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2" sheetId="1" state="visible" r:id="rId2"/>
    <sheet name="2021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<sst xmlns="http://schemas.openxmlformats.org/spreadsheetml/2006/main" count="261" uniqueCount="113">
  <si>
    <t xml:space="preserve">Wersja</t>
  </si>
  <si>
    <t xml:space="preserve">1.1.0</t>
  </si>
  <si>
    <t xml:space="preserve">https://github.com/tometzky/polski-lad-netto</t>
  </si>
  <si>
    <t xml:space="preserve">sty</t>
  </si>
  <si>
    <t xml:space="preserve">lut</t>
  </si>
  <si>
    <t xml:space="preserve">mar</t>
  </si>
  <si>
    <t xml:space="preserve">kwi</t>
  </si>
  <si>
    <t xml:space="preserve">maj</t>
  </si>
  <si>
    <t xml:space="preserve">cze</t>
  </si>
  <si>
    <t xml:space="preserve">lip</t>
  </si>
  <si>
    <t xml:space="preserve">sie</t>
  </si>
  <si>
    <t xml:space="preserve">wrz</t>
  </si>
  <si>
    <t xml:space="preserve">paz</t>
  </si>
  <si>
    <t xml:space="preserve">lis</t>
  </si>
  <si>
    <t xml:space="preserve">gru</t>
  </si>
  <si>
    <t xml:space="preserve">Brutto</t>
  </si>
  <si>
    <t xml:space="preserve">pensja brutto z umowy</t>
  </si>
  <si>
    <t xml:space="preserve">zł</t>
  </si>
  <si>
    <t xml:space="preserve">BruttoNiep</t>
  </si>
  <si>
    <t xml:space="preserve">wartość świadczeń niepieniężnych</t>
  </si>
  <si>
    <t xml:space="preserve">BruttoZwolZus</t>
  </si>
  <si>
    <t xml:space="preserve">świadczenia niep. zwolnione z zus</t>
  </si>
  <si>
    <t xml:space="preserve">np. częściowo płatne, diety wyjazd., nagr. jub., odpr. emer, odszk.</t>
  </si>
  <si>
    <t xml:space="preserve">PodstBrutto</t>
  </si>
  <si>
    <t xml:space="preserve">pensja brutto ze świadczeniami niep.</t>
  </si>
  <si>
    <t xml:space="preserve">Brutto+BruttoNiep+BruttoZwolZus</t>
  </si>
  <si>
    <t xml:space="preserve">ProcZusEmer</t>
  </si>
  <si>
    <t xml:space="preserve">procent emerytalne</t>
  </si>
  <si>
    <t xml:space="preserve">9,76%</t>
  </si>
  <si>
    <t xml:space="preserve">%</t>
  </si>
  <si>
    <t xml:space="preserve">ProcZusRent</t>
  </si>
  <si>
    <t xml:space="preserve">procent rentowe</t>
  </si>
  <si>
    <t xml:space="preserve">1,5%</t>
  </si>
  <si>
    <t xml:space="preserve">ProcZusChor</t>
  </si>
  <si>
    <t xml:space="preserve">procent chorobowe</t>
  </si>
  <si>
    <t xml:space="preserve">2,45%</t>
  </si>
  <si>
    <t xml:space="preserve">LimEmerRent</t>
  </si>
  <si>
    <t xml:space="preserve">limit emerytalne, rentowe</t>
  </si>
  <si>
    <t xml:space="preserve">177.660zł@sty, zmniejsza się o PodstEmerRent</t>
  </si>
  <si>
    <t xml:space="preserve">PodstEmerRent</t>
  </si>
  <si>
    <t xml:space="preserve">podstawa emerytalne, rentowe</t>
  </si>
  <si>
    <r>
      <rPr>
        <sz val="10"/>
        <rFont val="Arial"/>
        <family val="2"/>
        <charset val="1"/>
      </rPr>
      <t xml:space="preserve">min(</t>
    </r>
    <r>
      <rPr>
        <sz val="10"/>
        <rFont val="Arial"/>
        <family val="2"/>
      </rPr>
      <t xml:space="preserve">Brutto+BruttoNiep</t>
    </r>
    <r>
      <rPr>
        <sz val="10"/>
        <rFont val="Arial"/>
        <family val="2"/>
        <charset val="1"/>
      </rPr>
      <t xml:space="preserve">, LimEmerRent)</t>
    </r>
  </si>
  <si>
    <t xml:space="preserve">ZusEmer</t>
  </si>
  <si>
    <t xml:space="preserve">zus emerytalne</t>
  </si>
  <si>
    <r>
      <rPr>
        <sz val="10"/>
        <rFont val="Arial"/>
        <family val="2"/>
      </rPr>
      <t xml:space="preserve">PodstEmerRent</t>
    </r>
    <r>
      <rPr>
        <sz val="10"/>
        <rFont val="Arial"/>
        <family val="2"/>
        <charset val="1"/>
      </rPr>
      <t xml:space="preserve">*ProcZusEmer/100</t>
    </r>
  </si>
  <si>
    <t xml:space="preserve">ZusRent</t>
  </si>
  <si>
    <t xml:space="preserve">zus rentowe</t>
  </si>
  <si>
    <r>
      <rPr>
        <sz val="10"/>
        <rFont val="Arial"/>
        <family val="2"/>
      </rPr>
      <t xml:space="preserve">PodstEmerRent</t>
    </r>
    <r>
      <rPr>
        <sz val="10"/>
        <rFont val="Arial"/>
        <family val="2"/>
        <charset val="1"/>
      </rPr>
      <t xml:space="preserve">*ProcZusRent/100</t>
    </r>
  </si>
  <si>
    <t xml:space="preserve">ZusChor</t>
  </si>
  <si>
    <t xml:space="preserve">zus chorobowe</t>
  </si>
  <si>
    <r>
      <rPr>
        <sz val="10"/>
        <rFont val="Arial"/>
        <family val="2"/>
        <charset val="1"/>
      </rPr>
      <t xml:space="preserve">(</t>
    </r>
    <r>
      <rPr>
        <sz val="10"/>
        <rFont val="Arial"/>
        <family val="2"/>
      </rPr>
      <t xml:space="preserve">Brutto+BruttoNiep</t>
    </r>
    <r>
      <rPr>
        <sz val="10"/>
        <rFont val="Arial"/>
        <family val="2"/>
        <charset val="1"/>
      </rPr>
      <t xml:space="preserve">)*ProcZusChor/100</t>
    </r>
  </si>
  <si>
    <t xml:space="preserve">Zus</t>
  </si>
  <si>
    <t xml:space="preserve">zus – emerytalna, rentowa, chorobowa</t>
  </si>
  <si>
    <t xml:space="preserve">ZusEmer+ZusRent+ZusChor</t>
  </si>
  <si>
    <t xml:space="preserve">PodstZdr</t>
  </si>
  <si>
    <t xml:space="preserve">podstawa skłatki zdrowotnej</t>
  </si>
  <si>
    <t xml:space="preserve">PodstBrutto-Zus</t>
  </si>
  <si>
    <t xml:space="preserve">SklZdrDoOld</t>
  </si>
  <si>
    <t xml:space="preserve">składka zdrowotna do odliczenia</t>
  </si>
  <si>
    <t xml:space="preserve">0</t>
  </si>
  <si>
    <t xml:space="preserve">SklZdr</t>
  </si>
  <si>
    <t xml:space="preserve">składka zdrowotna</t>
  </si>
  <si>
    <t xml:space="preserve">PodstZdr*9%</t>
  </si>
  <si>
    <t xml:space="preserve">KoszUz</t>
  </si>
  <si>
    <t xml:space="preserve">koszty uzyskania przychodu</t>
  </si>
  <si>
    <t xml:space="preserve">250,00 lub 300,00 lub 50% Brutto prawa autorskie</t>
  </si>
  <si>
    <t xml:space="preserve">ProcPPK</t>
  </si>
  <si>
    <t xml:space="preserve">procent ppk pracownika</t>
  </si>
  <si>
    <t xml:space="preserve">0% lub 2%-4%</t>
  </si>
  <si>
    <t xml:space="preserve">PPKPrac</t>
  </si>
  <si>
    <t xml:space="preserve">ppk pracodawca</t>
  </si>
  <si>
    <t xml:space="preserve">Jeśli ProcPPK=0% to 0% albo PodstBrutto*1.5%</t>
  </si>
  <si>
    <t xml:space="preserve">KwotWol</t>
  </si>
  <si>
    <t xml:space="preserve">zmniejszenie podatku z kwoty wolnej</t>
  </si>
  <si>
    <t xml:space="preserve">425,00 lub 0,00 jeśli brak PIT-2</t>
  </si>
  <si>
    <t xml:space="preserve">UlgKlasy</t>
  </si>
  <si>
    <t xml:space="preserve">ulga dla klasy średniej</t>
  </si>
  <si>
    <t xml:space="preserve">wzór</t>
  </si>
  <si>
    <t xml:space="preserve">ProgPod</t>
  </si>
  <si>
    <t xml:space="preserve">próg podatkowy</t>
  </si>
  <si>
    <t xml:space="preserve">sty: 120.000zł lub 240.000zł wspólnie, zmiejsza się o PodstOp17</t>
  </si>
  <si>
    <t xml:space="preserve">PodstOp</t>
  </si>
  <si>
    <t xml:space="preserve">podstawa opodatkowania</t>
  </si>
  <si>
    <t xml:space="preserve">PodstZdr+PPKPrac-KoszUz-UlgKlasy</t>
  </si>
  <si>
    <t xml:space="preserve">PodstOp17</t>
  </si>
  <si>
    <t xml:space="preserve">podstawa opodatkowania 17%</t>
  </si>
  <si>
    <t xml:space="preserve">min(PodstOp,ProgPod)</t>
  </si>
  <si>
    <t xml:space="preserve">PodstOp32</t>
  </si>
  <si>
    <t xml:space="preserve">podstawa opodatkowania 32%</t>
  </si>
  <si>
    <t xml:space="preserve">PodstOp-PodstOp17</t>
  </si>
  <si>
    <t xml:space="preserve">ZalPod</t>
  </si>
  <si>
    <t xml:space="preserve">zaliczka na podatek</t>
  </si>
  <si>
    <r>
      <rPr>
        <sz val="10"/>
        <rFont val="Arial"/>
        <family val="2"/>
        <charset val="1"/>
      </rPr>
      <t xml:space="preserve">PodstOp17*17%+PostOp32*32%</t>
    </r>
    <r>
      <rPr>
        <sz val="10"/>
        <rFont val="Arial"/>
        <family val="2"/>
      </rPr>
      <t xml:space="preserve">-KwotWol</t>
    </r>
  </si>
  <si>
    <t xml:space="preserve">PPK</t>
  </si>
  <si>
    <t xml:space="preserve">ppk</t>
  </si>
  <si>
    <t xml:space="preserve">PodstBrutto*ProcPPK/100</t>
  </si>
  <si>
    <t xml:space="preserve">Potr</t>
  </si>
  <si>
    <t xml:space="preserve">potrącenia z wynagrodzenia</t>
  </si>
  <si>
    <t xml:space="preserve">Netto</t>
  </si>
  <si>
    <t xml:space="preserve">netto</t>
  </si>
  <si>
    <t xml:space="preserve">Brutto-Zus-SklZdr-ZalPod-PPK-Potr</t>
  </si>
  <si>
    <t xml:space="preserve">NettoSr</t>
  </si>
  <si>
    <t xml:space="preserve">netto srednio</t>
  </si>
  <si>
    <t xml:space="preserve">Suma(Netto)/12</t>
  </si>
  <si>
    <t xml:space="preserve">157.770zł@sty, zmniejsza się o PodstEmerRent</t>
  </si>
  <si>
    <t xml:space="preserve">PostBrutto-Zus</t>
  </si>
  <si>
    <t xml:space="preserve">SklZdrDoOdl</t>
  </si>
  <si>
    <t xml:space="preserve">PodstZdr*7,75%</t>
  </si>
  <si>
    <t xml:space="preserve">UlgZmZal</t>
  </si>
  <si>
    <t xml:space="preserve">ulga zmniejszajaca zaliczke</t>
  </si>
  <si>
    <t xml:space="preserve">43,76 lub 0,00 jeśli brak PIT-2</t>
  </si>
  <si>
    <t xml:space="preserve">Sty: 85.528zł lub 171.056zł wspólnie, zmiejsza się o PodstOp17</t>
  </si>
  <si>
    <r>
      <rPr>
        <sz val="10"/>
        <rFont val="Arial"/>
        <family val="2"/>
      </rPr>
      <t xml:space="preserve">PodstOp17*17%+PostOp32*32%</t>
    </r>
    <r>
      <rPr>
        <sz val="10"/>
        <rFont val="Arial"/>
        <family val="2"/>
        <charset val="1"/>
      </rPr>
      <t xml:space="preserve">-UlgZmZal-SklZdrDoOdl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</si>
</sst>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tometzky/polski-lad-netto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32.22"/>
    <col collapsed="false" customWidth="true" hidden="false" outlineLevel="0" max="3" min="3" style="0" width="53.14"/>
    <col collapsed="false" customWidth="true" hidden="false" outlineLevel="0" max="4" min="4" style="0" width="3.08"/>
    <col collapsed="false" customWidth="true" hidden="false" outlineLevel="0" max="9" min="5" style="1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2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D2" s="0" t="s">
        <v>17</v>
      </c>
      <c r="E2" s="5" t="n">
        <v>3010</v>
      </c>
      <c r="F2" s="5" t="n">
        <v>4000</v>
      </c>
      <c r="G2" s="5" t="n">
        <v>5000</v>
      </c>
      <c r="H2" s="5" t="n">
        <v>8000</v>
      </c>
      <c r="I2" s="5" t="n">
        <v>10000</v>
      </c>
      <c r="J2" s="5" t="n">
        <v>15000</v>
      </c>
      <c r="K2" s="5" t="n">
        <v>20000</v>
      </c>
      <c r="L2" s="5" t="n">
        <v>20000</v>
      </c>
      <c r="M2" s="5" t="n">
        <v>20000</v>
      </c>
      <c r="N2" s="5" t="n">
        <v>20000</v>
      </c>
      <c r="O2" s="5" t="n">
        <v>20000</v>
      </c>
      <c r="P2" s="5" t="n">
        <v>20000</v>
      </c>
    </row>
    <row r="3" customFormat="false" ht="12.8" hidden="false" customHeight="false" outlineLevel="0" collapsed="false">
      <c r="A3" s="0" t="s">
        <v>18</v>
      </c>
      <c r="B3" s="0" t="s">
        <v>19</v>
      </c>
      <c r="D3" s="0" t="s">
        <v>17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17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25</v>
      </c>
      <c r="D5" s="0" t="s">
        <v>17</v>
      </c>
      <c r="E5" s="6" t="n">
        <f aca="false">E2+E3+E4</f>
        <v>3010</v>
      </c>
      <c r="F5" s="6" t="n">
        <f aca="false">F2+F3+F4</f>
        <v>4000</v>
      </c>
      <c r="G5" s="6" t="n">
        <f aca="false">G2+G3+G4</f>
        <v>5000</v>
      </c>
      <c r="H5" s="6" t="n">
        <f aca="false">H2+H3+H4</f>
        <v>8000</v>
      </c>
      <c r="I5" s="6" t="n">
        <f aca="false">I2+I3+I4</f>
        <v>10000</v>
      </c>
      <c r="J5" s="6" t="n">
        <f aca="false">J2+J3+J4</f>
        <v>15000</v>
      </c>
      <c r="K5" s="6" t="n">
        <f aca="false">K2+K3+K4</f>
        <v>20000</v>
      </c>
      <c r="L5" s="6" t="n">
        <f aca="false">L2+L3+L4</f>
        <v>20000</v>
      </c>
      <c r="M5" s="6" t="n">
        <f aca="false">M2+M3+M4</f>
        <v>20000</v>
      </c>
      <c r="N5" s="6" t="n">
        <f aca="false">N2+N3+N4</f>
        <v>20000</v>
      </c>
      <c r="O5" s="6" t="n">
        <f aca="false">O2+O3+O4</f>
        <v>20000</v>
      </c>
      <c r="P5" s="6" t="n">
        <f aca="false">P2+P3+P4</f>
        <v>20000</v>
      </c>
    </row>
    <row r="6" customFormat="false" ht="12.8" hidden="false" customHeight="false" outlineLevel="0" collapsed="false">
      <c r="A6" s="0" t="s">
        <v>26</v>
      </c>
      <c r="B6" s="7" t="s">
        <v>27</v>
      </c>
      <c r="C6" s="7" t="s">
        <v>28</v>
      </c>
      <c r="D6" s="7" t="s">
        <v>29</v>
      </c>
      <c r="E6" s="6" t="n">
        <v>9.76</v>
      </c>
      <c r="F6" s="6" t="n">
        <v>9.76</v>
      </c>
      <c r="G6" s="6" t="n">
        <v>9.76</v>
      </c>
      <c r="H6" s="6" t="n">
        <v>9.76</v>
      </c>
      <c r="I6" s="6" t="n">
        <v>9.76</v>
      </c>
      <c r="J6" s="6" t="n">
        <v>9.76</v>
      </c>
      <c r="K6" s="6" t="n">
        <v>9.76</v>
      </c>
      <c r="L6" s="6" t="n">
        <v>9.76</v>
      </c>
      <c r="M6" s="6" t="n">
        <v>9.76</v>
      </c>
      <c r="N6" s="6" t="n">
        <v>9.76</v>
      </c>
      <c r="O6" s="6" t="n">
        <v>9.76</v>
      </c>
      <c r="P6" s="6" t="n">
        <v>9.76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7" t="s">
        <v>32</v>
      </c>
      <c r="D7" s="7" t="s">
        <v>29</v>
      </c>
      <c r="E7" s="6" t="n">
        <v>1.5</v>
      </c>
      <c r="F7" s="6" t="n">
        <v>1.5</v>
      </c>
      <c r="G7" s="6" t="n">
        <v>1.5</v>
      </c>
      <c r="H7" s="6" t="n">
        <v>1.5</v>
      </c>
      <c r="I7" s="6" t="n">
        <v>1.5</v>
      </c>
      <c r="J7" s="6" t="n">
        <v>1.5</v>
      </c>
      <c r="K7" s="6" t="n">
        <v>1.5</v>
      </c>
      <c r="L7" s="6" t="n">
        <v>1.5</v>
      </c>
      <c r="M7" s="6" t="n">
        <v>1.5</v>
      </c>
      <c r="N7" s="6" t="n">
        <v>1.5</v>
      </c>
      <c r="O7" s="6" t="n">
        <v>1.5</v>
      </c>
      <c r="P7" s="6" t="n">
        <v>1.5</v>
      </c>
    </row>
    <row r="8" customFormat="false" ht="12.8" hidden="false" customHeight="false" outlineLevel="0" collapsed="false">
      <c r="A8" s="7" t="s">
        <v>33</v>
      </c>
      <c r="B8" s="0" t="s">
        <v>34</v>
      </c>
      <c r="C8" s="7" t="s">
        <v>35</v>
      </c>
      <c r="D8" s="7" t="s">
        <v>29</v>
      </c>
      <c r="E8" s="6" t="n">
        <v>2.45</v>
      </c>
      <c r="F8" s="6" t="n">
        <v>2.45</v>
      </c>
      <c r="G8" s="6" t="n">
        <v>2.45</v>
      </c>
      <c r="H8" s="6" t="n">
        <v>2.45</v>
      </c>
      <c r="I8" s="6" t="n">
        <v>2.45</v>
      </c>
      <c r="J8" s="6" t="n">
        <v>2.45</v>
      </c>
      <c r="K8" s="6" t="n">
        <v>2.45</v>
      </c>
      <c r="L8" s="6" t="n">
        <v>2.45</v>
      </c>
      <c r="M8" s="6" t="n">
        <v>2.45</v>
      </c>
      <c r="N8" s="6" t="n">
        <v>2.45</v>
      </c>
      <c r="O8" s="6" t="n">
        <v>2.45</v>
      </c>
      <c r="P8" s="6" t="n">
        <v>2.45</v>
      </c>
    </row>
    <row r="9" customFormat="false" ht="12.8" hidden="false" customHeight="false" outlineLevel="0" collapsed="false">
      <c r="A9" s="7" t="s">
        <v>36</v>
      </c>
      <c r="B9" s="0" t="s">
        <v>37</v>
      </c>
      <c r="C9" s="7" t="s">
        <v>38</v>
      </c>
      <c r="D9" s="7" t="s">
        <v>17</v>
      </c>
      <c r="E9" s="6" t="n">
        <v>177660</v>
      </c>
      <c r="F9" s="6" t="n">
        <f aca="false">E9-E10</f>
        <v>174650</v>
      </c>
      <c r="G9" s="6" t="n">
        <f aca="false">F9-F10</f>
        <v>170650</v>
      </c>
      <c r="H9" s="6" t="n">
        <f aca="false">G9-G10</f>
        <v>165650</v>
      </c>
      <c r="I9" s="6" t="n">
        <f aca="false">H9-H10</f>
        <v>157650</v>
      </c>
      <c r="J9" s="6" t="n">
        <f aca="false">I9-I10</f>
        <v>147650</v>
      </c>
      <c r="K9" s="6" t="n">
        <f aca="false">J9-J10</f>
        <v>132650</v>
      </c>
      <c r="L9" s="6" t="n">
        <f aca="false">K9-K10</f>
        <v>112650</v>
      </c>
      <c r="M9" s="6" t="n">
        <f aca="false">L9-L10</f>
        <v>92650</v>
      </c>
      <c r="N9" s="6" t="n">
        <f aca="false">M9-M10</f>
        <v>72650</v>
      </c>
      <c r="O9" s="6" t="n">
        <f aca="false">N9-N10</f>
        <v>52650</v>
      </c>
      <c r="P9" s="6" t="n">
        <f aca="false">O9-O10</f>
        <v>32650</v>
      </c>
    </row>
    <row r="10" customFormat="false" ht="12.8" hidden="false" customHeight="false" outlineLevel="0" collapsed="false">
      <c r="A10" s="7" t="s">
        <v>39</v>
      </c>
      <c r="B10" s="0" t="s">
        <v>40</v>
      </c>
      <c r="C10" s="7" t="s">
        <v>41</v>
      </c>
      <c r="D10" s="7" t="s">
        <v>17</v>
      </c>
      <c r="E10" s="6" t="n">
        <f aca="false">MIN(E2+E3,E9)</f>
        <v>3010</v>
      </c>
      <c r="F10" s="6" t="n">
        <f aca="false">MIN(F2+F3,F9)</f>
        <v>4000</v>
      </c>
      <c r="G10" s="6" t="n">
        <f aca="false">MIN(G2+G3,G9)</f>
        <v>5000</v>
      </c>
      <c r="H10" s="6" t="n">
        <f aca="false">MIN(H2+H3,H9)</f>
        <v>8000</v>
      </c>
      <c r="I10" s="6" t="n">
        <f aca="false">MIN(I2+I3,I9)</f>
        <v>10000</v>
      </c>
      <c r="J10" s="6" t="n">
        <f aca="false">MIN(J2+J3,J9)</f>
        <v>15000</v>
      </c>
      <c r="K10" s="6" t="n">
        <f aca="false">MIN(K2+K3,K9)</f>
        <v>20000</v>
      </c>
      <c r="L10" s="6" t="n">
        <f aca="false">MIN(L2+L3,L9)</f>
        <v>20000</v>
      </c>
      <c r="M10" s="6" t="n">
        <f aca="false">MIN(M2+M3,M9)</f>
        <v>20000</v>
      </c>
      <c r="N10" s="6" t="n">
        <f aca="false">MIN(N2+N3,N9)</f>
        <v>20000</v>
      </c>
      <c r="O10" s="6" t="n">
        <f aca="false">MIN(O2+O3,O9)</f>
        <v>20000</v>
      </c>
      <c r="P10" s="6" t="n">
        <f aca="false">MIN(P2+P3,P9)</f>
        <v>20000</v>
      </c>
    </row>
    <row r="11" customFormat="false" ht="12.8" hidden="false" customHeight="false" outlineLevel="0" collapsed="false">
      <c r="A11" s="0" t="s">
        <v>42</v>
      </c>
      <c r="B11" s="7" t="s">
        <v>43</v>
      </c>
      <c r="C11" s="8" t="s">
        <v>44</v>
      </c>
      <c r="D11" s="7" t="s">
        <v>17</v>
      </c>
      <c r="E11" s="6" t="n">
        <f aca="false">ROUND(E10*E6/100,2)</f>
        <v>293.78</v>
      </c>
      <c r="F11" s="6" t="n">
        <f aca="false">ROUND(F10*F6/100,2)</f>
        <v>390.4</v>
      </c>
      <c r="G11" s="6" t="n">
        <f aca="false">ROUND(G10*G6/100,2)</f>
        <v>488</v>
      </c>
      <c r="H11" s="6" t="n">
        <f aca="false">ROUND(H10*H6/100,2)</f>
        <v>780.8</v>
      </c>
      <c r="I11" s="6" t="n">
        <f aca="false">ROUND(I10*I6/100,2)</f>
        <v>976</v>
      </c>
      <c r="J11" s="6" t="n">
        <f aca="false">ROUND(J10*J6/100,2)</f>
        <v>1464</v>
      </c>
      <c r="K11" s="6" t="n">
        <f aca="false">ROUND(K10*K6/100,2)</f>
        <v>1952</v>
      </c>
      <c r="L11" s="6" t="n">
        <f aca="false">ROUND(L10*L6/100,2)</f>
        <v>1952</v>
      </c>
      <c r="M11" s="6" t="n">
        <f aca="false">ROUND(M10*M6/100,2)</f>
        <v>1952</v>
      </c>
      <c r="N11" s="6" t="n">
        <f aca="false">ROUND(N10*N6/100,2)</f>
        <v>1952</v>
      </c>
      <c r="O11" s="6" t="n">
        <f aca="false">ROUND(O10*O6/100,2)</f>
        <v>1952</v>
      </c>
      <c r="P11" s="6" t="n">
        <f aca="false">ROUND(P10*P6/100,2)</f>
        <v>1952</v>
      </c>
    </row>
    <row r="12" customFormat="false" ht="12.8" hidden="false" customHeight="false" outlineLevel="0" collapsed="false">
      <c r="A12" s="0" t="s">
        <v>45</v>
      </c>
      <c r="B12" s="0" t="s">
        <v>46</v>
      </c>
      <c r="C12" s="8" t="s">
        <v>47</v>
      </c>
      <c r="D12" s="7" t="s">
        <v>17</v>
      </c>
      <c r="E12" s="6" t="n">
        <f aca="false">ROUND(E10*E7/100,2)</f>
        <v>45.15</v>
      </c>
      <c r="F12" s="6" t="n">
        <f aca="false">ROUND(F10*F7/100,2)</f>
        <v>60</v>
      </c>
      <c r="G12" s="6" t="n">
        <f aca="false">ROUND(G10*G7/100,2)</f>
        <v>75</v>
      </c>
      <c r="H12" s="6" t="n">
        <f aca="false">ROUND(H10*H7/100,2)</f>
        <v>120</v>
      </c>
      <c r="I12" s="6" t="n">
        <f aca="false">ROUND(I10*I7/100,2)</f>
        <v>150</v>
      </c>
      <c r="J12" s="6" t="n">
        <f aca="false">ROUND(J10*J7/100,2)</f>
        <v>225</v>
      </c>
      <c r="K12" s="6" t="n">
        <f aca="false">ROUND(K10*K7/100,2)</f>
        <v>300</v>
      </c>
      <c r="L12" s="6" t="n">
        <f aca="false">ROUND(L10*L7/100,2)</f>
        <v>300</v>
      </c>
      <c r="M12" s="6" t="n">
        <f aca="false">ROUND(M10*M7/100,2)</f>
        <v>300</v>
      </c>
      <c r="N12" s="6" t="n">
        <f aca="false">ROUND(N10*N7/100,2)</f>
        <v>300</v>
      </c>
      <c r="O12" s="6" t="n">
        <f aca="false">ROUND(O10*O7/100,2)</f>
        <v>300</v>
      </c>
      <c r="P12" s="6" t="n">
        <f aca="false">ROUND(P10*P7/100,2)</f>
        <v>300</v>
      </c>
    </row>
    <row r="13" customFormat="false" ht="12.8" hidden="false" customHeight="false" outlineLevel="0" collapsed="false">
      <c r="A13" s="7" t="s">
        <v>48</v>
      </c>
      <c r="B13" s="0" t="s">
        <v>49</v>
      </c>
      <c r="C13" s="7" t="s">
        <v>50</v>
      </c>
      <c r="D13" s="7" t="s">
        <v>17</v>
      </c>
      <c r="E13" s="6" t="n">
        <f aca="false">ROUND((E2+E3)*E8/100,2)</f>
        <v>73.75</v>
      </c>
      <c r="F13" s="6" t="n">
        <f aca="false">ROUND((F2+F3)*F8/100,2)</f>
        <v>98</v>
      </c>
      <c r="G13" s="6" t="n">
        <f aca="false">ROUND((G2+G3)*G8/100,2)</f>
        <v>122.5</v>
      </c>
      <c r="H13" s="6" t="n">
        <f aca="false">ROUND((H2+H3)*H8/100,2)</f>
        <v>196</v>
      </c>
      <c r="I13" s="6" t="n">
        <f aca="false">ROUND((I2+I3)*I8/100,2)</f>
        <v>245</v>
      </c>
      <c r="J13" s="6" t="n">
        <f aca="false">ROUND((J2+J3)*J8/100,2)</f>
        <v>367.5</v>
      </c>
      <c r="K13" s="6" t="n">
        <f aca="false">ROUND((K2+K3)*K8/100,2)</f>
        <v>490</v>
      </c>
      <c r="L13" s="6" t="n">
        <f aca="false">ROUND((L2+L3)*L8/100,2)</f>
        <v>490</v>
      </c>
      <c r="M13" s="6" t="n">
        <f aca="false">ROUND((M2+M3)*M8/100,2)</f>
        <v>490</v>
      </c>
      <c r="N13" s="6" t="n">
        <f aca="false">ROUND((N2+N3)*N8/100,2)</f>
        <v>490</v>
      </c>
      <c r="O13" s="6" t="n">
        <f aca="false">ROUND((O2+O3)*O8/100,2)</f>
        <v>490</v>
      </c>
      <c r="P13" s="6" t="n">
        <f aca="false">ROUND((P2+P3)*P8/100,2)</f>
        <v>490</v>
      </c>
    </row>
    <row r="14" customFormat="false" ht="12.8" hidden="false" customHeight="false" outlineLevel="0" collapsed="false">
      <c r="A14" s="0" t="s">
        <v>51</v>
      </c>
      <c r="B14" s="0" t="s">
        <v>52</v>
      </c>
      <c r="C14" s="0" t="s">
        <v>53</v>
      </c>
      <c r="D14" s="7" t="s">
        <v>17</v>
      </c>
      <c r="E14" s="1" t="n">
        <f aca="false">E11+E12+E13</f>
        <v>412.68</v>
      </c>
      <c r="F14" s="1" t="n">
        <f aca="false">F11+F12+F13</f>
        <v>548.4</v>
      </c>
      <c r="G14" s="1" t="n">
        <f aca="false">G11+G12+G13</f>
        <v>685.5</v>
      </c>
      <c r="H14" s="1" t="n">
        <f aca="false">H11+H12+H13</f>
        <v>1096.8</v>
      </c>
      <c r="I14" s="1" t="n">
        <f aca="false">I11+I12+I13</f>
        <v>1371</v>
      </c>
      <c r="J14" s="1" t="n">
        <f aca="false">J11+J12+J13</f>
        <v>2056.5</v>
      </c>
      <c r="K14" s="1" t="n">
        <f aca="false">K11+K12+K13</f>
        <v>2742</v>
      </c>
      <c r="L14" s="1" t="n">
        <f aca="false">L11+L12+L13</f>
        <v>2742</v>
      </c>
      <c r="M14" s="1" t="n">
        <f aca="false">M11+M12+M13</f>
        <v>2742</v>
      </c>
      <c r="N14" s="1" t="n">
        <f aca="false">N11+N12+N13</f>
        <v>2742</v>
      </c>
      <c r="O14" s="1" t="n">
        <f aca="false">O11+O12+O13</f>
        <v>2742</v>
      </c>
      <c r="P14" s="1" t="n">
        <f aca="false">P11+P12+P13</f>
        <v>2742</v>
      </c>
    </row>
    <row r="15" customFormat="false" ht="12.8" hidden="false" customHeight="false" outlineLevel="0" collapsed="false">
      <c r="A15" s="0" t="s">
        <v>54</v>
      </c>
      <c r="B15" s="0" t="s">
        <v>55</v>
      </c>
      <c r="C15" s="0" t="s">
        <v>56</v>
      </c>
      <c r="D15" s="7" t="s">
        <v>17</v>
      </c>
      <c r="E15" s="1" t="n">
        <f aca="false">E5-E14</f>
        <v>2597.32</v>
      </c>
      <c r="F15" s="1" t="n">
        <f aca="false">F5-F14</f>
        <v>3451.6</v>
      </c>
      <c r="G15" s="1" t="n">
        <f aca="false">G5-G14</f>
        <v>4314.5</v>
      </c>
      <c r="H15" s="1" t="n">
        <f aca="false">H5-H14</f>
        <v>6903.2</v>
      </c>
      <c r="I15" s="1" t="n">
        <f aca="false">I5-I14</f>
        <v>8629</v>
      </c>
      <c r="J15" s="1" t="n">
        <f aca="false">J5-J14</f>
        <v>12943.5</v>
      </c>
      <c r="K15" s="1" t="n">
        <f aca="false">K5-K14</f>
        <v>17258</v>
      </c>
      <c r="L15" s="1" t="n">
        <f aca="false">L5-L14</f>
        <v>17258</v>
      </c>
      <c r="M15" s="1" t="n">
        <f aca="false">M5-M14</f>
        <v>17258</v>
      </c>
      <c r="N15" s="1" t="n">
        <f aca="false">N5-N14</f>
        <v>17258</v>
      </c>
      <c r="O15" s="1" t="n">
        <f aca="false">O5-O14</f>
        <v>17258</v>
      </c>
      <c r="P15" s="1" t="n">
        <f aca="false">P5-P14</f>
        <v>17258</v>
      </c>
    </row>
    <row r="16" customFormat="false" ht="12.8" hidden="false" customHeight="false" outlineLevel="0" collapsed="false">
      <c r="A16" s="0" t="s">
        <v>57</v>
      </c>
      <c r="B16" s="0" t="s">
        <v>58</v>
      </c>
      <c r="C16" s="0" t="s">
        <v>59</v>
      </c>
      <c r="D16" s="7" t="s">
        <v>17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0</v>
      </c>
      <c r="L16" s="1" t="n">
        <v>0</v>
      </c>
      <c r="M16" s="1" t="n">
        <v>0</v>
      </c>
      <c r="N16" s="1" t="n">
        <v>0</v>
      </c>
      <c r="O16" s="1" t="n">
        <v>0</v>
      </c>
      <c r="P16" s="1" t="n">
        <v>0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7" t="s">
        <v>62</v>
      </c>
      <c r="D17" s="7" t="s">
        <v>17</v>
      </c>
      <c r="E17" s="1" t="n">
        <f aca="false">ROUND(E15*9%,2)</f>
        <v>233.76</v>
      </c>
      <c r="F17" s="1" t="n">
        <f aca="false">ROUND(F15*9%,2)</f>
        <v>310.64</v>
      </c>
      <c r="G17" s="1" t="n">
        <f aca="false">ROUND(G15*9%,2)</f>
        <v>388.31</v>
      </c>
      <c r="H17" s="1" t="n">
        <f aca="false">ROUND(H15*9%,2)</f>
        <v>621.29</v>
      </c>
      <c r="I17" s="1" t="n">
        <f aca="false">ROUND(I15*9%,2)</f>
        <v>776.61</v>
      </c>
      <c r="J17" s="1" t="n">
        <f aca="false">ROUND(J15*9%,2)</f>
        <v>1164.92</v>
      </c>
      <c r="K17" s="1" t="n">
        <f aca="false">ROUND(K15*9%,2)</f>
        <v>1553.22</v>
      </c>
      <c r="L17" s="1" t="n">
        <f aca="false">ROUND(L15*9%,2)</f>
        <v>1553.22</v>
      </c>
      <c r="M17" s="1" t="n">
        <f aca="false">ROUND(M15*9%,2)</f>
        <v>1553.22</v>
      </c>
      <c r="N17" s="1" t="n">
        <f aca="false">ROUND(N15*9%,2)</f>
        <v>1553.22</v>
      </c>
      <c r="O17" s="1" t="n">
        <f aca="false">ROUND(O15*9%,2)</f>
        <v>1553.22</v>
      </c>
      <c r="P17" s="1" t="n">
        <f aca="false">ROUND(P15*9%,2)</f>
        <v>1553.22</v>
      </c>
    </row>
    <row r="18" customFormat="false" ht="12.8" hidden="false" customHeight="false" outlineLevel="0" collapsed="false">
      <c r="A18" s="0" t="s">
        <v>63</v>
      </c>
      <c r="B18" s="0" t="s">
        <v>64</v>
      </c>
      <c r="C18" s="7" t="s">
        <v>65</v>
      </c>
      <c r="D18" s="7" t="s">
        <v>17</v>
      </c>
      <c r="E18" s="5" t="n">
        <v>250</v>
      </c>
      <c r="F18" s="5" t="n">
        <v>250</v>
      </c>
      <c r="G18" s="5" t="n">
        <v>250</v>
      </c>
      <c r="H18" s="5" t="n">
        <v>250</v>
      </c>
      <c r="I18" s="5" t="n">
        <v>250</v>
      </c>
      <c r="J18" s="5" t="n">
        <v>250</v>
      </c>
      <c r="K18" s="5" t="n">
        <v>250</v>
      </c>
      <c r="L18" s="5" t="n">
        <v>250</v>
      </c>
      <c r="M18" s="5" t="n">
        <v>250</v>
      </c>
      <c r="N18" s="5" t="n">
        <v>250</v>
      </c>
      <c r="O18" s="5" t="n">
        <v>250</v>
      </c>
      <c r="P18" s="5" t="n">
        <v>250</v>
      </c>
    </row>
    <row r="19" customFormat="false" ht="12.8" hidden="false" customHeight="false" outlineLevel="0" collapsed="false">
      <c r="A19" s="7" t="s">
        <v>66</v>
      </c>
      <c r="B19" s="7" t="s">
        <v>67</v>
      </c>
      <c r="C19" s="7" t="s">
        <v>68</v>
      </c>
      <c r="D19" s="7" t="s">
        <v>29</v>
      </c>
      <c r="E19" s="5" t="n">
        <v>2</v>
      </c>
      <c r="F19" s="5" t="n">
        <v>2</v>
      </c>
      <c r="G19" s="5" t="n">
        <v>2</v>
      </c>
      <c r="H19" s="5" t="n">
        <v>2</v>
      </c>
      <c r="I19" s="5" t="n">
        <v>2</v>
      </c>
      <c r="J19" s="5" t="n">
        <v>2</v>
      </c>
      <c r="K19" s="5" t="n">
        <v>2</v>
      </c>
      <c r="L19" s="5" t="n">
        <v>2</v>
      </c>
      <c r="M19" s="5" t="n">
        <v>2</v>
      </c>
      <c r="N19" s="5" t="n">
        <v>2</v>
      </c>
      <c r="O19" s="5" t="n">
        <v>2</v>
      </c>
      <c r="P19" s="5" t="n">
        <v>2</v>
      </c>
    </row>
    <row r="20" customFormat="false" ht="12.8" hidden="false" customHeight="false" outlineLevel="0" collapsed="false">
      <c r="A20" s="7" t="s">
        <v>69</v>
      </c>
      <c r="B20" s="7" t="s">
        <v>70</v>
      </c>
      <c r="C20" s="9" t="s">
        <v>71</v>
      </c>
      <c r="D20" s="7" t="s">
        <v>17</v>
      </c>
      <c r="E20" s="1" t="n">
        <f aca="false">IF(E19&gt;0,ROUND(E5*1.5%,2),0)</f>
        <v>45.15</v>
      </c>
      <c r="F20" s="1" t="n">
        <f aca="false">IF(F19&gt;0,ROUND(F5*1.5%,2),0)</f>
        <v>60</v>
      </c>
      <c r="G20" s="1" t="n">
        <f aca="false">IF(G19&gt;0,ROUND(G5*1.5%,2),0)</f>
        <v>75</v>
      </c>
      <c r="H20" s="1" t="n">
        <f aca="false">IF(H19&gt;0,ROUND(H5*1.5%,2),0)</f>
        <v>120</v>
      </c>
      <c r="I20" s="1" t="n">
        <f aca="false">IF(I19&gt;0,ROUND(I5*1.5%,2),0)</f>
        <v>150</v>
      </c>
      <c r="J20" s="1" t="n">
        <f aca="false">IF(J19&gt;0,ROUND(J5*1.5%,2),0)</f>
        <v>225</v>
      </c>
      <c r="K20" s="1" t="n">
        <f aca="false">IF(K19&gt;0,ROUND(K5*1.5%,2),0)</f>
        <v>300</v>
      </c>
      <c r="L20" s="1" t="n">
        <f aca="false">IF(L19&gt;0,ROUND(L5*1.5%,2),0)</f>
        <v>300</v>
      </c>
      <c r="M20" s="1" t="n">
        <f aca="false">IF(M19&gt;0,ROUND(M5*1.5%,2),0)</f>
        <v>300</v>
      </c>
      <c r="N20" s="1" t="n">
        <f aca="false">IF(N19&gt;0,ROUND(N5*1.5%,2),0)</f>
        <v>300</v>
      </c>
      <c r="O20" s="1" t="n">
        <f aca="false">IF(O19&gt;0,ROUND(O5*1.5%,2),0)</f>
        <v>300</v>
      </c>
      <c r="P20" s="1" t="n">
        <f aca="false">IF(P19&gt;0,ROUND(P5*1.5%,2),0)</f>
        <v>300</v>
      </c>
    </row>
    <row r="21" customFormat="false" ht="12.8" hidden="false" customHeight="false" outlineLevel="0" collapsed="false">
      <c r="A21" s="0" t="s">
        <v>72</v>
      </c>
      <c r="B21" s="0" t="s">
        <v>73</v>
      </c>
      <c r="C21" s="7" t="s">
        <v>74</v>
      </c>
      <c r="D21" s="7" t="s">
        <v>17</v>
      </c>
      <c r="E21" s="5" t="n">
        <v>425</v>
      </c>
      <c r="F21" s="1" t="n">
        <f aca="false">E21</f>
        <v>425</v>
      </c>
      <c r="G21" s="1" t="n">
        <f aca="false">F21</f>
        <v>425</v>
      </c>
      <c r="H21" s="1" t="n">
        <f aca="false">G21</f>
        <v>425</v>
      </c>
      <c r="I21" s="1" t="n">
        <f aca="false">H21</f>
        <v>425</v>
      </c>
      <c r="J21" s="1" t="n">
        <f aca="false">I21</f>
        <v>425</v>
      </c>
      <c r="K21" s="1" t="n">
        <f aca="false">J21</f>
        <v>425</v>
      </c>
      <c r="L21" s="1" t="n">
        <f aca="false">K21</f>
        <v>425</v>
      </c>
      <c r="M21" s="1" t="n">
        <f aca="false">L21</f>
        <v>425</v>
      </c>
      <c r="N21" s="1" t="n">
        <f aca="false">M21</f>
        <v>425</v>
      </c>
      <c r="O21" s="1" t="n">
        <f aca="false">N21</f>
        <v>425</v>
      </c>
      <c r="P21" s="1" t="n">
        <f aca="false">O21</f>
        <v>425</v>
      </c>
    </row>
    <row r="22" customFormat="false" ht="12.8" hidden="false" customHeight="false" outlineLevel="0" collapsed="false">
      <c r="A22" s="7" t="s">
        <v>75</v>
      </c>
      <c r="B22" s="7" t="s">
        <v>76</v>
      </c>
      <c r="C22" s="9" t="s">
        <v>77</v>
      </c>
      <c r="D22" s="7" t="s">
        <v>17</v>
      </c>
      <c r="E22" s="6" t="n">
        <f aca="false">ROUND(IF(E5&gt;11141,0,IF(E5&gt;8549,E5*(-7.35%)+819.08,IF(E5&gt;=5701,E5*6.68%-380.5,0)))/17%,2)</f>
        <v>0</v>
      </c>
      <c r="F22" s="6" t="n">
        <f aca="false">ROUND(IF(F5&gt;11141,0,IF(F5&gt;8549,F5*(-7.35%)+819.08,IF(F5&gt;=5701,F5*6.68%-380.5,0)))/17%,2)</f>
        <v>0</v>
      </c>
      <c r="G22" s="6" t="n">
        <f aca="false">ROUND(IF(G5&gt;11141,0,IF(G5&gt;8549,G5*(-7.35%)+819.08,IF(G5&gt;=5701,G5*6.68%-380.5,0)))/17%,2)</f>
        <v>0</v>
      </c>
      <c r="H22" s="6" t="n">
        <f aca="false">ROUND(IF(H5&gt;11141,0,IF(H5&gt;8549,H5*(-7.35%)+819.08,IF(H5&gt;=5701,H5*6.68%-380.5,0)))/17%,2)</f>
        <v>905.29</v>
      </c>
      <c r="I22" s="6" t="n">
        <f aca="false">ROUND(IF(I5&gt;11141,0,IF(I5&gt;8549,I5*(-7.35%)+819.08,IF(I5&gt;=5701,I5*6.68%-380.5,0)))/17%,2)</f>
        <v>494.59</v>
      </c>
      <c r="J22" s="6" t="n">
        <f aca="false">ROUND(IF(J5&gt;11141,0,IF(J5&gt;8549,J5*(-7.35%)+819.08,IF(J5&gt;=5701,J5*6.68%-380.5,0)))/17%,2)</f>
        <v>0</v>
      </c>
      <c r="K22" s="6" t="n">
        <f aca="false">ROUND(IF(K5&gt;11141,0,IF(K5&gt;8549,K5*(-7.35%)+819.08,IF(K5&gt;=5701,K5*6.68%-380.5,0)))/17%,2)</f>
        <v>0</v>
      </c>
      <c r="L22" s="6" t="n">
        <f aca="false">ROUND(IF(L5&gt;11141,0,IF(L5&gt;8549,L5*(-7.35%)+819.08,IF(L5&gt;=5701,L5*6.68%-380.5,0)))/17%,2)</f>
        <v>0</v>
      </c>
      <c r="M22" s="6" t="n">
        <f aca="false">ROUND(IF(M5&gt;11141,0,IF(M5&gt;8549,M5*(-7.35%)+819.08,IF(M5&gt;=5701,M5*6.68%-380.5,0)))/17%,2)</f>
        <v>0</v>
      </c>
      <c r="N22" s="6" t="n">
        <f aca="false">ROUND(IF(N5&gt;11141,0,IF(N5&gt;8549,N5*(-7.35%)+819.08,IF(N5&gt;=5701,N5*6.68%-380.5,0)))/17%,2)</f>
        <v>0</v>
      </c>
      <c r="O22" s="6" t="n">
        <f aca="false">ROUND(IF(O5&gt;11141,0,IF(O5&gt;8549,O5*(-7.35%)+819.08,IF(O5&gt;=5701,O5*6.68%-380.5,0)))/17%,2)</f>
        <v>0</v>
      </c>
      <c r="P22" s="6" t="n">
        <f aca="false">ROUND(IF(P5&gt;11141,0,IF(P5&gt;8549,P5*(-7.35%)+819.08,IF(P5&gt;=5701,P5*6.68%-380.5,0)))/17%,2)</f>
        <v>0</v>
      </c>
    </row>
    <row r="23" customFormat="false" ht="12.8" hidden="false" customHeight="false" outlineLevel="0" collapsed="false">
      <c r="A23" s="7" t="s">
        <v>78</v>
      </c>
      <c r="B23" s="7" t="s">
        <v>79</v>
      </c>
      <c r="C23" s="9" t="s">
        <v>80</v>
      </c>
      <c r="D23" s="7" t="s">
        <v>17</v>
      </c>
      <c r="E23" s="5" t="n">
        <v>120000</v>
      </c>
      <c r="F23" s="6" t="n">
        <f aca="false">E23-E25</f>
        <v>117608</v>
      </c>
      <c r="G23" s="6" t="n">
        <f aca="false">F23-F25</f>
        <v>114346</v>
      </c>
      <c r="H23" s="6" t="n">
        <f aca="false">G23-G25</f>
        <v>110206</v>
      </c>
      <c r="I23" s="6" t="n">
        <f aca="false">H23-H25</f>
        <v>104338</v>
      </c>
      <c r="J23" s="6" t="n">
        <f aca="false">I23-I25</f>
        <v>96304</v>
      </c>
      <c r="K23" s="6" t="n">
        <f aca="false">J23-J25</f>
        <v>83385</v>
      </c>
      <c r="L23" s="6" t="n">
        <f aca="false">K23-K25</f>
        <v>66077</v>
      </c>
      <c r="M23" s="6" t="n">
        <f aca="false">L23-L25</f>
        <v>48769</v>
      </c>
      <c r="N23" s="6" t="n">
        <f aca="false">M23-M25</f>
        <v>31461</v>
      </c>
      <c r="O23" s="6" t="n">
        <f aca="false">N23-N25</f>
        <v>14153</v>
      </c>
      <c r="P23" s="6" t="n">
        <f aca="false">O23-O25</f>
        <v>0</v>
      </c>
    </row>
    <row r="24" customFormat="false" ht="12.8" hidden="false" customHeight="false" outlineLevel="0" collapsed="false">
      <c r="A24" s="7" t="s">
        <v>81</v>
      </c>
      <c r="B24" s="7" t="s">
        <v>82</v>
      </c>
      <c r="C24" s="7" t="s">
        <v>83</v>
      </c>
      <c r="D24" s="7" t="s">
        <v>17</v>
      </c>
      <c r="E24" s="1" t="n">
        <f aca="false">ROUND(MAX(E15+E20-E18-E22,0),0)</f>
        <v>2392</v>
      </c>
      <c r="F24" s="1" t="n">
        <f aca="false">ROUND(MAX(F15+F20-F18-F22,0),0)</f>
        <v>3262</v>
      </c>
      <c r="G24" s="1" t="n">
        <f aca="false">ROUND(MAX(G15+G20-G18-G22,0),0)</f>
        <v>4140</v>
      </c>
      <c r="H24" s="1" t="n">
        <f aca="false">ROUND(MAX(H15+H20-H18-H22,0),0)</f>
        <v>5868</v>
      </c>
      <c r="I24" s="1" t="n">
        <f aca="false">ROUND(MAX(I15+I20-I18-I22,0),0)</f>
        <v>8034</v>
      </c>
      <c r="J24" s="1" t="n">
        <f aca="false">ROUND(MAX(J15+J20-J18-J22,0),0)</f>
        <v>12919</v>
      </c>
      <c r="K24" s="1" t="n">
        <f aca="false">ROUND(MAX(K15+K20-K18-K22,0),0)</f>
        <v>17308</v>
      </c>
      <c r="L24" s="1" t="n">
        <f aca="false">ROUND(MAX(L15+L20-L18-L22,0),0)</f>
        <v>17308</v>
      </c>
      <c r="M24" s="1" t="n">
        <f aca="false">ROUND(MAX(M15+M20-M18-M22,0),0)</f>
        <v>17308</v>
      </c>
      <c r="N24" s="1" t="n">
        <f aca="false">ROUND(MAX(N15+N20-N18-N22,0),0)</f>
        <v>17308</v>
      </c>
      <c r="O24" s="1" t="n">
        <f aca="false">ROUND(MAX(O15+O20-O18-O22,0),0)</f>
        <v>17308</v>
      </c>
      <c r="P24" s="1" t="n">
        <f aca="false">ROUND(MAX(P15+P20-P18-P22,0),0)</f>
        <v>17308</v>
      </c>
    </row>
    <row r="25" customFormat="false" ht="12.8" hidden="false" customHeight="false" outlineLevel="0" collapsed="false">
      <c r="A25" s="7" t="s">
        <v>84</v>
      </c>
      <c r="B25" s="7" t="s">
        <v>85</v>
      </c>
      <c r="C25" s="7" t="s">
        <v>86</v>
      </c>
      <c r="D25" s="7" t="s">
        <v>17</v>
      </c>
      <c r="E25" s="6" t="n">
        <f aca="false">MIN(E24,E23)</f>
        <v>2392</v>
      </c>
      <c r="F25" s="6" t="n">
        <f aca="false">MIN(F24,F23)</f>
        <v>3262</v>
      </c>
      <c r="G25" s="6" t="n">
        <f aca="false">MIN(G24,G23)</f>
        <v>4140</v>
      </c>
      <c r="H25" s="6" t="n">
        <f aca="false">MIN(H24,H23)</f>
        <v>5868</v>
      </c>
      <c r="I25" s="6" t="n">
        <f aca="false">MIN(I24,I23)</f>
        <v>8034</v>
      </c>
      <c r="J25" s="6" t="n">
        <f aca="false">MIN(J24,J23)</f>
        <v>12919</v>
      </c>
      <c r="K25" s="6" t="n">
        <f aca="false">MIN(K24,K23)</f>
        <v>17308</v>
      </c>
      <c r="L25" s="6" t="n">
        <f aca="false">MIN(L24,L23)</f>
        <v>17308</v>
      </c>
      <c r="M25" s="6" t="n">
        <f aca="false">MIN(M24,M23)</f>
        <v>17308</v>
      </c>
      <c r="N25" s="6" t="n">
        <f aca="false">MIN(N24,N23)</f>
        <v>17308</v>
      </c>
      <c r="O25" s="6" t="n">
        <f aca="false">MIN(O24,O23)</f>
        <v>14153</v>
      </c>
      <c r="P25" s="6" t="n">
        <f aca="false">MIN(P24,P23)</f>
        <v>0</v>
      </c>
    </row>
    <row r="26" customFormat="false" ht="12.8" hidden="false" customHeight="false" outlineLevel="0" collapsed="false">
      <c r="A26" s="7" t="s">
        <v>87</v>
      </c>
      <c r="B26" s="7" t="s">
        <v>88</v>
      </c>
      <c r="C26" s="7" t="s">
        <v>89</v>
      </c>
      <c r="D26" s="7" t="s">
        <v>17</v>
      </c>
      <c r="E26" s="6" t="n">
        <f aca="false">E24-E25</f>
        <v>0</v>
      </c>
      <c r="F26" s="6" t="n">
        <f aca="false">F24-F25</f>
        <v>0</v>
      </c>
      <c r="G26" s="6" t="n">
        <f aca="false">G24-G25</f>
        <v>0</v>
      </c>
      <c r="H26" s="6" t="n">
        <f aca="false">H24-H25</f>
        <v>0</v>
      </c>
      <c r="I26" s="6" t="n">
        <f aca="false">I24-I25</f>
        <v>0</v>
      </c>
      <c r="J26" s="6" t="n">
        <f aca="false">J24-J25</f>
        <v>0</v>
      </c>
      <c r="K26" s="6" t="n">
        <f aca="false">K24-K25</f>
        <v>0</v>
      </c>
      <c r="L26" s="6" t="n">
        <f aca="false">L24-L25</f>
        <v>0</v>
      </c>
      <c r="M26" s="6" t="n">
        <f aca="false">M24-M25</f>
        <v>0</v>
      </c>
      <c r="N26" s="6" t="n">
        <f aca="false">N24-N25</f>
        <v>0</v>
      </c>
      <c r="O26" s="6" t="n">
        <f aca="false">O24-O25</f>
        <v>3155</v>
      </c>
      <c r="P26" s="6" t="n">
        <f aca="false">P24-P25</f>
        <v>17308</v>
      </c>
    </row>
    <row r="27" customFormat="false" ht="12.8" hidden="false" customHeight="false" outlineLevel="0" collapsed="false">
      <c r="A27" s="7" t="s">
        <v>90</v>
      </c>
      <c r="B27" s="0" t="s">
        <v>91</v>
      </c>
      <c r="C27" s="7" t="s">
        <v>92</v>
      </c>
      <c r="D27" s="7" t="s">
        <v>17</v>
      </c>
      <c r="E27" s="1" t="n">
        <f aca="false">ROUND(MAX(E25*17%+E26*32%-E21,0),0)</f>
        <v>0</v>
      </c>
      <c r="F27" s="1" t="n">
        <f aca="false">ROUND(MAX(F25*17%+F26*32%-F21,0),0)</f>
        <v>130</v>
      </c>
      <c r="G27" s="1" t="n">
        <f aca="false">ROUND(MAX(G25*17%+G26*32%-G21,0),0)</f>
        <v>279</v>
      </c>
      <c r="H27" s="1" t="n">
        <f aca="false">ROUND(MAX(H25*17%+H26*32%-H21,0),0)</f>
        <v>573</v>
      </c>
      <c r="I27" s="1" t="n">
        <f aca="false">ROUND(MAX(I25*17%+I26*32%-I21,0),0)</f>
        <v>941</v>
      </c>
      <c r="J27" s="1" t="n">
        <f aca="false">ROUND(MAX(J25*17%+J26*32%-J21,0),0)</f>
        <v>1771</v>
      </c>
      <c r="K27" s="1" t="n">
        <f aca="false">ROUND(MAX(K25*17%+K26*32%-K21,0),0)</f>
        <v>2517</v>
      </c>
      <c r="L27" s="1" t="n">
        <f aca="false">ROUND(MAX(L25*17%+L26*32%-L21,0),0)</f>
        <v>2517</v>
      </c>
      <c r="M27" s="1" t="n">
        <f aca="false">ROUND(MAX(M25*17%+M26*32%-M21,0),0)</f>
        <v>2517</v>
      </c>
      <c r="N27" s="1" t="n">
        <f aca="false">ROUND(MAX(N25*17%+N26*32%-N21,0),0)</f>
        <v>2517</v>
      </c>
      <c r="O27" s="1" t="n">
        <f aca="false">ROUND(MAX(O25*17%+O26*32%-O21,0),0)</f>
        <v>2991</v>
      </c>
      <c r="P27" s="1" t="n">
        <f aca="false">ROUND(MAX(P25*17%+P26*32%-P21,0),0)</f>
        <v>5114</v>
      </c>
    </row>
    <row r="28" customFormat="false" ht="12.8" hidden="false" customHeight="false" outlineLevel="0" collapsed="false">
      <c r="A28" s="7" t="s">
        <v>93</v>
      </c>
      <c r="B28" s="7" t="s">
        <v>94</v>
      </c>
      <c r="C28" s="9" t="s">
        <v>95</v>
      </c>
      <c r="D28" s="7" t="s">
        <v>17</v>
      </c>
      <c r="E28" s="1" t="n">
        <f aca="false">ROUND(E5*E19/100,2)</f>
        <v>60.2</v>
      </c>
      <c r="F28" s="1" t="n">
        <f aca="false">ROUND(F5*F19/100,2)</f>
        <v>80</v>
      </c>
      <c r="G28" s="1" t="n">
        <f aca="false">ROUND(G5*G19/100,2)</f>
        <v>100</v>
      </c>
      <c r="H28" s="1" t="n">
        <f aca="false">ROUND(H5*H19/100,2)</f>
        <v>160</v>
      </c>
      <c r="I28" s="1" t="n">
        <f aca="false">ROUND(I5*I19/100,2)</f>
        <v>200</v>
      </c>
      <c r="J28" s="1" t="n">
        <f aca="false">ROUND(J5*J19/100,2)</f>
        <v>300</v>
      </c>
      <c r="K28" s="1" t="n">
        <f aca="false">ROUND(K5*K19/100,2)</f>
        <v>400</v>
      </c>
      <c r="L28" s="1" t="n">
        <f aca="false">ROUND(L5*L19/100,2)</f>
        <v>400</v>
      </c>
      <c r="M28" s="1" t="n">
        <f aca="false">ROUND(M5*M19/100,2)</f>
        <v>400</v>
      </c>
      <c r="N28" s="1" t="n">
        <f aca="false">ROUND(N5*N19/100,2)</f>
        <v>400</v>
      </c>
      <c r="O28" s="1" t="n">
        <f aca="false">ROUND(O5*O19/100,2)</f>
        <v>400</v>
      </c>
      <c r="P28" s="1" t="n">
        <f aca="false">ROUND(P5*P19/100,2)</f>
        <v>400</v>
      </c>
    </row>
    <row r="29" customFormat="false" ht="12.8" hidden="false" customHeight="false" outlineLevel="0" collapsed="false">
      <c r="A29" s="0" t="s">
        <v>96</v>
      </c>
      <c r="B29" s="0" t="s">
        <v>97</v>
      </c>
      <c r="C29" s="9"/>
      <c r="D29" s="7" t="s">
        <v>17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</row>
    <row r="30" customFormat="false" ht="12.8" hidden="false" customHeight="false" outlineLevel="0" collapsed="false">
      <c r="A30" s="10" t="s">
        <v>98</v>
      </c>
      <c r="B30" s="10" t="s">
        <v>99</v>
      </c>
      <c r="C30" s="10" t="s">
        <v>100</v>
      </c>
      <c r="D30" s="10" t="s">
        <v>17</v>
      </c>
      <c r="E30" s="11" t="n">
        <f aca="false">E2-E14-E17-E27-E28-E29</f>
        <v>2303.36</v>
      </c>
      <c r="F30" s="11" t="n">
        <f aca="false">F2-F14-F17-F27-F28-F29</f>
        <v>2930.96</v>
      </c>
      <c r="G30" s="11" t="n">
        <f aca="false">G2-G14-G17-G27-G28-G29</f>
        <v>3547.19</v>
      </c>
      <c r="H30" s="11" t="n">
        <f aca="false">H2-H14-H17-H27-H28-H29</f>
        <v>5548.91</v>
      </c>
      <c r="I30" s="11" t="n">
        <f aca="false">I2-I14-I17-I27-I28-I29</f>
        <v>6711.39</v>
      </c>
      <c r="J30" s="11" t="n">
        <f aca="false">J2-J14-J17-J27-J28-J29</f>
        <v>9707.58</v>
      </c>
      <c r="K30" s="11" t="n">
        <f aca="false">K2-K14-K17-K27-K28-K29</f>
        <v>12787.78</v>
      </c>
      <c r="L30" s="11" t="n">
        <f aca="false">L2-L14-L17-L27-L28-L29</f>
        <v>12787.78</v>
      </c>
      <c r="M30" s="11" t="n">
        <f aca="false">M2-M14-M17-M27-M28-M29</f>
        <v>12787.78</v>
      </c>
      <c r="N30" s="11" t="n">
        <f aca="false">N2-N14-N17-N27-N28-N29</f>
        <v>12787.78</v>
      </c>
      <c r="O30" s="11" t="n">
        <f aca="false">O2-O14-O17-O27-O28-O29</f>
        <v>12313.78</v>
      </c>
      <c r="P30" s="11" t="n">
        <f aca="false">P2-P14-P17-P27-P28-P29</f>
        <v>10190.78</v>
      </c>
    </row>
    <row r="31" customFormat="false" ht="12.8" hidden="false" customHeight="false" outlineLevel="0" collapsed="false">
      <c r="A31" s="0" t="s">
        <v>101</v>
      </c>
      <c r="B31" s="0" t="s">
        <v>102</v>
      </c>
      <c r="C31" s="0" t="s">
        <v>103</v>
      </c>
      <c r="D31" s="0" t="s">
        <v>17</v>
      </c>
      <c r="E31" s="1" t="n">
        <f aca="false">ROUND(SUM(E30:P30)/12,2)</f>
        <v>8700.42</v>
      </c>
    </row>
  </sheetData>
  <hyperlinks>
    <hyperlink ref="C1" r:id="rId1" display="https://github.com/tometzky/polski-lad-netto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A1" activeCellId="0" sqref="A1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14.14"/>
    <col collapsed="false" customWidth="true" hidden="false" outlineLevel="0" max="2" min="2" style="0" width="32.22"/>
    <col collapsed="false" customWidth="true" hidden="false" outlineLevel="0" max="3" min="3" style="0" width="53.14"/>
    <col collapsed="false" customWidth="true" hidden="false" outlineLevel="0" max="4" min="4" style="0" width="3.08"/>
    <col collapsed="false" customWidth="true" hidden="false" outlineLevel="0" max="12" min="5" style="1" width="11.52"/>
  </cols>
  <sheetData>
    <row r="1" customFormat="false" ht="12.8" hidden="false" customHeight="false" outlineLevel="0" collapsed="false"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customFormat="false" ht="12.8" hidden="false" customHeight="false" outlineLevel="0" collapsed="false">
      <c r="A2" s="0" t="s">
        <v>15</v>
      </c>
      <c r="B2" s="0" t="s">
        <v>16</v>
      </c>
      <c r="D2" s="0" t="s">
        <v>17</v>
      </c>
      <c r="E2" s="5" t="n">
        <v>3010</v>
      </c>
      <c r="F2" s="5" t="n">
        <v>4000</v>
      </c>
      <c r="G2" s="5" t="n">
        <v>5000</v>
      </c>
      <c r="H2" s="5" t="n">
        <v>8000</v>
      </c>
      <c r="I2" s="5" t="n">
        <v>10000</v>
      </c>
      <c r="J2" s="5" t="n">
        <v>15000</v>
      </c>
      <c r="K2" s="5" t="n">
        <v>20000</v>
      </c>
      <c r="L2" s="5" t="n">
        <v>20000</v>
      </c>
      <c r="M2" s="5" t="n">
        <v>20000</v>
      </c>
      <c r="N2" s="5" t="n">
        <v>20000</v>
      </c>
      <c r="O2" s="5" t="n">
        <v>20000</v>
      </c>
      <c r="P2" s="5" t="n">
        <v>20000</v>
      </c>
    </row>
    <row r="3" customFormat="false" ht="12.8" hidden="false" customHeight="false" outlineLevel="0" collapsed="false">
      <c r="A3" s="0" t="s">
        <v>18</v>
      </c>
      <c r="B3" s="0" t="s">
        <v>19</v>
      </c>
      <c r="D3" s="0" t="s">
        <v>17</v>
      </c>
      <c r="E3" s="5" t="n">
        <v>0</v>
      </c>
      <c r="F3" s="5" t="n">
        <v>0</v>
      </c>
      <c r="G3" s="5" t="n">
        <v>0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n">
        <v>0</v>
      </c>
      <c r="N3" s="5" t="n">
        <v>0</v>
      </c>
      <c r="O3" s="5" t="n">
        <v>0</v>
      </c>
      <c r="P3" s="5" t="n">
        <v>0</v>
      </c>
    </row>
    <row r="4" customFormat="false" ht="12.8" hidden="false" customHeight="false" outlineLevel="0" collapsed="false">
      <c r="A4" s="0" t="s">
        <v>20</v>
      </c>
      <c r="B4" s="0" t="s">
        <v>21</v>
      </c>
      <c r="C4" s="0" t="s">
        <v>22</v>
      </c>
      <c r="D4" s="0" t="s">
        <v>17</v>
      </c>
      <c r="E4" s="5" t="n">
        <v>0</v>
      </c>
      <c r="F4" s="5" t="n">
        <v>0</v>
      </c>
      <c r="G4" s="5" t="n">
        <v>0</v>
      </c>
      <c r="H4" s="5" t="n">
        <v>0</v>
      </c>
      <c r="I4" s="5" t="n">
        <v>0</v>
      </c>
      <c r="J4" s="5" t="n">
        <v>0</v>
      </c>
      <c r="K4" s="5" t="n">
        <v>0</v>
      </c>
      <c r="L4" s="5" t="n">
        <v>0</v>
      </c>
      <c r="M4" s="5" t="n">
        <v>0</v>
      </c>
      <c r="N4" s="5" t="n">
        <v>0</v>
      </c>
      <c r="O4" s="5" t="n">
        <v>0</v>
      </c>
      <c r="P4" s="5" t="n">
        <v>0</v>
      </c>
    </row>
    <row r="5" customFormat="false" ht="12.8" hidden="false" customHeight="false" outlineLevel="0" collapsed="false">
      <c r="A5" s="0" t="s">
        <v>23</v>
      </c>
      <c r="B5" s="0" t="s">
        <v>24</v>
      </c>
      <c r="C5" s="0" t="s">
        <v>25</v>
      </c>
      <c r="D5" s="0" t="s">
        <v>17</v>
      </c>
      <c r="E5" s="6" t="n">
        <f aca="false">E2+E3+E4</f>
        <v>3010</v>
      </c>
      <c r="F5" s="6" t="n">
        <f aca="false">F2+F3+F4</f>
        <v>4000</v>
      </c>
      <c r="G5" s="6" t="n">
        <f aca="false">G2+G3+G4</f>
        <v>5000</v>
      </c>
      <c r="H5" s="6" t="n">
        <f aca="false">H2+H3+H4</f>
        <v>8000</v>
      </c>
      <c r="I5" s="6" t="n">
        <f aca="false">I2+I3+I4</f>
        <v>10000</v>
      </c>
      <c r="J5" s="6" t="n">
        <f aca="false">J2+J3+J4</f>
        <v>15000</v>
      </c>
      <c r="K5" s="6" t="n">
        <f aca="false">K2+K3+K4</f>
        <v>20000</v>
      </c>
      <c r="L5" s="6" t="n">
        <f aca="false">L2+L3+L4</f>
        <v>20000</v>
      </c>
      <c r="M5" s="6" t="n">
        <f aca="false">M2+M3+M4</f>
        <v>20000</v>
      </c>
      <c r="N5" s="6" t="n">
        <f aca="false">N2+N3+N4</f>
        <v>20000</v>
      </c>
      <c r="O5" s="6" t="n">
        <f aca="false">O2+O3+O4</f>
        <v>20000</v>
      </c>
      <c r="P5" s="6" t="n">
        <f aca="false">P2+P3+P4</f>
        <v>20000</v>
      </c>
    </row>
    <row r="6" customFormat="false" ht="12.8" hidden="false" customHeight="false" outlineLevel="0" collapsed="false">
      <c r="A6" s="0" t="s">
        <v>26</v>
      </c>
      <c r="B6" s="7" t="s">
        <v>27</v>
      </c>
      <c r="C6" s="7" t="s">
        <v>28</v>
      </c>
      <c r="D6" s="7" t="s">
        <v>29</v>
      </c>
      <c r="E6" s="6" t="n">
        <v>9.76</v>
      </c>
      <c r="F6" s="6" t="n">
        <v>9.76</v>
      </c>
      <c r="G6" s="6" t="n">
        <v>9.76</v>
      </c>
      <c r="H6" s="6" t="n">
        <v>9.76</v>
      </c>
      <c r="I6" s="6" t="n">
        <v>9.76</v>
      </c>
      <c r="J6" s="6" t="n">
        <v>9.76</v>
      </c>
      <c r="K6" s="6" t="n">
        <v>9.76</v>
      </c>
      <c r="L6" s="6" t="n">
        <v>9.76</v>
      </c>
      <c r="M6" s="6" t="n">
        <v>9.76</v>
      </c>
      <c r="N6" s="6" t="n">
        <v>9.76</v>
      </c>
      <c r="O6" s="6" t="n">
        <v>9.76</v>
      </c>
      <c r="P6" s="6" t="n">
        <v>9.76</v>
      </c>
    </row>
    <row r="7" customFormat="false" ht="12.8" hidden="false" customHeight="false" outlineLevel="0" collapsed="false">
      <c r="A7" s="0" t="s">
        <v>30</v>
      </c>
      <c r="B7" s="0" t="s">
        <v>31</v>
      </c>
      <c r="C7" s="7" t="s">
        <v>32</v>
      </c>
      <c r="D7" s="7" t="s">
        <v>29</v>
      </c>
      <c r="E7" s="6" t="n">
        <v>1.5</v>
      </c>
      <c r="F7" s="6" t="n">
        <v>1.5</v>
      </c>
      <c r="G7" s="6" t="n">
        <v>1.5</v>
      </c>
      <c r="H7" s="6" t="n">
        <v>1.5</v>
      </c>
      <c r="I7" s="6" t="n">
        <v>1.5</v>
      </c>
      <c r="J7" s="6" t="n">
        <v>1.5</v>
      </c>
      <c r="K7" s="6" t="n">
        <v>1.5</v>
      </c>
      <c r="L7" s="6" t="n">
        <v>1.5</v>
      </c>
      <c r="M7" s="6" t="n">
        <v>1.5</v>
      </c>
      <c r="N7" s="6" t="n">
        <v>1.5</v>
      </c>
      <c r="O7" s="6" t="n">
        <v>1.5</v>
      </c>
      <c r="P7" s="6" t="n">
        <v>1.5</v>
      </c>
    </row>
    <row r="8" customFormat="false" ht="12.8" hidden="false" customHeight="false" outlineLevel="0" collapsed="false">
      <c r="A8" s="7" t="s">
        <v>33</v>
      </c>
      <c r="B8" s="0" t="s">
        <v>34</v>
      </c>
      <c r="C8" s="7" t="s">
        <v>35</v>
      </c>
      <c r="D8" s="7" t="s">
        <v>29</v>
      </c>
      <c r="E8" s="6" t="n">
        <v>2.45</v>
      </c>
      <c r="F8" s="6" t="n">
        <v>2.45</v>
      </c>
      <c r="G8" s="6" t="n">
        <v>2.45</v>
      </c>
      <c r="H8" s="6" t="n">
        <v>2.45</v>
      </c>
      <c r="I8" s="6" t="n">
        <v>2.45</v>
      </c>
      <c r="J8" s="6" t="n">
        <v>2.45</v>
      </c>
      <c r="K8" s="6" t="n">
        <v>2.45</v>
      </c>
      <c r="L8" s="6" t="n">
        <v>2.45</v>
      </c>
      <c r="M8" s="6" t="n">
        <v>2.45</v>
      </c>
      <c r="N8" s="6" t="n">
        <v>2.45</v>
      </c>
      <c r="O8" s="6" t="n">
        <v>2.45</v>
      </c>
      <c r="P8" s="6" t="n">
        <v>2.45</v>
      </c>
    </row>
    <row r="9" customFormat="false" ht="12.8" hidden="false" customHeight="false" outlineLevel="0" collapsed="false">
      <c r="A9" s="7" t="s">
        <v>36</v>
      </c>
      <c r="B9" s="0" t="s">
        <v>37</v>
      </c>
      <c r="C9" s="7" t="s">
        <v>104</v>
      </c>
      <c r="D9" s="7" t="s">
        <v>17</v>
      </c>
      <c r="E9" s="6" t="n">
        <v>157770</v>
      </c>
      <c r="F9" s="6" t="n">
        <f aca="false">E9-E10</f>
        <v>154760</v>
      </c>
      <c r="G9" s="6" t="n">
        <f aca="false">F9-F10</f>
        <v>150760</v>
      </c>
      <c r="H9" s="6" t="n">
        <f aca="false">G9-G10</f>
        <v>145760</v>
      </c>
      <c r="I9" s="6" t="n">
        <f aca="false">H9-H10</f>
        <v>137760</v>
      </c>
      <c r="J9" s="6" t="n">
        <f aca="false">I9-I10</f>
        <v>127760</v>
      </c>
      <c r="K9" s="6" t="n">
        <f aca="false">J9-J10</f>
        <v>112760</v>
      </c>
      <c r="L9" s="6" t="n">
        <f aca="false">K9-K10</f>
        <v>92760</v>
      </c>
      <c r="M9" s="6" t="n">
        <f aca="false">L9-L10</f>
        <v>72760</v>
      </c>
      <c r="N9" s="6" t="n">
        <f aca="false">M9-M10</f>
        <v>52760</v>
      </c>
      <c r="O9" s="6" t="n">
        <f aca="false">N9-N10</f>
        <v>32760</v>
      </c>
      <c r="P9" s="6" t="n">
        <f aca="false">O9-O10</f>
        <v>12760</v>
      </c>
    </row>
    <row r="10" customFormat="false" ht="12.8" hidden="false" customHeight="false" outlineLevel="0" collapsed="false">
      <c r="A10" s="7" t="s">
        <v>39</v>
      </c>
      <c r="B10" s="0" t="s">
        <v>40</v>
      </c>
      <c r="C10" s="7" t="s">
        <v>41</v>
      </c>
      <c r="D10" s="7" t="s">
        <v>17</v>
      </c>
      <c r="E10" s="6" t="n">
        <f aca="false">MIN(E2+E3,E9)</f>
        <v>3010</v>
      </c>
      <c r="F10" s="6" t="n">
        <f aca="false">MIN(F2+F3,F9)</f>
        <v>4000</v>
      </c>
      <c r="G10" s="6" t="n">
        <f aca="false">MIN(G2+G3,G9)</f>
        <v>5000</v>
      </c>
      <c r="H10" s="6" t="n">
        <f aca="false">MIN(H2+H3,H9)</f>
        <v>8000</v>
      </c>
      <c r="I10" s="6" t="n">
        <f aca="false">MIN(I2+I3,I9)</f>
        <v>10000</v>
      </c>
      <c r="J10" s="6" t="n">
        <f aca="false">MIN(J2+J3,J9)</f>
        <v>15000</v>
      </c>
      <c r="K10" s="6" t="n">
        <f aca="false">MIN(K2+K3,K9)</f>
        <v>20000</v>
      </c>
      <c r="L10" s="6" t="n">
        <f aca="false">MIN(L2+L3,L9)</f>
        <v>20000</v>
      </c>
      <c r="M10" s="6" t="n">
        <f aca="false">MIN(M2+M3,M9)</f>
        <v>20000</v>
      </c>
      <c r="N10" s="6" t="n">
        <f aca="false">MIN(N2+N3,N9)</f>
        <v>20000</v>
      </c>
      <c r="O10" s="6" t="n">
        <f aca="false">MIN(O2+O3,O9)</f>
        <v>20000</v>
      </c>
      <c r="P10" s="6" t="n">
        <f aca="false">MIN(P2+P3,P9)</f>
        <v>12760</v>
      </c>
    </row>
    <row r="11" customFormat="false" ht="12.8" hidden="false" customHeight="false" outlineLevel="0" collapsed="false">
      <c r="A11" s="0" t="s">
        <v>42</v>
      </c>
      <c r="B11" s="7" t="s">
        <v>43</v>
      </c>
      <c r="C11" s="8" t="s">
        <v>44</v>
      </c>
      <c r="D11" s="7" t="s">
        <v>17</v>
      </c>
      <c r="E11" s="6" t="n">
        <f aca="false">ROUND(E10*E6/100,2)</f>
        <v>293.78</v>
      </c>
      <c r="F11" s="6" t="n">
        <f aca="false">ROUND(F10*F6/100,2)</f>
        <v>390.4</v>
      </c>
      <c r="G11" s="6" t="n">
        <f aca="false">ROUND(G10*G6/100,2)</f>
        <v>488</v>
      </c>
      <c r="H11" s="6" t="n">
        <f aca="false">ROUND(H10*H6/100,2)</f>
        <v>780.8</v>
      </c>
      <c r="I11" s="6" t="n">
        <f aca="false">ROUND(I10*I6/100,2)</f>
        <v>976</v>
      </c>
      <c r="J11" s="6" t="n">
        <f aca="false">ROUND(J10*J6/100,2)</f>
        <v>1464</v>
      </c>
      <c r="K11" s="6" t="n">
        <f aca="false">ROUND(K10*K6/100,2)</f>
        <v>1952</v>
      </c>
      <c r="L11" s="6" t="n">
        <f aca="false">ROUND(L10*L6/100,2)</f>
        <v>1952</v>
      </c>
      <c r="M11" s="6" t="n">
        <f aca="false">ROUND(M10*M6/100,2)</f>
        <v>1952</v>
      </c>
      <c r="N11" s="6" t="n">
        <f aca="false">ROUND(N10*N6/100,2)</f>
        <v>1952</v>
      </c>
      <c r="O11" s="6" t="n">
        <f aca="false">ROUND(O10*O6/100,2)</f>
        <v>1952</v>
      </c>
      <c r="P11" s="6" t="n">
        <f aca="false">ROUND(P10*P6/100,2)</f>
        <v>1245.38</v>
      </c>
    </row>
    <row r="12" customFormat="false" ht="12.8" hidden="false" customHeight="false" outlineLevel="0" collapsed="false">
      <c r="A12" s="0" t="s">
        <v>45</v>
      </c>
      <c r="B12" s="0" t="s">
        <v>46</v>
      </c>
      <c r="C12" s="8" t="s">
        <v>47</v>
      </c>
      <c r="D12" s="7" t="s">
        <v>17</v>
      </c>
      <c r="E12" s="6" t="n">
        <f aca="false">ROUND(E10*E7/100,2)</f>
        <v>45.15</v>
      </c>
      <c r="F12" s="6" t="n">
        <f aca="false">ROUND(F10*F7/100,2)</f>
        <v>60</v>
      </c>
      <c r="G12" s="6" t="n">
        <f aca="false">ROUND(G10*G7/100,2)</f>
        <v>75</v>
      </c>
      <c r="H12" s="6" t="n">
        <f aca="false">ROUND(H10*H7/100,2)</f>
        <v>120</v>
      </c>
      <c r="I12" s="6" t="n">
        <f aca="false">ROUND(I10*I7/100,2)</f>
        <v>150</v>
      </c>
      <c r="J12" s="6" t="n">
        <f aca="false">ROUND(J10*J7/100,2)</f>
        <v>225</v>
      </c>
      <c r="K12" s="6" t="n">
        <f aca="false">ROUND(K10*K7/100,2)</f>
        <v>300</v>
      </c>
      <c r="L12" s="6" t="n">
        <f aca="false">ROUND(L10*L7/100,2)</f>
        <v>300</v>
      </c>
      <c r="M12" s="6" t="n">
        <f aca="false">ROUND(M10*M7/100,2)</f>
        <v>300</v>
      </c>
      <c r="N12" s="6" t="n">
        <f aca="false">ROUND(N10*N7/100,2)</f>
        <v>300</v>
      </c>
      <c r="O12" s="6" t="n">
        <f aca="false">ROUND(O10*O7/100,2)</f>
        <v>300</v>
      </c>
      <c r="P12" s="6" t="n">
        <f aca="false">ROUND(P10*P7/100,2)</f>
        <v>191.4</v>
      </c>
    </row>
    <row r="13" customFormat="false" ht="12.8" hidden="false" customHeight="false" outlineLevel="0" collapsed="false">
      <c r="A13" s="7" t="s">
        <v>48</v>
      </c>
      <c r="B13" s="0" t="s">
        <v>49</v>
      </c>
      <c r="C13" s="7" t="s">
        <v>50</v>
      </c>
      <c r="D13" s="7" t="s">
        <v>17</v>
      </c>
      <c r="E13" s="6" t="n">
        <f aca="false">ROUND((E2+E3)*E8/100,2)</f>
        <v>73.75</v>
      </c>
      <c r="F13" s="6" t="n">
        <f aca="false">ROUND((F2+F3)*F8/100,2)</f>
        <v>98</v>
      </c>
      <c r="G13" s="6" t="n">
        <f aca="false">ROUND((G2+G3)*G8/100,2)</f>
        <v>122.5</v>
      </c>
      <c r="H13" s="6" t="n">
        <f aca="false">ROUND((H2+H3)*H8/100,2)</f>
        <v>196</v>
      </c>
      <c r="I13" s="6" t="n">
        <f aca="false">ROUND((I2+I3)*I8/100,2)</f>
        <v>245</v>
      </c>
      <c r="J13" s="6" t="n">
        <f aca="false">ROUND((J2+J3)*J8/100,2)</f>
        <v>367.5</v>
      </c>
      <c r="K13" s="6" t="n">
        <f aca="false">ROUND((K2+K3)*K8/100,2)</f>
        <v>490</v>
      </c>
      <c r="L13" s="6" t="n">
        <f aca="false">ROUND((L2+L3)*L8/100,2)</f>
        <v>490</v>
      </c>
      <c r="M13" s="6" t="n">
        <f aca="false">ROUND((M2+M3)*M8/100,2)</f>
        <v>490</v>
      </c>
      <c r="N13" s="6" t="n">
        <f aca="false">ROUND((N2+N3)*N8/100,2)</f>
        <v>490</v>
      </c>
      <c r="O13" s="6" t="n">
        <f aca="false">ROUND((O2+O3)*O8/100,2)</f>
        <v>490</v>
      </c>
      <c r="P13" s="6" t="n">
        <f aca="false">ROUND((P2+P3)*P8/100,2)</f>
        <v>490</v>
      </c>
    </row>
    <row r="14" customFormat="false" ht="12.8" hidden="false" customHeight="false" outlineLevel="0" collapsed="false">
      <c r="A14" s="0" t="s">
        <v>51</v>
      </c>
      <c r="B14" s="0" t="s">
        <v>52</v>
      </c>
      <c r="C14" s="0" t="s">
        <v>53</v>
      </c>
      <c r="D14" s="7" t="s">
        <v>17</v>
      </c>
      <c r="E14" s="1" t="n">
        <f aca="false">E11+E12+E13</f>
        <v>412.68</v>
      </c>
      <c r="F14" s="1" t="n">
        <f aca="false">F11+F12+F13</f>
        <v>548.4</v>
      </c>
      <c r="G14" s="1" t="n">
        <f aca="false">G11+G12+G13</f>
        <v>685.5</v>
      </c>
      <c r="H14" s="1" t="n">
        <f aca="false">H11+H12+H13</f>
        <v>1096.8</v>
      </c>
      <c r="I14" s="1" t="n">
        <f aca="false">I11+I12+I13</f>
        <v>1371</v>
      </c>
      <c r="J14" s="1" t="n">
        <f aca="false">J11+J12+J13</f>
        <v>2056.5</v>
      </c>
      <c r="K14" s="1" t="n">
        <f aca="false">K11+K12+K13</f>
        <v>2742</v>
      </c>
      <c r="L14" s="1" t="n">
        <f aca="false">L11+L12+L13</f>
        <v>2742</v>
      </c>
      <c r="M14" s="1" t="n">
        <f aca="false">M11+M12+M13</f>
        <v>2742</v>
      </c>
      <c r="N14" s="1" t="n">
        <f aca="false">N11+N12+N13</f>
        <v>2742</v>
      </c>
      <c r="O14" s="1" t="n">
        <f aca="false">O11+O12+O13</f>
        <v>2742</v>
      </c>
      <c r="P14" s="1" t="n">
        <f aca="false">P11+P12+P13</f>
        <v>1926.78</v>
      </c>
    </row>
    <row r="15" customFormat="false" ht="12.8" hidden="false" customHeight="false" outlineLevel="0" collapsed="false">
      <c r="A15" s="0" t="s">
        <v>54</v>
      </c>
      <c r="B15" s="0" t="s">
        <v>55</v>
      </c>
      <c r="C15" s="7" t="s">
        <v>105</v>
      </c>
      <c r="D15" s="7" t="s">
        <v>17</v>
      </c>
      <c r="E15" s="1" t="n">
        <f aca="false">E5-E14</f>
        <v>2597.32</v>
      </c>
      <c r="F15" s="1" t="n">
        <f aca="false">F5-F14</f>
        <v>3451.6</v>
      </c>
      <c r="G15" s="1" t="n">
        <f aca="false">G5-G14</f>
        <v>4314.5</v>
      </c>
      <c r="H15" s="1" t="n">
        <f aca="false">H5-H14</f>
        <v>6903.2</v>
      </c>
      <c r="I15" s="1" t="n">
        <f aca="false">I5-I14</f>
        <v>8629</v>
      </c>
      <c r="J15" s="1" t="n">
        <f aca="false">J5-J14</f>
        <v>12943.5</v>
      </c>
      <c r="K15" s="1" t="n">
        <f aca="false">K5-K14</f>
        <v>17258</v>
      </c>
      <c r="L15" s="1" t="n">
        <f aca="false">L5-L14</f>
        <v>17258</v>
      </c>
      <c r="M15" s="1" t="n">
        <f aca="false">M5-M14</f>
        <v>17258</v>
      </c>
      <c r="N15" s="1" t="n">
        <f aca="false">N5-N14</f>
        <v>17258</v>
      </c>
      <c r="O15" s="1" t="n">
        <f aca="false">O5-O14</f>
        <v>17258</v>
      </c>
      <c r="P15" s="1" t="n">
        <f aca="false">P5-P14</f>
        <v>18073.22</v>
      </c>
    </row>
    <row r="16" customFormat="false" ht="12.8" hidden="false" customHeight="false" outlineLevel="0" collapsed="false">
      <c r="A16" s="0" t="s">
        <v>106</v>
      </c>
      <c r="B16" s="0" t="s">
        <v>58</v>
      </c>
      <c r="C16" s="0" t="s">
        <v>107</v>
      </c>
      <c r="D16" s="7" t="s">
        <v>17</v>
      </c>
      <c r="E16" s="1" t="n">
        <f aca="false">ROUND(E15*7.75%,2)</f>
        <v>201.29</v>
      </c>
      <c r="F16" s="1" t="n">
        <f aca="false">ROUND(F15*7.75%,2)</f>
        <v>267.5</v>
      </c>
      <c r="G16" s="1" t="n">
        <f aca="false">ROUND(G15*7.75%,2)</f>
        <v>334.37</v>
      </c>
      <c r="H16" s="1" t="n">
        <f aca="false">ROUND(H15*7.75%,2)</f>
        <v>535</v>
      </c>
      <c r="I16" s="1" t="n">
        <f aca="false">ROUND(I15*7.75%,2)</f>
        <v>668.75</v>
      </c>
      <c r="J16" s="1" t="n">
        <f aca="false">ROUND(J15*7.75%,2)</f>
        <v>1003.12</v>
      </c>
      <c r="K16" s="1" t="n">
        <f aca="false">ROUND(K15*7.75%,2)</f>
        <v>1337.5</v>
      </c>
      <c r="L16" s="1" t="n">
        <f aca="false">ROUND(L15*7.75%,2)</f>
        <v>1337.5</v>
      </c>
      <c r="M16" s="1" t="n">
        <f aca="false">ROUND(M15*7.75%,2)</f>
        <v>1337.5</v>
      </c>
      <c r="N16" s="1" t="n">
        <f aca="false">ROUND(N15*7.75%,2)</f>
        <v>1337.5</v>
      </c>
      <c r="O16" s="1" t="n">
        <f aca="false">ROUND(O15*7.75%,2)</f>
        <v>1337.5</v>
      </c>
      <c r="P16" s="1" t="n">
        <f aca="false">ROUND(P15*7.75%,2)</f>
        <v>1400.67</v>
      </c>
    </row>
    <row r="17" customFormat="false" ht="12.8" hidden="false" customHeight="false" outlineLevel="0" collapsed="false">
      <c r="A17" s="0" t="s">
        <v>60</v>
      </c>
      <c r="B17" s="0" t="s">
        <v>61</v>
      </c>
      <c r="C17" s="7" t="s">
        <v>62</v>
      </c>
      <c r="D17" s="7" t="s">
        <v>17</v>
      </c>
      <c r="E17" s="1" t="n">
        <f aca="false">ROUND(E15*9%,2)</f>
        <v>233.76</v>
      </c>
      <c r="F17" s="1" t="n">
        <f aca="false">ROUND(F15*9%,2)</f>
        <v>310.64</v>
      </c>
      <c r="G17" s="1" t="n">
        <f aca="false">ROUND(G15*9%,2)</f>
        <v>388.31</v>
      </c>
      <c r="H17" s="1" t="n">
        <f aca="false">ROUND(H15*9%,2)</f>
        <v>621.29</v>
      </c>
      <c r="I17" s="1" t="n">
        <f aca="false">ROUND(I15*9%,2)</f>
        <v>776.61</v>
      </c>
      <c r="J17" s="1" t="n">
        <f aca="false">ROUND(J15*9%,2)</f>
        <v>1164.92</v>
      </c>
      <c r="K17" s="1" t="n">
        <f aca="false">ROUND(K15*9%,2)</f>
        <v>1553.22</v>
      </c>
      <c r="L17" s="1" t="n">
        <f aca="false">ROUND(L15*9%,2)</f>
        <v>1553.22</v>
      </c>
      <c r="M17" s="1" t="n">
        <f aca="false">ROUND(M15*9%,2)</f>
        <v>1553.22</v>
      </c>
      <c r="N17" s="1" t="n">
        <f aca="false">ROUND(N15*9%,2)</f>
        <v>1553.22</v>
      </c>
      <c r="O17" s="1" t="n">
        <f aca="false">ROUND(O15*9%,2)</f>
        <v>1553.22</v>
      </c>
      <c r="P17" s="1" t="n">
        <f aca="false">ROUND(P15*9%,2)</f>
        <v>1626.59</v>
      </c>
    </row>
    <row r="18" customFormat="false" ht="12.8" hidden="false" customHeight="false" outlineLevel="0" collapsed="false">
      <c r="A18" s="0" t="s">
        <v>63</v>
      </c>
      <c r="B18" s="0" t="s">
        <v>64</v>
      </c>
      <c r="C18" s="7" t="s">
        <v>65</v>
      </c>
      <c r="D18" s="7" t="s">
        <v>17</v>
      </c>
      <c r="E18" s="5" t="n">
        <v>250</v>
      </c>
      <c r="F18" s="5" t="n">
        <v>250</v>
      </c>
      <c r="G18" s="5" t="n">
        <v>250</v>
      </c>
      <c r="H18" s="5" t="n">
        <v>250</v>
      </c>
      <c r="I18" s="5" t="n">
        <v>250</v>
      </c>
      <c r="J18" s="5" t="n">
        <v>250</v>
      </c>
      <c r="K18" s="5" t="n">
        <v>250</v>
      </c>
      <c r="L18" s="5" t="n">
        <v>250</v>
      </c>
      <c r="M18" s="5" t="n">
        <v>250</v>
      </c>
      <c r="N18" s="5" t="n">
        <v>250</v>
      </c>
      <c r="O18" s="5" t="n">
        <v>250</v>
      </c>
      <c r="P18" s="5" t="n">
        <v>250</v>
      </c>
    </row>
    <row r="19" customFormat="false" ht="12.8" hidden="false" customHeight="false" outlineLevel="0" collapsed="false">
      <c r="A19" s="0" t="s">
        <v>66</v>
      </c>
      <c r="B19" s="0" t="s">
        <v>67</v>
      </c>
      <c r="C19" s="7" t="s">
        <v>68</v>
      </c>
      <c r="D19" s="7" t="s">
        <v>29</v>
      </c>
      <c r="E19" s="5" t="n">
        <v>2</v>
      </c>
      <c r="F19" s="5" t="n">
        <v>2</v>
      </c>
      <c r="G19" s="5" t="n">
        <v>2</v>
      </c>
      <c r="H19" s="5" t="n">
        <v>2</v>
      </c>
      <c r="I19" s="5" t="n">
        <v>2</v>
      </c>
      <c r="J19" s="5" t="n">
        <v>2</v>
      </c>
      <c r="K19" s="5" t="n">
        <v>2</v>
      </c>
      <c r="L19" s="5" t="n">
        <v>2</v>
      </c>
      <c r="M19" s="5" t="n">
        <v>2</v>
      </c>
      <c r="N19" s="5" t="n">
        <v>2</v>
      </c>
      <c r="O19" s="5" t="n">
        <v>2</v>
      </c>
      <c r="P19" s="5" t="n">
        <v>2</v>
      </c>
    </row>
    <row r="20" customFormat="false" ht="12.8" hidden="false" customHeight="false" outlineLevel="0" collapsed="false">
      <c r="A20" s="0" t="s">
        <v>69</v>
      </c>
      <c r="B20" s="0" t="s">
        <v>70</v>
      </c>
      <c r="C20" s="9" t="s">
        <v>71</v>
      </c>
      <c r="D20" s="7" t="s">
        <v>17</v>
      </c>
      <c r="E20" s="1" t="n">
        <f aca="false">IF(E19&gt;0,ROUND(E5*1.5%,2),0)</f>
        <v>45.15</v>
      </c>
      <c r="F20" s="1" t="n">
        <f aca="false">IF(F19&gt;0,ROUND(F5*1.5%,2),0)</f>
        <v>60</v>
      </c>
      <c r="G20" s="1" t="n">
        <f aca="false">IF(G19&gt;0,ROUND(G5*1.5%,2),0)</f>
        <v>75</v>
      </c>
      <c r="H20" s="1" t="n">
        <f aca="false">IF(H19&gt;0,ROUND(H5*1.5%,2),0)</f>
        <v>120</v>
      </c>
      <c r="I20" s="1" t="n">
        <f aca="false">IF(I19&gt;0,ROUND(I5*1.5%,2),0)</f>
        <v>150</v>
      </c>
      <c r="J20" s="1" t="n">
        <f aca="false">IF(J19&gt;0,ROUND(J5*1.5%,2),0)</f>
        <v>225</v>
      </c>
      <c r="K20" s="1" t="n">
        <f aca="false">IF(K19&gt;0,ROUND(K5*1.5%,2),0)</f>
        <v>300</v>
      </c>
      <c r="L20" s="1" t="n">
        <f aca="false">IF(L19&gt;0,ROUND(L5*1.5%,2),0)</f>
        <v>300</v>
      </c>
      <c r="M20" s="1" t="n">
        <f aca="false">IF(M19&gt;0,ROUND(M5*1.5%,2),0)</f>
        <v>300</v>
      </c>
      <c r="N20" s="1" t="n">
        <f aca="false">IF(N19&gt;0,ROUND(N5*1.5%,2),0)</f>
        <v>300</v>
      </c>
      <c r="O20" s="1" t="n">
        <f aca="false">IF(O19&gt;0,ROUND(O5*1.5%,2),0)</f>
        <v>300</v>
      </c>
      <c r="P20" s="1" t="n">
        <f aca="false">IF(P19&gt;0,ROUND(P5*1.5%,2),0)</f>
        <v>300</v>
      </c>
    </row>
    <row r="21" customFormat="false" ht="12.8" hidden="false" customHeight="false" outlineLevel="0" collapsed="false">
      <c r="A21" s="0" t="s">
        <v>108</v>
      </c>
      <c r="B21" s="0" t="s">
        <v>109</v>
      </c>
      <c r="C21" s="7" t="s">
        <v>110</v>
      </c>
      <c r="D21" s="7" t="s">
        <v>17</v>
      </c>
      <c r="E21" s="5" t="n">
        <v>43.76</v>
      </c>
      <c r="F21" s="6" t="n">
        <f aca="false">IF(F23&gt;0,E21,0)</f>
        <v>43.76</v>
      </c>
      <c r="G21" s="6" t="n">
        <f aca="false">IF(G23&gt;0,F21,0)</f>
        <v>43.76</v>
      </c>
      <c r="H21" s="6" t="n">
        <f aca="false">IF(H23&gt;0,G21,0)</f>
        <v>43.76</v>
      </c>
      <c r="I21" s="6" t="n">
        <f aca="false">IF(I23&gt;0,H21,0)</f>
        <v>43.76</v>
      </c>
      <c r="J21" s="6" t="n">
        <f aca="false">IF(J23&gt;0,I21,0)</f>
        <v>43.76</v>
      </c>
      <c r="K21" s="6" t="n">
        <f aca="false">IF(K23&gt;0,J21,0)</f>
        <v>43.76</v>
      </c>
      <c r="L21" s="6" t="n">
        <f aca="false">IF(L23&gt;0,K21,0)</f>
        <v>43.76</v>
      </c>
      <c r="M21" s="6" t="n">
        <f aca="false">IF(M23&gt;0,L21,0)</f>
        <v>43.76</v>
      </c>
      <c r="N21" s="6" t="n">
        <f aca="false">IF(N23&gt;0,M21,0)</f>
        <v>0</v>
      </c>
      <c r="O21" s="6" t="n">
        <f aca="false">IF(O23&gt;0,N21,0)</f>
        <v>0</v>
      </c>
      <c r="P21" s="6" t="n">
        <f aca="false">IF(P23&gt;0,O21,0)</f>
        <v>0</v>
      </c>
    </row>
    <row r="22" customFormat="false" ht="12.8" hidden="false" customHeight="false" outlineLevel="0" collapsed="false">
      <c r="A22" s="7" t="s">
        <v>75</v>
      </c>
      <c r="B22" s="7" t="s">
        <v>76</v>
      </c>
      <c r="C22" s="9" t="s">
        <v>59</v>
      </c>
      <c r="D22" s="7" t="s">
        <v>17</v>
      </c>
      <c r="E22" s="6" t="n">
        <v>0</v>
      </c>
      <c r="F22" s="6" t="n">
        <v>0</v>
      </c>
      <c r="G22" s="6" t="n">
        <v>0</v>
      </c>
      <c r="H22" s="6" t="n">
        <v>0</v>
      </c>
      <c r="I22" s="6" t="n">
        <v>0</v>
      </c>
      <c r="J22" s="6" t="n">
        <v>0</v>
      </c>
      <c r="K22" s="6" t="n">
        <v>0</v>
      </c>
      <c r="L22" s="6" t="n">
        <v>0</v>
      </c>
      <c r="M22" s="6" t="n">
        <v>0</v>
      </c>
      <c r="N22" s="6" t="n">
        <v>0</v>
      </c>
      <c r="O22" s="6" t="n">
        <v>0</v>
      </c>
      <c r="P22" s="6" t="n">
        <v>0</v>
      </c>
    </row>
    <row r="23" customFormat="false" ht="12.8" hidden="false" customHeight="false" outlineLevel="0" collapsed="false">
      <c r="A23" s="7" t="s">
        <v>78</v>
      </c>
      <c r="B23" s="7" t="s">
        <v>79</v>
      </c>
      <c r="C23" s="9" t="s">
        <v>111</v>
      </c>
      <c r="D23" s="7" t="s">
        <v>17</v>
      </c>
      <c r="E23" s="5" t="n">
        <v>85528</v>
      </c>
      <c r="F23" s="6" t="n">
        <f aca="false">E23-E25</f>
        <v>83136</v>
      </c>
      <c r="G23" s="6" t="n">
        <f aca="false">F23-F25</f>
        <v>79874</v>
      </c>
      <c r="H23" s="6" t="n">
        <f aca="false">G23-G25</f>
        <v>75734</v>
      </c>
      <c r="I23" s="6" t="n">
        <f aca="false">H23-H25</f>
        <v>68961</v>
      </c>
      <c r="J23" s="6" t="n">
        <f aca="false">I23-I25</f>
        <v>60432</v>
      </c>
      <c r="K23" s="6" t="n">
        <f aca="false">J23-J25</f>
        <v>47513</v>
      </c>
      <c r="L23" s="6" t="n">
        <f aca="false">K23-K25</f>
        <v>30205</v>
      </c>
      <c r="M23" s="6" t="n">
        <f aca="false">L23-L25</f>
        <v>12897</v>
      </c>
      <c r="N23" s="6" t="n">
        <f aca="false">M23-M25</f>
        <v>0</v>
      </c>
      <c r="O23" s="6" t="n">
        <f aca="false">N23-N25</f>
        <v>0</v>
      </c>
      <c r="P23" s="6" t="n">
        <f aca="false">O23-O25</f>
        <v>0</v>
      </c>
    </row>
    <row r="24" customFormat="false" ht="12.8" hidden="false" customHeight="false" outlineLevel="0" collapsed="false">
      <c r="A24" s="7" t="s">
        <v>81</v>
      </c>
      <c r="B24" s="7" t="s">
        <v>82</v>
      </c>
      <c r="C24" s="7" t="s">
        <v>83</v>
      </c>
      <c r="D24" s="7" t="s">
        <v>17</v>
      </c>
      <c r="E24" s="1" t="n">
        <f aca="false">ROUND(MAX(E15+E20-E18-E22,0),0)</f>
        <v>2392</v>
      </c>
      <c r="F24" s="1" t="n">
        <f aca="false">ROUND(MAX(F15+F20-F18-F22,0),0)</f>
        <v>3262</v>
      </c>
      <c r="G24" s="1" t="n">
        <f aca="false">ROUND(MAX(G15+G20-G18-G22,0),0)</f>
        <v>4140</v>
      </c>
      <c r="H24" s="1" t="n">
        <f aca="false">ROUND(MAX(H15+H20-H18-H22,0),0)</f>
        <v>6773</v>
      </c>
      <c r="I24" s="1" t="n">
        <f aca="false">ROUND(MAX(I15+I20-I18-I22,0),0)</f>
        <v>8529</v>
      </c>
      <c r="J24" s="1" t="n">
        <f aca="false">ROUND(MAX(J15+J20-J18-J22,0),0)</f>
        <v>12919</v>
      </c>
      <c r="K24" s="1" t="n">
        <f aca="false">ROUND(MAX(K15+K20-K18-K22,0),0)</f>
        <v>17308</v>
      </c>
      <c r="L24" s="1" t="n">
        <f aca="false">ROUND(MAX(L15+L20-L18-L22,0),0)</f>
        <v>17308</v>
      </c>
      <c r="M24" s="1" t="n">
        <f aca="false">ROUND(MAX(M15+M20-M18-M22,0),0)</f>
        <v>17308</v>
      </c>
      <c r="N24" s="1" t="n">
        <f aca="false">ROUND(MAX(N15+N20-N18-N22,0),0)</f>
        <v>17308</v>
      </c>
      <c r="O24" s="1" t="n">
        <f aca="false">ROUND(MAX(O15+O20-O18-O22,0),0)</f>
        <v>17308</v>
      </c>
      <c r="P24" s="1" t="n">
        <f aca="false">ROUND(MAX(P15+P20-P18-P22,0),0)</f>
        <v>18123</v>
      </c>
    </row>
    <row r="25" customFormat="false" ht="12.8" hidden="false" customHeight="false" outlineLevel="0" collapsed="false">
      <c r="A25" s="7" t="s">
        <v>84</v>
      </c>
      <c r="B25" s="7" t="s">
        <v>85</v>
      </c>
      <c r="C25" s="7" t="s">
        <v>86</v>
      </c>
      <c r="D25" s="7" t="s">
        <v>17</v>
      </c>
      <c r="E25" s="6" t="n">
        <f aca="false">MIN(E24,E23)</f>
        <v>2392</v>
      </c>
      <c r="F25" s="6" t="n">
        <f aca="false">MIN(F24,F23)</f>
        <v>3262</v>
      </c>
      <c r="G25" s="6" t="n">
        <f aca="false">MIN(G24,G23)</f>
        <v>4140</v>
      </c>
      <c r="H25" s="6" t="n">
        <f aca="false">MIN(H24,H23)</f>
        <v>6773</v>
      </c>
      <c r="I25" s="6" t="n">
        <f aca="false">MIN(I24,I23)</f>
        <v>8529</v>
      </c>
      <c r="J25" s="6" t="n">
        <f aca="false">MIN(J24,J23)</f>
        <v>12919</v>
      </c>
      <c r="K25" s="6" t="n">
        <f aca="false">MIN(K24,K23)</f>
        <v>17308</v>
      </c>
      <c r="L25" s="6" t="n">
        <f aca="false">MIN(L24,L23)</f>
        <v>17308</v>
      </c>
      <c r="M25" s="6" t="n">
        <f aca="false">MIN(M24,M23)</f>
        <v>12897</v>
      </c>
      <c r="N25" s="6" t="n">
        <f aca="false">MIN(N24,N23)</f>
        <v>0</v>
      </c>
      <c r="O25" s="6" t="n">
        <f aca="false">MIN(O24,O23)</f>
        <v>0</v>
      </c>
      <c r="P25" s="6" t="n">
        <f aca="false">MIN(P24,P23)</f>
        <v>0</v>
      </c>
    </row>
    <row r="26" customFormat="false" ht="12.8" hidden="false" customHeight="false" outlineLevel="0" collapsed="false">
      <c r="A26" s="7" t="s">
        <v>87</v>
      </c>
      <c r="B26" s="7" t="s">
        <v>88</v>
      </c>
      <c r="C26" s="7" t="s">
        <v>89</v>
      </c>
      <c r="D26" s="7" t="s">
        <v>17</v>
      </c>
      <c r="E26" s="6" t="n">
        <f aca="false">E24-E25</f>
        <v>0</v>
      </c>
      <c r="F26" s="6" t="n">
        <f aca="false">F24-F25</f>
        <v>0</v>
      </c>
      <c r="G26" s="6" t="n">
        <f aca="false">G24-G25</f>
        <v>0</v>
      </c>
      <c r="H26" s="6" t="n">
        <f aca="false">H24-H25</f>
        <v>0</v>
      </c>
      <c r="I26" s="6" t="n">
        <f aca="false">I24-I25</f>
        <v>0</v>
      </c>
      <c r="J26" s="6" t="n">
        <f aca="false">J24-J25</f>
        <v>0</v>
      </c>
      <c r="K26" s="6" t="n">
        <f aca="false">K24-K25</f>
        <v>0</v>
      </c>
      <c r="L26" s="6" t="n">
        <f aca="false">L24-L25</f>
        <v>0</v>
      </c>
      <c r="M26" s="6" t="n">
        <f aca="false">M24-M25</f>
        <v>4411</v>
      </c>
      <c r="N26" s="6" t="n">
        <f aca="false">N24-N25</f>
        <v>17308</v>
      </c>
      <c r="O26" s="6" t="n">
        <f aca="false">O24-O25</f>
        <v>17308</v>
      </c>
      <c r="P26" s="6" t="n">
        <f aca="false">P24-P25</f>
        <v>18123</v>
      </c>
    </row>
    <row r="27" customFormat="false" ht="12.8" hidden="false" customHeight="false" outlineLevel="0" collapsed="false">
      <c r="A27" s="0" t="s">
        <v>90</v>
      </c>
      <c r="B27" s="0" t="s">
        <v>91</v>
      </c>
      <c r="C27" s="8" t="s">
        <v>112</v>
      </c>
      <c r="D27" s="7" t="s">
        <v>17</v>
      </c>
      <c r="E27" s="1" t="n">
        <f aca="false">ROUND(MAX(E25*17%+E26*32%-E21-E16,0),0)</f>
        <v>162</v>
      </c>
      <c r="F27" s="1" t="n">
        <f aca="false">ROUND(MAX(F25*17%+F26*32%-F21-F16,0),0)</f>
        <v>243</v>
      </c>
      <c r="G27" s="1" t="n">
        <f aca="false">ROUND(MAX(G25*17%+G26*32%-G21-G16,0),0)</f>
        <v>326</v>
      </c>
      <c r="H27" s="1" t="n">
        <f aca="false">ROUND(MAX(H25*17%+H26*32%-H21-H16,0),0)</f>
        <v>573</v>
      </c>
      <c r="I27" s="1" t="n">
        <f aca="false">ROUND(MAX(I25*17%+I26*32%-I21-I16,0),0)</f>
        <v>737</v>
      </c>
      <c r="J27" s="1" t="n">
        <f aca="false">ROUND(MAX(J25*17%+J26*32%-J21-J16,0),0)</f>
        <v>1149</v>
      </c>
      <c r="K27" s="1" t="n">
        <f aca="false">ROUND(MAX(K25*17%+K26*32%-K21-K16,0),0)</f>
        <v>1561</v>
      </c>
      <c r="L27" s="1" t="n">
        <f aca="false">ROUND(MAX(L25*17%+L26*32%-L21-L16,0),0)</f>
        <v>1561</v>
      </c>
      <c r="M27" s="1" t="n">
        <f aca="false">ROUND(MAX(M25*17%+M26*32%-M21-M16,0),0)</f>
        <v>2223</v>
      </c>
      <c r="N27" s="1" t="n">
        <f aca="false">ROUND(MAX(N25*17%+N26*32%-N21-N16,0),0)</f>
        <v>4201</v>
      </c>
      <c r="O27" s="1" t="n">
        <f aca="false">ROUND(MAX(O25*17%+O26*32%-O21-O16,0),0)</f>
        <v>4201</v>
      </c>
      <c r="P27" s="1" t="n">
        <f aca="false">ROUND(MAX(P25*17%-P21,0)+P26*32%-P16,0)</f>
        <v>4399</v>
      </c>
    </row>
    <row r="28" customFormat="false" ht="12.8" hidden="false" customHeight="false" outlineLevel="0" collapsed="false">
      <c r="A28" s="0" t="s">
        <v>93</v>
      </c>
      <c r="B28" s="0" t="s">
        <v>94</v>
      </c>
      <c r="C28" s="9" t="s">
        <v>95</v>
      </c>
      <c r="D28" s="7" t="s">
        <v>17</v>
      </c>
      <c r="E28" s="1" t="n">
        <f aca="false">ROUND(E5*E19/100,2)</f>
        <v>60.2</v>
      </c>
      <c r="F28" s="1" t="n">
        <f aca="false">ROUND(F5*F19/100,2)</f>
        <v>80</v>
      </c>
      <c r="G28" s="1" t="n">
        <f aca="false">ROUND(G5*G19/100,2)</f>
        <v>100</v>
      </c>
      <c r="H28" s="1" t="n">
        <f aca="false">ROUND(H5*H19/100,2)</f>
        <v>160</v>
      </c>
      <c r="I28" s="1" t="n">
        <f aca="false">ROUND(I5*I19/100,2)</f>
        <v>200</v>
      </c>
      <c r="J28" s="1" t="n">
        <f aca="false">ROUND(J5*J19/100,2)</f>
        <v>300</v>
      </c>
      <c r="K28" s="1" t="n">
        <f aca="false">ROUND(K5*K19/100,2)</f>
        <v>400</v>
      </c>
      <c r="L28" s="1" t="n">
        <f aca="false">ROUND(L5*L19/100,2)</f>
        <v>400</v>
      </c>
      <c r="M28" s="1" t="n">
        <f aca="false">ROUND(M5*M19/100,2)</f>
        <v>400</v>
      </c>
      <c r="N28" s="1" t="n">
        <f aca="false">ROUND(N5*N19/100,2)</f>
        <v>400</v>
      </c>
      <c r="O28" s="1" t="n">
        <f aca="false">ROUND(O5*O19/100,2)</f>
        <v>400</v>
      </c>
      <c r="P28" s="1" t="n">
        <f aca="false">ROUND(P5*P19/100,2)</f>
        <v>400</v>
      </c>
    </row>
    <row r="29" customFormat="false" ht="12.8" hidden="false" customHeight="false" outlineLevel="0" collapsed="false">
      <c r="A29" s="0" t="s">
        <v>96</v>
      </c>
      <c r="B29" s="0" t="s">
        <v>97</v>
      </c>
      <c r="C29" s="9"/>
      <c r="D29" s="7" t="s">
        <v>17</v>
      </c>
      <c r="E29" s="5" t="n">
        <v>0</v>
      </c>
      <c r="F29" s="5" t="n">
        <v>0</v>
      </c>
      <c r="G29" s="5" t="n">
        <v>0</v>
      </c>
      <c r="H29" s="5" t="n">
        <v>0</v>
      </c>
      <c r="I29" s="5" t="n">
        <v>0</v>
      </c>
      <c r="J29" s="5" t="n">
        <v>0</v>
      </c>
      <c r="K29" s="5" t="n">
        <v>0</v>
      </c>
      <c r="L29" s="5" t="n">
        <v>0</v>
      </c>
      <c r="M29" s="5" t="n">
        <v>0</v>
      </c>
      <c r="N29" s="5" t="n">
        <v>0</v>
      </c>
      <c r="O29" s="5" t="n">
        <v>0</v>
      </c>
      <c r="P29" s="5" t="n">
        <v>0</v>
      </c>
    </row>
    <row r="30" customFormat="false" ht="12.8" hidden="false" customHeight="false" outlineLevel="0" collapsed="false">
      <c r="A30" s="10" t="s">
        <v>98</v>
      </c>
      <c r="B30" s="10" t="s">
        <v>99</v>
      </c>
      <c r="C30" s="10" t="s">
        <v>100</v>
      </c>
      <c r="D30" s="7" t="s">
        <v>17</v>
      </c>
      <c r="E30" s="11" t="n">
        <f aca="false">E2-E14-E17-E27-E28-E29</f>
        <v>2141.36</v>
      </c>
      <c r="F30" s="11" t="n">
        <f aca="false">F2-F14-F17-F27-F28-F29</f>
        <v>2817.96</v>
      </c>
      <c r="G30" s="11" t="n">
        <f aca="false">G2-G14-G17-G27-G28-G29</f>
        <v>3500.19</v>
      </c>
      <c r="H30" s="11" t="n">
        <f aca="false">H2-H14-H17-H27-H28-H29</f>
        <v>5548.91</v>
      </c>
      <c r="I30" s="11" t="n">
        <f aca="false">I2-I14-I17-I27-I28-I29</f>
        <v>6915.39</v>
      </c>
      <c r="J30" s="11" t="n">
        <f aca="false">J2-J14-J17-J27-J28-J29</f>
        <v>10329.58</v>
      </c>
      <c r="K30" s="11" t="n">
        <f aca="false">K2-K14-K17-K27-K28-K29</f>
        <v>13743.78</v>
      </c>
      <c r="L30" s="11" t="n">
        <f aca="false">L2-L14-L17-L27-L28-L29</f>
        <v>13743.78</v>
      </c>
      <c r="M30" s="11" t="n">
        <f aca="false">M2-M14-M17-M27-M28-M29</f>
        <v>13081.78</v>
      </c>
      <c r="N30" s="11" t="n">
        <f aca="false">N2-N14-N17-N27-N28-N29</f>
        <v>11103.78</v>
      </c>
      <c r="O30" s="11" t="n">
        <f aca="false">O2-O14-O17-O27-O28-O29</f>
        <v>11103.78</v>
      </c>
      <c r="P30" s="11" t="n">
        <f aca="false">P2-P14-P17-P27-P28-P29</f>
        <v>11647.63</v>
      </c>
    </row>
    <row r="31" customFormat="false" ht="12.8" hidden="false" customHeight="false" outlineLevel="0" collapsed="false">
      <c r="A31" s="0" t="s">
        <v>101</v>
      </c>
      <c r="B31" s="0" t="s">
        <v>102</v>
      </c>
      <c r="C31" s="0" t="s">
        <v>103</v>
      </c>
      <c r="D31" s="0" t="s">
        <v>17</v>
      </c>
      <c r="E31" s="1" t="n">
        <f aca="false">ROUND(SUM(E30:P30)/12,2)</f>
        <v>8806.49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LibreOffice/7.2.5.2.0$Linux_X86_64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2022-01-15T11:22:57Z</dcterms:created>
  <dc:creator>Tomasz Ostrowski</dc:creator>
  <dc:description/>
  <dc:language>en-US</dc:language>
  <cp:lastModifiedBy>Tomasz Ostrowski</cp:lastModifiedBy>
  <dcterms:modified xsi:type="dcterms:W3CDTF">2022-01-21T23:30:44Z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