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2" sheetId="1" state="visible" r:id="rId2"/>
    <sheet name="202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<sst xmlns="http://schemas.openxmlformats.org/spreadsheetml/2006/main" count="253" uniqueCount="114">
  <si>
    <t xml:space="preserve">Wersja</t>
  </si>
  <si>
    <t xml:space="preserve">1.0.1</t>
  </si>
  <si>
    <t xml:space="preserve">https://github.com/tometzky/polski-lad-netto</t>
  </si>
  <si>
    <t xml:space="preserve">sty</t>
  </si>
  <si>
    <t xml:space="preserve">lut</t>
  </si>
  <si>
    <t xml:space="preserve">mar</t>
  </si>
  <si>
    <t xml:space="preserve">kwi</t>
  </si>
  <si>
    <t xml:space="preserve">maj</t>
  </si>
  <si>
    <t xml:space="preserve">cze</t>
  </si>
  <si>
    <t xml:space="preserve">lip</t>
  </si>
  <si>
    <t xml:space="preserve">sie</t>
  </si>
  <si>
    <t xml:space="preserve">wrz</t>
  </si>
  <si>
    <t xml:space="preserve">paz</t>
  </si>
  <si>
    <t xml:space="preserve">lis</t>
  </si>
  <si>
    <t xml:space="preserve">gru</t>
  </si>
  <si>
    <t xml:space="preserve">Brutto</t>
  </si>
  <si>
    <t xml:space="preserve">pensja brutto z umowy</t>
  </si>
  <si>
    <t xml:space="preserve">zł</t>
  </si>
  <si>
    <t xml:space="preserve">BruttoNiep</t>
  </si>
  <si>
    <t xml:space="preserve">wartość świadczeń niepieniężnych</t>
  </si>
  <si>
    <t xml:space="preserve">PodstBrutto</t>
  </si>
  <si>
    <t xml:space="preserve">pensja brutto ze świadczeniami niep.</t>
  </si>
  <si>
    <t xml:space="preserve">Brutto+BruttoNiep</t>
  </si>
  <si>
    <t xml:space="preserve">ProcZusEmer</t>
  </si>
  <si>
    <t xml:space="preserve">procent emerytalne</t>
  </si>
  <si>
    <t xml:space="preserve">9,76%</t>
  </si>
  <si>
    <t xml:space="preserve">%</t>
  </si>
  <si>
    <t xml:space="preserve">ProcZusRent</t>
  </si>
  <si>
    <t xml:space="preserve">procent rentowe</t>
  </si>
  <si>
    <t xml:space="preserve">1,5%</t>
  </si>
  <si>
    <t xml:space="preserve">ProcZusChor</t>
  </si>
  <si>
    <t xml:space="preserve">procent chorobowe</t>
  </si>
  <si>
    <t xml:space="preserve">2,45%</t>
  </si>
  <si>
    <t xml:space="preserve">LimEmerRent</t>
  </si>
  <si>
    <t xml:space="preserve">limit emerytalne, rentowe</t>
  </si>
  <si>
    <t xml:space="preserve">177.660zł@sty, zmniejsza się o PodstEmerRent</t>
  </si>
  <si>
    <t xml:space="preserve">PodstEmerRent</t>
  </si>
  <si>
    <t xml:space="preserve">podstawa emerytalne, rentowe</t>
  </si>
  <si>
    <t xml:space="preserve">min(PodstBrutto, LimEmerRent)</t>
  </si>
  <si>
    <t xml:space="preserve">ZusEmer</t>
  </si>
  <si>
    <t xml:space="preserve">zus emerytalne</t>
  </si>
  <si>
    <t xml:space="preserve">PodstBrutto*ProcZusEmer/100</t>
  </si>
  <si>
    <t xml:space="preserve">ZusRent</t>
  </si>
  <si>
    <t xml:space="preserve">zus rentowe</t>
  </si>
  <si>
    <t xml:space="preserve">PodstBrutto*ProcZusRent/100</t>
  </si>
  <si>
    <t xml:space="preserve">ZusChor</t>
  </si>
  <si>
    <t xml:space="preserve">zus chorobowe</t>
  </si>
  <si>
    <t xml:space="preserve">PodstBrutto*ProcZusChor/100</t>
  </si>
  <si>
    <t xml:space="preserve">Zus</t>
  </si>
  <si>
    <t xml:space="preserve">zus – emerytalna, rentowa, chorobowa</t>
  </si>
  <si>
    <t xml:space="preserve">ZusEmer+ZusRent+ZusChor</t>
  </si>
  <si>
    <t xml:space="preserve">PodstZdr</t>
  </si>
  <si>
    <t xml:space="preserve">podstawa skłatki zdrowotnej</t>
  </si>
  <si>
    <t xml:space="preserve">PodstBrutto-Zus</t>
  </si>
  <si>
    <t xml:space="preserve">SklZdrDoOld</t>
  </si>
  <si>
    <t xml:space="preserve">składka zdrowotna do odliczenia</t>
  </si>
  <si>
    <t xml:space="preserve">0</t>
  </si>
  <si>
    <t xml:space="preserve">SklZdr</t>
  </si>
  <si>
    <t xml:space="preserve">składka zdrowotna</t>
  </si>
  <si>
    <t xml:space="preserve">PodstZdr*9%</t>
  </si>
  <si>
    <t xml:space="preserve">KoszUz</t>
  </si>
  <si>
    <t xml:space="preserve">koszty uzyskania przychodu</t>
  </si>
  <si>
    <t xml:space="preserve">250,00 lub 300,00 lub 50% Brutto prawa autorskie</t>
  </si>
  <si>
    <t xml:space="preserve">ProcPPK</t>
  </si>
  <si>
    <t xml:space="preserve">procent ppk pracownika</t>
  </si>
  <si>
    <t xml:space="preserve">0% lub 2%-4%</t>
  </si>
  <si>
    <t xml:space="preserve">PPKPrac</t>
  </si>
  <si>
    <t xml:space="preserve">ppk pracodawca</t>
  </si>
  <si>
    <t xml:space="preserve">Jeśli ProcPPK=0% to 0% albo PodstBrutto*1.5%</t>
  </si>
  <si>
    <t xml:space="preserve">KwotWol</t>
  </si>
  <si>
    <t xml:space="preserve">zmniejszenie podatku z kwoty wolnej</t>
  </si>
  <si>
    <t xml:space="preserve">425,00 lub 0,00 jeśli brak PIT-2</t>
  </si>
  <si>
    <t xml:space="preserve">UlgKlasy</t>
  </si>
  <si>
    <t xml:space="preserve">ulga dla klasy średniej</t>
  </si>
  <si>
    <t xml:space="preserve">wzór</t>
  </si>
  <si>
    <t xml:space="preserve">ProgPod</t>
  </si>
  <si>
    <t xml:space="preserve">próg podatkowy</t>
  </si>
  <si>
    <t xml:space="preserve">sty: 120.000zł lub 240.000zł wspólnie, zmiejsza się o PodstOp17</t>
  </si>
  <si>
    <t xml:space="preserve">PodstOp</t>
  </si>
  <si>
    <t xml:space="preserve">podstawa opodatkowania</t>
  </si>
  <si>
    <t xml:space="preserve">PodstZdr+PPKPrac-KoszUz-UlgKlasy</t>
  </si>
  <si>
    <t xml:space="preserve">PodstOp17</t>
  </si>
  <si>
    <t xml:space="preserve">podstawa opodatkowania 17%</t>
  </si>
  <si>
    <t xml:space="preserve">min(PodstOp,ProgPod)</t>
  </si>
  <si>
    <t xml:space="preserve">PodstOp32</t>
  </si>
  <si>
    <t xml:space="preserve">podstawa opodatkowania 32%</t>
  </si>
  <si>
    <t xml:space="preserve">PodstOp-PodstOp17</t>
  </si>
  <si>
    <t xml:space="preserve">ZalPod</t>
  </si>
  <si>
    <t xml:space="preserve">zaliczka na podatek</t>
  </si>
  <si>
    <t xml:space="preserve">PodstOp17*17%-425+PostOp32*32%</t>
  </si>
  <si>
    <t xml:space="preserve">PPK</t>
  </si>
  <si>
    <t xml:space="preserve">ppk</t>
  </si>
  <si>
    <t xml:space="preserve">PodstBrutto*ProcPPK/100</t>
  </si>
  <si>
    <t xml:space="preserve">Potr</t>
  </si>
  <si>
    <t xml:space="preserve">potrącenia z wynagrodzenia</t>
  </si>
  <si>
    <t xml:space="preserve">Netto</t>
  </si>
  <si>
    <t xml:space="preserve">netto</t>
  </si>
  <si>
    <t xml:space="preserve">Brutto-Zus-SklZdr-ZalPod-PPK-Potr</t>
  </si>
  <si>
    <t xml:space="preserve">NettoSr</t>
  </si>
  <si>
    <t xml:space="preserve">netto srednio</t>
  </si>
  <si>
    <t xml:space="preserve">Suma(Netto)/12</t>
  </si>
  <si>
    <t xml:space="preserve">157.770zł@sty, zmniejsza się o PodstEmerRent</t>
  </si>
  <si>
    <t xml:space="preserve">min(PostBrutto, LimEmerRent)</t>
  </si>
  <si>
    <t xml:space="preserve">PostBrutto*ProcZusEmer/100</t>
  </si>
  <si>
    <t xml:space="preserve">PostBrutto*ProcZusRent/100</t>
  </si>
  <si>
    <t xml:space="preserve">PostBrutto*ProcZusChor/100</t>
  </si>
  <si>
    <t xml:space="preserve">PostBrutto-Zus</t>
  </si>
  <si>
    <t xml:space="preserve">SklZdrDoOdl</t>
  </si>
  <si>
    <t xml:space="preserve">PodstZdr*7,75%</t>
  </si>
  <si>
    <t xml:space="preserve">UlgZmZal</t>
  </si>
  <si>
    <t xml:space="preserve">ulga zmniejszajaca zaliczke</t>
  </si>
  <si>
    <t xml:space="preserve">43,76 lub 0,00 jeśli brak PIT-2</t>
  </si>
  <si>
    <t xml:space="preserve">Sty: 85.528zł lub 171.056zł wspólnie, zmiejsza się o PodstOp17</t>
  </si>
  <si>
    <t xml:space="preserve">PodstOp*ProcPod/100%-UlgZmZal-SklZdrDoOdl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</si>
</sst>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tometzky/polski-lad-nett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32.22"/>
    <col collapsed="false" customWidth="true" hidden="false" outlineLevel="0" max="3" min="3" style="0" width="52.66"/>
    <col collapsed="false" customWidth="true" hidden="false" outlineLevel="0" max="4" min="4" style="0" width="3.08"/>
    <col collapsed="false" customWidth="true" hidden="false" outlineLevel="0" max="9" min="5" style="1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D2" s="0" t="s">
        <v>17</v>
      </c>
      <c r="E2" s="5" t="n">
        <v>3010</v>
      </c>
      <c r="F2" s="5" t="n">
        <v>4000</v>
      </c>
      <c r="G2" s="5" t="n">
        <v>5000</v>
      </c>
      <c r="H2" s="5" t="n">
        <v>8000</v>
      </c>
      <c r="I2" s="5" t="n">
        <v>10000</v>
      </c>
      <c r="J2" s="5" t="n">
        <v>15000</v>
      </c>
      <c r="K2" s="5" t="n">
        <v>20000</v>
      </c>
      <c r="L2" s="5" t="n">
        <v>20000</v>
      </c>
      <c r="M2" s="5" t="n">
        <v>20000</v>
      </c>
      <c r="N2" s="5" t="n">
        <v>20000</v>
      </c>
      <c r="O2" s="5" t="n">
        <v>20000</v>
      </c>
      <c r="P2" s="5" t="n">
        <v>20000</v>
      </c>
    </row>
    <row r="3" customFormat="false" ht="12.8" hidden="false" customHeight="false" outlineLevel="0" collapsed="false">
      <c r="A3" s="0" t="s">
        <v>18</v>
      </c>
      <c r="B3" s="0" t="s">
        <v>19</v>
      </c>
      <c r="D3" s="0" t="s">
        <v>17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17</v>
      </c>
      <c r="E4" s="6" t="n">
        <f aca="false">E2+E3</f>
        <v>3010</v>
      </c>
      <c r="F4" s="6" t="n">
        <f aca="false">F2+F3</f>
        <v>4000</v>
      </c>
      <c r="G4" s="6" t="n">
        <f aca="false">G2+G3</f>
        <v>5000</v>
      </c>
      <c r="H4" s="6" t="n">
        <f aca="false">H2+H3</f>
        <v>8000</v>
      </c>
      <c r="I4" s="6" t="n">
        <f aca="false">I2+I3</f>
        <v>10000</v>
      </c>
      <c r="J4" s="6" t="n">
        <f aca="false">J2+J3</f>
        <v>15000</v>
      </c>
      <c r="K4" s="6" t="n">
        <f aca="false">K2+K3</f>
        <v>20000</v>
      </c>
      <c r="L4" s="6" t="n">
        <f aca="false">L2+L3</f>
        <v>20000</v>
      </c>
      <c r="M4" s="6" t="n">
        <f aca="false">M2+M3</f>
        <v>20000</v>
      </c>
      <c r="N4" s="6" t="n">
        <f aca="false">N2+N3</f>
        <v>20000</v>
      </c>
      <c r="O4" s="6" t="n">
        <f aca="false">O2+O3</f>
        <v>20000</v>
      </c>
      <c r="P4" s="6" t="n">
        <f aca="false">P2+P3</f>
        <v>20000</v>
      </c>
    </row>
    <row r="5" customFormat="false" ht="12.8" hidden="false" customHeight="false" outlineLevel="0" collapsed="false">
      <c r="A5" s="0" t="s">
        <v>23</v>
      </c>
      <c r="B5" s="7" t="s">
        <v>24</v>
      </c>
      <c r="C5" s="7" t="s">
        <v>25</v>
      </c>
      <c r="D5" s="7" t="s">
        <v>26</v>
      </c>
      <c r="E5" s="6" t="n">
        <v>9.76</v>
      </c>
      <c r="F5" s="6" t="n">
        <v>9.76</v>
      </c>
      <c r="G5" s="6" t="n">
        <v>9.76</v>
      </c>
      <c r="H5" s="6" t="n">
        <v>9.76</v>
      </c>
      <c r="I5" s="6" t="n">
        <v>9.76</v>
      </c>
      <c r="J5" s="6" t="n">
        <v>9.76</v>
      </c>
      <c r="K5" s="6" t="n">
        <v>9.76</v>
      </c>
      <c r="L5" s="6" t="n">
        <v>9.76</v>
      </c>
      <c r="M5" s="6" t="n">
        <v>9.76</v>
      </c>
      <c r="N5" s="6" t="n">
        <v>9.76</v>
      </c>
      <c r="O5" s="6" t="n">
        <v>9.76</v>
      </c>
      <c r="P5" s="6" t="n">
        <v>9.76</v>
      </c>
    </row>
    <row r="6" customFormat="false" ht="12.8" hidden="false" customHeight="false" outlineLevel="0" collapsed="false">
      <c r="A6" s="0" t="s">
        <v>27</v>
      </c>
      <c r="B6" s="0" t="s">
        <v>28</v>
      </c>
      <c r="C6" s="7" t="s">
        <v>29</v>
      </c>
      <c r="D6" s="7" t="s">
        <v>26</v>
      </c>
      <c r="E6" s="6" t="n">
        <v>1.5</v>
      </c>
      <c r="F6" s="6" t="n">
        <v>1.5</v>
      </c>
      <c r="G6" s="6" t="n">
        <v>1.5</v>
      </c>
      <c r="H6" s="6" t="n">
        <v>1.5</v>
      </c>
      <c r="I6" s="6" t="n">
        <v>1.5</v>
      </c>
      <c r="J6" s="6" t="n">
        <v>1.5</v>
      </c>
      <c r="K6" s="6" t="n">
        <v>1.5</v>
      </c>
      <c r="L6" s="6" t="n">
        <v>1.5</v>
      </c>
      <c r="M6" s="6" t="n">
        <v>1.5</v>
      </c>
      <c r="N6" s="6" t="n">
        <v>1.5</v>
      </c>
      <c r="O6" s="6" t="n">
        <v>1.5</v>
      </c>
      <c r="P6" s="6" t="n">
        <v>1.5</v>
      </c>
    </row>
    <row r="7" customFormat="false" ht="12.8" hidden="false" customHeight="false" outlineLevel="0" collapsed="false">
      <c r="A7" s="7" t="s">
        <v>30</v>
      </c>
      <c r="B7" s="0" t="s">
        <v>31</v>
      </c>
      <c r="C7" s="7" t="s">
        <v>32</v>
      </c>
      <c r="D7" s="7" t="s">
        <v>26</v>
      </c>
      <c r="E7" s="6" t="n">
        <v>2.45</v>
      </c>
      <c r="F7" s="6" t="n">
        <v>2.45</v>
      </c>
      <c r="G7" s="6" t="n">
        <v>2.45</v>
      </c>
      <c r="H7" s="6" t="n">
        <v>2.45</v>
      </c>
      <c r="I7" s="6" t="n">
        <v>2.45</v>
      </c>
      <c r="J7" s="6" t="n">
        <v>2.45</v>
      </c>
      <c r="K7" s="6" t="n">
        <v>2.45</v>
      </c>
      <c r="L7" s="6" t="n">
        <v>2.45</v>
      </c>
      <c r="M7" s="6" t="n">
        <v>2.45</v>
      </c>
      <c r="N7" s="6" t="n">
        <v>2.45</v>
      </c>
      <c r="O7" s="6" t="n">
        <v>2.45</v>
      </c>
      <c r="P7" s="6" t="n">
        <v>2.45</v>
      </c>
    </row>
    <row r="8" customFormat="false" ht="12.8" hidden="false" customHeight="false" outlineLevel="0" collapsed="false">
      <c r="A8" s="7" t="s">
        <v>33</v>
      </c>
      <c r="B8" s="0" t="s">
        <v>34</v>
      </c>
      <c r="C8" s="7" t="s">
        <v>35</v>
      </c>
      <c r="D8" s="7" t="s">
        <v>17</v>
      </c>
      <c r="E8" s="6" t="n">
        <v>177660</v>
      </c>
      <c r="F8" s="6" t="n">
        <f aca="false">E8-E9</f>
        <v>174650</v>
      </c>
      <c r="G8" s="6" t="n">
        <f aca="false">F8-F9</f>
        <v>170650</v>
      </c>
      <c r="H8" s="6" t="n">
        <f aca="false">G8-G9</f>
        <v>165650</v>
      </c>
      <c r="I8" s="6" t="n">
        <f aca="false">H8-H9</f>
        <v>157650</v>
      </c>
      <c r="J8" s="6" t="n">
        <f aca="false">I8-I9</f>
        <v>147650</v>
      </c>
      <c r="K8" s="6" t="n">
        <f aca="false">J8-J9</f>
        <v>132650</v>
      </c>
      <c r="L8" s="6" t="n">
        <f aca="false">K8-K9</f>
        <v>112650</v>
      </c>
      <c r="M8" s="6" t="n">
        <f aca="false">L8-L9</f>
        <v>92650</v>
      </c>
      <c r="N8" s="6" t="n">
        <f aca="false">M8-M9</f>
        <v>72650</v>
      </c>
      <c r="O8" s="6" t="n">
        <f aca="false">N8-N9</f>
        <v>52650</v>
      </c>
      <c r="P8" s="6" t="n">
        <f aca="false">O8-O9</f>
        <v>32650</v>
      </c>
    </row>
    <row r="9" customFormat="false" ht="12.8" hidden="false" customHeight="false" outlineLevel="0" collapsed="false">
      <c r="A9" s="7" t="s">
        <v>36</v>
      </c>
      <c r="B9" s="0" t="s">
        <v>37</v>
      </c>
      <c r="C9" s="7" t="s">
        <v>38</v>
      </c>
      <c r="D9" s="7" t="s">
        <v>17</v>
      </c>
      <c r="E9" s="6" t="n">
        <f aca="false">MIN(E4,E8)</f>
        <v>3010</v>
      </c>
      <c r="F9" s="6" t="n">
        <f aca="false">MIN(F4,F8)</f>
        <v>4000</v>
      </c>
      <c r="G9" s="6" t="n">
        <f aca="false">MIN(G4,G8)</f>
        <v>5000</v>
      </c>
      <c r="H9" s="6" t="n">
        <f aca="false">MIN(H4,H8)</f>
        <v>8000</v>
      </c>
      <c r="I9" s="6" t="n">
        <f aca="false">MIN(I4,I8)</f>
        <v>10000</v>
      </c>
      <c r="J9" s="6" t="n">
        <f aca="false">MIN(J4,J8)</f>
        <v>15000</v>
      </c>
      <c r="K9" s="6" t="n">
        <f aca="false">MIN(K4,K8)</f>
        <v>20000</v>
      </c>
      <c r="L9" s="6" t="n">
        <f aca="false">MIN(L4,L8)</f>
        <v>20000</v>
      </c>
      <c r="M9" s="6" t="n">
        <f aca="false">MIN(M4,M8)</f>
        <v>20000</v>
      </c>
      <c r="N9" s="6" t="n">
        <f aca="false">MIN(N4,N8)</f>
        <v>20000</v>
      </c>
      <c r="O9" s="6" t="n">
        <f aca="false">MIN(O4,O8)</f>
        <v>20000</v>
      </c>
      <c r="P9" s="6" t="n">
        <f aca="false">MIN(P4,P8)</f>
        <v>20000</v>
      </c>
    </row>
    <row r="10" customFormat="false" ht="12.8" hidden="false" customHeight="false" outlineLevel="0" collapsed="false">
      <c r="A10" s="0" t="s">
        <v>39</v>
      </c>
      <c r="B10" s="7" t="s">
        <v>40</v>
      </c>
      <c r="C10" s="7" t="s">
        <v>41</v>
      </c>
      <c r="D10" s="7" t="s">
        <v>17</v>
      </c>
      <c r="E10" s="6" t="n">
        <f aca="false">ROUND(E9*E5/100,2)</f>
        <v>293.78</v>
      </c>
      <c r="F10" s="6" t="n">
        <f aca="false">ROUND(F9*F5/100,2)</f>
        <v>390.4</v>
      </c>
      <c r="G10" s="6" t="n">
        <f aca="false">ROUND(G9*G5/100,2)</f>
        <v>488</v>
      </c>
      <c r="H10" s="6" t="n">
        <f aca="false">ROUND(H9*H5/100,2)</f>
        <v>780.8</v>
      </c>
      <c r="I10" s="6" t="n">
        <f aca="false">ROUND(I9*I5/100,2)</f>
        <v>976</v>
      </c>
      <c r="J10" s="6" t="n">
        <f aca="false">ROUND(J9*J5/100,2)</f>
        <v>1464</v>
      </c>
      <c r="K10" s="6" t="n">
        <f aca="false">ROUND(K9*K5/100,2)</f>
        <v>1952</v>
      </c>
      <c r="L10" s="6" t="n">
        <f aca="false">ROUND(L9*L5/100,2)</f>
        <v>1952</v>
      </c>
      <c r="M10" s="6" t="n">
        <f aca="false">ROUND(M9*M5/100,2)</f>
        <v>1952</v>
      </c>
      <c r="N10" s="6" t="n">
        <f aca="false">ROUND(N9*N5/100,2)</f>
        <v>1952</v>
      </c>
      <c r="O10" s="6" t="n">
        <f aca="false">ROUND(O9*O5/100,2)</f>
        <v>1952</v>
      </c>
      <c r="P10" s="6" t="n">
        <f aca="false">ROUND(P9*P5/100,2)</f>
        <v>1952</v>
      </c>
    </row>
    <row r="11" customFormat="false" ht="12.8" hidden="false" customHeight="false" outlineLevel="0" collapsed="false">
      <c r="A11" s="0" t="s">
        <v>42</v>
      </c>
      <c r="B11" s="0" t="s">
        <v>43</v>
      </c>
      <c r="C11" s="0" t="s">
        <v>44</v>
      </c>
      <c r="D11" s="7" t="s">
        <v>17</v>
      </c>
      <c r="E11" s="6" t="n">
        <f aca="false">ROUND(E9*E6/100,2)</f>
        <v>45.15</v>
      </c>
      <c r="F11" s="6" t="n">
        <f aca="false">ROUND(F9*F6/100,2)</f>
        <v>60</v>
      </c>
      <c r="G11" s="6" t="n">
        <f aca="false">ROUND(G9*G6/100,2)</f>
        <v>75</v>
      </c>
      <c r="H11" s="6" t="n">
        <f aca="false">ROUND(H9*H6/100,2)</f>
        <v>120</v>
      </c>
      <c r="I11" s="6" t="n">
        <f aca="false">ROUND(I9*I6/100,2)</f>
        <v>150</v>
      </c>
      <c r="J11" s="6" t="n">
        <f aca="false">ROUND(J9*J6/100,2)</f>
        <v>225</v>
      </c>
      <c r="K11" s="6" t="n">
        <f aca="false">ROUND(K9*K6/100,2)</f>
        <v>300</v>
      </c>
      <c r="L11" s="6" t="n">
        <f aca="false">ROUND(L9*L6/100,2)</f>
        <v>300</v>
      </c>
      <c r="M11" s="6" t="n">
        <f aca="false">ROUND(M9*M6/100,2)</f>
        <v>300</v>
      </c>
      <c r="N11" s="6" t="n">
        <f aca="false">ROUND(N9*N6/100,2)</f>
        <v>300</v>
      </c>
      <c r="O11" s="6" t="n">
        <f aca="false">ROUND(O9*O6/100,2)</f>
        <v>300</v>
      </c>
      <c r="P11" s="6" t="n">
        <f aca="false">ROUND(P9*P6/100,2)</f>
        <v>300</v>
      </c>
    </row>
    <row r="12" customFormat="false" ht="12.8" hidden="false" customHeight="false" outlineLevel="0" collapsed="false">
      <c r="A12" s="7" t="s">
        <v>45</v>
      </c>
      <c r="B12" s="0" t="s">
        <v>46</v>
      </c>
      <c r="C12" s="7" t="s">
        <v>47</v>
      </c>
      <c r="D12" s="7" t="s">
        <v>17</v>
      </c>
      <c r="E12" s="6" t="n">
        <f aca="false">ROUND(E4*E7/100,2)</f>
        <v>73.75</v>
      </c>
      <c r="F12" s="6" t="n">
        <f aca="false">ROUND(F4*F7/100,2)</f>
        <v>98</v>
      </c>
      <c r="G12" s="6" t="n">
        <f aca="false">ROUND(G4*G7/100,2)</f>
        <v>122.5</v>
      </c>
      <c r="H12" s="6" t="n">
        <f aca="false">ROUND(H4*H7/100,2)</f>
        <v>196</v>
      </c>
      <c r="I12" s="6" t="n">
        <f aca="false">ROUND(I4*I7/100,2)</f>
        <v>245</v>
      </c>
      <c r="J12" s="6" t="n">
        <f aca="false">ROUND(J4*J7/100,2)</f>
        <v>367.5</v>
      </c>
      <c r="K12" s="6" t="n">
        <f aca="false">ROUND(K4*K7/100,2)</f>
        <v>490</v>
      </c>
      <c r="L12" s="6" t="n">
        <f aca="false">ROUND(L4*L7/100,2)</f>
        <v>490</v>
      </c>
      <c r="M12" s="6" t="n">
        <f aca="false">ROUND(M4*M7/100,2)</f>
        <v>490</v>
      </c>
      <c r="N12" s="6" t="n">
        <f aca="false">ROUND(N4*N7/100,2)</f>
        <v>490</v>
      </c>
      <c r="O12" s="6" t="n">
        <f aca="false">ROUND(O4*O7/100,2)</f>
        <v>490</v>
      </c>
      <c r="P12" s="6" t="n">
        <f aca="false">ROUND(P4*P7/100,2)</f>
        <v>490</v>
      </c>
    </row>
    <row r="13" customFormat="false" ht="12.8" hidden="false" customHeight="false" outlineLevel="0" collapsed="false">
      <c r="A13" s="0" t="s">
        <v>48</v>
      </c>
      <c r="B13" s="0" t="s">
        <v>49</v>
      </c>
      <c r="C13" s="0" t="s">
        <v>50</v>
      </c>
      <c r="D13" s="7" t="s">
        <v>17</v>
      </c>
      <c r="E13" s="1" t="n">
        <f aca="false">E10+E11+E12</f>
        <v>412.68</v>
      </c>
      <c r="F13" s="1" t="n">
        <f aca="false">F10+F11+F12</f>
        <v>548.4</v>
      </c>
      <c r="G13" s="1" t="n">
        <f aca="false">G10+G11+G12</f>
        <v>685.5</v>
      </c>
      <c r="H13" s="1" t="n">
        <f aca="false">H10+H11+H12</f>
        <v>1096.8</v>
      </c>
      <c r="I13" s="1" t="n">
        <f aca="false">I10+I11+I12</f>
        <v>1371</v>
      </c>
      <c r="J13" s="1" t="n">
        <f aca="false">J10+J11+J12</f>
        <v>2056.5</v>
      </c>
      <c r="K13" s="1" t="n">
        <f aca="false">K10+K11+K12</f>
        <v>2742</v>
      </c>
      <c r="L13" s="1" t="n">
        <f aca="false">L10+L11+L12</f>
        <v>2742</v>
      </c>
      <c r="M13" s="1" t="n">
        <f aca="false">M10+M11+M12</f>
        <v>2742</v>
      </c>
      <c r="N13" s="1" t="n">
        <f aca="false">N10+N11+N12</f>
        <v>2742</v>
      </c>
      <c r="O13" s="1" t="n">
        <f aca="false">O10+O11+O12</f>
        <v>2742</v>
      </c>
      <c r="P13" s="1" t="n">
        <f aca="false">P10+P11+P12</f>
        <v>2742</v>
      </c>
    </row>
    <row r="14" customFormat="false" ht="12.8" hidden="false" customHeight="false" outlineLevel="0" collapsed="false">
      <c r="A14" s="0" t="s">
        <v>51</v>
      </c>
      <c r="B14" s="0" t="s">
        <v>52</v>
      </c>
      <c r="C14" s="0" t="s">
        <v>53</v>
      </c>
      <c r="D14" s="7" t="s">
        <v>17</v>
      </c>
      <c r="E14" s="1" t="n">
        <f aca="false">E4-E13</f>
        <v>2597.32</v>
      </c>
      <c r="F14" s="1" t="n">
        <f aca="false">F4-F13</f>
        <v>3451.6</v>
      </c>
      <c r="G14" s="1" t="n">
        <f aca="false">G4-G13</f>
        <v>4314.5</v>
      </c>
      <c r="H14" s="1" t="n">
        <f aca="false">H4-H13</f>
        <v>6903.2</v>
      </c>
      <c r="I14" s="1" t="n">
        <f aca="false">I4-I13</f>
        <v>8629</v>
      </c>
      <c r="J14" s="1" t="n">
        <f aca="false">J4-J13</f>
        <v>12943.5</v>
      </c>
      <c r="K14" s="1" t="n">
        <f aca="false">K4-K13</f>
        <v>17258</v>
      </c>
      <c r="L14" s="1" t="n">
        <f aca="false">L4-L13</f>
        <v>17258</v>
      </c>
      <c r="M14" s="1" t="n">
        <f aca="false">M4-M13</f>
        <v>17258</v>
      </c>
      <c r="N14" s="1" t="n">
        <f aca="false">N4-N13</f>
        <v>17258</v>
      </c>
      <c r="O14" s="1" t="n">
        <f aca="false">O4-O13</f>
        <v>17258</v>
      </c>
      <c r="P14" s="1" t="n">
        <f aca="false">P4-P13</f>
        <v>17258</v>
      </c>
    </row>
    <row r="15" customFormat="false" ht="12.8" hidden="false" customHeight="false" outlineLevel="0" collapsed="false">
      <c r="A15" s="0" t="s">
        <v>54</v>
      </c>
      <c r="B15" s="0" t="s">
        <v>55</v>
      </c>
      <c r="C15" s="0" t="s">
        <v>56</v>
      </c>
      <c r="D15" s="7" t="s">
        <v>17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</row>
    <row r="16" customFormat="false" ht="12.8" hidden="false" customHeight="false" outlineLevel="0" collapsed="false">
      <c r="A16" s="0" t="s">
        <v>57</v>
      </c>
      <c r="B16" s="0" t="s">
        <v>58</v>
      </c>
      <c r="C16" s="7" t="s">
        <v>59</v>
      </c>
      <c r="D16" s="7" t="s">
        <v>17</v>
      </c>
      <c r="E16" s="1" t="n">
        <f aca="false">ROUND(E14*9%,2)</f>
        <v>233.76</v>
      </c>
      <c r="F16" s="1" t="n">
        <f aca="false">ROUND(F14*9%,2)</f>
        <v>310.64</v>
      </c>
      <c r="G16" s="1" t="n">
        <f aca="false">ROUND(G14*9%,2)</f>
        <v>388.31</v>
      </c>
      <c r="H16" s="1" t="n">
        <f aca="false">ROUND(H14*9%,2)</f>
        <v>621.29</v>
      </c>
      <c r="I16" s="1" t="n">
        <f aca="false">ROUND(I14*9%,2)</f>
        <v>776.61</v>
      </c>
      <c r="J16" s="1" t="n">
        <f aca="false">ROUND(J14*9%,2)</f>
        <v>1164.92</v>
      </c>
      <c r="K16" s="1" t="n">
        <f aca="false">ROUND(K14*9%,2)</f>
        <v>1553.22</v>
      </c>
      <c r="L16" s="1" t="n">
        <f aca="false">ROUND(L14*9%,2)</f>
        <v>1553.22</v>
      </c>
      <c r="M16" s="1" t="n">
        <f aca="false">ROUND(M14*9%,2)</f>
        <v>1553.22</v>
      </c>
      <c r="N16" s="1" t="n">
        <f aca="false">ROUND(N14*9%,2)</f>
        <v>1553.22</v>
      </c>
      <c r="O16" s="1" t="n">
        <f aca="false">ROUND(O14*9%,2)</f>
        <v>1553.22</v>
      </c>
      <c r="P16" s="1" t="n">
        <f aca="false">ROUND(P14*9%,2)</f>
        <v>1553.22</v>
      </c>
    </row>
    <row r="17" customFormat="false" ht="12.8" hidden="false" customHeight="false" outlineLevel="0" collapsed="false">
      <c r="A17" s="0" t="s">
        <v>60</v>
      </c>
      <c r="B17" s="0" t="s">
        <v>61</v>
      </c>
      <c r="C17" s="7" t="s">
        <v>62</v>
      </c>
      <c r="D17" s="7" t="s">
        <v>17</v>
      </c>
      <c r="E17" s="5" t="n">
        <v>250</v>
      </c>
      <c r="F17" s="5" t="n">
        <v>250</v>
      </c>
      <c r="G17" s="5" t="n">
        <v>250</v>
      </c>
      <c r="H17" s="5" t="n">
        <v>250</v>
      </c>
      <c r="I17" s="5" t="n">
        <v>250</v>
      </c>
      <c r="J17" s="5" t="n">
        <v>250</v>
      </c>
      <c r="K17" s="5" t="n">
        <v>250</v>
      </c>
      <c r="L17" s="5" t="n">
        <v>250</v>
      </c>
      <c r="M17" s="5" t="n">
        <v>250</v>
      </c>
      <c r="N17" s="5" t="n">
        <v>250</v>
      </c>
      <c r="O17" s="5" t="n">
        <v>250</v>
      </c>
      <c r="P17" s="5" t="n">
        <v>250</v>
      </c>
    </row>
    <row r="18" customFormat="false" ht="12.8" hidden="false" customHeight="false" outlineLevel="0" collapsed="false">
      <c r="A18" s="7" t="s">
        <v>63</v>
      </c>
      <c r="B18" s="7" t="s">
        <v>64</v>
      </c>
      <c r="C18" s="7" t="s">
        <v>65</v>
      </c>
      <c r="D18" s="7" t="s">
        <v>26</v>
      </c>
      <c r="E18" s="5" t="n">
        <v>2</v>
      </c>
      <c r="F18" s="5" t="n">
        <v>2</v>
      </c>
      <c r="G18" s="5" t="n">
        <v>2</v>
      </c>
      <c r="H18" s="5" t="n">
        <v>2</v>
      </c>
      <c r="I18" s="5" t="n">
        <v>2</v>
      </c>
      <c r="J18" s="5" t="n">
        <v>2</v>
      </c>
      <c r="K18" s="5" t="n">
        <v>2</v>
      </c>
      <c r="L18" s="5" t="n">
        <v>2</v>
      </c>
      <c r="M18" s="5" t="n">
        <v>2</v>
      </c>
      <c r="N18" s="5" t="n">
        <v>2</v>
      </c>
      <c r="O18" s="5" t="n">
        <v>2</v>
      </c>
      <c r="P18" s="5" t="n">
        <v>2</v>
      </c>
    </row>
    <row r="19" customFormat="false" ht="12.8" hidden="false" customHeight="false" outlineLevel="0" collapsed="false">
      <c r="A19" s="7" t="s">
        <v>66</v>
      </c>
      <c r="B19" s="7" t="s">
        <v>67</v>
      </c>
      <c r="C19" s="8" t="s">
        <v>68</v>
      </c>
      <c r="D19" s="7" t="s">
        <v>17</v>
      </c>
      <c r="E19" s="1" t="n">
        <f aca="false">IF(E18&gt;0,ROUND(E4*1.5%,2),0)</f>
        <v>45.15</v>
      </c>
      <c r="F19" s="1" t="n">
        <f aca="false">IF(F18&gt;0,ROUND(F4*1.5%,2),0)</f>
        <v>60</v>
      </c>
      <c r="G19" s="1" t="n">
        <f aca="false">IF(G18&gt;0,ROUND(G4*1.5%,2),0)</f>
        <v>75</v>
      </c>
      <c r="H19" s="1" t="n">
        <f aca="false">IF(H18&gt;0,ROUND(H4*1.5%,2),0)</f>
        <v>120</v>
      </c>
      <c r="I19" s="1" t="n">
        <f aca="false">IF(I18&gt;0,ROUND(I4*1.5%,2),0)</f>
        <v>150</v>
      </c>
      <c r="J19" s="1" t="n">
        <f aca="false">IF(J18&gt;0,ROUND(J4*1.5%,2),0)</f>
        <v>225</v>
      </c>
      <c r="K19" s="1" t="n">
        <f aca="false">IF(K18&gt;0,ROUND(K4*1.5%,2),0)</f>
        <v>300</v>
      </c>
      <c r="L19" s="1" t="n">
        <f aca="false">IF(L18&gt;0,ROUND(L4*1.5%,2),0)</f>
        <v>300</v>
      </c>
      <c r="M19" s="1" t="n">
        <f aca="false">IF(M18&gt;0,ROUND(M4*1.5%,2),0)</f>
        <v>300</v>
      </c>
      <c r="N19" s="1" t="n">
        <f aca="false">IF(N18&gt;0,ROUND(N4*1.5%,2),0)</f>
        <v>300</v>
      </c>
      <c r="O19" s="1" t="n">
        <f aca="false">IF(O18&gt;0,ROUND(O4*1.5%,2),0)</f>
        <v>300</v>
      </c>
      <c r="P19" s="1" t="n">
        <f aca="false">IF(P18&gt;0,ROUND(P4*1.5%,2),0)</f>
        <v>300</v>
      </c>
    </row>
    <row r="20" customFormat="false" ht="12.8" hidden="false" customHeight="false" outlineLevel="0" collapsed="false">
      <c r="A20" s="0" t="s">
        <v>69</v>
      </c>
      <c r="B20" s="0" t="s">
        <v>70</v>
      </c>
      <c r="C20" s="7" t="s">
        <v>71</v>
      </c>
      <c r="D20" s="7" t="s">
        <v>17</v>
      </c>
      <c r="E20" s="5" t="n">
        <v>425</v>
      </c>
      <c r="F20" s="1" t="n">
        <f aca="false">E20</f>
        <v>425</v>
      </c>
      <c r="G20" s="1" t="n">
        <f aca="false">F20</f>
        <v>425</v>
      </c>
      <c r="H20" s="1" t="n">
        <f aca="false">G20</f>
        <v>425</v>
      </c>
      <c r="I20" s="1" t="n">
        <f aca="false">H20</f>
        <v>425</v>
      </c>
      <c r="J20" s="1" t="n">
        <f aca="false">I20</f>
        <v>425</v>
      </c>
      <c r="K20" s="1" t="n">
        <f aca="false">J20</f>
        <v>425</v>
      </c>
      <c r="L20" s="1" t="n">
        <f aca="false">K20</f>
        <v>425</v>
      </c>
      <c r="M20" s="1" t="n">
        <f aca="false">L20</f>
        <v>425</v>
      </c>
      <c r="N20" s="1" t="n">
        <f aca="false">M20</f>
        <v>425</v>
      </c>
      <c r="O20" s="1" t="n">
        <f aca="false">N20</f>
        <v>425</v>
      </c>
      <c r="P20" s="1" t="n">
        <f aca="false">O20</f>
        <v>425</v>
      </c>
    </row>
    <row r="21" customFormat="false" ht="12.8" hidden="false" customHeight="false" outlineLevel="0" collapsed="false">
      <c r="A21" s="7" t="s">
        <v>72</v>
      </c>
      <c r="B21" s="7" t="s">
        <v>73</v>
      </c>
      <c r="C21" s="8" t="s">
        <v>74</v>
      </c>
      <c r="D21" s="7" t="s">
        <v>17</v>
      </c>
      <c r="E21" s="6" t="n">
        <f aca="false">ROUND(IF(E4&gt;11141,0,IF(E4&gt;8549,E4*(-7.35%)+819.08,IF(E4&gt;=5701,E4*6.68%-380.5,0)))/17%,2)</f>
        <v>0</v>
      </c>
      <c r="F21" s="6" t="n">
        <f aca="false">ROUND(IF(F4&gt;11141,0,IF(F4&gt;8549,F4*(-7.35%)+819.08,IF(F4&gt;=5701,F4*6.68%-380.5,0)))/17%,2)</f>
        <v>0</v>
      </c>
      <c r="G21" s="6" t="n">
        <f aca="false">ROUND(IF(G4&gt;11141,0,IF(G4&gt;8549,G4*(-7.35%)+819.08,IF(G4&gt;=5701,G4*6.68%-380.5,0)))/17%,2)</f>
        <v>0</v>
      </c>
      <c r="H21" s="6" t="n">
        <f aca="false">ROUND(IF(H4&gt;11141,0,IF(H4&gt;8549,H4*(-7.35%)+819.08,IF(H4&gt;=5701,H4*6.68%-380.5,0)))/17%,2)</f>
        <v>905.29</v>
      </c>
      <c r="I21" s="6" t="n">
        <f aca="false">ROUND(IF(I4&gt;11141,0,IF(I4&gt;8549,I4*(-7.35%)+819.08,IF(I4&gt;=5701,I4*6.68%-380.5,0)))/17%,2)</f>
        <v>494.59</v>
      </c>
      <c r="J21" s="6" t="n">
        <f aca="false">ROUND(IF(J4&gt;11141,0,IF(J4&gt;8549,J4*(-7.35%)+819.08,IF(J4&gt;=5701,J4*6.68%-380.5,0)))/17%,2)</f>
        <v>0</v>
      </c>
      <c r="K21" s="6" t="n">
        <f aca="false">ROUND(IF(K4&gt;11141,0,IF(K4&gt;8549,K4*(-7.35%)+819.08,IF(K4&gt;=5701,K4*6.68%-380.5,0)))/17%,2)</f>
        <v>0</v>
      </c>
      <c r="L21" s="6" t="n">
        <f aca="false">ROUND(IF(L4&gt;11141,0,IF(L4&gt;8549,L4*(-7.35%)+819.08,IF(L4&gt;=5701,L4*6.68%-380.5,0)))/17%,2)</f>
        <v>0</v>
      </c>
      <c r="M21" s="6" t="n">
        <f aca="false">ROUND(IF(M4&gt;11141,0,IF(M4&gt;8549,M4*(-7.35%)+819.08,IF(M4&gt;=5701,M4*6.68%-380.5,0)))/17%,2)</f>
        <v>0</v>
      </c>
      <c r="N21" s="6" t="n">
        <f aca="false">ROUND(IF(N4&gt;11141,0,IF(N4&gt;8549,N4*(-7.35%)+819.08,IF(N4&gt;=5701,N4*6.68%-380.5,0)))/17%,2)</f>
        <v>0</v>
      </c>
      <c r="O21" s="6" t="n">
        <f aca="false">ROUND(IF(O4&gt;11141,0,IF(O4&gt;8549,O4*(-7.35%)+819.08,IF(O4&gt;=5701,O4*6.68%-380.5,0)))/17%,2)</f>
        <v>0</v>
      </c>
      <c r="P21" s="6" t="n">
        <f aca="false">ROUND(IF(P4&gt;11141,0,IF(P4&gt;8549,P4*(-7.35%)+819.08,IF(P4&gt;=5701,P4*6.68%-380.5,0)))/17%,2)</f>
        <v>0</v>
      </c>
    </row>
    <row r="22" customFormat="false" ht="12.8" hidden="false" customHeight="false" outlineLevel="0" collapsed="false">
      <c r="A22" s="7" t="s">
        <v>75</v>
      </c>
      <c r="B22" s="7" t="s">
        <v>76</v>
      </c>
      <c r="C22" s="8" t="s">
        <v>77</v>
      </c>
      <c r="D22" s="7" t="s">
        <v>17</v>
      </c>
      <c r="E22" s="5" t="n">
        <v>120000</v>
      </c>
      <c r="F22" s="6" t="n">
        <f aca="false">E22-E24</f>
        <v>117608</v>
      </c>
      <c r="G22" s="6" t="n">
        <f aca="false">F22-F24</f>
        <v>114346</v>
      </c>
      <c r="H22" s="6" t="n">
        <f aca="false">G22-G24</f>
        <v>110206</v>
      </c>
      <c r="I22" s="6" t="n">
        <f aca="false">H22-H24</f>
        <v>104338</v>
      </c>
      <c r="J22" s="6" t="n">
        <f aca="false">I22-I24</f>
        <v>96304</v>
      </c>
      <c r="K22" s="6" t="n">
        <f aca="false">J22-J24</f>
        <v>83385</v>
      </c>
      <c r="L22" s="6" t="n">
        <f aca="false">K22-K24</f>
        <v>66077</v>
      </c>
      <c r="M22" s="6" t="n">
        <f aca="false">L22-L24</f>
        <v>48769</v>
      </c>
      <c r="N22" s="6" t="n">
        <f aca="false">M22-M24</f>
        <v>31461</v>
      </c>
      <c r="O22" s="6" t="n">
        <f aca="false">N22-N24</f>
        <v>14153</v>
      </c>
      <c r="P22" s="6" t="n">
        <f aca="false">O22-O24</f>
        <v>0</v>
      </c>
    </row>
    <row r="23" customFormat="false" ht="12.8" hidden="false" customHeight="false" outlineLevel="0" collapsed="false">
      <c r="A23" s="7" t="s">
        <v>78</v>
      </c>
      <c r="B23" s="7" t="s">
        <v>79</v>
      </c>
      <c r="C23" s="7" t="s">
        <v>80</v>
      </c>
      <c r="D23" s="7" t="s">
        <v>17</v>
      </c>
      <c r="E23" s="1" t="n">
        <f aca="false">ROUND(MAX(E4+E19-E13-E17-E21,0),0)</f>
        <v>2392</v>
      </c>
      <c r="F23" s="1" t="n">
        <f aca="false">ROUND(MAX(F4+F19-F13-F17-F21,0),0)</f>
        <v>3262</v>
      </c>
      <c r="G23" s="1" t="n">
        <f aca="false">ROUND(MAX(G4+G19-G13-G17-G21,0),0)</f>
        <v>4140</v>
      </c>
      <c r="H23" s="1" t="n">
        <f aca="false">ROUND(MAX(H4+H19-H13-H17-H21,0),0)</f>
        <v>5868</v>
      </c>
      <c r="I23" s="1" t="n">
        <f aca="false">ROUND(MAX(I4+I19-I13-I17-I21,0),0)</f>
        <v>8034</v>
      </c>
      <c r="J23" s="1" t="n">
        <f aca="false">ROUND(MAX(J4+J19-J13-J17-J21,0),0)</f>
        <v>12919</v>
      </c>
      <c r="K23" s="1" t="n">
        <f aca="false">ROUND(MAX(K4+K19-K13-K17-K21,0),0)</f>
        <v>17308</v>
      </c>
      <c r="L23" s="1" t="n">
        <f aca="false">ROUND(MAX(L4+L19-L13-L17-L21,0),0)</f>
        <v>17308</v>
      </c>
      <c r="M23" s="1" t="n">
        <f aca="false">ROUND(MAX(M4+M19-M13-M17-M21,0),0)</f>
        <v>17308</v>
      </c>
      <c r="N23" s="1" t="n">
        <f aca="false">ROUND(MAX(N4+N19-N13-N17-N21,0),0)</f>
        <v>17308</v>
      </c>
      <c r="O23" s="1" t="n">
        <f aca="false">ROUND(MAX(O4+O19-O13-O17-O21,0),0)</f>
        <v>17308</v>
      </c>
      <c r="P23" s="1" t="n">
        <f aca="false">ROUND(MAX(P4+P19-P13-P17-P21,0),0)</f>
        <v>17308</v>
      </c>
    </row>
    <row r="24" customFormat="false" ht="12.8" hidden="false" customHeight="false" outlineLevel="0" collapsed="false">
      <c r="A24" s="7" t="s">
        <v>81</v>
      </c>
      <c r="B24" s="7" t="s">
        <v>82</v>
      </c>
      <c r="C24" s="7" t="s">
        <v>83</v>
      </c>
      <c r="D24" s="7" t="s">
        <v>17</v>
      </c>
      <c r="E24" s="6" t="n">
        <f aca="false">MIN(E23,E22)</f>
        <v>2392</v>
      </c>
      <c r="F24" s="6" t="n">
        <f aca="false">MIN(F23,F22)</f>
        <v>3262</v>
      </c>
      <c r="G24" s="6" t="n">
        <f aca="false">MIN(G23,G22)</f>
        <v>4140</v>
      </c>
      <c r="H24" s="6" t="n">
        <f aca="false">MIN(H23,H22)</f>
        <v>5868</v>
      </c>
      <c r="I24" s="6" t="n">
        <f aca="false">MIN(I23,I22)</f>
        <v>8034</v>
      </c>
      <c r="J24" s="6" t="n">
        <f aca="false">MIN(J23,J22)</f>
        <v>12919</v>
      </c>
      <c r="K24" s="6" t="n">
        <f aca="false">MIN(K23,K22)</f>
        <v>17308</v>
      </c>
      <c r="L24" s="6" t="n">
        <f aca="false">MIN(L23,L22)</f>
        <v>17308</v>
      </c>
      <c r="M24" s="6" t="n">
        <f aca="false">MIN(M23,M22)</f>
        <v>17308</v>
      </c>
      <c r="N24" s="6" t="n">
        <f aca="false">MIN(N23,N22)</f>
        <v>17308</v>
      </c>
      <c r="O24" s="6" t="n">
        <f aca="false">MIN(O23,O22)</f>
        <v>14153</v>
      </c>
      <c r="P24" s="6" t="n">
        <f aca="false">MIN(P23,P22)</f>
        <v>0</v>
      </c>
    </row>
    <row r="25" customFormat="false" ht="12.8" hidden="false" customHeight="false" outlineLevel="0" collapsed="false">
      <c r="A25" s="7" t="s">
        <v>84</v>
      </c>
      <c r="B25" s="7" t="s">
        <v>85</v>
      </c>
      <c r="C25" s="7" t="s">
        <v>86</v>
      </c>
      <c r="D25" s="7" t="s">
        <v>17</v>
      </c>
      <c r="E25" s="6" t="n">
        <f aca="false">E23-E24</f>
        <v>0</v>
      </c>
      <c r="F25" s="6" t="n">
        <f aca="false">F23-F24</f>
        <v>0</v>
      </c>
      <c r="G25" s="6" t="n">
        <f aca="false">G23-G24</f>
        <v>0</v>
      </c>
      <c r="H25" s="6" t="n">
        <f aca="false">H23-H24</f>
        <v>0</v>
      </c>
      <c r="I25" s="6" t="n">
        <f aca="false">I23-I24</f>
        <v>0</v>
      </c>
      <c r="J25" s="6" t="n">
        <f aca="false">J23-J24</f>
        <v>0</v>
      </c>
      <c r="K25" s="6" t="n">
        <f aca="false">K23-K24</f>
        <v>0</v>
      </c>
      <c r="L25" s="6" t="n">
        <f aca="false">L23-L24</f>
        <v>0</v>
      </c>
      <c r="M25" s="6" t="n">
        <f aca="false">M23-M24</f>
        <v>0</v>
      </c>
      <c r="N25" s="6" t="n">
        <f aca="false">N23-N24</f>
        <v>0</v>
      </c>
      <c r="O25" s="6" t="n">
        <f aca="false">O23-O24</f>
        <v>3155</v>
      </c>
      <c r="P25" s="6" t="n">
        <f aca="false">P23-P24</f>
        <v>17308</v>
      </c>
    </row>
    <row r="26" customFormat="false" ht="12.8" hidden="false" customHeight="false" outlineLevel="0" collapsed="false">
      <c r="A26" s="7" t="s">
        <v>87</v>
      </c>
      <c r="B26" s="0" t="s">
        <v>88</v>
      </c>
      <c r="C26" s="7" t="s">
        <v>89</v>
      </c>
      <c r="D26" s="7" t="s">
        <v>17</v>
      </c>
      <c r="E26" s="1" t="n">
        <f aca="false">ROUND(MAX(E24*17%+E25*32%-E20,0),0)</f>
        <v>0</v>
      </c>
      <c r="F26" s="1" t="n">
        <f aca="false">ROUND(MAX(F24*17%+F25*32%-F20,0),0)</f>
        <v>130</v>
      </c>
      <c r="G26" s="1" t="n">
        <f aca="false">ROUND(MAX(G24*17%+G25*32%-G20,0),0)</f>
        <v>279</v>
      </c>
      <c r="H26" s="1" t="n">
        <f aca="false">ROUND(MAX(H24*17%+H25*32%-H20,0),0)</f>
        <v>573</v>
      </c>
      <c r="I26" s="1" t="n">
        <f aca="false">ROUND(MAX(I24*17%+I25*32%-I20,0),0)</f>
        <v>941</v>
      </c>
      <c r="J26" s="1" t="n">
        <f aca="false">ROUND(MAX(J24*17%+J25*32%-J20,0),0)</f>
        <v>1771</v>
      </c>
      <c r="K26" s="1" t="n">
        <f aca="false">ROUND(MAX(K24*17%+K25*32%-K20,0),0)</f>
        <v>2517</v>
      </c>
      <c r="L26" s="1" t="n">
        <f aca="false">ROUND(MAX(L24*17%+L25*32%-L20,0),0)</f>
        <v>2517</v>
      </c>
      <c r="M26" s="1" t="n">
        <f aca="false">ROUND(MAX(M24*17%+M25*32%-M20,0),0)</f>
        <v>2517</v>
      </c>
      <c r="N26" s="1" t="n">
        <f aca="false">ROUND(MAX(N24*17%+N25*32%-N20,0),0)</f>
        <v>2517</v>
      </c>
      <c r="O26" s="1" t="n">
        <f aca="false">ROUND(MAX(O24*17%+O25*32%-O20,0),0)</f>
        <v>2991</v>
      </c>
      <c r="P26" s="1" t="n">
        <f aca="false">ROUND(MAX(P24*17%+P25*32%-P20,0),0)</f>
        <v>5114</v>
      </c>
    </row>
    <row r="27" customFormat="false" ht="12.8" hidden="false" customHeight="false" outlineLevel="0" collapsed="false">
      <c r="A27" s="7" t="s">
        <v>90</v>
      </c>
      <c r="B27" s="7" t="s">
        <v>91</v>
      </c>
      <c r="C27" s="8" t="s">
        <v>92</v>
      </c>
      <c r="D27" s="7" t="s">
        <v>17</v>
      </c>
      <c r="E27" s="1" t="n">
        <f aca="false">ROUND(E4*E18/100,2)</f>
        <v>60.2</v>
      </c>
      <c r="F27" s="1" t="n">
        <f aca="false">ROUND(F4*F18/100,2)</f>
        <v>80</v>
      </c>
      <c r="G27" s="1" t="n">
        <f aca="false">ROUND(G4*G18/100,2)</f>
        <v>100</v>
      </c>
      <c r="H27" s="1" t="n">
        <f aca="false">ROUND(H4*H18/100,2)</f>
        <v>160</v>
      </c>
      <c r="I27" s="1" t="n">
        <f aca="false">ROUND(I4*I18/100,2)</f>
        <v>200</v>
      </c>
      <c r="J27" s="1" t="n">
        <f aca="false">ROUND(J4*J18/100,2)</f>
        <v>300</v>
      </c>
      <c r="K27" s="1" t="n">
        <f aca="false">ROUND(K4*K18/100,2)</f>
        <v>400</v>
      </c>
      <c r="L27" s="1" t="n">
        <f aca="false">ROUND(L4*L18/100,2)</f>
        <v>400</v>
      </c>
      <c r="M27" s="1" t="n">
        <f aca="false">ROUND(M4*M18/100,2)</f>
        <v>400</v>
      </c>
      <c r="N27" s="1" t="n">
        <f aca="false">ROUND(N4*N18/100,2)</f>
        <v>400</v>
      </c>
      <c r="O27" s="1" t="n">
        <f aca="false">ROUND(O4*O18/100,2)</f>
        <v>400</v>
      </c>
      <c r="P27" s="1" t="n">
        <f aca="false">ROUND(P4*P18/100,2)</f>
        <v>400</v>
      </c>
    </row>
    <row r="28" customFormat="false" ht="12.8" hidden="false" customHeight="false" outlineLevel="0" collapsed="false">
      <c r="A28" s="0" t="s">
        <v>93</v>
      </c>
      <c r="B28" s="0" t="s">
        <v>94</v>
      </c>
      <c r="C28" s="8"/>
      <c r="D28" s="7" t="s">
        <v>17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</row>
    <row r="29" customFormat="false" ht="12.8" hidden="false" customHeight="false" outlineLevel="0" collapsed="false">
      <c r="A29" s="9" t="s">
        <v>95</v>
      </c>
      <c r="B29" s="9" t="s">
        <v>96</v>
      </c>
      <c r="C29" s="9" t="s">
        <v>97</v>
      </c>
      <c r="D29" s="9" t="s">
        <v>17</v>
      </c>
      <c r="E29" s="10" t="n">
        <f aca="false">E2-E13-E16-E26-E27-E28</f>
        <v>2303.36</v>
      </c>
      <c r="F29" s="10" t="n">
        <f aca="false">F2-F13-F16-F26-F27-F28</f>
        <v>2930.96</v>
      </c>
      <c r="G29" s="10" t="n">
        <f aca="false">G2-G13-G16-G26-G27-G28</f>
        <v>3547.19</v>
      </c>
      <c r="H29" s="10" t="n">
        <f aca="false">H2-H13-H16-H26-H27-H28</f>
        <v>5548.91</v>
      </c>
      <c r="I29" s="10" t="n">
        <f aca="false">I2-I13-I16-I26-I27-I28</f>
        <v>6711.39</v>
      </c>
      <c r="J29" s="10" t="n">
        <f aca="false">J2-J13-J16-J26-J27-J28</f>
        <v>9707.58</v>
      </c>
      <c r="K29" s="10" t="n">
        <f aca="false">K2-K13-K16-K26-K27-K28</f>
        <v>12787.78</v>
      </c>
      <c r="L29" s="10" t="n">
        <f aca="false">L2-L13-L16-L26-L27-L28</f>
        <v>12787.78</v>
      </c>
      <c r="M29" s="10" t="n">
        <f aca="false">M2-M13-M16-M26-M27-M28</f>
        <v>12787.78</v>
      </c>
      <c r="N29" s="10" t="n">
        <f aca="false">N2-N13-N16-N26-N27-N28</f>
        <v>12787.78</v>
      </c>
      <c r="O29" s="10" t="n">
        <f aca="false">O2-O13-O16-O26-O27-O28</f>
        <v>12313.78</v>
      </c>
      <c r="P29" s="10" t="n">
        <f aca="false">P2-P13-P16-P26-P27-P28</f>
        <v>10190.78</v>
      </c>
    </row>
    <row r="30" customFormat="false" ht="12.8" hidden="false" customHeight="false" outlineLevel="0" collapsed="false">
      <c r="A30" s="0" t="s">
        <v>98</v>
      </c>
      <c r="B30" s="0" t="s">
        <v>99</v>
      </c>
      <c r="C30" s="0" t="s">
        <v>100</v>
      </c>
      <c r="D30" s="0" t="s">
        <v>17</v>
      </c>
      <c r="E30" s="1" t="n">
        <f aca="false">ROUND(SUM(E29:P29)/12,2)</f>
        <v>8700.42</v>
      </c>
    </row>
  </sheetData>
  <hyperlinks>
    <hyperlink ref="C1" r:id="rId1" display="https://github.com/tometzky/polski-lad-netto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32.22"/>
    <col collapsed="false" customWidth="true" hidden="false" outlineLevel="0" max="3" min="3" style="0" width="51.93"/>
    <col collapsed="false" customWidth="true" hidden="false" outlineLevel="0" max="4" min="4" style="0" width="3.08"/>
    <col collapsed="false" customWidth="true" hidden="false" outlineLevel="0" max="12" min="5" style="1" width="11.52"/>
  </cols>
  <sheetData>
    <row r="1" customFormat="false" ht="12.8" hidden="false" customHeight="false" outlineLevel="0" collapsed="false"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D2" s="0" t="s">
        <v>17</v>
      </c>
      <c r="E2" s="5" t="n">
        <v>3010</v>
      </c>
      <c r="F2" s="5" t="n">
        <v>4000</v>
      </c>
      <c r="G2" s="5" t="n">
        <v>5000</v>
      </c>
      <c r="H2" s="5" t="n">
        <v>8000</v>
      </c>
      <c r="I2" s="5" t="n">
        <v>10000</v>
      </c>
      <c r="J2" s="5" t="n">
        <v>15000</v>
      </c>
      <c r="K2" s="5" t="n">
        <v>20000</v>
      </c>
      <c r="L2" s="5" t="n">
        <v>20000</v>
      </c>
      <c r="M2" s="5" t="n">
        <v>20000</v>
      </c>
      <c r="N2" s="5" t="n">
        <v>20000</v>
      </c>
      <c r="O2" s="5" t="n">
        <v>20000</v>
      </c>
      <c r="P2" s="5" t="n">
        <v>20000</v>
      </c>
    </row>
    <row r="3" customFormat="false" ht="12.8" hidden="false" customHeight="false" outlineLevel="0" collapsed="false">
      <c r="A3" s="0" t="s">
        <v>18</v>
      </c>
      <c r="B3" s="0" t="s">
        <v>19</v>
      </c>
      <c r="D3" s="0" t="s">
        <v>17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17</v>
      </c>
      <c r="E4" s="6" t="n">
        <f aca="false">E2+E3</f>
        <v>3010</v>
      </c>
      <c r="F4" s="6" t="n">
        <f aca="false">F2+F3</f>
        <v>4000</v>
      </c>
      <c r="G4" s="6" t="n">
        <f aca="false">G2+G3</f>
        <v>5000</v>
      </c>
      <c r="H4" s="6" t="n">
        <f aca="false">H2+H3</f>
        <v>8000</v>
      </c>
      <c r="I4" s="6" t="n">
        <f aca="false">I2+I3</f>
        <v>10000</v>
      </c>
      <c r="J4" s="6" t="n">
        <f aca="false">J2+J3</f>
        <v>15000</v>
      </c>
      <c r="K4" s="6" t="n">
        <f aca="false">K2+K3</f>
        <v>20000</v>
      </c>
      <c r="L4" s="6" t="n">
        <f aca="false">L2+L3</f>
        <v>20000</v>
      </c>
      <c r="M4" s="6" t="n">
        <f aca="false">M2+M3</f>
        <v>20000</v>
      </c>
      <c r="N4" s="6" t="n">
        <f aca="false">N2+N3</f>
        <v>20000</v>
      </c>
      <c r="O4" s="6" t="n">
        <f aca="false">O2+O3</f>
        <v>20000</v>
      </c>
      <c r="P4" s="6" t="n">
        <f aca="false">P2+P3</f>
        <v>20000</v>
      </c>
    </row>
    <row r="5" customFormat="false" ht="12.8" hidden="false" customHeight="false" outlineLevel="0" collapsed="false">
      <c r="A5" s="0" t="s">
        <v>23</v>
      </c>
      <c r="B5" s="7" t="s">
        <v>24</v>
      </c>
      <c r="C5" s="7" t="s">
        <v>25</v>
      </c>
      <c r="D5" s="7" t="s">
        <v>26</v>
      </c>
      <c r="E5" s="6" t="n">
        <v>9.76</v>
      </c>
      <c r="F5" s="6" t="n">
        <v>9.76</v>
      </c>
      <c r="G5" s="6" t="n">
        <v>9.76</v>
      </c>
      <c r="H5" s="6" t="n">
        <v>9.76</v>
      </c>
      <c r="I5" s="6" t="n">
        <v>9.76</v>
      </c>
      <c r="J5" s="6" t="n">
        <v>9.76</v>
      </c>
      <c r="K5" s="6" t="n">
        <v>9.76</v>
      </c>
      <c r="L5" s="6" t="n">
        <v>9.76</v>
      </c>
      <c r="M5" s="6" t="n">
        <v>9.76</v>
      </c>
      <c r="N5" s="6" t="n">
        <v>9.76</v>
      </c>
      <c r="O5" s="6" t="n">
        <v>9.76</v>
      </c>
      <c r="P5" s="6" t="n">
        <v>9.76</v>
      </c>
    </row>
    <row r="6" customFormat="false" ht="12.8" hidden="false" customHeight="false" outlineLevel="0" collapsed="false">
      <c r="A6" s="0" t="s">
        <v>27</v>
      </c>
      <c r="B6" s="0" t="s">
        <v>28</v>
      </c>
      <c r="C6" s="7" t="s">
        <v>29</v>
      </c>
      <c r="D6" s="7" t="s">
        <v>26</v>
      </c>
      <c r="E6" s="6" t="n">
        <v>1.5</v>
      </c>
      <c r="F6" s="6" t="n">
        <v>1.5</v>
      </c>
      <c r="G6" s="6" t="n">
        <v>1.5</v>
      </c>
      <c r="H6" s="6" t="n">
        <v>1.5</v>
      </c>
      <c r="I6" s="6" t="n">
        <v>1.5</v>
      </c>
      <c r="J6" s="6" t="n">
        <v>1.5</v>
      </c>
      <c r="K6" s="6" t="n">
        <v>1.5</v>
      </c>
      <c r="L6" s="6" t="n">
        <v>1.5</v>
      </c>
      <c r="M6" s="6" t="n">
        <v>1.5</v>
      </c>
      <c r="N6" s="6" t="n">
        <v>1.5</v>
      </c>
      <c r="O6" s="6" t="n">
        <v>1.5</v>
      </c>
      <c r="P6" s="6" t="n">
        <v>1.5</v>
      </c>
    </row>
    <row r="7" customFormat="false" ht="12.8" hidden="false" customHeight="false" outlineLevel="0" collapsed="false">
      <c r="A7" s="7" t="s">
        <v>30</v>
      </c>
      <c r="B7" s="0" t="s">
        <v>31</v>
      </c>
      <c r="C7" s="7" t="s">
        <v>32</v>
      </c>
      <c r="D7" s="7" t="s">
        <v>26</v>
      </c>
      <c r="E7" s="6" t="n">
        <v>2.45</v>
      </c>
      <c r="F7" s="6" t="n">
        <v>2.45</v>
      </c>
      <c r="G7" s="6" t="n">
        <v>2.45</v>
      </c>
      <c r="H7" s="6" t="n">
        <v>2.45</v>
      </c>
      <c r="I7" s="6" t="n">
        <v>2.45</v>
      </c>
      <c r="J7" s="6" t="n">
        <v>2.45</v>
      </c>
      <c r="K7" s="6" t="n">
        <v>2.45</v>
      </c>
      <c r="L7" s="6" t="n">
        <v>2.45</v>
      </c>
      <c r="M7" s="6" t="n">
        <v>2.45</v>
      </c>
      <c r="N7" s="6" t="n">
        <v>2.45</v>
      </c>
      <c r="O7" s="6" t="n">
        <v>2.45</v>
      </c>
      <c r="P7" s="6" t="n">
        <v>2.45</v>
      </c>
    </row>
    <row r="8" customFormat="false" ht="12.8" hidden="false" customHeight="false" outlineLevel="0" collapsed="false">
      <c r="A8" s="7" t="s">
        <v>33</v>
      </c>
      <c r="B8" s="0" t="s">
        <v>34</v>
      </c>
      <c r="C8" s="7" t="s">
        <v>101</v>
      </c>
      <c r="D8" s="7" t="s">
        <v>17</v>
      </c>
      <c r="E8" s="6" t="n">
        <v>157770</v>
      </c>
      <c r="F8" s="6" t="n">
        <f aca="false">E8-E9</f>
        <v>154760</v>
      </c>
      <c r="G8" s="6" t="n">
        <f aca="false">F8-F9</f>
        <v>150760</v>
      </c>
      <c r="H8" s="6" t="n">
        <f aca="false">G8-G9</f>
        <v>145760</v>
      </c>
      <c r="I8" s="6" t="n">
        <f aca="false">H8-H9</f>
        <v>137760</v>
      </c>
      <c r="J8" s="6" t="n">
        <f aca="false">I8-I9</f>
        <v>127760</v>
      </c>
      <c r="K8" s="6" t="n">
        <f aca="false">J8-J9</f>
        <v>112760</v>
      </c>
      <c r="L8" s="6" t="n">
        <f aca="false">K8-K9</f>
        <v>92760</v>
      </c>
      <c r="M8" s="6" t="n">
        <f aca="false">L8-L9</f>
        <v>72760</v>
      </c>
      <c r="N8" s="6" t="n">
        <f aca="false">M8-M9</f>
        <v>52760</v>
      </c>
      <c r="O8" s="6" t="n">
        <f aca="false">N8-N9</f>
        <v>32760</v>
      </c>
      <c r="P8" s="6" t="n">
        <f aca="false">O8-O9</f>
        <v>12760</v>
      </c>
    </row>
    <row r="9" customFormat="false" ht="12.8" hidden="false" customHeight="false" outlineLevel="0" collapsed="false">
      <c r="A9" s="7" t="s">
        <v>36</v>
      </c>
      <c r="B9" s="0" t="s">
        <v>37</v>
      </c>
      <c r="C9" s="7" t="s">
        <v>102</v>
      </c>
      <c r="D9" s="7" t="s">
        <v>17</v>
      </c>
      <c r="E9" s="6" t="n">
        <f aca="false">MIN(E4,E8)</f>
        <v>3010</v>
      </c>
      <c r="F9" s="6" t="n">
        <f aca="false">MIN(F4,F8)</f>
        <v>4000</v>
      </c>
      <c r="G9" s="6" t="n">
        <f aca="false">MIN(G4,G8)</f>
        <v>5000</v>
      </c>
      <c r="H9" s="6" t="n">
        <f aca="false">MIN(H4,H8)</f>
        <v>8000</v>
      </c>
      <c r="I9" s="6" t="n">
        <f aca="false">MIN(I4,I8)</f>
        <v>10000</v>
      </c>
      <c r="J9" s="6" t="n">
        <f aca="false">MIN(J4,J8)</f>
        <v>15000</v>
      </c>
      <c r="K9" s="6" t="n">
        <f aca="false">MIN(K4,K8)</f>
        <v>20000</v>
      </c>
      <c r="L9" s="6" t="n">
        <f aca="false">MIN(L4,L8)</f>
        <v>20000</v>
      </c>
      <c r="M9" s="6" t="n">
        <f aca="false">MIN(M4,M8)</f>
        <v>20000</v>
      </c>
      <c r="N9" s="6" t="n">
        <f aca="false">MIN(N4,N8)</f>
        <v>20000</v>
      </c>
      <c r="O9" s="6" t="n">
        <f aca="false">MIN(O4,O8)</f>
        <v>20000</v>
      </c>
      <c r="P9" s="6" t="n">
        <f aca="false">MIN(P4,P8)</f>
        <v>12760</v>
      </c>
    </row>
    <row r="10" customFormat="false" ht="12.8" hidden="false" customHeight="false" outlineLevel="0" collapsed="false">
      <c r="A10" s="0" t="s">
        <v>39</v>
      </c>
      <c r="B10" s="7" t="s">
        <v>40</v>
      </c>
      <c r="C10" s="7" t="s">
        <v>103</v>
      </c>
      <c r="D10" s="7" t="s">
        <v>17</v>
      </c>
      <c r="E10" s="6" t="n">
        <f aca="false">ROUND(E9*E5/100,2)</f>
        <v>293.78</v>
      </c>
      <c r="F10" s="6" t="n">
        <f aca="false">ROUND(F9*F5/100,2)</f>
        <v>390.4</v>
      </c>
      <c r="G10" s="6" t="n">
        <f aca="false">ROUND(G9*G5/100,2)</f>
        <v>488</v>
      </c>
      <c r="H10" s="6" t="n">
        <f aca="false">ROUND(H9*H5/100,2)</f>
        <v>780.8</v>
      </c>
      <c r="I10" s="6" t="n">
        <f aca="false">ROUND(I9*I5/100,2)</f>
        <v>976</v>
      </c>
      <c r="J10" s="6" t="n">
        <f aca="false">ROUND(J9*J5/100,2)</f>
        <v>1464</v>
      </c>
      <c r="K10" s="6" t="n">
        <f aca="false">ROUND(K9*K5/100,2)</f>
        <v>1952</v>
      </c>
      <c r="L10" s="6" t="n">
        <f aca="false">ROUND(L9*L5/100,2)</f>
        <v>1952</v>
      </c>
      <c r="M10" s="6" t="n">
        <f aca="false">ROUND(M9*M5/100,2)</f>
        <v>1952</v>
      </c>
      <c r="N10" s="6" t="n">
        <f aca="false">ROUND(N9*N5/100,2)</f>
        <v>1952</v>
      </c>
      <c r="O10" s="6" t="n">
        <f aca="false">ROUND(O9*O5/100,2)</f>
        <v>1952</v>
      </c>
      <c r="P10" s="6" t="n">
        <f aca="false">ROUND(P9*P5/100,2)</f>
        <v>1245.38</v>
      </c>
    </row>
    <row r="11" customFormat="false" ht="12.8" hidden="false" customHeight="false" outlineLevel="0" collapsed="false">
      <c r="A11" s="0" t="s">
        <v>42</v>
      </c>
      <c r="B11" s="0" t="s">
        <v>43</v>
      </c>
      <c r="C11" s="7" t="s">
        <v>104</v>
      </c>
      <c r="D11" s="7" t="s">
        <v>17</v>
      </c>
      <c r="E11" s="6" t="n">
        <f aca="false">ROUND(E9*E6/100,2)</f>
        <v>45.15</v>
      </c>
      <c r="F11" s="6" t="n">
        <f aca="false">ROUND(F9*F6/100,2)</f>
        <v>60</v>
      </c>
      <c r="G11" s="6" t="n">
        <f aca="false">ROUND(G9*G6/100,2)</f>
        <v>75</v>
      </c>
      <c r="H11" s="6" t="n">
        <f aca="false">ROUND(H9*H6/100,2)</f>
        <v>120</v>
      </c>
      <c r="I11" s="6" t="n">
        <f aca="false">ROUND(I9*I6/100,2)</f>
        <v>150</v>
      </c>
      <c r="J11" s="6" t="n">
        <f aca="false">ROUND(J9*J6/100,2)</f>
        <v>225</v>
      </c>
      <c r="K11" s="6" t="n">
        <f aca="false">ROUND(K9*K6/100,2)</f>
        <v>300</v>
      </c>
      <c r="L11" s="6" t="n">
        <f aca="false">ROUND(L9*L6/100,2)</f>
        <v>300</v>
      </c>
      <c r="M11" s="6" t="n">
        <f aca="false">ROUND(M9*M6/100,2)</f>
        <v>300</v>
      </c>
      <c r="N11" s="6" t="n">
        <f aca="false">ROUND(N9*N6/100,2)</f>
        <v>300</v>
      </c>
      <c r="O11" s="6" t="n">
        <f aca="false">ROUND(O9*O6/100,2)</f>
        <v>300</v>
      </c>
      <c r="P11" s="6" t="n">
        <f aca="false">ROUND(P9*P6/100,2)</f>
        <v>191.4</v>
      </c>
    </row>
    <row r="12" customFormat="false" ht="12.8" hidden="false" customHeight="false" outlineLevel="0" collapsed="false">
      <c r="A12" s="7" t="s">
        <v>45</v>
      </c>
      <c r="B12" s="0" t="s">
        <v>46</v>
      </c>
      <c r="C12" s="7" t="s">
        <v>105</v>
      </c>
      <c r="D12" s="7" t="s">
        <v>17</v>
      </c>
      <c r="E12" s="6" t="n">
        <f aca="false">ROUND(E4*E7/100,2)</f>
        <v>73.75</v>
      </c>
      <c r="F12" s="6" t="n">
        <f aca="false">ROUND(F4*F7/100,2)</f>
        <v>98</v>
      </c>
      <c r="G12" s="6" t="n">
        <f aca="false">ROUND(G4*G7/100,2)</f>
        <v>122.5</v>
      </c>
      <c r="H12" s="6" t="n">
        <f aca="false">ROUND(H4*H7/100,2)</f>
        <v>196</v>
      </c>
      <c r="I12" s="6" t="n">
        <f aca="false">ROUND(I4*I7/100,2)</f>
        <v>245</v>
      </c>
      <c r="J12" s="6" t="n">
        <f aca="false">ROUND(J4*J7/100,2)</f>
        <v>367.5</v>
      </c>
      <c r="K12" s="6" t="n">
        <f aca="false">ROUND(K4*K7/100,2)</f>
        <v>490</v>
      </c>
      <c r="L12" s="6" t="n">
        <f aca="false">ROUND(L4*L7/100,2)</f>
        <v>490</v>
      </c>
      <c r="M12" s="6" t="n">
        <f aca="false">ROUND(M4*M7/100,2)</f>
        <v>490</v>
      </c>
      <c r="N12" s="6" t="n">
        <f aca="false">ROUND(N4*N7/100,2)</f>
        <v>490</v>
      </c>
      <c r="O12" s="6" t="n">
        <f aca="false">ROUND(O4*O7/100,2)</f>
        <v>490</v>
      </c>
      <c r="P12" s="6" t="n">
        <f aca="false">ROUND(P4*P7/100,2)</f>
        <v>490</v>
      </c>
    </row>
    <row r="13" customFormat="false" ht="12.8" hidden="false" customHeight="false" outlineLevel="0" collapsed="false">
      <c r="A13" s="0" t="s">
        <v>48</v>
      </c>
      <c r="B13" s="0" t="s">
        <v>49</v>
      </c>
      <c r="C13" s="0" t="s">
        <v>50</v>
      </c>
      <c r="D13" s="7" t="s">
        <v>17</v>
      </c>
      <c r="E13" s="1" t="n">
        <f aca="false">E10+E11+E12</f>
        <v>412.68</v>
      </c>
      <c r="F13" s="1" t="n">
        <f aca="false">F10+F11+F12</f>
        <v>548.4</v>
      </c>
      <c r="G13" s="1" t="n">
        <f aca="false">G10+G11+G12</f>
        <v>685.5</v>
      </c>
      <c r="H13" s="1" t="n">
        <f aca="false">H10+H11+H12</f>
        <v>1096.8</v>
      </c>
      <c r="I13" s="1" t="n">
        <f aca="false">I10+I11+I12</f>
        <v>1371</v>
      </c>
      <c r="J13" s="1" t="n">
        <f aca="false">J10+J11+J12</f>
        <v>2056.5</v>
      </c>
      <c r="K13" s="1" t="n">
        <f aca="false">K10+K11+K12</f>
        <v>2742</v>
      </c>
      <c r="L13" s="1" t="n">
        <f aca="false">L10+L11+L12</f>
        <v>2742</v>
      </c>
      <c r="M13" s="1" t="n">
        <f aca="false">M10+M11+M12</f>
        <v>2742</v>
      </c>
      <c r="N13" s="1" t="n">
        <f aca="false">N10+N11+N12</f>
        <v>2742</v>
      </c>
      <c r="O13" s="1" t="n">
        <f aca="false">O10+O11+O12</f>
        <v>2742</v>
      </c>
      <c r="P13" s="1" t="n">
        <f aca="false">P10+P11+P12</f>
        <v>1926.78</v>
      </c>
    </row>
    <row r="14" customFormat="false" ht="12.8" hidden="false" customHeight="false" outlineLevel="0" collapsed="false">
      <c r="A14" s="0" t="s">
        <v>51</v>
      </c>
      <c r="B14" s="0" t="s">
        <v>52</v>
      </c>
      <c r="C14" s="7" t="s">
        <v>106</v>
      </c>
      <c r="D14" s="7" t="s">
        <v>17</v>
      </c>
      <c r="E14" s="1" t="n">
        <f aca="false">E4-E13</f>
        <v>2597.32</v>
      </c>
      <c r="F14" s="1" t="n">
        <f aca="false">F4-F13</f>
        <v>3451.6</v>
      </c>
      <c r="G14" s="1" t="n">
        <f aca="false">G4-G13</f>
        <v>4314.5</v>
      </c>
      <c r="H14" s="1" t="n">
        <f aca="false">H4-H13</f>
        <v>6903.2</v>
      </c>
      <c r="I14" s="1" t="n">
        <f aca="false">I4-I13</f>
        <v>8629</v>
      </c>
      <c r="J14" s="1" t="n">
        <f aca="false">J4-J13</f>
        <v>12943.5</v>
      </c>
      <c r="K14" s="1" t="n">
        <f aca="false">K4-K13</f>
        <v>17258</v>
      </c>
      <c r="L14" s="1" t="n">
        <f aca="false">L4-L13</f>
        <v>17258</v>
      </c>
      <c r="M14" s="1" t="n">
        <f aca="false">M4-M13</f>
        <v>17258</v>
      </c>
      <c r="N14" s="1" t="n">
        <f aca="false">N4-N13</f>
        <v>17258</v>
      </c>
      <c r="O14" s="1" t="n">
        <f aca="false">O4-O13</f>
        <v>17258</v>
      </c>
      <c r="P14" s="1" t="n">
        <f aca="false">P4-P13</f>
        <v>18073.22</v>
      </c>
    </row>
    <row r="15" customFormat="false" ht="12.8" hidden="false" customHeight="false" outlineLevel="0" collapsed="false">
      <c r="A15" s="0" t="s">
        <v>107</v>
      </c>
      <c r="B15" s="0" t="s">
        <v>55</v>
      </c>
      <c r="C15" s="0" t="s">
        <v>108</v>
      </c>
      <c r="D15" s="7" t="s">
        <v>17</v>
      </c>
      <c r="E15" s="1" t="n">
        <f aca="false">ROUND(E14*7.75%,2)</f>
        <v>201.29</v>
      </c>
      <c r="F15" s="1" t="n">
        <f aca="false">ROUND(F14*7.75%,2)</f>
        <v>267.5</v>
      </c>
      <c r="G15" s="1" t="n">
        <f aca="false">ROUND(G14*7.75%,2)</f>
        <v>334.37</v>
      </c>
      <c r="H15" s="1" t="n">
        <f aca="false">ROUND(H14*7.75%,2)</f>
        <v>535</v>
      </c>
      <c r="I15" s="1" t="n">
        <f aca="false">ROUND(I14*7.75%,2)</f>
        <v>668.75</v>
      </c>
      <c r="J15" s="1" t="n">
        <f aca="false">ROUND(J14*7.75%,2)</f>
        <v>1003.12</v>
      </c>
      <c r="K15" s="1" t="n">
        <f aca="false">ROUND(K14*7.75%,2)</f>
        <v>1337.5</v>
      </c>
      <c r="L15" s="1" t="n">
        <f aca="false">ROUND(L14*7.75%,2)</f>
        <v>1337.5</v>
      </c>
      <c r="M15" s="1" t="n">
        <f aca="false">ROUND(M14*7.75%,2)</f>
        <v>1337.5</v>
      </c>
      <c r="N15" s="1" t="n">
        <f aca="false">ROUND(N14*7.75%,2)</f>
        <v>1337.5</v>
      </c>
      <c r="O15" s="1" t="n">
        <f aca="false">ROUND(O14*7.75%,2)</f>
        <v>1337.5</v>
      </c>
      <c r="P15" s="1" t="n">
        <f aca="false">ROUND(P14*7.75%,2)</f>
        <v>1400.67</v>
      </c>
    </row>
    <row r="16" customFormat="false" ht="12.8" hidden="false" customHeight="false" outlineLevel="0" collapsed="false">
      <c r="A16" s="0" t="s">
        <v>57</v>
      </c>
      <c r="B16" s="0" t="s">
        <v>58</v>
      </c>
      <c r="C16" s="7" t="s">
        <v>59</v>
      </c>
      <c r="D16" s="7" t="s">
        <v>17</v>
      </c>
      <c r="E16" s="1" t="n">
        <f aca="false">ROUND(E14*9%,2)</f>
        <v>233.76</v>
      </c>
      <c r="F16" s="1" t="n">
        <f aca="false">ROUND(F14*9%,2)</f>
        <v>310.64</v>
      </c>
      <c r="G16" s="1" t="n">
        <f aca="false">ROUND(G14*9%,2)</f>
        <v>388.31</v>
      </c>
      <c r="H16" s="1" t="n">
        <f aca="false">ROUND(H14*9%,2)</f>
        <v>621.29</v>
      </c>
      <c r="I16" s="1" t="n">
        <f aca="false">ROUND(I14*9%,2)</f>
        <v>776.61</v>
      </c>
      <c r="J16" s="1" t="n">
        <f aca="false">ROUND(J14*9%,2)</f>
        <v>1164.92</v>
      </c>
      <c r="K16" s="1" t="n">
        <f aca="false">ROUND(K14*9%,2)</f>
        <v>1553.22</v>
      </c>
      <c r="L16" s="1" t="n">
        <f aca="false">ROUND(L14*9%,2)</f>
        <v>1553.22</v>
      </c>
      <c r="M16" s="1" t="n">
        <f aca="false">ROUND(M14*9%,2)</f>
        <v>1553.22</v>
      </c>
      <c r="N16" s="1" t="n">
        <f aca="false">ROUND(N14*9%,2)</f>
        <v>1553.22</v>
      </c>
      <c r="O16" s="1" t="n">
        <f aca="false">ROUND(O14*9%,2)</f>
        <v>1553.22</v>
      </c>
      <c r="P16" s="1" t="n">
        <f aca="false">ROUND(P14*9%,2)</f>
        <v>1626.59</v>
      </c>
    </row>
    <row r="17" customFormat="false" ht="12.8" hidden="false" customHeight="false" outlineLevel="0" collapsed="false">
      <c r="A17" s="0" t="s">
        <v>60</v>
      </c>
      <c r="B17" s="0" t="s">
        <v>61</v>
      </c>
      <c r="C17" s="7" t="s">
        <v>62</v>
      </c>
      <c r="D17" s="7" t="s">
        <v>17</v>
      </c>
      <c r="E17" s="5" t="n">
        <v>250</v>
      </c>
      <c r="F17" s="5" t="n">
        <v>250</v>
      </c>
      <c r="G17" s="5" t="n">
        <v>250</v>
      </c>
      <c r="H17" s="5" t="n">
        <v>250</v>
      </c>
      <c r="I17" s="5" t="n">
        <v>250</v>
      </c>
      <c r="J17" s="5" t="n">
        <v>250</v>
      </c>
      <c r="K17" s="5" t="n">
        <v>250</v>
      </c>
      <c r="L17" s="5" t="n">
        <v>250</v>
      </c>
      <c r="M17" s="5" t="n">
        <v>250</v>
      </c>
      <c r="N17" s="5" t="n">
        <v>250</v>
      </c>
      <c r="O17" s="5" t="n">
        <v>250</v>
      </c>
      <c r="P17" s="5" t="n">
        <v>250</v>
      </c>
    </row>
    <row r="18" customFormat="false" ht="12.8" hidden="false" customHeight="false" outlineLevel="0" collapsed="false">
      <c r="A18" s="0" t="s">
        <v>63</v>
      </c>
      <c r="B18" s="0" t="s">
        <v>64</v>
      </c>
      <c r="C18" s="7" t="s">
        <v>65</v>
      </c>
      <c r="D18" s="7" t="s">
        <v>26</v>
      </c>
      <c r="E18" s="5" t="n">
        <v>2</v>
      </c>
      <c r="F18" s="5" t="n">
        <v>2</v>
      </c>
      <c r="G18" s="5" t="n">
        <v>2</v>
      </c>
      <c r="H18" s="5" t="n">
        <v>2</v>
      </c>
      <c r="I18" s="5" t="n">
        <v>2</v>
      </c>
      <c r="J18" s="5" t="n">
        <v>2</v>
      </c>
      <c r="K18" s="5" t="n">
        <v>2</v>
      </c>
      <c r="L18" s="5" t="n">
        <v>2</v>
      </c>
      <c r="M18" s="5" t="n">
        <v>2</v>
      </c>
      <c r="N18" s="5" t="n">
        <v>2</v>
      </c>
      <c r="O18" s="5" t="n">
        <v>2</v>
      </c>
      <c r="P18" s="5" t="n">
        <v>2</v>
      </c>
    </row>
    <row r="19" customFormat="false" ht="12.8" hidden="false" customHeight="false" outlineLevel="0" collapsed="false">
      <c r="A19" s="0" t="s">
        <v>66</v>
      </c>
      <c r="B19" s="0" t="s">
        <v>67</v>
      </c>
      <c r="C19" s="8" t="s">
        <v>68</v>
      </c>
      <c r="D19" s="7" t="s">
        <v>17</v>
      </c>
      <c r="E19" s="1" t="n">
        <f aca="false">IF(E18&gt;0,ROUND(E4*1.5%,2),0)</f>
        <v>45.15</v>
      </c>
      <c r="F19" s="1" t="n">
        <f aca="false">IF(F18&gt;0,ROUND(F4*1.5%,2),0)</f>
        <v>60</v>
      </c>
      <c r="G19" s="1" t="n">
        <f aca="false">IF(G18&gt;0,ROUND(G4*1.5%,2),0)</f>
        <v>75</v>
      </c>
      <c r="H19" s="1" t="n">
        <f aca="false">IF(H18&gt;0,ROUND(H4*1.5%,2),0)</f>
        <v>120</v>
      </c>
      <c r="I19" s="1" t="n">
        <f aca="false">IF(I18&gt;0,ROUND(I4*1.5%,2),0)</f>
        <v>150</v>
      </c>
      <c r="J19" s="1" t="n">
        <f aca="false">IF(J18&gt;0,ROUND(J4*1.5%,2),0)</f>
        <v>225</v>
      </c>
      <c r="K19" s="1" t="n">
        <f aca="false">IF(K18&gt;0,ROUND(K4*1.5%,2),0)</f>
        <v>300</v>
      </c>
      <c r="L19" s="1" t="n">
        <f aca="false">IF(L18&gt;0,ROUND(L4*1.5%,2),0)</f>
        <v>300</v>
      </c>
      <c r="M19" s="1" t="n">
        <f aca="false">IF(M18&gt;0,ROUND(M4*1.5%,2),0)</f>
        <v>300</v>
      </c>
      <c r="N19" s="1" t="n">
        <f aca="false">IF(N18&gt;0,ROUND(N4*1.5%,2),0)</f>
        <v>300</v>
      </c>
      <c r="O19" s="1" t="n">
        <f aca="false">IF(O18&gt;0,ROUND(O4*1.5%,2),0)</f>
        <v>300</v>
      </c>
      <c r="P19" s="1" t="n">
        <f aca="false">IF(P18&gt;0,ROUND(P4*1.5%,2),0)</f>
        <v>300</v>
      </c>
    </row>
    <row r="20" customFormat="false" ht="12.8" hidden="false" customHeight="false" outlineLevel="0" collapsed="false">
      <c r="A20" s="0" t="s">
        <v>109</v>
      </c>
      <c r="B20" s="0" t="s">
        <v>110</v>
      </c>
      <c r="C20" s="7" t="s">
        <v>111</v>
      </c>
      <c r="D20" s="7" t="s">
        <v>17</v>
      </c>
      <c r="E20" s="5" t="n">
        <v>43.76</v>
      </c>
      <c r="F20" s="6" t="n">
        <f aca="false">IF(F22&gt;0,E20,0)</f>
        <v>43.76</v>
      </c>
      <c r="G20" s="6" t="n">
        <f aca="false">IF(G22&gt;0,F20,0)</f>
        <v>43.76</v>
      </c>
      <c r="H20" s="6" t="n">
        <f aca="false">IF(H22&gt;0,G20,0)</f>
        <v>43.76</v>
      </c>
      <c r="I20" s="6" t="n">
        <f aca="false">IF(I22&gt;0,H20,0)</f>
        <v>43.76</v>
      </c>
      <c r="J20" s="6" t="n">
        <f aca="false">IF(J22&gt;0,I20,0)</f>
        <v>43.76</v>
      </c>
      <c r="K20" s="6" t="n">
        <f aca="false">IF(K22&gt;0,J20,0)</f>
        <v>43.76</v>
      </c>
      <c r="L20" s="6" t="n">
        <f aca="false">IF(L22&gt;0,K20,0)</f>
        <v>43.76</v>
      </c>
      <c r="M20" s="6" t="n">
        <f aca="false">IF(M22&gt;0,L20,0)</f>
        <v>43.76</v>
      </c>
      <c r="N20" s="6" t="n">
        <f aca="false">IF(N22&gt;0,M20,0)</f>
        <v>0</v>
      </c>
      <c r="O20" s="6" t="n">
        <f aca="false">IF(O22&gt;0,N20,0)</f>
        <v>0</v>
      </c>
      <c r="P20" s="6" t="n">
        <f aca="false">IF(P22&gt;0,O20,0)</f>
        <v>0</v>
      </c>
    </row>
    <row r="21" customFormat="false" ht="12.8" hidden="false" customHeight="false" outlineLevel="0" collapsed="false">
      <c r="A21" s="7" t="s">
        <v>72</v>
      </c>
      <c r="B21" s="7" t="s">
        <v>73</v>
      </c>
      <c r="C21" s="8" t="s">
        <v>56</v>
      </c>
      <c r="D21" s="7" t="s">
        <v>17</v>
      </c>
      <c r="E21" s="6" t="n">
        <v>0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6" t="n">
        <v>0</v>
      </c>
      <c r="N21" s="6" t="n">
        <v>0</v>
      </c>
      <c r="O21" s="6" t="n">
        <v>0</v>
      </c>
      <c r="P21" s="6" t="n">
        <v>0</v>
      </c>
    </row>
    <row r="22" customFormat="false" ht="12.8" hidden="false" customHeight="false" outlineLevel="0" collapsed="false">
      <c r="A22" s="7" t="s">
        <v>75</v>
      </c>
      <c r="B22" s="7" t="s">
        <v>76</v>
      </c>
      <c r="C22" s="8" t="s">
        <v>112</v>
      </c>
      <c r="D22" s="7" t="s">
        <v>17</v>
      </c>
      <c r="E22" s="5" t="n">
        <v>85528</v>
      </c>
      <c r="F22" s="6" t="n">
        <f aca="false">E22-E24</f>
        <v>83136</v>
      </c>
      <c r="G22" s="6" t="n">
        <f aca="false">F22-F24</f>
        <v>79874</v>
      </c>
      <c r="H22" s="6" t="n">
        <f aca="false">G22-G24</f>
        <v>75734</v>
      </c>
      <c r="I22" s="6" t="n">
        <f aca="false">H22-H24</f>
        <v>68961</v>
      </c>
      <c r="J22" s="6" t="n">
        <f aca="false">I22-I24</f>
        <v>60432</v>
      </c>
      <c r="K22" s="6" t="n">
        <f aca="false">J22-J24</f>
        <v>47513</v>
      </c>
      <c r="L22" s="6" t="n">
        <f aca="false">K22-K24</f>
        <v>30205</v>
      </c>
      <c r="M22" s="6" t="n">
        <f aca="false">L22-L24</f>
        <v>12897</v>
      </c>
      <c r="N22" s="6" t="n">
        <f aca="false">M22-M24</f>
        <v>0</v>
      </c>
      <c r="O22" s="6" t="n">
        <f aca="false">N22-N24</f>
        <v>0</v>
      </c>
      <c r="P22" s="6" t="n">
        <f aca="false">O22-O24</f>
        <v>0</v>
      </c>
    </row>
    <row r="23" customFormat="false" ht="12.8" hidden="false" customHeight="false" outlineLevel="0" collapsed="false">
      <c r="A23" s="7" t="s">
        <v>78</v>
      </c>
      <c r="B23" s="7" t="s">
        <v>79</v>
      </c>
      <c r="C23" s="7" t="s">
        <v>80</v>
      </c>
      <c r="D23" s="7" t="s">
        <v>17</v>
      </c>
      <c r="E23" s="1" t="n">
        <f aca="false">ROUND(MAX(E4+E19-E13-E17-E21,0),0)</f>
        <v>2392</v>
      </c>
      <c r="F23" s="1" t="n">
        <f aca="false">ROUND(MAX(F4+F19-F13-F17-F21,0),0)</f>
        <v>3262</v>
      </c>
      <c r="G23" s="1" t="n">
        <f aca="false">ROUND(MAX(G4+G19-G13-G17-G21,0),0)</f>
        <v>4140</v>
      </c>
      <c r="H23" s="1" t="n">
        <f aca="false">ROUND(MAX(H4+H19-H13-H17-H21,0),0)</f>
        <v>6773</v>
      </c>
      <c r="I23" s="1" t="n">
        <f aca="false">ROUND(MAX(I4+I19-I13-I17-I21,0),0)</f>
        <v>8529</v>
      </c>
      <c r="J23" s="1" t="n">
        <f aca="false">ROUND(MAX(J4+J19-J13-J17-J21,0),0)</f>
        <v>12919</v>
      </c>
      <c r="K23" s="1" t="n">
        <f aca="false">ROUND(MAX(K4+K19-K13-K17-K21,0),0)</f>
        <v>17308</v>
      </c>
      <c r="L23" s="1" t="n">
        <f aca="false">ROUND(MAX(L4+L19-L13-L17-L21,0),0)</f>
        <v>17308</v>
      </c>
      <c r="M23" s="1" t="n">
        <f aca="false">ROUND(MAX(M4+M19-M13-M17-M21,0),0)</f>
        <v>17308</v>
      </c>
      <c r="N23" s="1" t="n">
        <f aca="false">ROUND(MAX(N4+N19-N13-N17-N21,0),0)</f>
        <v>17308</v>
      </c>
      <c r="O23" s="1" t="n">
        <f aca="false">ROUND(MAX(O4+O19-O13-O17-O21,0),0)</f>
        <v>17308</v>
      </c>
      <c r="P23" s="1" t="n">
        <f aca="false">ROUND(MAX(P4+P19-P13-P17-P21,0),0)</f>
        <v>18123</v>
      </c>
    </row>
    <row r="24" customFormat="false" ht="12.8" hidden="false" customHeight="false" outlineLevel="0" collapsed="false">
      <c r="A24" s="7" t="s">
        <v>81</v>
      </c>
      <c r="B24" s="7" t="s">
        <v>82</v>
      </c>
      <c r="C24" s="7" t="s">
        <v>83</v>
      </c>
      <c r="D24" s="7" t="s">
        <v>17</v>
      </c>
      <c r="E24" s="6" t="n">
        <f aca="false">MIN(E23,E22)</f>
        <v>2392</v>
      </c>
      <c r="F24" s="6" t="n">
        <f aca="false">MIN(F23,F22)</f>
        <v>3262</v>
      </c>
      <c r="G24" s="6" t="n">
        <f aca="false">MIN(G23,G22)</f>
        <v>4140</v>
      </c>
      <c r="H24" s="6" t="n">
        <f aca="false">MIN(H23,H22)</f>
        <v>6773</v>
      </c>
      <c r="I24" s="6" t="n">
        <f aca="false">MIN(I23,I22)</f>
        <v>8529</v>
      </c>
      <c r="J24" s="6" t="n">
        <f aca="false">MIN(J23,J22)</f>
        <v>12919</v>
      </c>
      <c r="K24" s="6" t="n">
        <f aca="false">MIN(K23,K22)</f>
        <v>17308</v>
      </c>
      <c r="L24" s="6" t="n">
        <f aca="false">MIN(L23,L22)</f>
        <v>17308</v>
      </c>
      <c r="M24" s="6" t="n">
        <f aca="false">MIN(M23,M22)</f>
        <v>12897</v>
      </c>
      <c r="N24" s="6" t="n">
        <f aca="false">MIN(N23,N22)</f>
        <v>0</v>
      </c>
      <c r="O24" s="6" t="n">
        <f aca="false">MIN(O23,O22)</f>
        <v>0</v>
      </c>
      <c r="P24" s="6" t="n">
        <f aca="false">MIN(P23,P22)</f>
        <v>0</v>
      </c>
    </row>
    <row r="25" customFormat="false" ht="12.8" hidden="false" customHeight="false" outlineLevel="0" collapsed="false">
      <c r="A25" s="7" t="s">
        <v>84</v>
      </c>
      <c r="B25" s="7" t="s">
        <v>85</v>
      </c>
      <c r="C25" s="7" t="s">
        <v>86</v>
      </c>
      <c r="D25" s="7" t="s">
        <v>17</v>
      </c>
      <c r="E25" s="6" t="n">
        <f aca="false">E23-E24</f>
        <v>0</v>
      </c>
      <c r="F25" s="6" t="n">
        <f aca="false">F23-F24</f>
        <v>0</v>
      </c>
      <c r="G25" s="6" t="n">
        <f aca="false">G23-G24</f>
        <v>0</v>
      </c>
      <c r="H25" s="6" t="n">
        <f aca="false">H23-H24</f>
        <v>0</v>
      </c>
      <c r="I25" s="6" t="n">
        <f aca="false">I23-I24</f>
        <v>0</v>
      </c>
      <c r="J25" s="6" t="n">
        <f aca="false">J23-J24</f>
        <v>0</v>
      </c>
      <c r="K25" s="6" t="n">
        <f aca="false">K23-K24</f>
        <v>0</v>
      </c>
      <c r="L25" s="6" t="n">
        <f aca="false">L23-L24</f>
        <v>0</v>
      </c>
      <c r="M25" s="6" t="n">
        <f aca="false">M23-M24</f>
        <v>4411</v>
      </c>
      <c r="N25" s="6" t="n">
        <f aca="false">N23-N24</f>
        <v>17308</v>
      </c>
      <c r="O25" s="6" t="n">
        <f aca="false">O23-O24</f>
        <v>17308</v>
      </c>
      <c r="P25" s="6" t="n">
        <f aca="false">P23-P24</f>
        <v>18123</v>
      </c>
    </row>
    <row r="26" customFormat="false" ht="12.8" hidden="false" customHeight="false" outlineLevel="0" collapsed="false">
      <c r="A26" s="0" t="s">
        <v>87</v>
      </c>
      <c r="B26" s="0" t="s">
        <v>88</v>
      </c>
      <c r="C26" s="0" t="s">
        <v>113</v>
      </c>
      <c r="D26" s="7" t="s">
        <v>17</v>
      </c>
      <c r="E26" s="1" t="n">
        <f aca="false">ROUND(MAX(E24*17%+E25*32%-E20-E15,0),0)</f>
        <v>162</v>
      </c>
      <c r="F26" s="1" t="n">
        <f aca="false">ROUND(MAX(F24*17%+F25*32%-F20-F15,0),0)</f>
        <v>243</v>
      </c>
      <c r="G26" s="1" t="n">
        <f aca="false">ROUND(MAX(G24*17%+G25*32%-G20-G15,0),0)</f>
        <v>326</v>
      </c>
      <c r="H26" s="1" t="n">
        <f aca="false">ROUND(MAX(H24*17%+H25*32%-H20-H15,0),0)</f>
        <v>573</v>
      </c>
      <c r="I26" s="1" t="n">
        <f aca="false">ROUND(MAX(I24*17%+I25*32%-I20-I15,0),0)</f>
        <v>737</v>
      </c>
      <c r="J26" s="1" t="n">
        <f aca="false">ROUND(MAX(J24*17%+J25*32%-J20-J15,0),0)</f>
        <v>1149</v>
      </c>
      <c r="K26" s="1" t="n">
        <f aca="false">ROUND(MAX(K24*17%+K25*32%-K20-K15,0),0)</f>
        <v>1561</v>
      </c>
      <c r="L26" s="1" t="n">
        <f aca="false">ROUND(MAX(L24*17%+L25*32%-L20-L15,0),0)</f>
        <v>1561</v>
      </c>
      <c r="M26" s="1" t="n">
        <f aca="false">ROUND(MAX(M24*17%+M25*32%-M20-M15,0),0)</f>
        <v>2223</v>
      </c>
      <c r="N26" s="1" t="n">
        <f aca="false">ROUND(MAX(N24*17%+N25*32%-N20-N15,0),0)</f>
        <v>4201</v>
      </c>
      <c r="O26" s="1" t="n">
        <f aca="false">ROUND(MAX(O24*17%+O25*32%-O20-O15,0),0)</f>
        <v>4201</v>
      </c>
      <c r="P26" s="1" t="n">
        <f aca="false">ROUND(MAX(P24*17%-P20,0)+P25*32%-P15,0)</f>
        <v>4399</v>
      </c>
    </row>
    <row r="27" customFormat="false" ht="12.8" hidden="false" customHeight="false" outlineLevel="0" collapsed="false">
      <c r="A27" s="0" t="s">
        <v>90</v>
      </c>
      <c r="B27" s="0" t="s">
        <v>91</v>
      </c>
      <c r="C27" s="8" t="s">
        <v>92</v>
      </c>
      <c r="D27" s="7" t="s">
        <v>17</v>
      </c>
      <c r="E27" s="1" t="n">
        <f aca="false">ROUND(E4*E18/100,2)</f>
        <v>60.2</v>
      </c>
      <c r="F27" s="1" t="n">
        <f aca="false">ROUND(F4*F18/100,2)</f>
        <v>80</v>
      </c>
      <c r="G27" s="1" t="n">
        <f aca="false">ROUND(G4*G18/100,2)</f>
        <v>100</v>
      </c>
      <c r="H27" s="1" t="n">
        <f aca="false">ROUND(H4*H18/100,2)</f>
        <v>160</v>
      </c>
      <c r="I27" s="1" t="n">
        <f aca="false">ROUND(I4*I18/100,2)</f>
        <v>200</v>
      </c>
      <c r="J27" s="1" t="n">
        <f aca="false">ROUND(J4*J18/100,2)</f>
        <v>300</v>
      </c>
      <c r="K27" s="1" t="n">
        <f aca="false">ROUND(K4*K18/100,2)</f>
        <v>400</v>
      </c>
      <c r="L27" s="1" t="n">
        <f aca="false">ROUND(L4*L18/100,2)</f>
        <v>400</v>
      </c>
      <c r="M27" s="1" t="n">
        <f aca="false">ROUND(M4*M18/100,2)</f>
        <v>400</v>
      </c>
      <c r="N27" s="1" t="n">
        <f aca="false">ROUND(N4*N18/100,2)</f>
        <v>400</v>
      </c>
      <c r="O27" s="1" t="n">
        <f aca="false">ROUND(O4*O18/100,2)</f>
        <v>400</v>
      </c>
      <c r="P27" s="1" t="n">
        <f aca="false">ROUND(P4*P18/100,2)</f>
        <v>400</v>
      </c>
    </row>
    <row r="28" customFormat="false" ht="12.8" hidden="false" customHeight="false" outlineLevel="0" collapsed="false">
      <c r="A28" s="0" t="s">
        <v>93</v>
      </c>
      <c r="B28" s="0" t="s">
        <v>94</v>
      </c>
      <c r="C28" s="8"/>
      <c r="D28" s="7" t="s">
        <v>17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</row>
    <row r="29" customFormat="false" ht="12.8" hidden="false" customHeight="false" outlineLevel="0" collapsed="false">
      <c r="A29" s="9" t="s">
        <v>95</v>
      </c>
      <c r="B29" s="9" t="s">
        <v>96</v>
      </c>
      <c r="C29" s="9" t="s">
        <v>97</v>
      </c>
      <c r="D29" s="7" t="s">
        <v>17</v>
      </c>
      <c r="E29" s="10" t="n">
        <f aca="false">E2-E13-E16-E26-E27-E28</f>
        <v>2141.36</v>
      </c>
      <c r="F29" s="10" t="n">
        <f aca="false">F2-F13-F16-F26-F27-F28</f>
        <v>2817.96</v>
      </c>
      <c r="G29" s="10" t="n">
        <f aca="false">G2-G13-G16-G26-G27-G28</f>
        <v>3500.19</v>
      </c>
      <c r="H29" s="10" t="n">
        <f aca="false">H2-H13-H16-H26-H27-H28</f>
        <v>5548.91</v>
      </c>
      <c r="I29" s="10" t="n">
        <f aca="false">I2-I13-I16-I26-I27-I28</f>
        <v>6915.39</v>
      </c>
      <c r="J29" s="10" t="n">
        <f aca="false">J2-J13-J16-J26-J27-J28</f>
        <v>10329.58</v>
      </c>
      <c r="K29" s="10" t="n">
        <f aca="false">K2-K13-K16-K26-K27-K28</f>
        <v>13743.78</v>
      </c>
      <c r="L29" s="10" t="n">
        <f aca="false">L2-L13-L16-L26-L27-L28</f>
        <v>13743.78</v>
      </c>
      <c r="M29" s="10" t="n">
        <f aca="false">M2-M13-M16-M26-M27-M28</f>
        <v>13081.78</v>
      </c>
      <c r="N29" s="10" t="n">
        <f aca="false">N2-N13-N16-N26-N27-N28</f>
        <v>11103.78</v>
      </c>
      <c r="O29" s="10" t="n">
        <f aca="false">O2-O13-O16-O26-O27-O28</f>
        <v>11103.78</v>
      </c>
      <c r="P29" s="10" t="n">
        <f aca="false">P2-P13-P16-P26-P27-P28</f>
        <v>11647.63</v>
      </c>
    </row>
    <row r="30" customFormat="false" ht="12.8" hidden="false" customHeight="false" outlineLevel="0" collapsed="false">
      <c r="A30" s="0" t="s">
        <v>98</v>
      </c>
      <c r="B30" s="0" t="s">
        <v>99</v>
      </c>
      <c r="C30" s="0" t="s">
        <v>100</v>
      </c>
      <c r="D30" s="0" t="s">
        <v>17</v>
      </c>
      <c r="E30" s="1" t="n">
        <f aca="false">ROUND(SUM(E29:P29)/12,2)</f>
        <v>8806.49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2022-01-15T11:22:57Z</dcterms:created>
  <dc:creator>Tomasz Ostrowski</dc:creator>
  <dc:description/>
  <dc:language>en-US</dc:language>
  <cp:lastModifiedBy>Tomasz Ostrowski</cp:lastModifiedBy>
  <dcterms:modified xsi:type="dcterms:W3CDTF">2022-01-19T21:47:30Z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