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<sst xmlns="http://schemas.openxmlformats.org/spreadsheetml/2006/main" count="507" uniqueCount="507">
  <si>
    <t>INPUT:</t>
  </si>
  <si>
    <t>start</t>
  </si>
  <si>
    <t>end</t>
  </si>
  <si>
    <t>start x</t>
  </si>
  <si>
    <t>start y</t>
  </si>
  <si>
    <t>end x</t>
  </si>
  <si>
    <t>end y</t>
  </si>
  <si>
    <t>105,697 -&gt; 287,697</t>
  </si>
  <si>
    <t>705,62 -&gt; 517,250</t>
  </si>
  <si>
    <t>531,627 -&gt; 531,730</t>
  </si>
  <si>
    <t>21,268 -&gt; 417,268</t>
  </si>
  <si>
    <t>913,731 -&gt; 271,89</t>
  </si>
  <si>
    <t>214,697 -&gt; 82,697</t>
  </si>
  <si>
    <t>376,661 -&gt; 376,177</t>
  </si>
  <si>
    <t>519,859 -&gt; 977,859</t>
  </si>
  <si>
    <t>782,98 -&gt; 184,98</t>
  </si>
  <si>
    <t>612,179 -&gt; 515,179</t>
  </si>
  <si>
    <t>340,772 -&gt; 352,784</t>
  </si>
  <si>
    <t>111,863 -&gt; 111,298</t>
  </si>
  <si>
    <t>944,73 -&gt; 594,73</t>
  </si>
  <si>
    <t>465,21 -&gt; 970,21</t>
  </si>
  <si>
    <t>122,592 -&gt; 111,592</t>
  </si>
  <si>
    <t>975,975 -&gt; 16,16</t>
  </si>
  <si>
    <t>327,532 -&gt; 561,532</t>
  </si>
  <si>
    <t>811,618 -&gt; 811,945</t>
  </si>
  <si>
    <t>623,437 -&gt; 623,202</t>
  </si>
  <si>
    <t>380,591 -&gt; 871,591</t>
  </si>
  <si>
    <t>278,514 -&gt; 125,667</t>
  </si>
  <si>
    <t>797,946 -&gt; 953,946</t>
  </si>
  <si>
    <t>325,61 -&gt; 484,61</t>
  </si>
  <si>
    <t>450,422 -&gt; 450,862</t>
  </si>
  <si>
    <t>923,972 -&gt; 119,972</t>
  </si>
  <si>
    <t>813,141 -&gt; 69,885</t>
  </si>
  <si>
    <t>926,834 -&gt; 926,687</t>
  </si>
  <si>
    <t>137,564 -&gt; 595,106</t>
  </si>
  <si>
    <t>415,566 -&gt; 274,566</t>
  </si>
  <si>
    <t>726,354 -&gt; 251,829</t>
  </si>
  <si>
    <t>889,236 -&gt; 470,236</t>
  </si>
  <si>
    <t>282,376 -&gt; 282,193</t>
  </si>
  <si>
    <t>343,248 -&gt; 932,248</t>
  </si>
  <si>
    <t>790,918 -&gt; 790,528</t>
  </si>
  <si>
    <t>532,369 -&gt; 222,369</t>
  </si>
  <si>
    <t>15,378 -&gt; 820,378</t>
  </si>
  <si>
    <t>279,507 -&gt; 279,719</t>
  </si>
  <si>
    <t>641,68 -&gt; 220,68</t>
  </si>
  <si>
    <t>340,270 -&gt; 340,680</t>
  </si>
  <si>
    <t>939,364 -&gt; 32,364</t>
  </si>
  <si>
    <t>686,106 -&gt; 568,106</t>
  </si>
  <si>
    <t>919,365 -&gt; 255,365</t>
  </si>
  <si>
    <t>870,236 -&gt; 879,227</t>
  </si>
  <si>
    <t>322,397 -&gt; 397,322</t>
  </si>
  <si>
    <t>984,980 -&gt; 350,980</t>
  </si>
  <si>
    <t>392,864 -&gt; 31,864</t>
  </si>
  <si>
    <t>846,975 -&gt; 243,372</t>
  </si>
  <si>
    <t>253,981 -&gt; 500,734</t>
  </si>
  <si>
    <t>98,193 -&gt; 280,11</t>
  </si>
  <si>
    <t>477,460 -&gt; 350,460</t>
  </si>
  <si>
    <t>690,833 -&gt; 48,191</t>
  </si>
  <si>
    <t>469,409 -&gt; 218,409</t>
  </si>
  <si>
    <t>321,532 -&gt; 321,106</t>
  </si>
  <si>
    <t>868,341 -&gt; 223,986</t>
  </si>
  <si>
    <t>185,174 -&gt; 801,790</t>
  </si>
  <si>
    <t>256,658 -&gt; 800,658</t>
  </si>
  <si>
    <t>808,576 -&gt; 931,576</t>
  </si>
  <si>
    <t>959,913 -&gt; 959,785</t>
  </si>
  <si>
    <t>976,969 -&gt; 47,40</t>
  </si>
  <si>
    <t>891,931 -&gt; 572,612</t>
  </si>
  <si>
    <t>600,804 -&gt; 866,804</t>
  </si>
  <si>
    <t>149,368 -&gt; 680,899</t>
  </si>
  <si>
    <t>799,882 -&gt; 157,882</t>
  </si>
  <si>
    <t>803,214 -&gt; 803,668</t>
  </si>
  <si>
    <t>53,900 -&gt; 940,13</t>
  </si>
  <si>
    <t>424,800 -&gt; 424,261</t>
  </si>
  <si>
    <t>985,924 -&gt; 80,19</t>
  </si>
  <si>
    <t>158,194 -&gt; 158,281</t>
  </si>
  <si>
    <t>683,237 -&gt; 683,341</t>
  </si>
  <si>
    <t>493,482 -&gt; 493,921</t>
  </si>
  <si>
    <t>664,195 -&gt; 664,824</t>
  </si>
  <si>
    <t>689,405 -&gt; 616,478</t>
  </si>
  <si>
    <t>946,873 -&gt; 846,873</t>
  </si>
  <si>
    <t>977,988 -&gt; 28,39</t>
  </si>
  <si>
    <t>305,892 -&gt; 662,892</t>
  </si>
  <si>
    <t>891,27 -&gt; 891,440</t>
  </si>
  <si>
    <t>136,897 -&gt; 35,897</t>
  </si>
  <si>
    <t>948,458 -&gt; 935,458</t>
  </si>
  <si>
    <t>569,100 -&gt; 599,100</t>
  </si>
  <si>
    <t>542,292 -&gt; 974,724</t>
  </si>
  <si>
    <t>501,825 -&gt; 104,428</t>
  </si>
  <si>
    <t>875,872 -&gt; 875,441</t>
  </si>
  <si>
    <t>631,924 -&gt; 43,336</t>
  </si>
  <si>
    <t>874,846 -&gt; 874,389</t>
  </si>
  <si>
    <t>947,932 -&gt; 81,66</t>
  </si>
  <si>
    <t>75,480 -&gt; 75,403</t>
  </si>
  <si>
    <t>211,622 -&gt; 211,482</t>
  </si>
  <si>
    <t>344,904 -&gt; 699,549</t>
  </si>
  <si>
    <t>227,508 -&gt; 698,508</t>
  </si>
  <si>
    <t>677,774 -&gt; 385,774</t>
  </si>
  <si>
    <t>279,267 -&gt; 391,155</t>
  </si>
  <si>
    <t>294,801 -&gt; 547,801</t>
  </si>
  <si>
    <t>717,446 -&gt; 614,549</t>
  </si>
  <si>
    <t>490,903 -&gt; 490,225</t>
  </si>
  <si>
    <t>872,751 -&gt; 278,751</t>
  </si>
  <si>
    <t>580,163 -&gt; 61,163</t>
  </si>
  <si>
    <t>198,800 -&gt; 389,800</t>
  </si>
  <si>
    <t>147,728 -&gt; 516,728</t>
  </si>
  <si>
    <t>675,417 -&gt; 675,752</t>
  </si>
  <si>
    <t>147,544 -&gt; 134,544</t>
  </si>
  <si>
    <t>977,70 -&gt; 164,883</t>
  </si>
  <si>
    <t>349,976 -&gt; 349,23</t>
  </si>
  <si>
    <t>897,10 -&gt; 14,893</t>
  </si>
  <si>
    <t>602,349 -&gt; 602,354</t>
  </si>
  <si>
    <t>326,332 -&gt; 355,332</t>
  </si>
  <si>
    <t>53,331 -&gt; 34,331</t>
  </si>
  <si>
    <t>617,333 -&gt; 466,333</t>
  </si>
  <si>
    <t>661,537 -&gt; 661,131</t>
  </si>
  <si>
    <t>985,18 -&gt; 20,983</t>
  </si>
  <si>
    <t>953,580 -&gt; 953,124</t>
  </si>
  <si>
    <t>70,363 -&gt; 74,363</t>
  </si>
  <si>
    <t>448,38 -&gt; 141,38</t>
  </si>
  <si>
    <t>957,175 -&gt; 957,634</t>
  </si>
  <si>
    <t>88,316 -&gt; 88,899</t>
  </si>
  <si>
    <t>231,94 -&gt; 857,720</t>
  </si>
  <si>
    <t>643,566 -&gt; 643,832</t>
  </si>
  <si>
    <t>724,955 -&gt; 243,474</t>
  </si>
  <si>
    <t>368,521 -&gt; 537,521</t>
  </si>
  <si>
    <t>649,245 -&gt; 406,245</t>
  </si>
  <si>
    <t>92,304 -&gt; 399,304</t>
  </si>
  <si>
    <t>978,491 -&gt; 819,491</t>
  </si>
  <si>
    <t>99,637 -&gt; 765,637</t>
  </si>
  <si>
    <t>243,159 -&gt; 803,719</t>
  </si>
  <si>
    <t>139,756 -&gt; 305,756</t>
  </si>
  <si>
    <t>815,226 -&gt; 79,962</t>
  </si>
  <si>
    <t>317,562 -&gt; 491,562</t>
  </si>
  <si>
    <t>783,95 -&gt; 783,277</t>
  </si>
  <si>
    <t>207,321 -&gt; 133,321</t>
  </si>
  <si>
    <t>752,136 -&gt; 185,703</t>
  </si>
  <si>
    <t>752,990 -&gt; 752,433</t>
  </si>
  <si>
    <t>282,841 -&gt; 466,841</t>
  </si>
  <si>
    <t>314,31 -&gt; 314,829</t>
  </si>
  <si>
    <t>637,873 -&gt; 637,854</t>
  </si>
  <si>
    <t>60,746 -&gt; 563,243</t>
  </si>
  <si>
    <t>646,566 -&gt; 119,39</t>
  </si>
  <si>
    <t>260,475 -&gt; 124,339</t>
  </si>
  <si>
    <t>603,647 -&gt; 327,647</t>
  </si>
  <si>
    <t>990,202 -&gt; 342,202</t>
  </si>
  <si>
    <t>981,620 -&gt; 606,620</t>
  </si>
  <si>
    <t>475,352 -&gt; 313,352</t>
  </si>
  <si>
    <t>184,497 -&gt; 143,497</t>
  </si>
  <si>
    <t>130,929 -&gt; 329,929</t>
  </si>
  <si>
    <t>779,111 -&gt; 779,975</t>
  </si>
  <si>
    <t>892,960 -&gt; 11,79</t>
  </si>
  <si>
    <t>37,984 -&gt; 919,102</t>
  </si>
  <si>
    <t>589,794 -&gt; 589,548</t>
  </si>
  <si>
    <t>665,668 -&gt; 385,668</t>
  </si>
  <si>
    <t>668,301 -&gt; 281,301</t>
  </si>
  <si>
    <t>860,122 -&gt; 623,122</t>
  </si>
  <si>
    <t>18,914 -&gt; 782,150</t>
  </si>
  <si>
    <t>691,150 -&gt; 25,150</t>
  </si>
  <si>
    <t>117,439 -&gt; 462,439</t>
  </si>
  <si>
    <t>926,695 -&gt; 926,651</t>
  </si>
  <si>
    <t>907,644 -&gt; 708,644</t>
  </si>
  <si>
    <t>545,120 -&gt; 229,120</t>
  </si>
  <si>
    <t>181,659 -&gt; 181,820</t>
  </si>
  <si>
    <t>362,543 -&gt; 575,330</t>
  </si>
  <si>
    <t>603,531 -&gt; 603,142</t>
  </si>
  <si>
    <t>754,404 -&gt; 754,678</t>
  </si>
  <si>
    <t>703,551 -&gt; 450,551</t>
  </si>
  <si>
    <t>794,137 -&gt; 581,137</t>
  </si>
  <si>
    <t>866,288 -&gt; 327,827</t>
  </si>
  <si>
    <t>676,613 -&gt; 676,470</t>
  </si>
  <si>
    <t>874,130 -&gt; 23,981</t>
  </si>
  <si>
    <t>132,288 -&gt; 360,288</t>
  </si>
  <si>
    <t>706,147 -&gt; 706,433</t>
  </si>
  <si>
    <t>734,646 -&gt; 588,500</t>
  </si>
  <si>
    <t>641,386 -&gt; 598,343</t>
  </si>
  <si>
    <t>743,726 -&gt; 79,62</t>
  </si>
  <si>
    <t>308,192 -&gt; 859,192</t>
  </si>
  <si>
    <t>858,125 -&gt; 603,125</t>
  </si>
  <si>
    <t>694,199 -&gt; 653,240</t>
  </si>
  <si>
    <t>251,407 -&gt; 79,407</t>
  </si>
  <si>
    <t>254,337 -&gt; 254,310</t>
  </si>
  <si>
    <t>586,850 -&gt; 17,281</t>
  </si>
  <si>
    <t>937,989 -&gt; 17,69</t>
  </si>
  <si>
    <t>503,784 -&gt; 584,784</t>
  </si>
  <si>
    <t>17,97 -&gt; 906,986</t>
  </si>
  <si>
    <t>909,987 -&gt; 23,101</t>
  </si>
  <si>
    <t>11,465 -&gt; 953,465</t>
  </si>
  <si>
    <t>645,862 -&gt; 251,862</t>
  </si>
  <si>
    <t>741,488 -&gt; 856,488</t>
  </si>
  <si>
    <t>488,123 -&gt; 488,641</t>
  </si>
  <si>
    <t>720,775 -&gt; 79,775</t>
  </si>
  <si>
    <t>228,105 -&gt; 702,105</t>
  </si>
  <si>
    <t>344,804 -&gt; 873,275</t>
  </si>
  <si>
    <t>953,848 -&gt; 669,564</t>
  </si>
  <si>
    <t>188,76 -&gt; 524,76</t>
  </si>
  <si>
    <t>473,852 -&gt; 137,852</t>
  </si>
  <si>
    <t>515,14 -&gt; 515,183</t>
  </si>
  <si>
    <t>362,654 -&gt; 362,335</t>
  </si>
  <si>
    <t>76,73 -&gt; 969,966</t>
  </si>
  <si>
    <t>987,743 -&gt; 468,743</t>
  </si>
  <si>
    <t>912,28 -&gt; 912,31</t>
  </si>
  <si>
    <t>464,247 -&gt; 380,331</t>
  </si>
  <si>
    <t>171,20 -&gt; 171,863</t>
  </si>
  <si>
    <t>855,653 -&gt; 855,941</t>
  </si>
  <si>
    <t>505,415 -&gt; 505,808</t>
  </si>
  <si>
    <t>947,543 -&gt; 947,821</t>
  </si>
  <si>
    <t>907,365 -&gt; 726,365</t>
  </si>
  <si>
    <t>475,563 -&gt; 475,63</t>
  </si>
  <si>
    <t>927,679 -&gt; 773,679</t>
  </si>
  <si>
    <t>938,77 -&gt; 26,989</t>
  </si>
  <si>
    <t>345,909 -&gt; 299,909</t>
  </si>
  <si>
    <t>46,22 -&gt; 972,948</t>
  </si>
  <si>
    <t>197,735 -&gt; 288,735</t>
  </si>
  <si>
    <t>552,748 -&gt; 756,952</t>
  </si>
  <si>
    <t>946,180 -&gt; 946,695</t>
  </si>
  <si>
    <t>956,779 -&gt; 216,779</t>
  </si>
  <si>
    <t>120,105 -&gt; 950,935</t>
  </si>
  <si>
    <t>924,902 -&gt; 35,13</t>
  </si>
  <si>
    <t>530,49 -&gt; 451,128</t>
  </si>
  <si>
    <t>491,693 -&gt; 340,693</t>
  </si>
  <si>
    <t>533,774 -&gt; 623,864</t>
  </si>
  <si>
    <t>177,618 -&gt; 177,123</t>
  </si>
  <si>
    <t>543,114 -&gt; 637,114</t>
  </si>
  <si>
    <t>503,585 -&gt; 344,585</t>
  </si>
  <si>
    <t>34,836 -&gt; 34,625</t>
  </si>
  <si>
    <t>618,802 -&gt; 212,396</t>
  </si>
  <si>
    <t>863,678 -&gt; 349,678</t>
  </si>
  <si>
    <t>26,850 -&gt; 768,108</t>
  </si>
  <si>
    <t>99,67 -&gt; 988,956</t>
  </si>
  <si>
    <t>11,902 -&gt; 871,42</t>
  </si>
  <si>
    <t>658,749 -&gt; 507,900</t>
  </si>
  <si>
    <t>967,178 -&gt; 218,927</t>
  </si>
  <si>
    <t>671,247 -&gt; 671,525</t>
  </si>
  <si>
    <t>421,985 -&gt; 541,865</t>
  </si>
  <si>
    <t>279,639 -&gt; 754,164</t>
  </si>
  <si>
    <t>627,747 -&gt; 627,290</t>
  </si>
  <si>
    <t>77,66 -&gt; 977,966</t>
  </si>
  <si>
    <t>177,282 -&gt; 617,722</t>
  </si>
  <si>
    <t>400,444 -&gt; 451,393</t>
  </si>
  <si>
    <t>540,152 -&gt; 540,888</t>
  </si>
  <si>
    <t>521,196 -&gt; 36,196</t>
  </si>
  <si>
    <t>32,590 -&gt; 32,537</t>
  </si>
  <si>
    <t>145,613 -&gt; 279,747</t>
  </si>
  <si>
    <t>45,428 -&gt; 45,12</t>
  </si>
  <si>
    <t>785,956 -&gt; 785,728</t>
  </si>
  <si>
    <t>205,507 -&gt; 205,539</t>
  </si>
  <si>
    <t>117,12 -&gt; 117,221</t>
  </si>
  <si>
    <t>395,17 -&gt; 479,17</t>
  </si>
  <si>
    <t>104,881 -&gt; 933,52</t>
  </si>
  <si>
    <t>918,716 -&gt; 570,716</t>
  </si>
  <si>
    <t>121,621 -&gt; 937,621</t>
  </si>
  <si>
    <t>516,773 -&gt; 516,917</t>
  </si>
  <si>
    <t>311,605 -&gt; 311,168</t>
  </si>
  <si>
    <t>611,185 -&gt; 611,976</t>
  </si>
  <si>
    <t>373,80 -&gt; 373,295</t>
  </si>
  <si>
    <t>987,295 -&gt; 515,295</t>
  </si>
  <si>
    <t>416,717 -&gt; 416,121</t>
  </si>
  <si>
    <t>251,508 -&gt; 196,453</t>
  </si>
  <si>
    <t>498,824 -&gt; 428,754</t>
  </si>
  <si>
    <t>956,818 -&gt; 153,15</t>
  </si>
  <si>
    <t>266,272 -&gt; 266,748</t>
  </si>
  <si>
    <t>769,312 -&gt; 769,387</t>
  </si>
  <si>
    <t>604,766 -&gt; 184,766</t>
  </si>
  <si>
    <t>656,934 -&gt; 520,934</t>
  </si>
  <si>
    <t>224,771 -&gt; 162,771</t>
  </si>
  <si>
    <t>588,395 -&gt; 133,395</t>
  </si>
  <si>
    <t>219,489 -&gt; 219,948</t>
  </si>
  <si>
    <t>67,42 -&gt; 979,954</t>
  </si>
  <si>
    <t>684,109 -&gt; 920,345</t>
  </si>
  <si>
    <t>168,895 -&gt; 762,301</t>
  </si>
  <si>
    <t>761,953 -&gt; 59,953</t>
  </si>
  <si>
    <t>583,408 -&gt; 592,399</t>
  </si>
  <si>
    <t>129,48 -&gt; 931,48</t>
  </si>
  <si>
    <t>694,76 -&gt; 404,76</t>
  </si>
  <si>
    <t>808,380 -&gt; 808,886</t>
  </si>
  <si>
    <t>643,165 -&gt; 643,757</t>
  </si>
  <si>
    <t>714,543 -&gt; 714,913</t>
  </si>
  <si>
    <t>258,550 -&gt; 295,550</t>
  </si>
  <si>
    <t>400,857 -&gt; 400,38</t>
  </si>
  <si>
    <t>267,573 -&gt; 267,779</t>
  </si>
  <si>
    <t>124,182 -&gt; 255,51</t>
  </si>
  <si>
    <t>399,981 -&gt; 552,981</t>
  </si>
  <si>
    <t>197,803 -&gt; 197,275</t>
  </si>
  <si>
    <t>791,706 -&gt; 791,373</t>
  </si>
  <si>
    <t>500,664 -&gt; 924,664</t>
  </si>
  <si>
    <t>177,171 -&gt; 177,935</t>
  </si>
  <si>
    <t>703,43 -&gt; 696,43</t>
  </si>
  <si>
    <t>265,849 -&gt; 889,225</t>
  </si>
  <si>
    <t>847,324 -&gt; 661,324</t>
  </si>
  <si>
    <t>369,965 -&gt; 369,780</t>
  </si>
  <si>
    <t>169,965 -&gt; 935,199</t>
  </si>
  <si>
    <t>742,540 -&gt; 742,355</t>
  </si>
  <si>
    <t>210,854 -&gt; 204,854</t>
  </si>
  <si>
    <t>58,281 -&gt; 954,281</t>
  </si>
  <si>
    <t>858,793 -&gt; 666,793</t>
  </si>
  <si>
    <t>276,156 -&gt; 733,613</t>
  </si>
  <si>
    <t>537,538 -&gt; 80,81</t>
  </si>
  <si>
    <t>985,10 -&gt; 14,981</t>
  </si>
  <si>
    <t>79,31 -&gt; 692,644</t>
  </si>
  <si>
    <t>77,41 -&gt; 77,502</t>
  </si>
  <si>
    <t>684,150 -&gt; 17,817</t>
  </si>
  <si>
    <t>295,785 -&gt; 920,785</t>
  </si>
  <si>
    <t>171,579 -&gt; 171,16</t>
  </si>
  <si>
    <t>763,754 -&gt; 763,86</t>
  </si>
  <si>
    <t>719,573 -&gt; 719,71</t>
  </si>
  <si>
    <t>183,708 -&gt; 227,708</t>
  </si>
  <si>
    <t>826,952 -&gt; 835,952</t>
  </si>
  <si>
    <t>124,914 -&gt; 975,63</t>
  </si>
  <si>
    <t>807,704 -&gt; 653,704</t>
  </si>
  <si>
    <t>140,468 -&gt; 140,874</t>
  </si>
  <si>
    <t>408,330 -&gt; 408,291</t>
  </si>
  <si>
    <t>501,958 -&gt; 501,302</t>
  </si>
  <si>
    <t>834,505 -&gt; 686,357</t>
  </si>
  <si>
    <t>267,76 -&gt; 267,526</t>
  </si>
  <si>
    <t>18,88 -&gt; 863,933</t>
  </si>
  <si>
    <t>147,188 -&gt; 147,454</t>
  </si>
  <si>
    <t>922,733 -&gt; 277,733</t>
  </si>
  <si>
    <t>509,259 -&gt; 957,259</t>
  </si>
  <si>
    <t>614,765 -&gt; 238,765</t>
  </si>
  <si>
    <t>77,54 -&gt; 77,252</t>
  </si>
  <si>
    <t>591,532 -&gt; 591,384</t>
  </si>
  <si>
    <t>539,574 -&gt; 729,384</t>
  </si>
  <si>
    <t>347,158 -&gt; 347,10</t>
  </si>
  <si>
    <t>389,988 -&gt; 989,988</t>
  </si>
  <si>
    <t>696,571 -&gt; 662,605</t>
  </si>
  <si>
    <t>656,207 -&gt; 656,883</t>
  </si>
  <si>
    <t>802,446 -&gt; 802,693</t>
  </si>
  <si>
    <t>121,35 -&gt; 121,66</t>
  </si>
  <si>
    <t>967,738 -&gt; 949,738</t>
  </si>
  <si>
    <t>12,86 -&gt; 809,883</t>
  </si>
  <si>
    <t>96,167 -&gt; 758,829</t>
  </si>
  <si>
    <t>790,42 -&gt; 790,549</t>
  </si>
  <si>
    <t>14,987 -&gt; 986,15</t>
  </si>
  <si>
    <t>363,689 -&gt; 363,386</t>
  </si>
  <si>
    <t>148,148 -&gt; 807,807</t>
  </si>
  <si>
    <t>891,899 -&gt; 891,710</t>
  </si>
  <si>
    <t>445,678 -&gt; 445,464</t>
  </si>
  <si>
    <t>649,426 -&gt; 649,452</t>
  </si>
  <si>
    <t>641,378 -&gt; 967,378</t>
  </si>
  <si>
    <t>580,220 -&gt; 300,220</t>
  </si>
  <si>
    <t>376,789 -&gt; 376,572</t>
  </si>
  <si>
    <t>770,551 -&gt; 647,428</t>
  </si>
  <si>
    <t>651,692 -&gt; 399,692</t>
  </si>
  <si>
    <t>432,385 -&gt; 432,835</t>
  </si>
  <si>
    <t>242,48 -&gt; 512,48</t>
  </si>
  <si>
    <t>955,612 -&gt; 955,520</t>
  </si>
  <si>
    <t>926,568 -&gt; 938,556</t>
  </si>
  <si>
    <t>626,836 -&gt; 626,266</t>
  </si>
  <si>
    <t>973,982 -&gt; 39,48</t>
  </si>
  <si>
    <t>64,32 -&gt; 64,653</t>
  </si>
  <si>
    <t>503,444 -&gt; 641,444</t>
  </si>
  <si>
    <t>593,306 -&gt; 11,888</t>
  </si>
  <si>
    <t>287,138 -&gt; 287,891</t>
  </si>
  <si>
    <t>529,886 -&gt; 529,826</t>
  </si>
  <si>
    <t>217,320 -&gt; 217,875</t>
  </si>
  <si>
    <t>11,988 -&gt; 989,10</t>
  </si>
  <si>
    <t>291,30 -&gt; 488,30</t>
  </si>
  <si>
    <t>864,945 -&gt; 113,194</t>
  </si>
  <si>
    <t>550,501 -&gt; 550,89</t>
  </si>
  <si>
    <t>269,474 -&gt; 269,40</t>
  </si>
  <si>
    <t>953,394 -&gt; 908,394</t>
  </si>
  <si>
    <t>451,983 -&gt; 451,293</t>
  </si>
  <si>
    <t>135,121 -&gt; 455,121</t>
  </si>
  <si>
    <t>30,35 -&gt; 915,920</t>
  </si>
  <si>
    <t>31,451 -&gt; 31,936</t>
  </si>
  <si>
    <t>300,715 -&gt; 42,973</t>
  </si>
  <si>
    <t>577,459 -&gt; 577,700</t>
  </si>
  <si>
    <t>291,539 -&gt; 456,539</t>
  </si>
  <si>
    <t>373,449 -&gt; 855,449</t>
  </si>
  <si>
    <t>222,136 -&gt; 358,136</t>
  </si>
  <si>
    <t>206,14 -&gt; 206,211</t>
  </si>
  <si>
    <t>977,577 -&gt; 977,535</t>
  </si>
  <si>
    <t>183,723 -&gt; 183,900</t>
  </si>
  <si>
    <t>888,905 -&gt; 821,905</t>
  </si>
  <si>
    <t>51,301 -&gt; 388,301</t>
  </si>
  <si>
    <t>859,594 -&gt; 859,227</t>
  </si>
  <si>
    <t>767,343 -&gt; 767,472</t>
  </si>
  <si>
    <t>36,897 -&gt; 565,897</t>
  </si>
  <si>
    <t>450,481 -&gt; 855,481</t>
  </si>
  <si>
    <t>137,401 -&gt; 137,643</t>
  </si>
  <si>
    <t>771,276 -&gt; 771,61</t>
  </si>
  <si>
    <t>767,144 -&gt; 767,562</t>
  </si>
  <si>
    <t>212,111 -&gt; 978,877</t>
  </si>
  <si>
    <t>841,117 -&gt; 234,724</t>
  </si>
  <si>
    <t>975,104 -&gt; 263,104</t>
  </si>
  <si>
    <t>839,408 -&gt; 839,588</t>
  </si>
  <si>
    <t>122,50 -&gt; 911,839</t>
  </si>
  <si>
    <t>748,208 -&gt; 748,929</t>
  </si>
  <si>
    <t>230,305 -&gt; 645,305</t>
  </si>
  <si>
    <t>107,324 -&gt; 175,256</t>
  </si>
  <si>
    <t>726,339 -&gt; 726,968</t>
  </si>
  <si>
    <t>780,127 -&gt; 664,11</t>
  </si>
  <si>
    <t>392,148 -&gt; 392,133</t>
  </si>
  <si>
    <t>228,607 -&gt; 228,689</t>
  </si>
  <si>
    <t>469,379 -&gt; 739,379</t>
  </si>
  <si>
    <t>797,851 -&gt; 841,895</t>
  </si>
  <si>
    <t>896,494 -&gt; 896,568</t>
  </si>
  <si>
    <t>351,950 -&gt; 566,950</t>
  </si>
  <si>
    <t>593,387 -&gt; 492,488</t>
  </si>
  <si>
    <t>939,664 -&gt; 843,664</t>
  </si>
  <si>
    <t>463,159 -&gt; 197,159</t>
  </si>
  <si>
    <t>164,265 -&gt; 164,16</t>
  </si>
  <si>
    <t>164,147 -&gt; 510,493</t>
  </si>
  <si>
    <t>989,988 -&gt; 11,10</t>
  </si>
  <si>
    <t>98,676 -&gt; 693,676</t>
  </si>
  <si>
    <t>118,384 -&gt; 118,544</t>
  </si>
  <si>
    <t>220,502 -&gt; 220,593</t>
  </si>
  <si>
    <t>530,437 -&gt; 802,437</t>
  </si>
  <si>
    <t>321,29 -&gt; 321,819</t>
  </si>
  <si>
    <t>438,118 -&gt; 438,531</t>
  </si>
  <si>
    <t>268,128 -&gt; 802,128</t>
  </si>
  <si>
    <t>602,770 -&gt; 602,183</t>
  </si>
  <si>
    <t>841,58 -&gt; 846,63</t>
  </si>
  <si>
    <t>582,371 -&gt; 592,361</t>
  </si>
  <si>
    <t>174,163 -&gt; 296,163</t>
  </si>
  <si>
    <t>927,268 -&gt; 927,391</t>
  </si>
  <si>
    <t>579,280 -&gt; 12,847</t>
  </si>
  <si>
    <t>52,951 -&gt; 52,772</t>
  </si>
  <si>
    <t>645,203 -&gt; 985,203</t>
  </si>
  <si>
    <t>725,119 -&gt; 725,367</t>
  </si>
  <si>
    <t>155,112 -&gt; 779,736</t>
  </si>
  <si>
    <t>988,44 -&gt; 320,712</t>
  </si>
  <si>
    <t>438,463 -&gt; 914,463</t>
  </si>
  <si>
    <t>193,948 -&gt; 292,948</t>
  </si>
  <si>
    <t>217,398 -&gt; 638,398</t>
  </si>
  <si>
    <t>70,553 -&gt; 465,158</t>
  </si>
  <si>
    <t>271,262 -&gt; 867,262</t>
  </si>
  <si>
    <t>964,576 -&gt; 442,54</t>
  </si>
  <si>
    <t>253,67 -&gt; 972,67</t>
  </si>
  <si>
    <t>537,507 -&gt; 290,260</t>
  </si>
  <si>
    <t>537,645 -&gt; 213,321</t>
  </si>
  <si>
    <t>366,130 -&gt; 913,677</t>
  </si>
  <si>
    <t>834,283 -&gt; 834,523</t>
  </si>
  <si>
    <t>858,825 -&gt; 858,391</t>
  </si>
  <si>
    <t>146,60 -&gt; 146,701</t>
  </si>
  <si>
    <t>865,909 -&gt; 162,206</t>
  </si>
  <si>
    <t>503,628 -&gt; 326,628</t>
  </si>
  <si>
    <t>49,101 -&gt; 583,101</t>
  </si>
  <si>
    <t>692,17 -&gt; 692,218</t>
  </si>
  <si>
    <t>704,744 -&gt; 210,744</t>
  </si>
  <si>
    <t>144,434 -&gt; 587,434</t>
  </si>
  <si>
    <t>630,393 -&gt; 630,870</t>
  </si>
  <si>
    <t>606,616 -&gt; 606,330</t>
  </si>
  <si>
    <t>41,83 -&gt; 916,958</t>
  </si>
  <si>
    <t>80,341 -&gt; 706,967</t>
  </si>
  <si>
    <t>426,683 -&gt; 426,173</t>
  </si>
  <si>
    <t>919,962 -&gt; 499,962</t>
  </si>
  <si>
    <t>442,49 -&gt; 442,970</t>
  </si>
  <si>
    <t>740,378 -&gt; 498,378</t>
  </si>
  <si>
    <t>563,196 -&gt; 563,442</t>
  </si>
  <si>
    <t>222,76 -&gt; 614,76</t>
  </si>
  <si>
    <t>398,451 -&gt; 851,451</t>
  </si>
  <si>
    <t>62,50 -&gt; 243,50</t>
  </si>
  <si>
    <t>775,114 -&gt; 775,234</t>
  </si>
  <si>
    <t>650,901 -&gt; 650,195</t>
  </si>
  <si>
    <t>164,10 -&gt; 164,149</t>
  </si>
  <si>
    <t>127,751 -&gt; 67,751</t>
  </si>
  <si>
    <t>122,674 -&gt; 780,674</t>
  </si>
  <si>
    <t>325,652 -&gt; 70,652</t>
  </si>
  <si>
    <t>944,908 -&gt; 99,63</t>
  </si>
  <si>
    <t>40,985 -&gt; 977,48</t>
  </si>
  <si>
    <t>946,21 -&gt; 126,841</t>
  </si>
  <si>
    <t>872,906 -&gt; 872,136</t>
  </si>
  <si>
    <t>365,288 -&gt; 827,750</t>
  </si>
  <si>
    <t>348,935 -&gt; 244,935</t>
  </si>
  <si>
    <t>371,963 -&gt; 499,963</t>
  </si>
  <si>
    <t>816,595 -&gt; 392,171</t>
  </si>
  <si>
    <t>953,673 -&gt; 953,585</t>
  </si>
  <si>
    <t>223,612 -&gt; 223,362</t>
  </si>
  <si>
    <t>327,423 -&gt; 553,649</t>
  </si>
  <si>
    <t>661,693 -&gt; 258,693</t>
  </si>
  <si>
    <t>10,838 -&gt; 10,859</t>
  </si>
  <si>
    <t>985,814 -&gt; 985,25</t>
  </si>
  <si>
    <t>331,529 -&gt; 87,529</t>
  </si>
  <si>
    <t>611,460 -&gt; 355,460</t>
  </si>
  <si>
    <t>928,426 -&gt; 748,426</t>
  </si>
  <si>
    <t>540,172 -&gt; 365,347</t>
  </si>
  <si>
    <t>57,45 -&gt; 57,129</t>
  </si>
  <si>
    <t>20,861 -&gt; 628,253</t>
  </si>
  <si>
    <t>460,474 -&gt; 297,311</t>
  </si>
  <si>
    <t>549,876 -&gt; 131,876</t>
  </si>
  <si>
    <t>748,197 -&gt; 287,658</t>
  </si>
  <si>
    <t>639,137 -&gt; 741,137</t>
  </si>
  <si>
    <t>917,35 -&gt; 917,273</t>
  </si>
  <si>
    <t>482,333 -&gt; 975,826</t>
  </si>
  <si>
    <t>176,817 -&gt; 89,730</t>
  </si>
  <si>
    <t>894,418 -&gt; 806,418</t>
  </si>
  <si>
    <t>555,227 -&gt; 349,433</t>
  </si>
  <si>
    <t>317,33 -&gt; 432,148</t>
  </si>
  <si>
    <t>93,988 -&gt; 93,479</t>
  </si>
  <si>
    <t>635,300 -&gt; 870,300</t>
  </si>
  <si>
    <t>301,437 -&gt; 301,760</t>
  </si>
  <si>
    <t>660,548 -&gt; 660,909</t>
  </si>
  <si>
    <t>696,18 -&gt; 60,18</t>
  </si>
  <si>
    <t>231,787 -&gt; 165,787</t>
  </si>
  <si>
    <t>500,242 -&gt; 371,242</t>
  </si>
  <si>
    <t>88,126 -&gt; 405,126</t>
  </si>
  <si>
    <t>983,941 -&gt; 61,19</t>
  </si>
  <si>
    <t>242,519 -&gt; 242,489</t>
  </si>
  <si>
    <t>519,957 -&gt; 926,550</t>
  </si>
  <si>
    <t>606,181 -&gt; 606,432</t>
  </si>
  <si>
    <t>873,216 -&gt; 851,194</t>
  </si>
  <si>
    <t>880,924 -&gt; 880,844</t>
  </si>
  <si>
    <t>321,119 -&gt; 801,599</t>
  </si>
  <si>
    <t>963,392 -&gt; 726,155</t>
  </si>
  <si>
    <t>190,655 -&gt; 190,305</t>
  </si>
  <si>
    <t>542,676 -&gt; 542,819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</si>
</sst>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sz val="11.0"/>
      <color theme="1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21" width="3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7</v>
      </c>
      <c r="B4" s="3">
        <f>IFERROR(__xludf.DUMMYFUNCTION("SPLIT(A4,"" -&gt; "")"),105697.0)</f>
        <v>105697</v>
      </c>
      <c r="C4" s="3">
        <f>IFERROR(__xludf.DUMMYFUNCTION("""COMPUTED_VALUE"""),287697.0)</f>
        <v>287697</v>
      </c>
      <c r="D4" s="4">
        <f>IFERROR(__xludf.DUMMYFUNCTION("SPLIT(B4,"","")"),105.0)</f>
        <v>105</v>
      </c>
      <c r="E4" s="4">
        <f>IFERROR(__xludf.DUMMYFUNCTION("""COMPUTED_VALUE"""),697.0)</f>
        <v>697</v>
      </c>
      <c r="F4" s="4">
        <f>IFERROR(__xludf.DUMMYFUNCTION("SPLIT(C4,"","")"),287.0)</f>
        <v>287</v>
      </c>
      <c r="G4" s="4">
        <f>IFERROR(__xludf.DUMMYFUNCTION("""COMPUTED_VALUE"""),697.0)</f>
        <v>697</v>
      </c>
      <c r="H4" s="5">
        <f>DAYFIVE(D4:G503, false, true)</f>
        <v>7414</v>
      </c>
      <c r="I4" s="6"/>
      <c r="J4" s="4"/>
      <c r="K4" s="4"/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  <c r="X4" s="1"/>
      <c r="Y4" s="1"/>
      <c r="Z4" s="1"/>
    </row>
    <row r="5">
      <c r="A5" s="2" t="s">
        <v>8</v>
      </c>
      <c r="B5" s="1" t="str">
        <f>IFERROR(__xludf.DUMMYFUNCTION("SPLIT(A5,"" -&gt; "")"),"705,62")</f>
        <v>705,62</v>
      </c>
      <c r="C5" s="3">
        <f>IFERROR(__xludf.DUMMYFUNCTION("""COMPUTED_VALUE"""),517250.0)</f>
        <v>517250</v>
      </c>
      <c r="D5" s="4">
        <f>IFERROR(__xludf.DUMMYFUNCTION("SPLIT(B5,"","")"),705.0)</f>
        <v>705</v>
      </c>
      <c r="E5" s="4">
        <f>IFERROR(__xludf.DUMMYFUNCTION("""COMPUTED_VALUE"""),62.0)</f>
        <v>62</v>
      </c>
      <c r="F5" s="4">
        <f>IFERROR(__xludf.DUMMYFUNCTION("SPLIT(C5,"","")"),517.0)</f>
        <v>517</v>
      </c>
      <c r="G5" s="4">
        <f>IFERROR(__xludf.DUMMYFUNCTION("""COMPUTED_VALUE"""),250.0)</f>
        <v>250</v>
      </c>
      <c r="H5" s="1">
        <f>DAYFIVE(D4:G503, true, true)</f>
        <v>19676</v>
      </c>
      <c r="I5" s="4"/>
      <c r="J5" s="4"/>
      <c r="K5" s="4"/>
      <c r="L5" s="4"/>
      <c r="M5" s="4"/>
      <c r="N5" s="4"/>
      <c r="O5" s="4"/>
      <c r="P5" s="4"/>
      <c r="Q5" s="4"/>
      <c r="R5" s="4"/>
      <c r="S5" s="1"/>
      <c r="T5" s="1"/>
      <c r="U5" s="1"/>
      <c r="V5" s="1"/>
      <c r="W5" s="1"/>
      <c r="X5" s="1"/>
      <c r="Y5" s="1"/>
      <c r="Z5" s="1"/>
    </row>
    <row r="6">
      <c r="A6" s="2" t="s">
        <v>9</v>
      </c>
      <c r="B6" s="3">
        <f>IFERROR(__xludf.DUMMYFUNCTION("SPLIT(A6,"" -&gt; "")"),531627.0)</f>
        <v>531627</v>
      </c>
      <c r="C6" s="3">
        <f>IFERROR(__xludf.DUMMYFUNCTION("""COMPUTED_VALUE"""),531730.0)</f>
        <v>531730</v>
      </c>
      <c r="D6" s="4">
        <f>IFERROR(__xludf.DUMMYFUNCTION("SPLIT(B6,"","")"),531.0)</f>
        <v>531</v>
      </c>
      <c r="E6" s="4">
        <f>IFERROR(__xludf.DUMMYFUNCTION("""COMPUTED_VALUE"""),627.0)</f>
        <v>627</v>
      </c>
      <c r="F6" s="4">
        <f>IFERROR(__xludf.DUMMYFUNCTION("SPLIT(C6,"","")"),531.0)</f>
        <v>531</v>
      </c>
      <c r="G6" s="4">
        <f>IFERROR(__xludf.DUMMYFUNCTION("""COMPUTED_VALUE"""),730.0)</f>
        <v>730</v>
      </c>
      <c r="H6" s="1"/>
      <c r="I6" s="6"/>
      <c r="J6" s="4"/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1"/>
      <c r="X6" s="1"/>
      <c r="Y6" s="1"/>
      <c r="Z6" s="1"/>
    </row>
    <row r="7">
      <c r="A7" s="2" t="s">
        <v>10</v>
      </c>
      <c r="B7" s="3">
        <f>IFERROR(__xludf.DUMMYFUNCTION("SPLIT(A7,"" -&gt; "")"),21268.0)</f>
        <v>21268</v>
      </c>
      <c r="C7" s="3">
        <f>IFERROR(__xludf.DUMMYFUNCTION("""COMPUTED_VALUE"""),417268.0)</f>
        <v>417268</v>
      </c>
      <c r="D7" s="4">
        <f>IFERROR(__xludf.DUMMYFUNCTION("SPLIT(B7,"","")"),21.0)</f>
        <v>21</v>
      </c>
      <c r="E7" s="4">
        <f>IFERROR(__xludf.DUMMYFUNCTION("""COMPUTED_VALUE"""),268.0)</f>
        <v>268</v>
      </c>
      <c r="F7" s="4">
        <f>IFERROR(__xludf.DUMMYFUNCTION("SPLIT(C7,"","")"),417.0)</f>
        <v>417</v>
      </c>
      <c r="G7" s="4">
        <f>IFERROR(__xludf.DUMMYFUNCTION("""COMPUTED_VALUE"""),268.0)</f>
        <v>268</v>
      </c>
      <c r="H7" s="1"/>
      <c r="I7" s="4"/>
      <c r="J7" s="4"/>
      <c r="K7" s="4"/>
      <c r="L7" s="4"/>
      <c r="M7" s="4"/>
      <c r="N7" s="4"/>
      <c r="O7" s="4"/>
      <c r="P7" s="4"/>
      <c r="Q7" s="4"/>
      <c r="R7" s="4"/>
      <c r="S7" s="1"/>
      <c r="T7" s="1"/>
      <c r="U7" s="1"/>
      <c r="V7" s="1"/>
      <c r="W7" s="1"/>
      <c r="X7" s="1"/>
      <c r="Y7" s="1"/>
      <c r="Z7" s="1"/>
    </row>
    <row r="8">
      <c r="A8" s="2" t="s">
        <v>11</v>
      </c>
      <c r="B8" s="3">
        <f>IFERROR(__xludf.DUMMYFUNCTION("SPLIT(A8,"" -&gt; "")"),913731.0)</f>
        <v>913731</v>
      </c>
      <c r="C8" s="1" t="str">
        <f>IFERROR(__xludf.DUMMYFUNCTION("""COMPUTED_VALUE"""),"271,89")</f>
        <v>271,89</v>
      </c>
      <c r="D8" s="4">
        <f>IFERROR(__xludf.DUMMYFUNCTION("SPLIT(B8,"","")"),913.0)</f>
        <v>913</v>
      </c>
      <c r="E8" s="4">
        <f>IFERROR(__xludf.DUMMYFUNCTION("""COMPUTED_VALUE"""),731.0)</f>
        <v>731</v>
      </c>
      <c r="F8" s="4">
        <f>IFERROR(__xludf.DUMMYFUNCTION("SPLIT(C8,"","")"),271.0)</f>
        <v>271</v>
      </c>
      <c r="G8" s="4">
        <f>IFERROR(__xludf.DUMMYFUNCTION("""COMPUTED_VALUE"""),89.0)</f>
        <v>89</v>
      </c>
      <c r="H8" s="1"/>
      <c r="I8" s="4"/>
      <c r="J8" s="4"/>
      <c r="K8" s="4"/>
      <c r="L8" s="4"/>
      <c r="M8" s="4"/>
      <c r="N8" s="4"/>
      <c r="O8" s="4"/>
      <c r="P8" s="4"/>
      <c r="Q8" s="4"/>
      <c r="R8" s="4"/>
      <c r="S8" s="1"/>
      <c r="T8" s="1"/>
      <c r="U8" s="1"/>
      <c r="V8" s="1"/>
      <c r="W8" s="1"/>
      <c r="X8" s="1"/>
      <c r="Y8" s="1"/>
      <c r="Z8" s="1"/>
    </row>
    <row r="9">
      <c r="A9" s="2" t="s">
        <v>12</v>
      </c>
      <c r="B9" s="3">
        <f>IFERROR(__xludf.DUMMYFUNCTION("SPLIT(A9,"" -&gt; "")"),214697.0)</f>
        <v>214697</v>
      </c>
      <c r="C9" s="3">
        <f>IFERROR(__xludf.DUMMYFUNCTION("""COMPUTED_VALUE"""),82697.0)</f>
        <v>82697</v>
      </c>
      <c r="D9" s="4">
        <f>IFERROR(__xludf.DUMMYFUNCTION("SPLIT(B9,"","")"),214.0)</f>
        <v>214</v>
      </c>
      <c r="E9" s="4">
        <f>IFERROR(__xludf.DUMMYFUNCTION("""COMPUTED_VALUE"""),697.0)</f>
        <v>697</v>
      </c>
      <c r="F9" s="4">
        <f>IFERROR(__xludf.DUMMYFUNCTION("SPLIT(C9,"","")"),82.0)</f>
        <v>82</v>
      </c>
      <c r="G9" s="4">
        <f>IFERROR(__xludf.DUMMYFUNCTION("""COMPUTED_VALUE"""),697.0)</f>
        <v>697</v>
      </c>
      <c r="H9" s="1"/>
      <c r="I9" s="4"/>
      <c r="J9" s="4"/>
      <c r="K9" s="4"/>
      <c r="L9" s="4"/>
      <c r="M9" s="4"/>
      <c r="N9" s="4"/>
      <c r="O9" s="4"/>
      <c r="P9" s="4"/>
      <c r="Q9" s="4"/>
      <c r="R9" s="4"/>
      <c r="S9" s="1"/>
      <c r="T9" s="1"/>
      <c r="U9" s="1"/>
      <c r="V9" s="1"/>
      <c r="W9" s="1"/>
      <c r="X9" s="1"/>
      <c r="Y9" s="1"/>
      <c r="Z9" s="1"/>
    </row>
    <row r="10">
      <c r="A10" s="2" t="s">
        <v>13</v>
      </c>
      <c r="B10" s="3">
        <f>IFERROR(__xludf.DUMMYFUNCTION("SPLIT(A10,"" -&gt; "")"),376661.0)</f>
        <v>376661</v>
      </c>
      <c r="C10" s="3">
        <f>IFERROR(__xludf.DUMMYFUNCTION("""COMPUTED_VALUE"""),376177.0)</f>
        <v>376177</v>
      </c>
      <c r="D10" s="4">
        <f>IFERROR(__xludf.DUMMYFUNCTION("SPLIT(B10,"","")"),376.0)</f>
        <v>376</v>
      </c>
      <c r="E10" s="4">
        <f>IFERROR(__xludf.DUMMYFUNCTION("""COMPUTED_VALUE"""),661.0)</f>
        <v>661</v>
      </c>
      <c r="F10" s="4">
        <f>IFERROR(__xludf.DUMMYFUNCTION("SPLIT(C10,"","")"),376.0)</f>
        <v>376</v>
      </c>
      <c r="G10" s="4">
        <f>IFERROR(__xludf.DUMMYFUNCTION("""COMPUTED_VALUE"""),177.0)</f>
        <v>177</v>
      </c>
      <c r="H10" s="1"/>
      <c r="I10" s="4"/>
      <c r="J10" s="4"/>
      <c r="K10" s="4"/>
      <c r="L10" s="4"/>
      <c r="M10" s="4"/>
      <c r="N10" s="4"/>
      <c r="O10" s="4"/>
      <c r="P10" s="4"/>
      <c r="Q10" s="4"/>
      <c r="R10" s="4"/>
      <c r="S10" s="1"/>
      <c r="T10" s="1"/>
      <c r="U10" s="1"/>
      <c r="V10" s="1"/>
      <c r="W10" s="1"/>
      <c r="X10" s="1"/>
      <c r="Y10" s="1"/>
      <c r="Z10" s="1"/>
    </row>
    <row r="11">
      <c r="A11" s="2" t="s">
        <v>14</v>
      </c>
      <c r="B11" s="3">
        <f>IFERROR(__xludf.DUMMYFUNCTION("SPLIT(A11,"" -&gt; "")"),519859.0)</f>
        <v>519859</v>
      </c>
      <c r="C11" s="3">
        <f>IFERROR(__xludf.DUMMYFUNCTION("""COMPUTED_VALUE"""),977859.0)</f>
        <v>977859</v>
      </c>
      <c r="D11" s="4">
        <f>IFERROR(__xludf.DUMMYFUNCTION("SPLIT(B11,"","")"),519.0)</f>
        <v>519</v>
      </c>
      <c r="E11" s="4">
        <f>IFERROR(__xludf.DUMMYFUNCTION("""COMPUTED_VALUE"""),859.0)</f>
        <v>859</v>
      </c>
      <c r="F11" s="4">
        <f>IFERROR(__xludf.DUMMYFUNCTION("SPLIT(C11,"","")"),977.0)</f>
        <v>977</v>
      </c>
      <c r="G11" s="4">
        <f>IFERROR(__xludf.DUMMYFUNCTION("""COMPUTED_VALUE"""),859.0)</f>
        <v>859</v>
      </c>
      <c r="H11" s="1"/>
      <c r="I11" s="4"/>
      <c r="J11" s="4"/>
      <c r="K11" s="4"/>
      <c r="L11" s="4"/>
      <c r="M11" s="4"/>
      <c r="N11" s="4"/>
      <c r="O11" s="4"/>
      <c r="P11" s="4"/>
      <c r="Q11" s="4"/>
      <c r="R11" s="4"/>
      <c r="S11" s="1"/>
      <c r="T11" s="1"/>
      <c r="U11" s="1"/>
      <c r="V11" s="1"/>
      <c r="W11" s="1"/>
      <c r="X11" s="1"/>
      <c r="Y11" s="1"/>
      <c r="Z11" s="1"/>
    </row>
    <row r="12">
      <c r="A12" s="2" t="s">
        <v>15</v>
      </c>
      <c r="B12" s="1" t="str">
        <f>IFERROR(__xludf.DUMMYFUNCTION("SPLIT(A12,"" -&gt; "")"),"782,98")</f>
        <v>782,98</v>
      </c>
      <c r="C12" s="1" t="str">
        <f>IFERROR(__xludf.DUMMYFUNCTION("""COMPUTED_VALUE"""),"184,98")</f>
        <v>184,98</v>
      </c>
      <c r="D12" s="4">
        <f>IFERROR(__xludf.DUMMYFUNCTION("SPLIT(B12,"","")"),782.0)</f>
        <v>782</v>
      </c>
      <c r="E12" s="4">
        <f>IFERROR(__xludf.DUMMYFUNCTION("""COMPUTED_VALUE"""),98.0)</f>
        <v>98</v>
      </c>
      <c r="F12" s="4">
        <f>IFERROR(__xludf.DUMMYFUNCTION("SPLIT(C12,"","")"),184.0)</f>
        <v>184</v>
      </c>
      <c r="G12" s="4">
        <f>IFERROR(__xludf.DUMMYFUNCTION("""COMPUTED_VALUE"""),98.0)</f>
        <v>98</v>
      </c>
      <c r="H12" s="1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</row>
    <row r="13">
      <c r="A13" s="2" t="s">
        <v>16</v>
      </c>
      <c r="B13" s="3">
        <f>IFERROR(__xludf.DUMMYFUNCTION("SPLIT(A13,"" -&gt; "")"),612179.0)</f>
        <v>612179</v>
      </c>
      <c r="C13" s="3">
        <f>IFERROR(__xludf.DUMMYFUNCTION("""COMPUTED_VALUE"""),515179.0)</f>
        <v>515179</v>
      </c>
      <c r="D13" s="4">
        <f>IFERROR(__xludf.DUMMYFUNCTION("SPLIT(B13,"","")"),612.0)</f>
        <v>612</v>
      </c>
      <c r="E13" s="4">
        <f>IFERROR(__xludf.DUMMYFUNCTION("""COMPUTED_VALUE"""),179.0)</f>
        <v>179</v>
      </c>
      <c r="F13" s="4">
        <f>IFERROR(__xludf.DUMMYFUNCTION("SPLIT(C13,"","")"),515.0)</f>
        <v>515</v>
      </c>
      <c r="G13" s="4">
        <f>IFERROR(__xludf.DUMMYFUNCTION("""COMPUTED_VALUE"""),179.0)</f>
        <v>179</v>
      </c>
      <c r="H13" s="1"/>
      <c r="I13" s="4"/>
      <c r="J13" s="4"/>
      <c r="K13" s="4"/>
      <c r="L13" s="4"/>
      <c r="M13" s="4"/>
      <c r="N13" s="4"/>
      <c r="O13" s="4"/>
      <c r="P13" s="4"/>
      <c r="Q13" s="4"/>
      <c r="R13" s="4"/>
      <c r="S13" s="1"/>
      <c r="T13" s="1"/>
      <c r="U13" s="1"/>
      <c r="V13" s="1"/>
      <c r="W13" s="1"/>
      <c r="X13" s="1"/>
      <c r="Y13" s="1"/>
      <c r="Z13" s="1"/>
    </row>
    <row r="14">
      <c r="A14" s="2" t="s">
        <v>17</v>
      </c>
      <c r="B14" s="3">
        <f>IFERROR(__xludf.DUMMYFUNCTION("SPLIT(A14,"" -&gt; "")"),340772.0)</f>
        <v>340772</v>
      </c>
      <c r="C14" s="3">
        <f>IFERROR(__xludf.DUMMYFUNCTION("""COMPUTED_VALUE"""),352784.0)</f>
        <v>352784</v>
      </c>
      <c r="D14" s="4">
        <f>IFERROR(__xludf.DUMMYFUNCTION("SPLIT(B14,"","")"),340.0)</f>
        <v>340</v>
      </c>
      <c r="E14" s="4">
        <f>IFERROR(__xludf.DUMMYFUNCTION("""COMPUTED_VALUE"""),772.0)</f>
        <v>772</v>
      </c>
      <c r="F14" s="4">
        <f>IFERROR(__xludf.DUMMYFUNCTION("SPLIT(C14,"","")"),352.0)</f>
        <v>352</v>
      </c>
      <c r="G14" s="4">
        <f>IFERROR(__xludf.DUMMYFUNCTION("""COMPUTED_VALUE"""),784.0)</f>
        <v>784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18</v>
      </c>
      <c r="B15" s="3">
        <f>IFERROR(__xludf.DUMMYFUNCTION("SPLIT(A15,"" -&gt; "")"),111863.0)</f>
        <v>111863</v>
      </c>
      <c r="C15" s="3">
        <f>IFERROR(__xludf.DUMMYFUNCTION("""COMPUTED_VALUE"""),111298.0)</f>
        <v>111298</v>
      </c>
      <c r="D15" s="4">
        <f>IFERROR(__xludf.DUMMYFUNCTION("SPLIT(B15,"","")"),111.0)</f>
        <v>111</v>
      </c>
      <c r="E15" s="4">
        <f>IFERROR(__xludf.DUMMYFUNCTION("""COMPUTED_VALUE"""),863.0)</f>
        <v>863</v>
      </c>
      <c r="F15" s="4">
        <f>IFERROR(__xludf.DUMMYFUNCTION("SPLIT(C15,"","")"),111.0)</f>
        <v>111</v>
      </c>
      <c r="G15" s="4">
        <f>IFERROR(__xludf.DUMMYFUNCTION("""COMPUTED_VALUE"""),298.0)</f>
        <v>298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19</v>
      </c>
      <c r="B16" s="1" t="str">
        <f>IFERROR(__xludf.DUMMYFUNCTION("SPLIT(A16,"" -&gt; "")"),"944,73")</f>
        <v>944,73</v>
      </c>
      <c r="C16" s="1" t="str">
        <f>IFERROR(__xludf.DUMMYFUNCTION("""COMPUTED_VALUE"""),"594,73")</f>
        <v>594,73</v>
      </c>
      <c r="D16" s="4">
        <f>IFERROR(__xludf.DUMMYFUNCTION("SPLIT(B16,"","")"),944.0)</f>
        <v>944</v>
      </c>
      <c r="E16" s="4">
        <f>IFERROR(__xludf.DUMMYFUNCTION("""COMPUTED_VALUE"""),73.0)</f>
        <v>73</v>
      </c>
      <c r="F16" s="4">
        <f>IFERROR(__xludf.DUMMYFUNCTION("SPLIT(C16,"","")"),594.0)</f>
        <v>594</v>
      </c>
      <c r="G16" s="4">
        <f>IFERROR(__xludf.DUMMYFUNCTION("""COMPUTED_VALUE"""),73.0)</f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20</v>
      </c>
      <c r="B17" s="1" t="str">
        <f>IFERROR(__xludf.DUMMYFUNCTION("SPLIT(A17,"" -&gt; "")"),"465,21")</f>
        <v>465,21</v>
      </c>
      <c r="C17" s="1" t="str">
        <f>IFERROR(__xludf.DUMMYFUNCTION("""COMPUTED_VALUE"""),"970,21")</f>
        <v>970,21</v>
      </c>
      <c r="D17" s="4">
        <f>IFERROR(__xludf.DUMMYFUNCTION("SPLIT(B17,"","")"),465.0)</f>
        <v>465</v>
      </c>
      <c r="E17" s="4">
        <f>IFERROR(__xludf.DUMMYFUNCTION("""COMPUTED_VALUE"""),21.0)</f>
        <v>21</v>
      </c>
      <c r="F17" s="4">
        <f>IFERROR(__xludf.DUMMYFUNCTION("SPLIT(C17,"","")"),970.0)</f>
        <v>970</v>
      </c>
      <c r="G17" s="4">
        <f>IFERROR(__xludf.DUMMYFUNCTION("""COMPUTED_VALUE"""),21.0)</f>
        <v>21</v>
      </c>
      <c r="H17" s="1"/>
      <c r="I17" s="4"/>
      <c r="J17" s="4"/>
      <c r="K17" s="4"/>
      <c r="L17" s="4"/>
      <c r="M17" s="4"/>
      <c r="N17" s="4"/>
      <c r="O17" s="4"/>
      <c r="P17" s="4"/>
      <c r="Q17" s="4"/>
      <c r="R17" s="4"/>
      <c r="S17" s="1"/>
      <c r="T17" s="1"/>
      <c r="U17" s="1"/>
      <c r="V17" s="1"/>
      <c r="W17" s="1"/>
      <c r="X17" s="1"/>
      <c r="Y17" s="1"/>
      <c r="Z17" s="1"/>
    </row>
    <row r="18">
      <c r="A18" s="2" t="s">
        <v>21</v>
      </c>
      <c r="B18" s="3">
        <f>IFERROR(__xludf.DUMMYFUNCTION("SPLIT(A18,"" -&gt; "")"),122592.0)</f>
        <v>122592</v>
      </c>
      <c r="C18" s="3">
        <f>IFERROR(__xludf.DUMMYFUNCTION("""COMPUTED_VALUE"""),111592.0)</f>
        <v>111592</v>
      </c>
      <c r="D18" s="4">
        <f>IFERROR(__xludf.DUMMYFUNCTION("SPLIT(B18,"","")"),122.0)</f>
        <v>122</v>
      </c>
      <c r="E18" s="4">
        <f>IFERROR(__xludf.DUMMYFUNCTION("""COMPUTED_VALUE"""),592.0)</f>
        <v>592</v>
      </c>
      <c r="F18" s="4">
        <f>IFERROR(__xludf.DUMMYFUNCTION("SPLIT(C18,"","")"),111.0)</f>
        <v>111</v>
      </c>
      <c r="G18" s="4">
        <f>IFERROR(__xludf.DUMMYFUNCTION("""COMPUTED_VALUE"""),592.0)</f>
        <v>592</v>
      </c>
      <c r="H18" s="1"/>
      <c r="I18" s="4"/>
      <c r="J18" s="4"/>
      <c r="K18" s="4"/>
      <c r="L18" s="4"/>
      <c r="M18" s="4"/>
      <c r="N18" s="4"/>
      <c r="O18" s="4"/>
      <c r="P18" s="4"/>
      <c r="Q18" s="4"/>
      <c r="R18" s="4"/>
      <c r="S18" s="1"/>
      <c r="T18" s="1"/>
      <c r="U18" s="1"/>
      <c r="V18" s="1"/>
      <c r="W18" s="1"/>
      <c r="X18" s="1"/>
      <c r="Y18" s="1"/>
      <c r="Z18" s="1"/>
    </row>
    <row r="19">
      <c r="A19" s="2" t="s">
        <v>22</v>
      </c>
      <c r="B19" s="3">
        <f>IFERROR(__xludf.DUMMYFUNCTION("SPLIT(A19,"" -&gt; "")"),975975.0)</f>
        <v>975975</v>
      </c>
      <c r="C19" s="1" t="str">
        <f>IFERROR(__xludf.DUMMYFUNCTION("""COMPUTED_VALUE"""),"16,16")</f>
        <v>16,16</v>
      </c>
      <c r="D19" s="4">
        <f>IFERROR(__xludf.DUMMYFUNCTION("SPLIT(B19,"","")"),975.0)</f>
        <v>975</v>
      </c>
      <c r="E19" s="4">
        <f>IFERROR(__xludf.DUMMYFUNCTION("""COMPUTED_VALUE"""),975.0)</f>
        <v>975</v>
      </c>
      <c r="F19" s="4">
        <f>IFERROR(__xludf.DUMMYFUNCTION("SPLIT(C19,"","")"),16.0)</f>
        <v>16</v>
      </c>
      <c r="G19" s="4">
        <f>IFERROR(__xludf.DUMMYFUNCTION("""COMPUTED_VALUE"""),16.0)</f>
        <v>16</v>
      </c>
      <c r="H19" s="1"/>
      <c r="I19" s="4"/>
      <c r="J19" s="4"/>
      <c r="K19" s="4"/>
      <c r="L19" s="4"/>
      <c r="M19" s="4"/>
      <c r="N19" s="4"/>
      <c r="O19" s="4"/>
      <c r="P19" s="4"/>
      <c r="Q19" s="4"/>
      <c r="R19" s="4"/>
      <c r="S19" s="1"/>
      <c r="T19" s="1"/>
      <c r="U19" s="1"/>
      <c r="V19" s="1"/>
      <c r="W19" s="1"/>
      <c r="X19" s="1"/>
      <c r="Y19" s="1"/>
      <c r="Z19" s="1"/>
    </row>
    <row r="20">
      <c r="A20" s="2" t="s">
        <v>23</v>
      </c>
      <c r="B20" s="3">
        <f>IFERROR(__xludf.DUMMYFUNCTION("SPLIT(A20,"" -&gt; "")"),327532.0)</f>
        <v>327532</v>
      </c>
      <c r="C20" s="3">
        <f>IFERROR(__xludf.DUMMYFUNCTION("""COMPUTED_VALUE"""),561532.0)</f>
        <v>561532</v>
      </c>
      <c r="D20" s="4">
        <f>IFERROR(__xludf.DUMMYFUNCTION("SPLIT(B20,"","")"),327.0)</f>
        <v>327</v>
      </c>
      <c r="E20" s="4">
        <f>IFERROR(__xludf.DUMMYFUNCTION("""COMPUTED_VALUE"""),532.0)</f>
        <v>532</v>
      </c>
      <c r="F20" s="4">
        <f>IFERROR(__xludf.DUMMYFUNCTION("SPLIT(C20,"","")"),561.0)</f>
        <v>561</v>
      </c>
      <c r="G20" s="4">
        <f>IFERROR(__xludf.DUMMYFUNCTION("""COMPUTED_VALUE"""),532.0)</f>
        <v>532</v>
      </c>
      <c r="H20" s="1"/>
      <c r="I20" s="4"/>
      <c r="J20" s="4"/>
      <c r="K20" s="4"/>
      <c r="L20" s="4"/>
      <c r="M20" s="4"/>
      <c r="N20" s="4"/>
      <c r="O20" s="4"/>
      <c r="P20" s="4"/>
      <c r="Q20" s="4"/>
      <c r="R20" s="4"/>
      <c r="S20" s="1"/>
      <c r="T20" s="1"/>
      <c r="U20" s="1"/>
      <c r="V20" s="1"/>
      <c r="W20" s="1"/>
      <c r="X20" s="1"/>
      <c r="Y20" s="1"/>
      <c r="Z20" s="1"/>
    </row>
    <row r="21">
      <c r="A21" s="2" t="s">
        <v>24</v>
      </c>
      <c r="B21" s="3">
        <f>IFERROR(__xludf.DUMMYFUNCTION("SPLIT(A21,"" -&gt; "")"),811618.0)</f>
        <v>811618</v>
      </c>
      <c r="C21" s="3">
        <f>IFERROR(__xludf.DUMMYFUNCTION("""COMPUTED_VALUE"""),811945.0)</f>
        <v>811945</v>
      </c>
      <c r="D21" s="4">
        <f>IFERROR(__xludf.DUMMYFUNCTION("SPLIT(B21,"","")"),811.0)</f>
        <v>811</v>
      </c>
      <c r="E21" s="4">
        <f>IFERROR(__xludf.DUMMYFUNCTION("""COMPUTED_VALUE"""),618.0)</f>
        <v>618</v>
      </c>
      <c r="F21" s="4">
        <f>IFERROR(__xludf.DUMMYFUNCTION("SPLIT(C21,"","")"),811.0)</f>
        <v>811</v>
      </c>
      <c r="G21" s="4">
        <f>IFERROR(__xludf.DUMMYFUNCTION("""COMPUTED_VALUE"""),945.0)</f>
        <v>945</v>
      </c>
      <c r="H21" s="1"/>
      <c r="I21" s="4"/>
      <c r="J21" s="4"/>
      <c r="K21" s="4"/>
      <c r="L21" s="4"/>
      <c r="M21" s="4"/>
      <c r="N21" s="4"/>
      <c r="O21" s="4"/>
      <c r="P21" s="4"/>
      <c r="Q21" s="4"/>
      <c r="R21" s="4"/>
      <c r="S21" s="1"/>
      <c r="T21" s="1"/>
      <c r="U21" s="1"/>
      <c r="V21" s="1"/>
      <c r="W21" s="1"/>
      <c r="X21" s="1"/>
      <c r="Y21" s="1"/>
      <c r="Z21" s="1"/>
    </row>
    <row r="22">
      <c r="A22" s="2" t="s">
        <v>25</v>
      </c>
      <c r="B22" s="3">
        <f>IFERROR(__xludf.DUMMYFUNCTION("SPLIT(A22,"" -&gt; "")"),623437.0)</f>
        <v>623437</v>
      </c>
      <c r="C22" s="3">
        <f>IFERROR(__xludf.DUMMYFUNCTION("""COMPUTED_VALUE"""),623202.0)</f>
        <v>623202</v>
      </c>
      <c r="D22" s="4">
        <f>IFERROR(__xludf.DUMMYFUNCTION("SPLIT(B22,"","")"),623.0)</f>
        <v>623</v>
      </c>
      <c r="E22" s="4">
        <f>IFERROR(__xludf.DUMMYFUNCTION("""COMPUTED_VALUE"""),437.0)</f>
        <v>437</v>
      </c>
      <c r="F22" s="4">
        <f>IFERROR(__xludf.DUMMYFUNCTION("SPLIT(C22,"","")"),623.0)</f>
        <v>623</v>
      </c>
      <c r="G22" s="4">
        <f>IFERROR(__xludf.DUMMYFUNCTION("""COMPUTED_VALUE"""),202.0)</f>
        <v>202</v>
      </c>
      <c r="H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1"/>
      <c r="T22" s="1"/>
      <c r="U22" s="1"/>
      <c r="V22" s="1"/>
      <c r="W22" s="1"/>
      <c r="X22" s="1"/>
      <c r="Y22" s="1"/>
      <c r="Z22" s="1"/>
    </row>
    <row r="23">
      <c r="A23" s="2" t="s">
        <v>26</v>
      </c>
      <c r="B23" s="3">
        <f>IFERROR(__xludf.DUMMYFUNCTION("SPLIT(A23,"" -&gt; "")"),380591.0)</f>
        <v>380591</v>
      </c>
      <c r="C23" s="3">
        <f>IFERROR(__xludf.DUMMYFUNCTION("""COMPUTED_VALUE"""),871591.0)</f>
        <v>871591</v>
      </c>
      <c r="D23" s="4">
        <f>IFERROR(__xludf.DUMMYFUNCTION("SPLIT(B23,"","")"),380.0)</f>
        <v>380</v>
      </c>
      <c r="E23" s="4">
        <f>IFERROR(__xludf.DUMMYFUNCTION("""COMPUTED_VALUE"""),591.0)</f>
        <v>591</v>
      </c>
      <c r="F23" s="4">
        <f>IFERROR(__xludf.DUMMYFUNCTION("SPLIT(C23,"","")"),871.0)</f>
        <v>871</v>
      </c>
      <c r="G23" s="4">
        <f>IFERROR(__xludf.DUMMYFUNCTION("""COMPUTED_VALUE"""),591.0)</f>
        <v>591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27</v>
      </c>
      <c r="B24" s="3">
        <f>IFERROR(__xludf.DUMMYFUNCTION("SPLIT(A24,"" -&gt; "")"),278514.0)</f>
        <v>278514</v>
      </c>
      <c r="C24" s="3">
        <f>IFERROR(__xludf.DUMMYFUNCTION("""COMPUTED_VALUE"""),125667.0)</f>
        <v>125667</v>
      </c>
      <c r="D24" s="4">
        <f>IFERROR(__xludf.DUMMYFUNCTION("SPLIT(B24,"","")"),278.0)</f>
        <v>278</v>
      </c>
      <c r="E24" s="4">
        <f>IFERROR(__xludf.DUMMYFUNCTION("""COMPUTED_VALUE"""),514.0)</f>
        <v>514</v>
      </c>
      <c r="F24" s="4">
        <f>IFERROR(__xludf.DUMMYFUNCTION("SPLIT(C24,"","")"),125.0)</f>
        <v>125</v>
      </c>
      <c r="G24" s="4">
        <f>IFERROR(__xludf.DUMMYFUNCTION("""COMPUTED_VALUE"""),667.0)</f>
        <v>667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28</v>
      </c>
      <c r="B25" s="3">
        <f>IFERROR(__xludf.DUMMYFUNCTION("SPLIT(A25,"" -&gt; "")"),797946.0)</f>
        <v>797946</v>
      </c>
      <c r="C25" s="3">
        <f>IFERROR(__xludf.DUMMYFUNCTION("""COMPUTED_VALUE"""),953946.0)</f>
        <v>953946</v>
      </c>
      <c r="D25" s="4">
        <f>IFERROR(__xludf.DUMMYFUNCTION("SPLIT(B25,"","")"),797.0)</f>
        <v>797</v>
      </c>
      <c r="E25" s="4">
        <f>IFERROR(__xludf.DUMMYFUNCTION("""COMPUTED_VALUE"""),946.0)</f>
        <v>946</v>
      </c>
      <c r="F25" s="4">
        <f>IFERROR(__xludf.DUMMYFUNCTION("SPLIT(C25,"","")"),953.0)</f>
        <v>953</v>
      </c>
      <c r="G25" s="4">
        <f>IFERROR(__xludf.DUMMYFUNCTION("""COMPUTED_VALUE"""),946.0)</f>
        <v>946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 t="s">
        <v>29</v>
      </c>
      <c r="B26" s="1" t="str">
        <f>IFERROR(__xludf.DUMMYFUNCTION("SPLIT(A26,"" -&gt; "")"),"325,61")</f>
        <v>325,61</v>
      </c>
      <c r="C26" s="1" t="str">
        <f>IFERROR(__xludf.DUMMYFUNCTION("""COMPUTED_VALUE"""),"484,61")</f>
        <v>484,61</v>
      </c>
      <c r="D26" s="4">
        <f>IFERROR(__xludf.DUMMYFUNCTION("SPLIT(B26,"","")"),325.0)</f>
        <v>325</v>
      </c>
      <c r="E26" s="4">
        <f>IFERROR(__xludf.DUMMYFUNCTION("""COMPUTED_VALUE"""),61.0)</f>
        <v>61</v>
      </c>
      <c r="F26" s="4">
        <f>IFERROR(__xludf.DUMMYFUNCTION("SPLIT(C26,"","")"),484.0)</f>
        <v>484</v>
      </c>
      <c r="G26" s="4">
        <f>IFERROR(__xludf.DUMMYFUNCTION("""COMPUTED_VALUE"""),61.0)</f>
        <v>61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30</v>
      </c>
      <c r="B27" s="3">
        <f>IFERROR(__xludf.DUMMYFUNCTION("SPLIT(A27,"" -&gt; "")"),450422.0)</f>
        <v>450422</v>
      </c>
      <c r="C27" s="3">
        <f>IFERROR(__xludf.DUMMYFUNCTION("""COMPUTED_VALUE"""),450862.0)</f>
        <v>450862</v>
      </c>
      <c r="D27" s="4">
        <f>IFERROR(__xludf.DUMMYFUNCTION("SPLIT(B27,"","")"),450.0)</f>
        <v>450</v>
      </c>
      <c r="E27" s="4">
        <f>IFERROR(__xludf.DUMMYFUNCTION("""COMPUTED_VALUE"""),422.0)</f>
        <v>422</v>
      </c>
      <c r="F27" s="4">
        <f>IFERROR(__xludf.DUMMYFUNCTION("SPLIT(C27,"","")"),450.0)</f>
        <v>450</v>
      </c>
      <c r="G27" s="4">
        <f>IFERROR(__xludf.DUMMYFUNCTION("""COMPUTED_VALUE"""),862.0)</f>
        <v>862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 t="s">
        <v>31</v>
      </c>
      <c r="B28" s="3">
        <f>IFERROR(__xludf.DUMMYFUNCTION("SPLIT(A28,"" -&gt; "")"),923972.0)</f>
        <v>923972</v>
      </c>
      <c r="C28" s="3">
        <f>IFERROR(__xludf.DUMMYFUNCTION("""COMPUTED_VALUE"""),119972.0)</f>
        <v>119972</v>
      </c>
      <c r="D28" s="4">
        <f>IFERROR(__xludf.DUMMYFUNCTION("SPLIT(B28,"","")"),923.0)</f>
        <v>923</v>
      </c>
      <c r="E28" s="4">
        <f>IFERROR(__xludf.DUMMYFUNCTION("""COMPUTED_VALUE"""),972.0)</f>
        <v>972</v>
      </c>
      <c r="F28" s="4">
        <f>IFERROR(__xludf.DUMMYFUNCTION("SPLIT(C28,"","")"),119.0)</f>
        <v>119</v>
      </c>
      <c r="G28" s="4">
        <f>IFERROR(__xludf.DUMMYFUNCTION("""COMPUTED_VALUE"""),972.0)</f>
        <v>972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32</v>
      </c>
      <c r="B29" s="3">
        <f>IFERROR(__xludf.DUMMYFUNCTION("SPLIT(A29,"" -&gt; "")"),813141.0)</f>
        <v>813141</v>
      </c>
      <c r="C29" s="3">
        <f>IFERROR(__xludf.DUMMYFUNCTION("""COMPUTED_VALUE"""),69885.0)</f>
        <v>69885</v>
      </c>
      <c r="D29" s="4">
        <f>IFERROR(__xludf.DUMMYFUNCTION("SPLIT(B29,"","")"),813.0)</f>
        <v>813</v>
      </c>
      <c r="E29" s="4">
        <f>IFERROR(__xludf.DUMMYFUNCTION("""COMPUTED_VALUE"""),141.0)</f>
        <v>141</v>
      </c>
      <c r="F29" s="4">
        <f>IFERROR(__xludf.DUMMYFUNCTION("SPLIT(C29,"","")"),69.0)</f>
        <v>69</v>
      </c>
      <c r="G29" s="4">
        <f>IFERROR(__xludf.DUMMYFUNCTION("""COMPUTED_VALUE"""),885.0)</f>
        <v>885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 t="s">
        <v>33</v>
      </c>
      <c r="B30" s="3">
        <f>IFERROR(__xludf.DUMMYFUNCTION("SPLIT(A30,"" -&gt; "")"),926834.0)</f>
        <v>926834</v>
      </c>
      <c r="C30" s="3">
        <f>IFERROR(__xludf.DUMMYFUNCTION("""COMPUTED_VALUE"""),926687.0)</f>
        <v>926687</v>
      </c>
      <c r="D30" s="4">
        <f>IFERROR(__xludf.DUMMYFUNCTION("SPLIT(B30,"","")"),926.0)</f>
        <v>926</v>
      </c>
      <c r="E30" s="4">
        <f>IFERROR(__xludf.DUMMYFUNCTION("""COMPUTED_VALUE"""),834.0)</f>
        <v>834</v>
      </c>
      <c r="F30" s="4">
        <f>IFERROR(__xludf.DUMMYFUNCTION("SPLIT(C30,"","")"),926.0)</f>
        <v>926</v>
      </c>
      <c r="G30" s="4">
        <f>IFERROR(__xludf.DUMMYFUNCTION("""COMPUTED_VALUE"""),687.0)</f>
        <v>687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 t="s">
        <v>34</v>
      </c>
      <c r="B31" s="3">
        <f>IFERROR(__xludf.DUMMYFUNCTION("SPLIT(A31,"" -&gt; "")"),137564.0)</f>
        <v>137564</v>
      </c>
      <c r="C31" s="3">
        <f>IFERROR(__xludf.DUMMYFUNCTION("""COMPUTED_VALUE"""),595106.0)</f>
        <v>595106</v>
      </c>
      <c r="D31" s="4">
        <f>IFERROR(__xludf.DUMMYFUNCTION("SPLIT(B31,"","")"),137.0)</f>
        <v>137</v>
      </c>
      <c r="E31" s="4">
        <f>IFERROR(__xludf.DUMMYFUNCTION("""COMPUTED_VALUE"""),564.0)</f>
        <v>564</v>
      </c>
      <c r="F31" s="4">
        <f>IFERROR(__xludf.DUMMYFUNCTION("SPLIT(C31,"","")"),595.0)</f>
        <v>595</v>
      </c>
      <c r="G31" s="4">
        <f>IFERROR(__xludf.DUMMYFUNCTION("""COMPUTED_VALUE"""),106.0)</f>
        <v>106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 t="s">
        <v>35</v>
      </c>
      <c r="B32" s="3">
        <f>IFERROR(__xludf.DUMMYFUNCTION("SPLIT(A32,"" -&gt; "")"),415566.0)</f>
        <v>415566</v>
      </c>
      <c r="C32" s="3">
        <f>IFERROR(__xludf.DUMMYFUNCTION("""COMPUTED_VALUE"""),274566.0)</f>
        <v>274566</v>
      </c>
      <c r="D32" s="4">
        <f>IFERROR(__xludf.DUMMYFUNCTION("SPLIT(B32,"","")"),415.0)</f>
        <v>415</v>
      </c>
      <c r="E32" s="4">
        <f>IFERROR(__xludf.DUMMYFUNCTION("""COMPUTED_VALUE"""),566.0)</f>
        <v>566</v>
      </c>
      <c r="F32" s="4">
        <f>IFERROR(__xludf.DUMMYFUNCTION("SPLIT(C32,"","")"),274.0)</f>
        <v>274</v>
      </c>
      <c r="G32" s="4">
        <f>IFERROR(__xludf.DUMMYFUNCTION("""COMPUTED_VALUE"""),566.0)</f>
        <v>566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36</v>
      </c>
      <c r="B33" s="3">
        <f>IFERROR(__xludf.DUMMYFUNCTION("SPLIT(A33,"" -&gt; "")"),726354.0)</f>
        <v>726354</v>
      </c>
      <c r="C33" s="3">
        <f>IFERROR(__xludf.DUMMYFUNCTION("""COMPUTED_VALUE"""),251829.0)</f>
        <v>251829</v>
      </c>
      <c r="D33" s="4">
        <f>IFERROR(__xludf.DUMMYFUNCTION("SPLIT(B33,"","")"),726.0)</f>
        <v>726</v>
      </c>
      <c r="E33" s="4">
        <f>IFERROR(__xludf.DUMMYFUNCTION("""COMPUTED_VALUE"""),354.0)</f>
        <v>354</v>
      </c>
      <c r="F33" s="4">
        <f>IFERROR(__xludf.DUMMYFUNCTION("SPLIT(C33,"","")"),251.0)</f>
        <v>251</v>
      </c>
      <c r="G33" s="4">
        <f>IFERROR(__xludf.DUMMYFUNCTION("""COMPUTED_VALUE"""),829.0)</f>
        <v>829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 t="s">
        <v>37</v>
      </c>
      <c r="B34" s="3">
        <f>IFERROR(__xludf.DUMMYFUNCTION("SPLIT(A34,"" -&gt; "")"),889236.0)</f>
        <v>889236</v>
      </c>
      <c r="C34" s="3">
        <f>IFERROR(__xludf.DUMMYFUNCTION("""COMPUTED_VALUE"""),470236.0)</f>
        <v>470236</v>
      </c>
      <c r="D34" s="4">
        <f>IFERROR(__xludf.DUMMYFUNCTION("SPLIT(B34,"","")"),889.0)</f>
        <v>889</v>
      </c>
      <c r="E34" s="4">
        <f>IFERROR(__xludf.DUMMYFUNCTION("""COMPUTED_VALUE"""),236.0)</f>
        <v>236</v>
      </c>
      <c r="F34" s="4">
        <f>IFERROR(__xludf.DUMMYFUNCTION("SPLIT(C34,"","")"),470.0)</f>
        <v>470</v>
      </c>
      <c r="G34" s="4">
        <f>IFERROR(__xludf.DUMMYFUNCTION("""COMPUTED_VALUE"""),236.0)</f>
        <v>236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38</v>
      </c>
      <c r="B35" s="3">
        <f>IFERROR(__xludf.DUMMYFUNCTION("SPLIT(A35,"" -&gt; "")"),282376.0)</f>
        <v>282376</v>
      </c>
      <c r="C35" s="3">
        <f>IFERROR(__xludf.DUMMYFUNCTION("""COMPUTED_VALUE"""),282193.0)</f>
        <v>282193</v>
      </c>
      <c r="D35" s="4">
        <f>IFERROR(__xludf.DUMMYFUNCTION("SPLIT(B35,"","")"),282.0)</f>
        <v>282</v>
      </c>
      <c r="E35" s="4">
        <f>IFERROR(__xludf.DUMMYFUNCTION("""COMPUTED_VALUE"""),376.0)</f>
        <v>376</v>
      </c>
      <c r="F35" s="4">
        <f>IFERROR(__xludf.DUMMYFUNCTION("SPLIT(C35,"","")"),282.0)</f>
        <v>282</v>
      </c>
      <c r="G35" s="4">
        <f>IFERROR(__xludf.DUMMYFUNCTION("""COMPUTED_VALUE"""),193.0)</f>
        <v>193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39</v>
      </c>
      <c r="B36" s="3">
        <f>IFERROR(__xludf.DUMMYFUNCTION("SPLIT(A36,"" -&gt; "")"),343248.0)</f>
        <v>343248</v>
      </c>
      <c r="C36" s="3">
        <f>IFERROR(__xludf.DUMMYFUNCTION("""COMPUTED_VALUE"""),932248.0)</f>
        <v>932248</v>
      </c>
      <c r="D36" s="4">
        <f>IFERROR(__xludf.DUMMYFUNCTION("SPLIT(B36,"","")"),343.0)</f>
        <v>343</v>
      </c>
      <c r="E36" s="4">
        <f>IFERROR(__xludf.DUMMYFUNCTION("""COMPUTED_VALUE"""),248.0)</f>
        <v>248</v>
      </c>
      <c r="F36" s="4">
        <f>IFERROR(__xludf.DUMMYFUNCTION("SPLIT(C36,"","")"),932.0)</f>
        <v>932</v>
      </c>
      <c r="G36" s="4">
        <f>IFERROR(__xludf.DUMMYFUNCTION("""COMPUTED_VALUE"""),248.0)</f>
        <v>248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40</v>
      </c>
      <c r="B37" s="3">
        <f>IFERROR(__xludf.DUMMYFUNCTION("SPLIT(A37,"" -&gt; "")"),790918.0)</f>
        <v>790918</v>
      </c>
      <c r="C37" s="3">
        <f>IFERROR(__xludf.DUMMYFUNCTION("""COMPUTED_VALUE"""),790528.0)</f>
        <v>790528</v>
      </c>
      <c r="D37" s="4">
        <f>IFERROR(__xludf.DUMMYFUNCTION("SPLIT(B37,"","")"),790.0)</f>
        <v>790</v>
      </c>
      <c r="E37" s="4">
        <f>IFERROR(__xludf.DUMMYFUNCTION("""COMPUTED_VALUE"""),918.0)</f>
        <v>918</v>
      </c>
      <c r="F37" s="4">
        <f>IFERROR(__xludf.DUMMYFUNCTION("SPLIT(C37,"","")"),790.0)</f>
        <v>790</v>
      </c>
      <c r="G37" s="4">
        <f>IFERROR(__xludf.DUMMYFUNCTION("""COMPUTED_VALUE"""),528.0)</f>
        <v>528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 t="s">
        <v>41</v>
      </c>
      <c r="B38" s="3">
        <f>IFERROR(__xludf.DUMMYFUNCTION("SPLIT(A38,"" -&gt; "")"),532369.0)</f>
        <v>532369</v>
      </c>
      <c r="C38" s="3">
        <f>IFERROR(__xludf.DUMMYFUNCTION("""COMPUTED_VALUE"""),222369.0)</f>
        <v>222369</v>
      </c>
      <c r="D38" s="4">
        <f>IFERROR(__xludf.DUMMYFUNCTION("SPLIT(B38,"","")"),532.0)</f>
        <v>532</v>
      </c>
      <c r="E38" s="4">
        <f>IFERROR(__xludf.DUMMYFUNCTION("""COMPUTED_VALUE"""),369.0)</f>
        <v>369</v>
      </c>
      <c r="F38" s="4">
        <f>IFERROR(__xludf.DUMMYFUNCTION("SPLIT(C38,"","")"),222.0)</f>
        <v>222</v>
      </c>
      <c r="G38" s="4">
        <f>IFERROR(__xludf.DUMMYFUNCTION("""COMPUTED_VALUE"""),369.0)</f>
        <v>369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 t="s">
        <v>42</v>
      </c>
      <c r="B39" s="3">
        <f>IFERROR(__xludf.DUMMYFUNCTION("SPLIT(A39,"" -&gt; "")"),15378.0)</f>
        <v>15378</v>
      </c>
      <c r="C39" s="3">
        <f>IFERROR(__xludf.DUMMYFUNCTION("""COMPUTED_VALUE"""),820378.0)</f>
        <v>820378</v>
      </c>
      <c r="D39" s="4">
        <f>IFERROR(__xludf.DUMMYFUNCTION("SPLIT(B39,"","")"),15.0)</f>
        <v>15</v>
      </c>
      <c r="E39" s="4">
        <f>IFERROR(__xludf.DUMMYFUNCTION("""COMPUTED_VALUE"""),378.0)</f>
        <v>378</v>
      </c>
      <c r="F39" s="4">
        <f>IFERROR(__xludf.DUMMYFUNCTION("SPLIT(C39,"","")"),820.0)</f>
        <v>820</v>
      </c>
      <c r="G39" s="4">
        <f>IFERROR(__xludf.DUMMYFUNCTION("""COMPUTED_VALUE"""),378.0)</f>
        <v>378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 t="s">
        <v>43</v>
      </c>
      <c r="B40" s="3">
        <f>IFERROR(__xludf.DUMMYFUNCTION("SPLIT(A40,"" -&gt; "")"),279507.0)</f>
        <v>279507</v>
      </c>
      <c r="C40" s="3">
        <f>IFERROR(__xludf.DUMMYFUNCTION("""COMPUTED_VALUE"""),279719.0)</f>
        <v>279719</v>
      </c>
      <c r="D40" s="4">
        <f>IFERROR(__xludf.DUMMYFUNCTION("SPLIT(B40,"","")"),279.0)</f>
        <v>279</v>
      </c>
      <c r="E40" s="4">
        <f>IFERROR(__xludf.DUMMYFUNCTION("""COMPUTED_VALUE"""),507.0)</f>
        <v>507</v>
      </c>
      <c r="F40" s="4">
        <f>IFERROR(__xludf.DUMMYFUNCTION("SPLIT(C40,"","")"),279.0)</f>
        <v>279</v>
      </c>
      <c r="G40" s="4">
        <f>IFERROR(__xludf.DUMMYFUNCTION("""COMPUTED_VALUE"""),719.0)</f>
        <v>719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 t="s">
        <v>44</v>
      </c>
      <c r="B41" s="1" t="str">
        <f>IFERROR(__xludf.DUMMYFUNCTION("SPLIT(A41,"" -&gt; "")"),"641,68")</f>
        <v>641,68</v>
      </c>
      <c r="C41" s="1" t="str">
        <f>IFERROR(__xludf.DUMMYFUNCTION("""COMPUTED_VALUE"""),"220,68")</f>
        <v>220,68</v>
      </c>
      <c r="D41" s="4">
        <f>IFERROR(__xludf.DUMMYFUNCTION("SPLIT(B41,"","")"),641.0)</f>
        <v>641</v>
      </c>
      <c r="E41" s="4">
        <f>IFERROR(__xludf.DUMMYFUNCTION("""COMPUTED_VALUE"""),68.0)</f>
        <v>68</v>
      </c>
      <c r="F41" s="4">
        <f>IFERROR(__xludf.DUMMYFUNCTION("SPLIT(C41,"","")"),220.0)</f>
        <v>220</v>
      </c>
      <c r="G41" s="4">
        <f>IFERROR(__xludf.DUMMYFUNCTION("""COMPUTED_VALUE"""),68.0)</f>
        <v>68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 t="s">
        <v>45</v>
      </c>
      <c r="B42" s="3">
        <f>IFERROR(__xludf.DUMMYFUNCTION("SPLIT(A42,"" -&gt; "")"),340270.0)</f>
        <v>340270</v>
      </c>
      <c r="C42" s="3">
        <f>IFERROR(__xludf.DUMMYFUNCTION("""COMPUTED_VALUE"""),340680.0)</f>
        <v>340680</v>
      </c>
      <c r="D42" s="4">
        <f>IFERROR(__xludf.DUMMYFUNCTION("SPLIT(B42,"","")"),340.0)</f>
        <v>340</v>
      </c>
      <c r="E42" s="4">
        <f>IFERROR(__xludf.DUMMYFUNCTION("""COMPUTED_VALUE"""),270.0)</f>
        <v>270</v>
      </c>
      <c r="F42" s="4">
        <f>IFERROR(__xludf.DUMMYFUNCTION("SPLIT(C42,"","")"),340.0)</f>
        <v>340</v>
      </c>
      <c r="G42" s="4">
        <f>IFERROR(__xludf.DUMMYFUNCTION("""COMPUTED_VALUE"""),680.0)</f>
        <v>680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 t="s">
        <v>46</v>
      </c>
      <c r="B43" s="3">
        <f>IFERROR(__xludf.DUMMYFUNCTION("SPLIT(A43,"" -&gt; "")"),939364.0)</f>
        <v>939364</v>
      </c>
      <c r="C43" s="3">
        <f>IFERROR(__xludf.DUMMYFUNCTION("""COMPUTED_VALUE"""),32364.0)</f>
        <v>32364</v>
      </c>
      <c r="D43" s="4">
        <f>IFERROR(__xludf.DUMMYFUNCTION("SPLIT(B43,"","")"),939.0)</f>
        <v>939</v>
      </c>
      <c r="E43" s="4">
        <f>IFERROR(__xludf.DUMMYFUNCTION("""COMPUTED_VALUE"""),364.0)</f>
        <v>364</v>
      </c>
      <c r="F43" s="4">
        <f>IFERROR(__xludf.DUMMYFUNCTION("SPLIT(C43,"","")"),32.0)</f>
        <v>32</v>
      </c>
      <c r="G43" s="4">
        <f>IFERROR(__xludf.DUMMYFUNCTION("""COMPUTED_VALUE"""),364.0)</f>
        <v>364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 t="s">
        <v>47</v>
      </c>
      <c r="B44" s="3">
        <f>IFERROR(__xludf.DUMMYFUNCTION("SPLIT(A44,"" -&gt; "")"),686106.0)</f>
        <v>686106</v>
      </c>
      <c r="C44" s="3">
        <f>IFERROR(__xludf.DUMMYFUNCTION("""COMPUTED_VALUE"""),568106.0)</f>
        <v>568106</v>
      </c>
      <c r="D44" s="4">
        <f>IFERROR(__xludf.DUMMYFUNCTION("SPLIT(B44,"","")"),686.0)</f>
        <v>686</v>
      </c>
      <c r="E44" s="4">
        <f>IFERROR(__xludf.DUMMYFUNCTION("""COMPUTED_VALUE"""),106.0)</f>
        <v>106</v>
      </c>
      <c r="F44" s="4">
        <f>IFERROR(__xludf.DUMMYFUNCTION("SPLIT(C44,"","")"),568.0)</f>
        <v>568</v>
      </c>
      <c r="G44" s="4">
        <f>IFERROR(__xludf.DUMMYFUNCTION("""COMPUTED_VALUE"""),106.0)</f>
        <v>106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 t="s">
        <v>48</v>
      </c>
      <c r="B45" s="3">
        <f>IFERROR(__xludf.DUMMYFUNCTION("SPLIT(A45,"" -&gt; "")"),919365.0)</f>
        <v>919365</v>
      </c>
      <c r="C45" s="3">
        <f>IFERROR(__xludf.DUMMYFUNCTION("""COMPUTED_VALUE"""),255365.0)</f>
        <v>255365</v>
      </c>
      <c r="D45" s="4">
        <f>IFERROR(__xludf.DUMMYFUNCTION("SPLIT(B45,"","")"),919.0)</f>
        <v>919</v>
      </c>
      <c r="E45" s="4">
        <f>IFERROR(__xludf.DUMMYFUNCTION("""COMPUTED_VALUE"""),365.0)</f>
        <v>365</v>
      </c>
      <c r="F45" s="4">
        <f>IFERROR(__xludf.DUMMYFUNCTION("SPLIT(C45,"","")"),255.0)</f>
        <v>255</v>
      </c>
      <c r="G45" s="4">
        <f>IFERROR(__xludf.DUMMYFUNCTION("""COMPUTED_VALUE"""),365.0)</f>
        <v>365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 t="s">
        <v>49</v>
      </c>
      <c r="B46" s="3">
        <f>IFERROR(__xludf.DUMMYFUNCTION("SPLIT(A46,"" -&gt; "")"),870236.0)</f>
        <v>870236</v>
      </c>
      <c r="C46" s="3">
        <f>IFERROR(__xludf.DUMMYFUNCTION("""COMPUTED_VALUE"""),879227.0)</f>
        <v>879227</v>
      </c>
      <c r="D46" s="4">
        <f>IFERROR(__xludf.DUMMYFUNCTION("SPLIT(B46,"","")"),870.0)</f>
        <v>870</v>
      </c>
      <c r="E46" s="4">
        <f>IFERROR(__xludf.DUMMYFUNCTION("""COMPUTED_VALUE"""),236.0)</f>
        <v>236</v>
      </c>
      <c r="F46" s="4">
        <f>IFERROR(__xludf.DUMMYFUNCTION("SPLIT(C46,"","")"),879.0)</f>
        <v>879</v>
      </c>
      <c r="G46" s="4">
        <f>IFERROR(__xludf.DUMMYFUNCTION("""COMPUTED_VALUE"""),227.0)</f>
        <v>227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 t="s">
        <v>50</v>
      </c>
      <c r="B47" s="3">
        <f>IFERROR(__xludf.DUMMYFUNCTION("SPLIT(A47,"" -&gt; "")"),322397.0)</f>
        <v>322397</v>
      </c>
      <c r="C47" s="3">
        <f>IFERROR(__xludf.DUMMYFUNCTION("""COMPUTED_VALUE"""),397322.0)</f>
        <v>397322</v>
      </c>
      <c r="D47" s="4">
        <f>IFERROR(__xludf.DUMMYFUNCTION("SPLIT(B47,"","")"),322.0)</f>
        <v>322</v>
      </c>
      <c r="E47" s="4">
        <f>IFERROR(__xludf.DUMMYFUNCTION("""COMPUTED_VALUE"""),397.0)</f>
        <v>397</v>
      </c>
      <c r="F47" s="4">
        <f>IFERROR(__xludf.DUMMYFUNCTION("SPLIT(C47,"","")"),397.0)</f>
        <v>397</v>
      </c>
      <c r="G47" s="4">
        <f>IFERROR(__xludf.DUMMYFUNCTION("""COMPUTED_VALUE"""),322.0)</f>
        <v>322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 t="s">
        <v>51</v>
      </c>
      <c r="B48" s="3">
        <f>IFERROR(__xludf.DUMMYFUNCTION("SPLIT(A48,"" -&gt; "")"),984980.0)</f>
        <v>984980</v>
      </c>
      <c r="C48" s="3">
        <f>IFERROR(__xludf.DUMMYFUNCTION("""COMPUTED_VALUE"""),350980.0)</f>
        <v>350980</v>
      </c>
      <c r="D48" s="4">
        <f>IFERROR(__xludf.DUMMYFUNCTION("SPLIT(B48,"","")"),984.0)</f>
        <v>984</v>
      </c>
      <c r="E48" s="4">
        <f>IFERROR(__xludf.DUMMYFUNCTION("""COMPUTED_VALUE"""),980.0)</f>
        <v>980</v>
      </c>
      <c r="F48" s="4">
        <f>IFERROR(__xludf.DUMMYFUNCTION("SPLIT(C48,"","")"),350.0)</f>
        <v>350</v>
      </c>
      <c r="G48" s="4">
        <f>IFERROR(__xludf.DUMMYFUNCTION("""COMPUTED_VALUE"""),980.0)</f>
        <v>980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52</v>
      </c>
      <c r="B49" s="3">
        <f>IFERROR(__xludf.DUMMYFUNCTION("SPLIT(A49,"" -&gt; "")"),392864.0)</f>
        <v>392864</v>
      </c>
      <c r="C49" s="3">
        <f>IFERROR(__xludf.DUMMYFUNCTION("""COMPUTED_VALUE"""),31864.0)</f>
        <v>31864</v>
      </c>
      <c r="D49" s="4">
        <f>IFERROR(__xludf.DUMMYFUNCTION("SPLIT(B49,"","")"),392.0)</f>
        <v>392</v>
      </c>
      <c r="E49" s="4">
        <f>IFERROR(__xludf.DUMMYFUNCTION("""COMPUTED_VALUE"""),864.0)</f>
        <v>864</v>
      </c>
      <c r="F49" s="4">
        <f>IFERROR(__xludf.DUMMYFUNCTION("SPLIT(C49,"","")"),31.0)</f>
        <v>31</v>
      </c>
      <c r="G49" s="4">
        <f>IFERROR(__xludf.DUMMYFUNCTION("""COMPUTED_VALUE"""),864.0)</f>
        <v>864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" t="s">
        <v>53</v>
      </c>
      <c r="B50" s="3">
        <f>IFERROR(__xludf.DUMMYFUNCTION("SPLIT(A50,"" -&gt; "")"),846975.0)</f>
        <v>846975</v>
      </c>
      <c r="C50" s="3">
        <f>IFERROR(__xludf.DUMMYFUNCTION("""COMPUTED_VALUE"""),243372.0)</f>
        <v>243372</v>
      </c>
      <c r="D50" s="4">
        <f>IFERROR(__xludf.DUMMYFUNCTION("SPLIT(B50,"","")"),846.0)</f>
        <v>846</v>
      </c>
      <c r="E50" s="4">
        <f>IFERROR(__xludf.DUMMYFUNCTION("""COMPUTED_VALUE"""),975.0)</f>
        <v>975</v>
      </c>
      <c r="F50" s="4">
        <f>IFERROR(__xludf.DUMMYFUNCTION("SPLIT(C50,"","")"),243.0)</f>
        <v>243</v>
      </c>
      <c r="G50" s="4">
        <f>IFERROR(__xludf.DUMMYFUNCTION("""COMPUTED_VALUE"""),372.0)</f>
        <v>372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" t="s">
        <v>54</v>
      </c>
      <c r="B51" s="3">
        <f>IFERROR(__xludf.DUMMYFUNCTION("SPLIT(A51,"" -&gt; "")"),253981.0)</f>
        <v>253981</v>
      </c>
      <c r="C51" s="3">
        <f>IFERROR(__xludf.DUMMYFUNCTION("""COMPUTED_VALUE"""),500734.0)</f>
        <v>500734</v>
      </c>
      <c r="D51" s="4">
        <f>IFERROR(__xludf.DUMMYFUNCTION("SPLIT(B51,"","")"),253.0)</f>
        <v>253</v>
      </c>
      <c r="E51" s="4">
        <f>IFERROR(__xludf.DUMMYFUNCTION("""COMPUTED_VALUE"""),981.0)</f>
        <v>981</v>
      </c>
      <c r="F51" s="4">
        <f>IFERROR(__xludf.DUMMYFUNCTION("SPLIT(C51,"","")"),500.0)</f>
        <v>500</v>
      </c>
      <c r="G51" s="4">
        <f>IFERROR(__xludf.DUMMYFUNCTION("""COMPUTED_VALUE"""),734.0)</f>
        <v>734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" t="s">
        <v>55</v>
      </c>
      <c r="B52" s="3">
        <f>IFERROR(__xludf.DUMMYFUNCTION("SPLIT(A52,"" -&gt; "")"),98193.0)</f>
        <v>98193</v>
      </c>
      <c r="C52" s="1" t="str">
        <f>IFERROR(__xludf.DUMMYFUNCTION("""COMPUTED_VALUE"""),"280,11")</f>
        <v>280,11</v>
      </c>
      <c r="D52" s="4">
        <f>IFERROR(__xludf.DUMMYFUNCTION("SPLIT(B52,"","")"),98.0)</f>
        <v>98</v>
      </c>
      <c r="E52" s="4">
        <f>IFERROR(__xludf.DUMMYFUNCTION("""COMPUTED_VALUE"""),193.0)</f>
        <v>193</v>
      </c>
      <c r="F52" s="4">
        <f>IFERROR(__xludf.DUMMYFUNCTION("SPLIT(C52,"","")"),280.0)</f>
        <v>280</v>
      </c>
      <c r="G52" s="4">
        <f>IFERROR(__xludf.DUMMYFUNCTION("""COMPUTED_VALUE"""),11.0)</f>
        <v>11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" t="s">
        <v>56</v>
      </c>
      <c r="B53" s="3">
        <f>IFERROR(__xludf.DUMMYFUNCTION("SPLIT(A53,"" -&gt; "")"),477460.0)</f>
        <v>477460</v>
      </c>
      <c r="C53" s="3">
        <f>IFERROR(__xludf.DUMMYFUNCTION("""COMPUTED_VALUE"""),350460.0)</f>
        <v>350460</v>
      </c>
      <c r="D53" s="4">
        <f>IFERROR(__xludf.DUMMYFUNCTION("SPLIT(B53,"","")"),477.0)</f>
        <v>477</v>
      </c>
      <c r="E53" s="4">
        <f>IFERROR(__xludf.DUMMYFUNCTION("""COMPUTED_VALUE"""),460.0)</f>
        <v>460</v>
      </c>
      <c r="F53" s="4">
        <f>IFERROR(__xludf.DUMMYFUNCTION("SPLIT(C53,"","")"),350.0)</f>
        <v>350</v>
      </c>
      <c r="G53" s="4">
        <f>IFERROR(__xludf.DUMMYFUNCTION("""COMPUTED_VALUE"""),460.0)</f>
        <v>460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" t="s">
        <v>57</v>
      </c>
      <c r="B54" s="3">
        <f>IFERROR(__xludf.DUMMYFUNCTION("SPLIT(A54,"" -&gt; "")"),690833.0)</f>
        <v>690833</v>
      </c>
      <c r="C54" s="3">
        <f>IFERROR(__xludf.DUMMYFUNCTION("""COMPUTED_VALUE"""),48191.0)</f>
        <v>48191</v>
      </c>
      <c r="D54" s="4">
        <f>IFERROR(__xludf.DUMMYFUNCTION("SPLIT(B54,"","")"),690.0)</f>
        <v>690</v>
      </c>
      <c r="E54" s="4">
        <f>IFERROR(__xludf.DUMMYFUNCTION("""COMPUTED_VALUE"""),833.0)</f>
        <v>833</v>
      </c>
      <c r="F54" s="4">
        <f>IFERROR(__xludf.DUMMYFUNCTION("SPLIT(C54,"","")"),48.0)</f>
        <v>48</v>
      </c>
      <c r="G54" s="4">
        <f>IFERROR(__xludf.DUMMYFUNCTION("""COMPUTED_VALUE"""),191.0)</f>
        <v>191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" t="s">
        <v>58</v>
      </c>
      <c r="B55" s="3">
        <f>IFERROR(__xludf.DUMMYFUNCTION("SPLIT(A55,"" -&gt; "")"),469409.0)</f>
        <v>469409</v>
      </c>
      <c r="C55" s="3">
        <f>IFERROR(__xludf.DUMMYFUNCTION("""COMPUTED_VALUE"""),218409.0)</f>
        <v>218409</v>
      </c>
      <c r="D55" s="4">
        <f>IFERROR(__xludf.DUMMYFUNCTION("SPLIT(B55,"","")"),469.0)</f>
        <v>469</v>
      </c>
      <c r="E55" s="4">
        <f>IFERROR(__xludf.DUMMYFUNCTION("""COMPUTED_VALUE"""),409.0)</f>
        <v>409</v>
      </c>
      <c r="F55" s="4">
        <f>IFERROR(__xludf.DUMMYFUNCTION("SPLIT(C55,"","")"),218.0)</f>
        <v>218</v>
      </c>
      <c r="G55" s="4">
        <f>IFERROR(__xludf.DUMMYFUNCTION("""COMPUTED_VALUE"""),409.0)</f>
        <v>409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" t="s">
        <v>59</v>
      </c>
      <c r="B56" s="3">
        <f>IFERROR(__xludf.DUMMYFUNCTION("SPLIT(A56,"" -&gt; "")"),321532.0)</f>
        <v>321532</v>
      </c>
      <c r="C56" s="3">
        <f>IFERROR(__xludf.DUMMYFUNCTION("""COMPUTED_VALUE"""),321106.0)</f>
        <v>321106</v>
      </c>
      <c r="D56" s="4">
        <f>IFERROR(__xludf.DUMMYFUNCTION("SPLIT(B56,"","")"),321.0)</f>
        <v>321</v>
      </c>
      <c r="E56" s="4">
        <f>IFERROR(__xludf.DUMMYFUNCTION("""COMPUTED_VALUE"""),532.0)</f>
        <v>532</v>
      </c>
      <c r="F56" s="4">
        <f>IFERROR(__xludf.DUMMYFUNCTION("SPLIT(C56,"","")"),321.0)</f>
        <v>321</v>
      </c>
      <c r="G56" s="4">
        <f>IFERROR(__xludf.DUMMYFUNCTION("""COMPUTED_VALUE"""),106.0)</f>
        <v>106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" t="s">
        <v>60</v>
      </c>
      <c r="B57" s="3">
        <f>IFERROR(__xludf.DUMMYFUNCTION("SPLIT(A57,"" -&gt; "")"),868341.0)</f>
        <v>868341</v>
      </c>
      <c r="C57" s="3">
        <f>IFERROR(__xludf.DUMMYFUNCTION("""COMPUTED_VALUE"""),223986.0)</f>
        <v>223986</v>
      </c>
      <c r="D57" s="4">
        <f>IFERROR(__xludf.DUMMYFUNCTION("SPLIT(B57,"","")"),868.0)</f>
        <v>868</v>
      </c>
      <c r="E57" s="4">
        <f>IFERROR(__xludf.DUMMYFUNCTION("""COMPUTED_VALUE"""),341.0)</f>
        <v>341</v>
      </c>
      <c r="F57" s="4">
        <f>IFERROR(__xludf.DUMMYFUNCTION("SPLIT(C57,"","")"),223.0)</f>
        <v>223</v>
      </c>
      <c r="G57" s="4">
        <f>IFERROR(__xludf.DUMMYFUNCTION("""COMPUTED_VALUE"""),986.0)</f>
        <v>986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" t="s">
        <v>61</v>
      </c>
      <c r="B58" s="3">
        <f>IFERROR(__xludf.DUMMYFUNCTION("SPLIT(A58,"" -&gt; "")"),185174.0)</f>
        <v>185174</v>
      </c>
      <c r="C58" s="3">
        <f>IFERROR(__xludf.DUMMYFUNCTION("""COMPUTED_VALUE"""),801790.0)</f>
        <v>801790</v>
      </c>
      <c r="D58" s="4">
        <f>IFERROR(__xludf.DUMMYFUNCTION("SPLIT(B58,"","")"),185.0)</f>
        <v>185</v>
      </c>
      <c r="E58" s="4">
        <f>IFERROR(__xludf.DUMMYFUNCTION("""COMPUTED_VALUE"""),174.0)</f>
        <v>174</v>
      </c>
      <c r="F58" s="4">
        <f>IFERROR(__xludf.DUMMYFUNCTION("SPLIT(C58,"","")"),801.0)</f>
        <v>801</v>
      </c>
      <c r="G58" s="4">
        <f>IFERROR(__xludf.DUMMYFUNCTION("""COMPUTED_VALUE"""),790.0)</f>
        <v>790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" t="s">
        <v>62</v>
      </c>
      <c r="B59" s="3">
        <f>IFERROR(__xludf.DUMMYFUNCTION("SPLIT(A59,"" -&gt; "")"),256658.0)</f>
        <v>256658</v>
      </c>
      <c r="C59" s="3">
        <f>IFERROR(__xludf.DUMMYFUNCTION("""COMPUTED_VALUE"""),800658.0)</f>
        <v>800658</v>
      </c>
      <c r="D59" s="4">
        <f>IFERROR(__xludf.DUMMYFUNCTION("SPLIT(B59,"","")"),256.0)</f>
        <v>256</v>
      </c>
      <c r="E59" s="4">
        <f>IFERROR(__xludf.DUMMYFUNCTION("""COMPUTED_VALUE"""),658.0)</f>
        <v>658</v>
      </c>
      <c r="F59" s="4">
        <f>IFERROR(__xludf.DUMMYFUNCTION("SPLIT(C59,"","")"),800.0)</f>
        <v>800</v>
      </c>
      <c r="G59" s="4">
        <f>IFERROR(__xludf.DUMMYFUNCTION("""COMPUTED_VALUE"""),658.0)</f>
        <v>658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" t="s">
        <v>63</v>
      </c>
      <c r="B60" s="3">
        <f>IFERROR(__xludf.DUMMYFUNCTION("SPLIT(A60,"" -&gt; "")"),808576.0)</f>
        <v>808576</v>
      </c>
      <c r="C60" s="3">
        <f>IFERROR(__xludf.DUMMYFUNCTION("""COMPUTED_VALUE"""),931576.0)</f>
        <v>931576</v>
      </c>
      <c r="D60" s="4">
        <f>IFERROR(__xludf.DUMMYFUNCTION("SPLIT(B60,"","")"),808.0)</f>
        <v>808</v>
      </c>
      <c r="E60" s="4">
        <f>IFERROR(__xludf.DUMMYFUNCTION("""COMPUTED_VALUE"""),576.0)</f>
        <v>576</v>
      </c>
      <c r="F60" s="4">
        <f>IFERROR(__xludf.DUMMYFUNCTION("SPLIT(C60,"","")"),931.0)</f>
        <v>931</v>
      </c>
      <c r="G60" s="4">
        <f>IFERROR(__xludf.DUMMYFUNCTION("""COMPUTED_VALUE"""),576.0)</f>
        <v>576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" t="s">
        <v>64</v>
      </c>
      <c r="B61" s="3">
        <f>IFERROR(__xludf.DUMMYFUNCTION("SPLIT(A61,"" -&gt; "")"),959913.0)</f>
        <v>959913</v>
      </c>
      <c r="C61" s="3">
        <f>IFERROR(__xludf.DUMMYFUNCTION("""COMPUTED_VALUE"""),959785.0)</f>
        <v>959785</v>
      </c>
      <c r="D61" s="4">
        <f>IFERROR(__xludf.DUMMYFUNCTION("SPLIT(B61,"","")"),959.0)</f>
        <v>959</v>
      </c>
      <c r="E61" s="4">
        <f>IFERROR(__xludf.DUMMYFUNCTION("""COMPUTED_VALUE"""),913.0)</f>
        <v>913</v>
      </c>
      <c r="F61" s="4">
        <f>IFERROR(__xludf.DUMMYFUNCTION("SPLIT(C61,"","")"),959.0)</f>
        <v>959</v>
      </c>
      <c r="G61" s="4">
        <f>IFERROR(__xludf.DUMMYFUNCTION("""COMPUTED_VALUE"""),785.0)</f>
        <v>785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" t="s">
        <v>65</v>
      </c>
      <c r="B62" s="3">
        <f>IFERROR(__xludf.DUMMYFUNCTION("SPLIT(A62,"" -&gt; "")"),976969.0)</f>
        <v>976969</v>
      </c>
      <c r="C62" s="1" t="str">
        <f>IFERROR(__xludf.DUMMYFUNCTION("""COMPUTED_VALUE"""),"47,40")</f>
        <v>47,40</v>
      </c>
      <c r="D62" s="4">
        <f>IFERROR(__xludf.DUMMYFUNCTION("SPLIT(B62,"","")"),976.0)</f>
        <v>976</v>
      </c>
      <c r="E62" s="4">
        <f>IFERROR(__xludf.DUMMYFUNCTION("""COMPUTED_VALUE"""),969.0)</f>
        <v>969</v>
      </c>
      <c r="F62" s="4">
        <f>IFERROR(__xludf.DUMMYFUNCTION("SPLIT(C62,"","")"),47.0)</f>
        <v>47</v>
      </c>
      <c r="G62" s="4">
        <f>IFERROR(__xludf.DUMMYFUNCTION("""COMPUTED_VALUE"""),40.0)</f>
        <v>40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" t="s">
        <v>66</v>
      </c>
      <c r="B63" s="3">
        <f>IFERROR(__xludf.DUMMYFUNCTION("SPLIT(A63,"" -&gt; "")"),891931.0)</f>
        <v>891931</v>
      </c>
      <c r="C63" s="3">
        <f>IFERROR(__xludf.DUMMYFUNCTION("""COMPUTED_VALUE"""),572612.0)</f>
        <v>572612</v>
      </c>
      <c r="D63" s="4">
        <f>IFERROR(__xludf.DUMMYFUNCTION("SPLIT(B63,"","")"),891.0)</f>
        <v>891</v>
      </c>
      <c r="E63" s="4">
        <f>IFERROR(__xludf.DUMMYFUNCTION("""COMPUTED_VALUE"""),931.0)</f>
        <v>931</v>
      </c>
      <c r="F63" s="4">
        <f>IFERROR(__xludf.DUMMYFUNCTION("SPLIT(C63,"","")"),572.0)</f>
        <v>572</v>
      </c>
      <c r="G63" s="4">
        <f>IFERROR(__xludf.DUMMYFUNCTION("""COMPUTED_VALUE"""),612.0)</f>
        <v>612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" t="s">
        <v>67</v>
      </c>
      <c r="B64" s="3">
        <f>IFERROR(__xludf.DUMMYFUNCTION("SPLIT(A64,"" -&gt; "")"),600804.0)</f>
        <v>600804</v>
      </c>
      <c r="C64" s="3">
        <f>IFERROR(__xludf.DUMMYFUNCTION("""COMPUTED_VALUE"""),866804.0)</f>
        <v>866804</v>
      </c>
      <c r="D64" s="4">
        <f>IFERROR(__xludf.DUMMYFUNCTION("SPLIT(B64,"","")"),600.0)</f>
        <v>600</v>
      </c>
      <c r="E64" s="4">
        <f>IFERROR(__xludf.DUMMYFUNCTION("""COMPUTED_VALUE"""),804.0)</f>
        <v>804</v>
      </c>
      <c r="F64" s="4">
        <f>IFERROR(__xludf.DUMMYFUNCTION("SPLIT(C64,"","")"),866.0)</f>
        <v>866</v>
      </c>
      <c r="G64" s="4">
        <f>IFERROR(__xludf.DUMMYFUNCTION("""COMPUTED_VALUE"""),804.0)</f>
        <v>804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" t="s">
        <v>68</v>
      </c>
      <c r="B65" s="3">
        <f>IFERROR(__xludf.DUMMYFUNCTION("SPLIT(A65,"" -&gt; "")"),149368.0)</f>
        <v>149368</v>
      </c>
      <c r="C65" s="3">
        <f>IFERROR(__xludf.DUMMYFUNCTION("""COMPUTED_VALUE"""),680899.0)</f>
        <v>680899</v>
      </c>
      <c r="D65" s="4">
        <f>IFERROR(__xludf.DUMMYFUNCTION("SPLIT(B65,"","")"),149.0)</f>
        <v>149</v>
      </c>
      <c r="E65" s="4">
        <f>IFERROR(__xludf.DUMMYFUNCTION("""COMPUTED_VALUE"""),368.0)</f>
        <v>368</v>
      </c>
      <c r="F65" s="4">
        <f>IFERROR(__xludf.DUMMYFUNCTION("SPLIT(C65,"","")"),680.0)</f>
        <v>680</v>
      </c>
      <c r="G65" s="4">
        <f>IFERROR(__xludf.DUMMYFUNCTION("""COMPUTED_VALUE"""),899.0)</f>
        <v>899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" t="s">
        <v>69</v>
      </c>
      <c r="B66" s="3">
        <f>IFERROR(__xludf.DUMMYFUNCTION("SPLIT(A66,"" -&gt; "")"),799882.0)</f>
        <v>799882</v>
      </c>
      <c r="C66" s="3">
        <f>IFERROR(__xludf.DUMMYFUNCTION("""COMPUTED_VALUE"""),157882.0)</f>
        <v>157882</v>
      </c>
      <c r="D66" s="4">
        <f>IFERROR(__xludf.DUMMYFUNCTION("SPLIT(B66,"","")"),799.0)</f>
        <v>799</v>
      </c>
      <c r="E66" s="4">
        <f>IFERROR(__xludf.DUMMYFUNCTION("""COMPUTED_VALUE"""),882.0)</f>
        <v>882</v>
      </c>
      <c r="F66" s="4">
        <f>IFERROR(__xludf.DUMMYFUNCTION("SPLIT(C66,"","")"),157.0)</f>
        <v>157</v>
      </c>
      <c r="G66" s="4">
        <f>IFERROR(__xludf.DUMMYFUNCTION("""COMPUTED_VALUE"""),882.0)</f>
        <v>882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" t="s">
        <v>70</v>
      </c>
      <c r="B67" s="3">
        <f>IFERROR(__xludf.DUMMYFUNCTION("SPLIT(A67,"" -&gt; "")"),803214.0)</f>
        <v>803214</v>
      </c>
      <c r="C67" s="3">
        <f>IFERROR(__xludf.DUMMYFUNCTION("""COMPUTED_VALUE"""),803668.0)</f>
        <v>803668</v>
      </c>
      <c r="D67" s="4">
        <f>IFERROR(__xludf.DUMMYFUNCTION("SPLIT(B67,"","")"),803.0)</f>
        <v>803</v>
      </c>
      <c r="E67" s="4">
        <f>IFERROR(__xludf.DUMMYFUNCTION("""COMPUTED_VALUE"""),214.0)</f>
        <v>214</v>
      </c>
      <c r="F67" s="4">
        <f>IFERROR(__xludf.DUMMYFUNCTION("SPLIT(C67,"","")"),803.0)</f>
        <v>803</v>
      </c>
      <c r="G67" s="4">
        <f>IFERROR(__xludf.DUMMYFUNCTION("""COMPUTED_VALUE"""),668.0)</f>
        <v>668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" t="s">
        <v>71</v>
      </c>
      <c r="B68" s="3">
        <f>IFERROR(__xludf.DUMMYFUNCTION("SPLIT(A68,"" -&gt; "")"),53900.0)</f>
        <v>53900</v>
      </c>
      <c r="C68" s="1" t="str">
        <f>IFERROR(__xludf.DUMMYFUNCTION("""COMPUTED_VALUE"""),"940,13")</f>
        <v>940,13</v>
      </c>
      <c r="D68" s="4">
        <f>IFERROR(__xludf.DUMMYFUNCTION("SPLIT(B68,"","")"),53.0)</f>
        <v>53</v>
      </c>
      <c r="E68" s="4">
        <f>IFERROR(__xludf.DUMMYFUNCTION("""COMPUTED_VALUE"""),900.0)</f>
        <v>900</v>
      </c>
      <c r="F68" s="4">
        <f>IFERROR(__xludf.DUMMYFUNCTION("SPLIT(C68,"","")"),940.0)</f>
        <v>940</v>
      </c>
      <c r="G68" s="4">
        <f>IFERROR(__xludf.DUMMYFUNCTION("""COMPUTED_VALUE"""),13.0)</f>
        <v>13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" t="s">
        <v>72</v>
      </c>
      <c r="B69" s="3">
        <f>IFERROR(__xludf.DUMMYFUNCTION("SPLIT(A69,"" -&gt; "")"),424800.0)</f>
        <v>424800</v>
      </c>
      <c r="C69" s="3">
        <f>IFERROR(__xludf.DUMMYFUNCTION("""COMPUTED_VALUE"""),424261.0)</f>
        <v>424261</v>
      </c>
      <c r="D69" s="4">
        <f>IFERROR(__xludf.DUMMYFUNCTION("SPLIT(B69,"","")"),424.0)</f>
        <v>424</v>
      </c>
      <c r="E69" s="4">
        <f>IFERROR(__xludf.DUMMYFUNCTION("""COMPUTED_VALUE"""),800.0)</f>
        <v>800</v>
      </c>
      <c r="F69" s="4">
        <f>IFERROR(__xludf.DUMMYFUNCTION("SPLIT(C69,"","")"),424.0)</f>
        <v>424</v>
      </c>
      <c r="G69" s="4">
        <f>IFERROR(__xludf.DUMMYFUNCTION("""COMPUTED_VALUE"""),261.0)</f>
        <v>261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" t="s">
        <v>73</v>
      </c>
      <c r="B70" s="3">
        <f>IFERROR(__xludf.DUMMYFUNCTION("SPLIT(A70,"" -&gt; "")"),985924.0)</f>
        <v>985924</v>
      </c>
      <c r="C70" s="1" t="str">
        <f>IFERROR(__xludf.DUMMYFUNCTION("""COMPUTED_VALUE"""),"80,19")</f>
        <v>80,19</v>
      </c>
      <c r="D70" s="4">
        <f>IFERROR(__xludf.DUMMYFUNCTION("SPLIT(B70,"","")"),985.0)</f>
        <v>985</v>
      </c>
      <c r="E70" s="4">
        <f>IFERROR(__xludf.DUMMYFUNCTION("""COMPUTED_VALUE"""),924.0)</f>
        <v>924</v>
      </c>
      <c r="F70" s="4">
        <f>IFERROR(__xludf.DUMMYFUNCTION("SPLIT(C70,"","")"),80.0)</f>
        <v>80</v>
      </c>
      <c r="G70" s="4">
        <f>IFERROR(__xludf.DUMMYFUNCTION("""COMPUTED_VALUE"""),19.0)</f>
        <v>19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" t="s">
        <v>74</v>
      </c>
      <c r="B71" s="3">
        <f>IFERROR(__xludf.DUMMYFUNCTION("SPLIT(A71,"" -&gt; "")"),158194.0)</f>
        <v>158194</v>
      </c>
      <c r="C71" s="3">
        <f>IFERROR(__xludf.DUMMYFUNCTION("""COMPUTED_VALUE"""),158281.0)</f>
        <v>158281</v>
      </c>
      <c r="D71" s="4">
        <f>IFERROR(__xludf.DUMMYFUNCTION("SPLIT(B71,"","")"),158.0)</f>
        <v>158</v>
      </c>
      <c r="E71" s="4">
        <f>IFERROR(__xludf.DUMMYFUNCTION("""COMPUTED_VALUE"""),194.0)</f>
        <v>194</v>
      </c>
      <c r="F71" s="4">
        <f>IFERROR(__xludf.DUMMYFUNCTION("SPLIT(C71,"","")"),158.0)</f>
        <v>158</v>
      </c>
      <c r="G71" s="4">
        <f>IFERROR(__xludf.DUMMYFUNCTION("""COMPUTED_VALUE"""),281.0)</f>
        <v>281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" t="s">
        <v>75</v>
      </c>
      <c r="B72" s="3">
        <f>IFERROR(__xludf.DUMMYFUNCTION("SPLIT(A72,"" -&gt; "")"),683237.0)</f>
        <v>683237</v>
      </c>
      <c r="C72" s="3">
        <f>IFERROR(__xludf.DUMMYFUNCTION("""COMPUTED_VALUE"""),683341.0)</f>
        <v>683341</v>
      </c>
      <c r="D72" s="4">
        <f>IFERROR(__xludf.DUMMYFUNCTION("SPLIT(B72,"","")"),683.0)</f>
        <v>683</v>
      </c>
      <c r="E72" s="4">
        <f>IFERROR(__xludf.DUMMYFUNCTION("""COMPUTED_VALUE"""),237.0)</f>
        <v>237</v>
      </c>
      <c r="F72" s="4">
        <f>IFERROR(__xludf.DUMMYFUNCTION("SPLIT(C72,"","")"),683.0)</f>
        <v>683</v>
      </c>
      <c r="G72" s="4">
        <f>IFERROR(__xludf.DUMMYFUNCTION("""COMPUTED_VALUE"""),341.0)</f>
        <v>341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" t="s">
        <v>76</v>
      </c>
      <c r="B73" s="3">
        <f>IFERROR(__xludf.DUMMYFUNCTION("SPLIT(A73,"" -&gt; "")"),493482.0)</f>
        <v>493482</v>
      </c>
      <c r="C73" s="3">
        <f>IFERROR(__xludf.DUMMYFUNCTION("""COMPUTED_VALUE"""),493921.0)</f>
        <v>493921</v>
      </c>
      <c r="D73" s="4">
        <f>IFERROR(__xludf.DUMMYFUNCTION("SPLIT(B73,"","")"),493.0)</f>
        <v>493</v>
      </c>
      <c r="E73" s="4">
        <f>IFERROR(__xludf.DUMMYFUNCTION("""COMPUTED_VALUE"""),482.0)</f>
        <v>482</v>
      </c>
      <c r="F73" s="4">
        <f>IFERROR(__xludf.DUMMYFUNCTION("SPLIT(C73,"","")"),493.0)</f>
        <v>493</v>
      </c>
      <c r="G73" s="4">
        <f>IFERROR(__xludf.DUMMYFUNCTION("""COMPUTED_VALUE"""),921.0)</f>
        <v>921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" t="s">
        <v>77</v>
      </c>
      <c r="B74" s="3">
        <f>IFERROR(__xludf.DUMMYFUNCTION("SPLIT(A74,"" -&gt; "")"),664195.0)</f>
        <v>664195</v>
      </c>
      <c r="C74" s="3">
        <f>IFERROR(__xludf.DUMMYFUNCTION("""COMPUTED_VALUE"""),664824.0)</f>
        <v>664824</v>
      </c>
      <c r="D74" s="4">
        <f>IFERROR(__xludf.DUMMYFUNCTION("SPLIT(B74,"","")"),664.0)</f>
        <v>664</v>
      </c>
      <c r="E74" s="4">
        <f>IFERROR(__xludf.DUMMYFUNCTION("""COMPUTED_VALUE"""),195.0)</f>
        <v>195</v>
      </c>
      <c r="F74" s="4">
        <f>IFERROR(__xludf.DUMMYFUNCTION("SPLIT(C74,"","")"),664.0)</f>
        <v>664</v>
      </c>
      <c r="G74" s="4">
        <f>IFERROR(__xludf.DUMMYFUNCTION("""COMPUTED_VALUE"""),824.0)</f>
        <v>824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" t="s">
        <v>78</v>
      </c>
      <c r="B75" s="3">
        <f>IFERROR(__xludf.DUMMYFUNCTION("SPLIT(A75,"" -&gt; "")"),689405.0)</f>
        <v>689405</v>
      </c>
      <c r="C75" s="3">
        <f>IFERROR(__xludf.DUMMYFUNCTION("""COMPUTED_VALUE"""),616478.0)</f>
        <v>616478</v>
      </c>
      <c r="D75" s="4">
        <f>IFERROR(__xludf.DUMMYFUNCTION("SPLIT(B75,"","")"),689.0)</f>
        <v>689</v>
      </c>
      <c r="E75" s="4">
        <f>IFERROR(__xludf.DUMMYFUNCTION("""COMPUTED_VALUE"""),405.0)</f>
        <v>405</v>
      </c>
      <c r="F75" s="4">
        <f>IFERROR(__xludf.DUMMYFUNCTION("SPLIT(C75,"","")"),616.0)</f>
        <v>616</v>
      </c>
      <c r="G75" s="4">
        <f>IFERROR(__xludf.DUMMYFUNCTION("""COMPUTED_VALUE"""),478.0)</f>
        <v>478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" t="s">
        <v>79</v>
      </c>
      <c r="B76" s="3">
        <f>IFERROR(__xludf.DUMMYFUNCTION("SPLIT(A76,"" -&gt; "")"),946873.0)</f>
        <v>946873</v>
      </c>
      <c r="C76" s="3">
        <f>IFERROR(__xludf.DUMMYFUNCTION("""COMPUTED_VALUE"""),846873.0)</f>
        <v>846873</v>
      </c>
      <c r="D76" s="4">
        <f>IFERROR(__xludf.DUMMYFUNCTION("SPLIT(B76,"","")"),946.0)</f>
        <v>946</v>
      </c>
      <c r="E76" s="4">
        <f>IFERROR(__xludf.DUMMYFUNCTION("""COMPUTED_VALUE"""),873.0)</f>
        <v>873</v>
      </c>
      <c r="F76" s="4">
        <f>IFERROR(__xludf.DUMMYFUNCTION("SPLIT(C76,"","")"),846.0)</f>
        <v>846</v>
      </c>
      <c r="G76" s="4">
        <f>IFERROR(__xludf.DUMMYFUNCTION("""COMPUTED_VALUE"""),873.0)</f>
        <v>873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" t="s">
        <v>80</v>
      </c>
      <c r="B77" s="3">
        <f>IFERROR(__xludf.DUMMYFUNCTION("SPLIT(A77,"" -&gt; "")"),977988.0)</f>
        <v>977988</v>
      </c>
      <c r="C77" s="1" t="str">
        <f>IFERROR(__xludf.DUMMYFUNCTION("""COMPUTED_VALUE"""),"28,39")</f>
        <v>28,39</v>
      </c>
      <c r="D77" s="4">
        <f>IFERROR(__xludf.DUMMYFUNCTION("SPLIT(B77,"","")"),977.0)</f>
        <v>977</v>
      </c>
      <c r="E77" s="4">
        <f>IFERROR(__xludf.DUMMYFUNCTION("""COMPUTED_VALUE"""),988.0)</f>
        <v>988</v>
      </c>
      <c r="F77" s="4">
        <f>IFERROR(__xludf.DUMMYFUNCTION("SPLIT(C77,"","")"),28.0)</f>
        <v>28</v>
      </c>
      <c r="G77" s="4">
        <f>IFERROR(__xludf.DUMMYFUNCTION("""COMPUTED_VALUE"""),39.0)</f>
        <v>39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" t="s">
        <v>81</v>
      </c>
      <c r="B78" s="3">
        <f>IFERROR(__xludf.DUMMYFUNCTION("SPLIT(A78,"" -&gt; "")"),305892.0)</f>
        <v>305892</v>
      </c>
      <c r="C78" s="3">
        <f>IFERROR(__xludf.DUMMYFUNCTION("""COMPUTED_VALUE"""),662892.0)</f>
        <v>662892</v>
      </c>
      <c r="D78" s="4">
        <f>IFERROR(__xludf.DUMMYFUNCTION("SPLIT(B78,"","")"),305.0)</f>
        <v>305</v>
      </c>
      <c r="E78" s="4">
        <f>IFERROR(__xludf.DUMMYFUNCTION("""COMPUTED_VALUE"""),892.0)</f>
        <v>892</v>
      </c>
      <c r="F78" s="4">
        <f>IFERROR(__xludf.DUMMYFUNCTION("SPLIT(C78,"","")"),662.0)</f>
        <v>662</v>
      </c>
      <c r="G78" s="4">
        <f>IFERROR(__xludf.DUMMYFUNCTION("""COMPUTED_VALUE"""),892.0)</f>
        <v>892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" t="s">
        <v>82</v>
      </c>
      <c r="B79" s="1" t="str">
        <f>IFERROR(__xludf.DUMMYFUNCTION("SPLIT(A79,"" -&gt; "")"),"891,27")</f>
        <v>891,27</v>
      </c>
      <c r="C79" s="3">
        <f>IFERROR(__xludf.DUMMYFUNCTION("""COMPUTED_VALUE"""),891440.0)</f>
        <v>891440</v>
      </c>
      <c r="D79" s="4">
        <f>IFERROR(__xludf.DUMMYFUNCTION("SPLIT(B79,"","")"),891.0)</f>
        <v>891</v>
      </c>
      <c r="E79" s="4">
        <f>IFERROR(__xludf.DUMMYFUNCTION("""COMPUTED_VALUE"""),27.0)</f>
        <v>27</v>
      </c>
      <c r="F79" s="4">
        <f>IFERROR(__xludf.DUMMYFUNCTION("SPLIT(C79,"","")"),891.0)</f>
        <v>891</v>
      </c>
      <c r="G79" s="4">
        <f>IFERROR(__xludf.DUMMYFUNCTION("""COMPUTED_VALUE"""),440.0)</f>
        <v>440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" t="s">
        <v>83</v>
      </c>
      <c r="B80" s="3">
        <f>IFERROR(__xludf.DUMMYFUNCTION("SPLIT(A80,"" -&gt; "")"),136897.0)</f>
        <v>136897</v>
      </c>
      <c r="C80" s="3">
        <f>IFERROR(__xludf.DUMMYFUNCTION("""COMPUTED_VALUE"""),35897.0)</f>
        <v>35897</v>
      </c>
      <c r="D80" s="4">
        <f>IFERROR(__xludf.DUMMYFUNCTION("SPLIT(B80,"","")"),136.0)</f>
        <v>136</v>
      </c>
      <c r="E80" s="4">
        <f>IFERROR(__xludf.DUMMYFUNCTION("""COMPUTED_VALUE"""),897.0)</f>
        <v>897</v>
      </c>
      <c r="F80" s="4">
        <f>IFERROR(__xludf.DUMMYFUNCTION("SPLIT(C80,"","")"),35.0)</f>
        <v>35</v>
      </c>
      <c r="G80" s="4">
        <f>IFERROR(__xludf.DUMMYFUNCTION("""COMPUTED_VALUE"""),897.0)</f>
        <v>897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" t="s">
        <v>84</v>
      </c>
      <c r="B81" s="3">
        <f>IFERROR(__xludf.DUMMYFUNCTION("SPLIT(A81,"" -&gt; "")"),948458.0)</f>
        <v>948458</v>
      </c>
      <c r="C81" s="3">
        <f>IFERROR(__xludf.DUMMYFUNCTION("""COMPUTED_VALUE"""),935458.0)</f>
        <v>935458</v>
      </c>
      <c r="D81" s="4">
        <f>IFERROR(__xludf.DUMMYFUNCTION("SPLIT(B81,"","")"),948.0)</f>
        <v>948</v>
      </c>
      <c r="E81" s="4">
        <f>IFERROR(__xludf.DUMMYFUNCTION("""COMPUTED_VALUE"""),458.0)</f>
        <v>458</v>
      </c>
      <c r="F81" s="4">
        <f>IFERROR(__xludf.DUMMYFUNCTION("SPLIT(C81,"","")"),935.0)</f>
        <v>935</v>
      </c>
      <c r="G81" s="4">
        <f>IFERROR(__xludf.DUMMYFUNCTION("""COMPUTED_VALUE"""),458.0)</f>
        <v>458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" t="s">
        <v>85</v>
      </c>
      <c r="B82" s="3">
        <f>IFERROR(__xludf.DUMMYFUNCTION("SPLIT(A82,"" -&gt; "")"),569100.0)</f>
        <v>569100</v>
      </c>
      <c r="C82" s="3">
        <f>IFERROR(__xludf.DUMMYFUNCTION("""COMPUTED_VALUE"""),599100.0)</f>
        <v>599100</v>
      </c>
      <c r="D82" s="4">
        <f>IFERROR(__xludf.DUMMYFUNCTION("SPLIT(B82,"","")"),569.0)</f>
        <v>569</v>
      </c>
      <c r="E82" s="4">
        <f>IFERROR(__xludf.DUMMYFUNCTION("""COMPUTED_VALUE"""),100.0)</f>
        <v>100</v>
      </c>
      <c r="F82" s="4">
        <f>IFERROR(__xludf.DUMMYFUNCTION("SPLIT(C82,"","")"),599.0)</f>
        <v>599</v>
      </c>
      <c r="G82" s="4">
        <f>IFERROR(__xludf.DUMMYFUNCTION("""COMPUTED_VALUE"""),100.0)</f>
        <v>100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" t="s">
        <v>86</v>
      </c>
      <c r="B83" s="3">
        <f>IFERROR(__xludf.DUMMYFUNCTION("SPLIT(A83,"" -&gt; "")"),542292.0)</f>
        <v>542292</v>
      </c>
      <c r="C83" s="3">
        <f>IFERROR(__xludf.DUMMYFUNCTION("""COMPUTED_VALUE"""),974724.0)</f>
        <v>974724</v>
      </c>
      <c r="D83" s="4">
        <f>IFERROR(__xludf.DUMMYFUNCTION("SPLIT(B83,"","")"),542.0)</f>
        <v>542</v>
      </c>
      <c r="E83" s="4">
        <f>IFERROR(__xludf.DUMMYFUNCTION("""COMPUTED_VALUE"""),292.0)</f>
        <v>292</v>
      </c>
      <c r="F83" s="4">
        <f>IFERROR(__xludf.DUMMYFUNCTION("SPLIT(C83,"","")"),974.0)</f>
        <v>974</v>
      </c>
      <c r="G83" s="4">
        <f>IFERROR(__xludf.DUMMYFUNCTION("""COMPUTED_VALUE"""),724.0)</f>
        <v>724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" t="s">
        <v>87</v>
      </c>
      <c r="B84" s="3">
        <f>IFERROR(__xludf.DUMMYFUNCTION("SPLIT(A84,"" -&gt; "")"),501825.0)</f>
        <v>501825</v>
      </c>
      <c r="C84" s="3">
        <f>IFERROR(__xludf.DUMMYFUNCTION("""COMPUTED_VALUE"""),104428.0)</f>
        <v>104428</v>
      </c>
      <c r="D84" s="4">
        <f>IFERROR(__xludf.DUMMYFUNCTION("SPLIT(B84,"","")"),501.0)</f>
        <v>501</v>
      </c>
      <c r="E84" s="4">
        <f>IFERROR(__xludf.DUMMYFUNCTION("""COMPUTED_VALUE"""),825.0)</f>
        <v>825</v>
      </c>
      <c r="F84" s="4">
        <f>IFERROR(__xludf.DUMMYFUNCTION("SPLIT(C84,"","")"),104.0)</f>
        <v>104</v>
      </c>
      <c r="G84" s="4">
        <f>IFERROR(__xludf.DUMMYFUNCTION("""COMPUTED_VALUE"""),428.0)</f>
        <v>428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" t="s">
        <v>88</v>
      </c>
      <c r="B85" s="3">
        <f>IFERROR(__xludf.DUMMYFUNCTION("SPLIT(A85,"" -&gt; "")"),875872.0)</f>
        <v>875872</v>
      </c>
      <c r="C85" s="3">
        <f>IFERROR(__xludf.DUMMYFUNCTION("""COMPUTED_VALUE"""),875441.0)</f>
        <v>875441</v>
      </c>
      <c r="D85" s="4">
        <f>IFERROR(__xludf.DUMMYFUNCTION("SPLIT(B85,"","")"),875.0)</f>
        <v>875</v>
      </c>
      <c r="E85" s="4">
        <f>IFERROR(__xludf.DUMMYFUNCTION("""COMPUTED_VALUE"""),872.0)</f>
        <v>872</v>
      </c>
      <c r="F85" s="4">
        <f>IFERROR(__xludf.DUMMYFUNCTION("SPLIT(C85,"","")"),875.0)</f>
        <v>875</v>
      </c>
      <c r="G85" s="4">
        <f>IFERROR(__xludf.DUMMYFUNCTION("""COMPUTED_VALUE"""),441.0)</f>
        <v>441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" t="s">
        <v>89</v>
      </c>
      <c r="B86" s="3">
        <f>IFERROR(__xludf.DUMMYFUNCTION("SPLIT(A86,"" -&gt; "")"),631924.0)</f>
        <v>631924</v>
      </c>
      <c r="C86" s="3">
        <f>IFERROR(__xludf.DUMMYFUNCTION("""COMPUTED_VALUE"""),43336.0)</f>
        <v>43336</v>
      </c>
      <c r="D86" s="4">
        <f>IFERROR(__xludf.DUMMYFUNCTION("SPLIT(B86,"","")"),631.0)</f>
        <v>631</v>
      </c>
      <c r="E86" s="4">
        <f>IFERROR(__xludf.DUMMYFUNCTION("""COMPUTED_VALUE"""),924.0)</f>
        <v>924</v>
      </c>
      <c r="F86" s="4">
        <f>IFERROR(__xludf.DUMMYFUNCTION("SPLIT(C86,"","")"),43.0)</f>
        <v>43</v>
      </c>
      <c r="G86" s="4">
        <f>IFERROR(__xludf.DUMMYFUNCTION("""COMPUTED_VALUE"""),336.0)</f>
        <v>336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" t="s">
        <v>90</v>
      </c>
      <c r="B87" s="3">
        <f>IFERROR(__xludf.DUMMYFUNCTION("SPLIT(A87,"" -&gt; "")"),874846.0)</f>
        <v>874846</v>
      </c>
      <c r="C87" s="3">
        <f>IFERROR(__xludf.DUMMYFUNCTION("""COMPUTED_VALUE"""),874389.0)</f>
        <v>874389</v>
      </c>
      <c r="D87" s="4">
        <f>IFERROR(__xludf.DUMMYFUNCTION("SPLIT(B87,"","")"),874.0)</f>
        <v>874</v>
      </c>
      <c r="E87" s="4">
        <f>IFERROR(__xludf.DUMMYFUNCTION("""COMPUTED_VALUE"""),846.0)</f>
        <v>846</v>
      </c>
      <c r="F87" s="4">
        <f>IFERROR(__xludf.DUMMYFUNCTION("SPLIT(C87,"","")"),874.0)</f>
        <v>874</v>
      </c>
      <c r="G87" s="4">
        <f>IFERROR(__xludf.DUMMYFUNCTION("""COMPUTED_VALUE"""),389.0)</f>
        <v>389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" t="s">
        <v>91</v>
      </c>
      <c r="B88" s="3">
        <f>IFERROR(__xludf.DUMMYFUNCTION("SPLIT(A88,"" -&gt; "")"),947932.0)</f>
        <v>947932</v>
      </c>
      <c r="C88" s="1" t="str">
        <f>IFERROR(__xludf.DUMMYFUNCTION("""COMPUTED_VALUE"""),"81,66")</f>
        <v>81,66</v>
      </c>
      <c r="D88" s="4">
        <f>IFERROR(__xludf.DUMMYFUNCTION("SPLIT(B88,"","")"),947.0)</f>
        <v>947</v>
      </c>
      <c r="E88" s="4">
        <f>IFERROR(__xludf.DUMMYFUNCTION("""COMPUTED_VALUE"""),932.0)</f>
        <v>932</v>
      </c>
      <c r="F88" s="4">
        <f>IFERROR(__xludf.DUMMYFUNCTION("SPLIT(C88,"","")"),81.0)</f>
        <v>81</v>
      </c>
      <c r="G88" s="4">
        <f>IFERROR(__xludf.DUMMYFUNCTION("""COMPUTED_VALUE"""),66.0)</f>
        <v>66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" t="s">
        <v>92</v>
      </c>
      <c r="B89" s="3">
        <f>IFERROR(__xludf.DUMMYFUNCTION("SPLIT(A89,"" -&gt; "")"),75480.0)</f>
        <v>75480</v>
      </c>
      <c r="C89" s="3">
        <f>IFERROR(__xludf.DUMMYFUNCTION("""COMPUTED_VALUE"""),75403.0)</f>
        <v>75403</v>
      </c>
      <c r="D89" s="4">
        <f>IFERROR(__xludf.DUMMYFUNCTION("SPLIT(B89,"","")"),75.0)</f>
        <v>75</v>
      </c>
      <c r="E89" s="4">
        <f>IFERROR(__xludf.DUMMYFUNCTION("""COMPUTED_VALUE"""),480.0)</f>
        <v>480</v>
      </c>
      <c r="F89" s="4">
        <f>IFERROR(__xludf.DUMMYFUNCTION("SPLIT(C89,"","")"),75.0)</f>
        <v>75</v>
      </c>
      <c r="G89" s="4">
        <f>IFERROR(__xludf.DUMMYFUNCTION("""COMPUTED_VALUE"""),403.0)</f>
        <v>403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" t="s">
        <v>93</v>
      </c>
      <c r="B90" s="3">
        <f>IFERROR(__xludf.DUMMYFUNCTION("SPLIT(A90,"" -&gt; "")"),211622.0)</f>
        <v>211622</v>
      </c>
      <c r="C90" s="3">
        <f>IFERROR(__xludf.DUMMYFUNCTION("""COMPUTED_VALUE"""),211482.0)</f>
        <v>211482</v>
      </c>
      <c r="D90" s="4">
        <f>IFERROR(__xludf.DUMMYFUNCTION("SPLIT(B90,"","")"),211.0)</f>
        <v>211</v>
      </c>
      <c r="E90" s="4">
        <f>IFERROR(__xludf.DUMMYFUNCTION("""COMPUTED_VALUE"""),622.0)</f>
        <v>622</v>
      </c>
      <c r="F90" s="4">
        <f>IFERROR(__xludf.DUMMYFUNCTION("SPLIT(C90,"","")"),211.0)</f>
        <v>211</v>
      </c>
      <c r="G90" s="4">
        <f>IFERROR(__xludf.DUMMYFUNCTION("""COMPUTED_VALUE"""),482.0)</f>
        <v>482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2" t="s">
        <v>94</v>
      </c>
      <c r="B91" s="3">
        <f>IFERROR(__xludf.DUMMYFUNCTION("SPLIT(A91,"" -&gt; "")"),344904.0)</f>
        <v>344904</v>
      </c>
      <c r="C91" s="3">
        <f>IFERROR(__xludf.DUMMYFUNCTION("""COMPUTED_VALUE"""),699549.0)</f>
        <v>699549</v>
      </c>
      <c r="D91" s="4">
        <f>IFERROR(__xludf.DUMMYFUNCTION("SPLIT(B91,"","")"),344.0)</f>
        <v>344</v>
      </c>
      <c r="E91" s="4">
        <f>IFERROR(__xludf.DUMMYFUNCTION("""COMPUTED_VALUE"""),904.0)</f>
        <v>904</v>
      </c>
      <c r="F91" s="4">
        <f>IFERROR(__xludf.DUMMYFUNCTION("SPLIT(C91,"","")"),699.0)</f>
        <v>699</v>
      </c>
      <c r="G91" s="4">
        <f>IFERROR(__xludf.DUMMYFUNCTION("""COMPUTED_VALUE"""),549.0)</f>
        <v>549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" t="s">
        <v>95</v>
      </c>
      <c r="B92" s="3">
        <f>IFERROR(__xludf.DUMMYFUNCTION("SPLIT(A92,"" -&gt; "")"),227508.0)</f>
        <v>227508</v>
      </c>
      <c r="C92" s="3">
        <f>IFERROR(__xludf.DUMMYFUNCTION("""COMPUTED_VALUE"""),698508.0)</f>
        <v>698508</v>
      </c>
      <c r="D92" s="4">
        <f>IFERROR(__xludf.DUMMYFUNCTION("SPLIT(B92,"","")"),227.0)</f>
        <v>227</v>
      </c>
      <c r="E92" s="4">
        <f>IFERROR(__xludf.DUMMYFUNCTION("""COMPUTED_VALUE"""),508.0)</f>
        <v>508</v>
      </c>
      <c r="F92" s="4">
        <f>IFERROR(__xludf.DUMMYFUNCTION("SPLIT(C92,"","")"),698.0)</f>
        <v>698</v>
      </c>
      <c r="G92" s="4">
        <f>IFERROR(__xludf.DUMMYFUNCTION("""COMPUTED_VALUE"""),508.0)</f>
        <v>508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" t="s">
        <v>96</v>
      </c>
      <c r="B93" s="3">
        <f>IFERROR(__xludf.DUMMYFUNCTION("SPLIT(A93,"" -&gt; "")"),677774.0)</f>
        <v>677774</v>
      </c>
      <c r="C93" s="3">
        <f>IFERROR(__xludf.DUMMYFUNCTION("""COMPUTED_VALUE"""),385774.0)</f>
        <v>385774</v>
      </c>
      <c r="D93" s="4">
        <f>IFERROR(__xludf.DUMMYFUNCTION("SPLIT(B93,"","")"),677.0)</f>
        <v>677</v>
      </c>
      <c r="E93" s="4">
        <f>IFERROR(__xludf.DUMMYFUNCTION("""COMPUTED_VALUE"""),774.0)</f>
        <v>774</v>
      </c>
      <c r="F93" s="4">
        <f>IFERROR(__xludf.DUMMYFUNCTION("SPLIT(C93,"","")"),385.0)</f>
        <v>385</v>
      </c>
      <c r="G93" s="4">
        <f>IFERROR(__xludf.DUMMYFUNCTION("""COMPUTED_VALUE"""),774.0)</f>
        <v>774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2" t="s">
        <v>97</v>
      </c>
      <c r="B94" s="3">
        <f>IFERROR(__xludf.DUMMYFUNCTION("SPLIT(A94,"" -&gt; "")"),279267.0)</f>
        <v>279267</v>
      </c>
      <c r="C94" s="3">
        <f>IFERROR(__xludf.DUMMYFUNCTION("""COMPUTED_VALUE"""),391155.0)</f>
        <v>391155</v>
      </c>
      <c r="D94" s="4">
        <f>IFERROR(__xludf.DUMMYFUNCTION("SPLIT(B94,"","")"),279.0)</f>
        <v>279</v>
      </c>
      <c r="E94" s="4">
        <f>IFERROR(__xludf.DUMMYFUNCTION("""COMPUTED_VALUE"""),267.0)</f>
        <v>267</v>
      </c>
      <c r="F94" s="4">
        <f>IFERROR(__xludf.DUMMYFUNCTION("SPLIT(C94,"","")"),391.0)</f>
        <v>391</v>
      </c>
      <c r="G94" s="4">
        <f>IFERROR(__xludf.DUMMYFUNCTION("""COMPUTED_VALUE"""),155.0)</f>
        <v>155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2" t="s">
        <v>98</v>
      </c>
      <c r="B95" s="3">
        <f>IFERROR(__xludf.DUMMYFUNCTION("SPLIT(A95,"" -&gt; "")"),294801.0)</f>
        <v>294801</v>
      </c>
      <c r="C95" s="3">
        <f>IFERROR(__xludf.DUMMYFUNCTION("""COMPUTED_VALUE"""),547801.0)</f>
        <v>547801</v>
      </c>
      <c r="D95" s="4">
        <f>IFERROR(__xludf.DUMMYFUNCTION("SPLIT(B95,"","")"),294.0)</f>
        <v>294</v>
      </c>
      <c r="E95" s="4">
        <f>IFERROR(__xludf.DUMMYFUNCTION("""COMPUTED_VALUE"""),801.0)</f>
        <v>801</v>
      </c>
      <c r="F95" s="4">
        <f>IFERROR(__xludf.DUMMYFUNCTION("SPLIT(C95,"","")"),547.0)</f>
        <v>547</v>
      </c>
      <c r="G95" s="4">
        <f>IFERROR(__xludf.DUMMYFUNCTION("""COMPUTED_VALUE"""),801.0)</f>
        <v>801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" t="s">
        <v>99</v>
      </c>
      <c r="B96" s="3">
        <f>IFERROR(__xludf.DUMMYFUNCTION("SPLIT(A96,"" -&gt; "")"),717446.0)</f>
        <v>717446</v>
      </c>
      <c r="C96" s="3">
        <f>IFERROR(__xludf.DUMMYFUNCTION("""COMPUTED_VALUE"""),614549.0)</f>
        <v>614549</v>
      </c>
      <c r="D96" s="4">
        <f>IFERROR(__xludf.DUMMYFUNCTION("SPLIT(B96,"","")"),717.0)</f>
        <v>717</v>
      </c>
      <c r="E96" s="4">
        <f>IFERROR(__xludf.DUMMYFUNCTION("""COMPUTED_VALUE"""),446.0)</f>
        <v>446</v>
      </c>
      <c r="F96" s="4">
        <f>IFERROR(__xludf.DUMMYFUNCTION("SPLIT(C96,"","")"),614.0)</f>
        <v>614</v>
      </c>
      <c r="G96" s="4">
        <f>IFERROR(__xludf.DUMMYFUNCTION("""COMPUTED_VALUE"""),549.0)</f>
        <v>549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2" t="s">
        <v>100</v>
      </c>
      <c r="B97" s="3">
        <f>IFERROR(__xludf.DUMMYFUNCTION("SPLIT(A97,"" -&gt; "")"),490903.0)</f>
        <v>490903</v>
      </c>
      <c r="C97" s="3">
        <f>IFERROR(__xludf.DUMMYFUNCTION("""COMPUTED_VALUE"""),490225.0)</f>
        <v>490225</v>
      </c>
      <c r="D97" s="4">
        <f>IFERROR(__xludf.DUMMYFUNCTION("SPLIT(B97,"","")"),490.0)</f>
        <v>490</v>
      </c>
      <c r="E97" s="4">
        <f>IFERROR(__xludf.DUMMYFUNCTION("""COMPUTED_VALUE"""),903.0)</f>
        <v>903</v>
      </c>
      <c r="F97" s="4">
        <f>IFERROR(__xludf.DUMMYFUNCTION("SPLIT(C97,"","")"),490.0)</f>
        <v>490</v>
      </c>
      <c r="G97" s="4">
        <f>IFERROR(__xludf.DUMMYFUNCTION("""COMPUTED_VALUE"""),225.0)</f>
        <v>225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" t="s">
        <v>101</v>
      </c>
      <c r="B98" s="3">
        <f>IFERROR(__xludf.DUMMYFUNCTION("SPLIT(A98,"" -&gt; "")"),872751.0)</f>
        <v>872751</v>
      </c>
      <c r="C98" s="3">
        <f>IFERROR(__xludf.DUMMYFUNCTION("""COMPUTED_VALUE"""),278751.0)</f>
        <v>278751</v>
      </c>
      <c r="D98" s="4">
        <f>IFERROR(__xludf.DUMMYFUNCTION("SPLIT(B98,"","")"),872.0)</f>
        <v>872</v>
      </c>
      <c r="E98" s="4">
        <f>IFERROR(__xludf.DUMMYFUNCTION("""COMPUTED_VALUE"""),751.0)</f>
        <v>751</v>
      </c>
      <c r="F98" s="4">
        <f>IFERROR(__xludf.DUMMYFUNCTION("SPLIT(C98,"","")"),278.0)</f>
        <v>278</v>
      </c>
      <c r="G98" s="4">
        <f>IFERROR(__xludf.DUMMYFUNCTION("""COMPUTED_VALUE"""),751.0)</f>
        <v>751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" t="s">
        <v>102</v>
      </c>
      <c r="B99" s="3">
        <f>IFERROR(__xludf.DUMMYFUNCTION("SPLIT(A99,"" -&gt; "")"),580163.0)</f>
        <v>580163</v>
      </c>
      <c r="C99" s="3">
        <f>IFERROR(__xludf.DUMMYFUNCTION("""COMPUTED_VALUE"""),61163.0)</f>
        <v>61163</v>
      </c>
      <c r="D99" s="4">
        <f>IFERROR(__xludf.DUMMYFUNCTION("SPLIT(B99,"","")"),580.0)</f>
        <v>580</v>
      </c>
      <c r="E99" s="4">
        <f>IFERROR(__xludf.DUMMYFUNCTION("""COMPUTED_VALUE"""),163.0)</f>
        <v>163</v>
      </c>
      <c r="F99" s="4">
        <f>IFERROR(__xludf.DUMMYFUNCTION("SPLIT(C99,"","")"),61.0)</f>
        <v>61</v>
      </c>
      <c r="G99" s="4">
        <f>IFERROR(__xludf.DUMMYFUNCTION("""COMPUTED_VALUE"""),163.0)</f>
        <v>163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" t="s">
        <v>103</v>
      </c>
      <c r="B100" s="3">
        <f>IFERROR(__xludf.DUMMYFUNCTION("SPLIT(A100,"" -&gt; "")"),198800.0)</f>
        <v>198800</v>
      </c>
      <c r="C100" s="3">
        <f>IFERROR(__xludf.DUMMYFUNCTION("""COMPUTED_VALUE"""),389800.0)</f>
        <v>389800</v>
      </c>
      <c r="D100" s="4">
        <f>IFERROR(__xludf.DUMMYFUNCTION("SPLIT(B100,"","")"),198.0)</f>
        <v>198</v>
      </c>
      <c r="E100" s="4">
        <f>IFERROR(__xludf.DUMMYFUNCTION("""COMPUTED_VALUE"""),800.0)</f>
        <v>800</v>
      </c>
      <c r="F100" s="4">
        <f>IFERROR(__xludf.DUMMYFUNCTION("SPLIT(C100,"","")"),389.0)</f>
        <v>389</v>
      </c>
      <c r="G100" s="4">
        <f>IFERROR(__xludf.DUMMYFUNCTION("""COMPUTED_VALUE"""),800.0)</f>
        <v>800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2" t="s">
        <v>104</v>
      </c>
      <c r="B101" s="3">
        <f>IFERROR(__xludf.DUMMYFUNCTION("SPLIT(A101,"" -&gt; "")"),147728.0)</f>
        <v>147728</v>
      </c>
      <c r="C101" s="3">
        <f>IFERROR(__xludf.DUMMYFUNCTION("""COMPUTED_VALUE"""),516728.0)</f>
        <v>516728</v>
      </c>
      <c r="D101" s="4">
        <f>IFERROR(__xludf.DUMMYFUNCTION("SPLIT(B101,"","")"),147.0)</f>
        <v>147</v>
      </c>
      <c r="E101" s="4">
        <f>IFERROR(__xludf.DUMMYFUNCTION("""COMPUTED_VALUE"""),728.0)</f>
        <v>728</v>
      </c>
      <c r="F101" s="4">
        <f>IFERROR(__xludf.DUMMYFUNCTION("SPLIT(C101,"","")"),516.0)</f>
        <v>516</v>
      </c>
      <c r="G101" s="4">
        <f>IFERROR(__xludf.DUMMYFUNCTION("""COMPUTED_VALUE"""),728.0)</f>
        <v>728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2" t="s">
        <v>105</v>
      </c>
      <c r="B102" s="3">
        <f>IFERROR(__xludf.DUMMYFUNCTION("SPLIT(A102,"" -&gt; "")"),675417.0)</f>
        <v>675417</v>
      </c>
      <c r="C102" s="3">
        <f>IFERROR(__xludf.DUMMYFUNCTION("""COMPUTED_VALUE"""),675752.0)</f>
        <v>675752</v>
      </c>
      <c r="D102" s="4">
        <f>IFERROR(__xludf.DUMMYFUNCTION("SPLIT(B102,"","")"),675.0)</f>
        <v>675</v>
      </c>
      <c r="E102" s="4">
        <f>IFERROR(__xludf.DUMMYFUNCTION("""COMPUTED_VALUE"""),417.0)</f>
        <v>417</v>
      </c>
      <c r="F102" s="4">
        <f>IFERROR(__xludf.DUMMYFUNCTION("SPLIT(C102,"","")"),675.0)</f>
        <v>675</v>
      </c>
      <c r="G102" s="4">
        <f>IFERROR(__xludf.DUMMYFUNCTION("""COMPUTED_VALUE"""),752.0)</f>
        <v>752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2" t="s">
        <v>106</v>
      </c>
      <c r="B103" s="3">
        <f>IFERROR(__xludf.DUMMYFUNCTION("SPLIT(A103,"" -&gt; "")"),147544.0)</f>
        <v>147544</v>
      </c>
      <c r="C103" s="3">
        <f>IFERROR(__xludf.DUMMYFUNCTION("""COMPUTED_VALUE"""),134544.0)</f>
        <v>134544</v>
      </c>
      <c r="D103" s="4">
        <f>IFERROR(__xludf.DUMMYFUNCTION("SPLIT(B103,"","")"),147.0)</f>
        <v>147</v>
      </c>
      <c r="E103" s="4">
        <f>IFERROR(__xludf.DUMMYFUNCTION("""COMPUTED_VALUE"""),544.0)</f>
        <v>544</v>
      </c>
      <c r="F103" s="4">
        <f>IFERROR(__xludf.DUMMYFUNCTION("SPLIT(C103,"","")"),134.0)</f>
        <v>134</v>
      </c>
      <c r="G103" s="4">
        <f>IFERROR(__xludf.DUMMYFUNCTION("""COMPUTED_VALUE"""),544.0)</f>
        <v>544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2" t="s">
        <v>107</v>
      </c>
      <c r="B104" s="1" t="str">
        <f>IFERROR(__xludf.DUMMYFUNCTION("SPLIT(A104,"" -&gt; "")"),"977,70")</f>
        <v>977,70</v>
      </c>
      <c r="C104" s="3">
        <f>IFERROR(__xludf.DUMMYFUNCTION("""COMPUTED_VALUE"""),164883.0)</f>
        <v>164883</v>
      </c>
      <c r="D104" s="4">
        <f>IFERROR(__xludf.DUMMYFUNCTION("SPLIT(B104,"","")"),977.0)</f>
        <v>977</v>
      </c>
      <c r="E104" s="4">
        <f>IFERROR(__xludf.DUMMYFUNCTION("""COMPUTED_VALUE"""),70.0)</f>
        <v>70</v>
      </c>
      <c r="F104" s="4">
        <f>IFERROR(__xludf.DUMMYFUNCTION("SPLIT(C104,"","")"),164.0)</f>
        <v>164</v>
      </c>
      <c r="G104" s="4">
        <f>IFERROR(__xludf.DUMMYFUNCTION("""COMPUTED_VALUE"""),883.0)</f>
        <v>883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2" t="s">
        <v>108</v>
      </c>
      <c r="B105" s="3">
        <f>IFERROR(__xludf.DUMMYFUNCTION("SPLIT(A105,"" -&gt; "")"),349976.0)</f>
        <v>349976</v>
      </c>
      <c r="C105" s="1" t="str">
        <f>IFERROR(__xludf.DUMMYFUNCTION("""COMPUTED_VALUE"""),"349,23")</f>
        <v>349,23</v>
      </c>
      <c r="D105" s="4">
        <f>IFERROR(__xludf.DUMMYFUNCTION("SPLIT(B105,"","")"),349.0)</f>
        <v>349</v>
      </c>
      <c r="E105" s="4">
        <f>IFERROR(__xludf.DUMMYFUNCTION("""COMPUTED_VALUE"""),976.0)</f>
        <v>976</v>
      </c>
      <c r="F105" s="4">
        <f>IFERROR(__xludf.DUMMYFUNCTION("SPLIT(C105,"","")"),349.0)</f>
        <v>349</v>
      </c>
      <c r="G105" s="4">
        <f>IFERROR(__xludf.DUMMYFUNCTION("""COMPUTED_VALUE"""),23.0)</f>
        <v>23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2" t="s">
        <v>109</v>
      </c>
      <c r="B106" s="1" t="str">
        <f>IFERROR(__xludf.DUMMYFUNCTION("SPLIT(A106,"" -&gt; "")"),"897,10")</f>
        <v>897,10</v>
      </c>
      <c r="C106" s="3">
        <f>IFERROR(__xludf.DUMMYFUNCTION("""COMPUTED_VALUE"""),14893.0)</f>
        <v>14893</v>
      </c>
      <c r="D106" s="4">
        <f>IFERROR(__xludf.DUMMYFUNCTION("SPLIT(B106,"","")"),897.0)</f>
        <v>897</v>
      </c>
      <c r="E106" s="4">
        <f>IFERROR(__xludf.DUMMYFUNCTION("""COMPUTED_VALUE"""),10.0)</f>
        <v>10</v>
      </c>
      <c r="F106" s="4">
        <f>IFERROR(__xludf.DUMMYFUNCTION("SPLIT(C106,"","")"),14.0)</f>
        <v>14</v>
      </c>
      <c r="G106" s="4">
        <f>IFERROR(__xludf.DUMMYFUNCTION("""COMPUTED_VALUE"""),893.0)</f>
        <v>893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2" t="s">
        <v>110</v>
      </c>
      <c r="B107" s="3">
        <f>IFERROR(__xludf.DUMMYFUNCTION("SPLIT(A107,"" -&gt; "")"),602349.0)</f>
        <v>602349</v>
      </c>
      <c r="C107" s="3">
        <f>IFERROR(__xludf.DUMMYFUNCTION("""COMPUTED_VALUE"""),602354.0)</f>
        <v>602354</v>
      </c>
      <c r="D107" s="4">
        <f>IFERROR(__xludf.DUMMYFUNCTION("SPLIT(B107,"","")"),602.0)</f>
        <v>602</v>
      </c>
      <c r="E107" s="4">
        <f>IFERROR(__xludf.DUMMYFUNCTION("""COMPUTED_VALUE"""),349.0)</f>
        <v>349</v>
      </c>
      <c r="F107" s="4">
        <f>IFERROR(__xludf.DUMMYFUNCTION("SPLIT(C107,"","")"),602.0)</f>
        <v>602</v>
      </c>
      <c r="G107" s="4">
        <f>IFERROR(__xludf.DUMMYFUNCTION("""COMPUTED_VALUE"""),354.0)</f>
        <v>354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2" t="s">
        <v>111</v>
      </c>
      <c r="B108" s="3">
        <f>IFERROR(__xludf.DUMMYFUNCTION("SPLIT(A108,"" -&gt; "")"),326332.0)</f>
        <v>326332</v>
      </c>
      <c r="C108" s="3">
        <f>IFERROR(__xludf.DUMMYFUNCTION("""COMPUTED_VALUE"""),355332.0)</f>
        <v>355332</v>
      </c>
      <c r="D108" s="4">
        <f>IFERROR(__xludf.DUMMYFUNCTION("SPLIT(B108,"","")"),326.0)</f>
        <v>326</v>
      </c>
      <c r="E108" s="4">
        <f>IFERROR(__xludf.DUMMYFUNCTION("""COMPUTED_VALUE"""),332.0)</f>
        <v>332</v>
      </c>
      <c r="F108" s="4">
        <f>IFERROR(__xludf.DUMMYFUNCTION("SPLIT(C108,"","")"),355.0)</f>
        <v>355</v>
      </c>
      <c r="G108" s="4">
        <f>IFERROR(__xludf.DUMMYFUNCTION("""COMPUTED_VALUE"""),332.0)</f>
        <v>332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2" t="s">
        <v>112</v>
      </c>
      <c r="B109" s="3">
        <f>IFERROR(__xludf.DUMMYFUNCTION("SPLIT(A109,"" -&gt; "")"),53331.0)</f>
        <v>53331</v>
      </c>
      <c r="C109" s="3">
        <f>IFERROR(__xludf.DUMMYFUNCTION("""COMPUTED_VALUE"""),34331.0)</f>
        <v>34331</v>
      </c>
      <c r="D109" s="4">
        <f>IFERROR(__xludf.DUMMYFUNCTION("SPLIT(B109,"","")"),53.0)</f>
        <v>53</v>
      </c>
      <c r="E109" s="4">
        <f>IFERROR(__xludf.DUMMYFUNCTION("""COMPUTED_VALUE"""),331.0)</f>
        <v>331</v>
      </c>
      <c r="F109" s="4">
        <f>IFERROR(__xludf.DUMMYFUNCTION("SPLIT(C109,"","")"),34.0)</f>
        <v>34</v>
      </c>
      <c r="G109" s="4">
        <f>IFERROR(__xludf.DUMMYFUNCTION("""COMPUTED_VALUE"""),331.0)</f>
        <v>331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2" t="s">
        <v>113</v>
      </c>
      <c r="B110" s="3">
        <f>IFERROR(__xludf.DUMMYFUNCTION("SPLIT(A110,"" -&gt; "")"),617333.0)</f>
        <v>617333</v>
      </c>
      <c r="C110" s="3">
        <f>IFERROR(__xludf.DUMMYFUNCTION("""COMPUTED_VALUE"""),466333.0)</f>
        <v>466333</v>
      </c>
      <c r="D110" s="4">
        <f>IFERROR(__xludf.DUMMYFUNCTION("SPLIT(B110,"","")"),617.0)</f>
        <v>617</v>
      </c>
      <c r="E110" s="4">
        <f>IFERROR(__xludf.DUMMYFUNCTION("""COMPUTED_VALUE"""),333.0)</f>
        <v>333</v>
      </c>
      <c r="F110" s="4">
        <f>IFERROR(__xludf.DUMMYFUNCTION("SPLIT(C110,"","")"),466.0)</f>
        <v>466</v>
      </c>
      <c r="G110" s="4">
        <f>IFERROR(__xludf.DUMMYFUNCTION("""COMPUTED_VALUE"""),333.0)</f>
        <v>333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2" t="s">
        <v>114</v>
      </c>
      <c r="B111" s="3">
        <f>IFERROR(__xludf.DUMMYFUNCTION("SPLIT(A111,"" -&gt; "")"),661537.0)</f>
        <v>661537</v>
      </c>
      <c r="C111" s="3">
        <f>IFERROR(__xludf.DUMMYFUNCTION("""COMPUTED_VALUE"""),661131.0)</f>
        <v>661131</v>
      </c>
      <c r="D111" s="4">
        <f>IFERROR(__xludf.DUMMYFUNCTION("SPLIT(B111,"","")"),661.0)</f>
        <v>661</v>
      </c>
      <c r="E111" s="4">
        <f>IFERROR(__xludf.DUMMYFUNCTION("""COMPUTED_VALUE"""),537.0)</f>
        <v>537</v>
      </c>
      <c r="F111" s="4">
        <f>IFERROR(__xludf.DUMMYFUNCTION("SPLIT(C111,"","")"),661.0)</f>
        <v>661</v>
      </c>
      <c r="G111" s="4">
        <f>IFERROR(__xludf.DUMMYFUNCTION("""COMPUTED_VALUE"""),131.0)</f>
        <v>131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2" t="s">
        <v>115</v>
      </c>
      <c r="B112" s="1" t="str">
        <f>IFERROR(__xludf.DUMMYFUNCTION("SPLIT(A112,"" -&gt; "")"),"985,18")</f>
        <v>985,18</v>
      </c>
      <c r="C112" s="3">
        <f>IFERROR(__xludf.DUMMYFUNCTION("""COMPUTED_VALUE"""),20983.0)</f>
        <v>20983</v>
      </c>
      <c r="D112" s="4">
        <f>IFERROR(__xludf.DUMMYFUNCTION("SPLIT(B112,"","")"),985.0)</f>
        <v>985</v>
      </c>
      <c r="E112" s="4">
        <f>IFERROR(__xludf.DUMMYFUNCTION("""COMPUTED_VALUE"""),18.0)</f>
        <v>18</v>
      </c>
      <c r="F112" s="4">
        <f>IFERROR(__xludf.DUMMYFUNCTION("SPLIT(C112,"","")"),20.0)</f>
        <v>20</v>
      </c>
      <c r="G112" s="4">
        <f>IFERROR(__xludf.DUMMYFUNCTION("""COMPUTED_VALUE"""),983.0)</f>
        <v>983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2" t="s">
        <v>116</v>
      </c>
      <c r="B113" s="3">
        <f>IFERROR(__xludf.DUMMYFUNCTION("SPLIT(A113,"" -&gt; "")"),953580.0)</f>
        <v>953580</v>
      </c>
      <c r="C113" s="3">
        <f>IFERROR(__xludf.DUMMYFUNCTION("""COMPUTED_VALUE"""),953124.0)</f>
        <v>953124</v>
      </c>
      <c r="D113" s="4">
        <f>IFERROR(__xludf.DUMMYFUNCTION("SPLIT(B113,"","")"),953.0)</f>
        <v>953</v>
      </c>
      <c r="E113" s="4">
        <f>IFERROR(__xludf.DUMMYFUNCTION("""COMPUTED_VALUE"""),580.0)</f>
        <v>580</v>
      </c>
      <c r="F113" s="4">
        <f>IFERROR(__xludf.DUMMYFUNCTION("SPLIT(C113,"","")"),953.0)</f>
        <v>953</v>
      </c>
      <c r="G113" s="4">
        <f>IFERROR(__xludf.DUMMYFUNCTION("""COMPUTED_VALUE"""),124.0)</f>
        <v>124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2" t="s">
        <v>117</v>
      </c>
      <c r="B114" s="3">
        <f>IFERROR(__xludf.DUMMYFUNCTION("SPLIT(A114,"" -&gt; "")"),70363.0)</f>
        <v>70363</v>
      </c>
      <c r="C114" s="3">
        <f>IFERROR(__xludf.DUMMYFUNCTION("""COMPUTED_VALUE"""),74363.0)</f>
        <v>74363</v>
      </c>
      <c r="D114" s="4">
        <f>IFERROR(__xludf.DUMMYFUNCTION("SPLIT(B114,"","")"),70.0)</f>
        <v>70</v>
      </c>
      <c r="E114" s="4">
        <f>IFERROR(__xludf.DUMMYFUNCTION("""COMPUTED_VALUE"""),363.0)</f>
        <v>363</v>
      </c>
      <c r="F114" s="4">
        <f>IFERROR(__xludf.DUMMYFUNCTION("SPLIT(C114,"","")"),74.0)</f>
        <v>74</v>
      </c>
      <c r="G114" s="4">
        <f>IFERROR(__xludf.DUMMYFUNCTION("""COMPUTED_VALUE"""),363.0)</f>
        <v>363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2" t="s">
        <v>118</v>
      </c>
      <c r="B115" s="1" t="str">
        <f>IFERROR(__xludf.DUMMYFUNCTION("SPLIT(A115,"" -&gt; "")"),"448,38")</f>
        <v>448,38</v>
      </c>
      <c r="C115" s="1" t="str">
        <f>IFERROR(__xludf.DUMMYFUNCTION("""COMPUTED_VALUE"""),"141,38")</f>
        <v>141,38</v>
      </c>
      <c r="D115" s="4">
        <f>IFERROR(__xludf.DUMMYFUNCTION("SPLIT(B115,"","")"),448.0)</f>
        <v>448</v>
      </c>
      <c r="E115" s="4">
        <f>IFERROR(__xludf.DUMMYFUNCTION("""COMPUTED_VALUE"""),38.0)</f>
        <v>38</v>
      </c>
      <c r="F115" s="4">
        <f>IFERROR(__xludf.DUMMYFUNCTION("SPLIT(C115,"","")"),141.0)</f>
        <v>141</v>
      </c>
      <c r="G115" s="4">
        <f>IFERROR(__xludf.DUMMYFUNCTION("""COMPUTED_VALUE"""),38.0)</f>
        <v>38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2" t="s">
        <v>119</v>
      </c>
      <c r="B116" s="3">
        <f>IFERROR(__xludf.DUMMYFUNCTION("SPLIT(A116,"" -&gt; "")"),957175.0)</f>
        <v>957175</v>
      </c>
      <c r="C116" s="3">
        <f>IFERROR(__xludf.DUMMYFUNCTION("""COMPUTED_VALUE"""),957634.0)</f>
        <v>957634</v>
      </c>
      <c r="D116" s="4">
        <f>IFERROR(__xludf.DUMMYFUNCTION("SPLIT(B116,"","")"),957.0)</f>
        <v>957</v>
      </c>
      <c r="E116" s="4">
        <f>IFERROR(__xludf.DUMMYFUNCTION("""COMPUTED_VALUE"""),175.0)</f>
        <v>175</v>
      </c>
      <c r="F116" s="4">
        <f>IFERROR(__xludf.DUMMYFUNCTION("SPLIT(C116,"","")"),957.0)</f>
        <v>957</v>
      </c>
      <c r="G116" s="4">
        <f>IFERROR(__xludf.DUMMYFUNCTION("""COMPUTED_VALUE"""),634.0)</f>
        <v>634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2" t="s">
        <v>120</v>
      </c>
      <c r="B117" s="3">
        <f>IFERROR(__xludf.DUMMYFUNCTION("SPLIT(A117,"" -&gt; "")"),88316.0)</f>
        <v>88316</v>
      </c>
      <c r="C117" s="3">
        <f>IFERROR(__xludf.DUMMYFUNCTION("""COMPUTED_VALUE"""),88899.0)</f>
        <v>88899</v>
      </c>
      <c r="D117" s="4">
        <f>IFERROR(__xludf.DUMMYFUNCTION("SPLIT(B117,"","")"),88.0)</f>
        <v>88</v>
      </c>
      <c r="E117" s="4">
        <f>IFERROR(__xludf.DUMMYFUNCTION("""COMPUTED_VALUE"""),316.0)</f>
        <v>316</v>
      </c>
      <c r="F117" s="4">
        <f>IFERROR(__xludf.DUMMYFUNCTION("SPLIT(C117,"","")"),88.0)</f>
        <v>88</v>
      </c>
      <c r="G117" s="4">
        <f>IFERROR(__xludf.DUMMYFUNCTION("""COMPUTED_VALUE"""),899.0)</f>
        <v>899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2" t="s">
        <v>121</v>
      </c>
      <c r="B118" s="1" t="str">
        <f>IFERROR(__xludf.DUMMYFUNCTION("SPLIT(A118,"" -&gt; "")"),"231,94")</f>
        <v>231,94</v>
      </c>
      <c r="C118" s="3">
        <f>IFERROR(__xludf.DUMMYFUNCTION("""COMPUTED_VALUE"""),857720.0)</f>
        <v>857720</v>
      </c>
      <c r="D118" s="4">
        <f>IFERROR(__xludf.DUMMYFUNCTION("SPLIT(B118,"","")"),231.0)</f>
        <v>231</v>
      </c>
      <c r="E118" s="4">
        <f>IFERROR(__xludf.DUMMYFUNCTION("""COMPUTED_VALUE"""),94.0)</f>
        <v>94</v>
      </c>
      <c r="F118" s="4">
        <f>IFERROR(__xludf.DUMMYFUNCTION("SPLIT(C118,"","")"),857.0)</f>
        <v>857</v>
      </c>
      <c r="G118" s="4">
        <f>IFERROR(__xludf.DUMMYFUNCTION("""COMPUTED_VALUE"""),720.0)</f>
        <v>720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" t="s">
        <v>122</v>
      </c>
      <c r="B119" s="3">
        <f>IFERROR(__xludf.DUMMYFUNCTION("SPLIT(A119,"" -&gt; "")"),643566.0)</f>
        <v>643566</v>
      </c>
      <c r="C119" s="3">
        <f>IFERROR(__xludf.DUMMYFUNCTION("""COMPUTED_VALUE"""),643832.0)</f>
        <v>643832</v>
      </c>
      <c r="D119" s="4">
        <f>IFERROR(__xludf.DUMMYFUNCTION("SPLIT(B119,"","")"),643.0)</f>
        <v>643</v>
      </c>
      <c r="E119" s="4">
        <f>IFERROR(__xludf.DUMMYFUNCTION("""COMPUTED_VALUE"""),566.0)</f>
        <v>566</v>
      </c>
      <c r="F119" s="4">
        <f>IFERROR(__xludf.DUMMYFUNCTION("SPLIT(C119,"","")"),643.0)</f>
        <v>643</v>
      </c>
      <c r="G119" s="4">
        <f>IFERROR(__xludf.DUMMYFUNCTION("""COMPUTED_VALUE"""),832.0)</f>
        <v>832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2" t="s">
        <v>123</v>
      </c>
      <c r="B120" s="3">
        <f>IFERROR(__xludf.DUMMYFUNCTION("SPLIT(A120,"" -&gt; "")"),724955.0)</f>
        <v>724955</v>
      </c>
      <c r="C120" s="3">
        <f>IFERROR(__xludf.DUMMYFUNCTION("""COMPUTED_VALUE"""),243474.0)</f>
        <v>243474</v>
      </c>
      <c r="D120" s="4">
        <f>IFERROR(__xludf.DUMMYFUNCTION("SPLIT(B120,"","")"),724.0)</f>
        <v>724</v>
      </c>
      <c r="E120" s="4">
        <f>IFERROR(__xludf.DUMMYFUNCTION("""COMPUTED_VALUE"""),955.0)</f>
        <v>955</v>
      </c>
      <c r="F120" s="4">
        <f>IFERROR(__xludf.DUMMYFUNCTION("SPLIT(C120,"","")"),243.0)</f>
        <v>243</v>
      </c>
      <c r="G120" s="4">
        <f>IFERROR(__xludf.DUMMYFUNCTION("""COMPUTED_VALUE"""),474.0)</f>
        <v>474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2" t="s">
        <v>124</v>
      </c>
      <c r="B121" s="3">
        <f>IFERROR(__xludf.DUMMYFUNCTION("SPLIT(A121,"" -&gt; "")"),368521.0)</f>
        <v>368521</v>
      </c>
      <c r="C121" s="3">
        <f>IFERROR(__xludf.DUMMYFUNCTION("""COMPUTED_VALUE"""),537521.0)</f>
        <v>537521</v>
      </c>
      <c r="D121" s="4">
        <f>IFERROR(__xludf.DUMMYFUNCTION("SPLIT(B121,"","")"),368.0)</f>
        <v>368</v>
      </c>
      <c r="E121" s="4">
        <f>IFERROR(__xludf.DUMMYFUNCTION("""COMPUTED_VALUE"""),521.0)</f>
        <v>521</v>
      </c>
      <c r="F121" s="4">
        <f>IFERROR(__xludf.DUMMYFUNCTION("SPLIT(C121,"","")"),537.0)</f>
        <v>537</v>
      </c>
      <c r="G121" s="4">
        <f>IFERROR(__xludf.DUMMYFUNCTION("""COMPUTED_VALUE"""),521.0)</f>
        <v>521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2" t="s">
        <v>125</v>
      </c>
      <c r="B122" s="3">
        <f>IFERROR(__xludf.DUMMYFUNCTION("SPLIT(A122,"" -&gt; "")"),649245.0)</f>
        <v>649245</v>
      </c>
      <c r="C122" s="3">
        <f>IFERROR(__xludf.DUMMYFUNCTION("""COMPUTED_VALUE"""),406245.0)</f>
        <v>406245</v>
      </c>
      <c r="D122" s="4">
        <f>IFERROR(__xludf.DUMMYFUNCTION("SPLIT(B122,"","")"),649.0)</f>
        <v>649</v>
      </c>
      <c r="E122" s="4">
        <f>IFERROR(__xludf.DUMMYFUNCTION("""COMPUTED_VALUE"""),245.0)</f>
        <v>245</v>
      </c>
      <c r="F122" s="4">
        <f>IFERROR(__xludf.DUMMYFUNCTION("SPLIT(C122,"","")"),406.0)</f>
        <v>406</v>
      </c>
      <c r="G122" s="4">
        <f>IFERROR(__xludf.DUMMYFUNCTION("""COMPUTED_VALUE"""),245.0)</f>
        <v>245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2" t="s">
        <v>126</v>
      </c>
      <c r="B123" s="3">
        <f>IFERROR(__xludf.DUMMYFUNCTION("SPLIT(A123,"" -&gt; "")"),92304.0)</f>
        <v>92304</v>
      </c>
      <c r="C123" s="3">
        <f>IFERROR(__xludf.DUMMYFUNCTION("""COMPUTED_VALUE"""),399304.0)</f>
        <v>399304</v>
      </c>
      <c r="D123" s="4">
        <f>IFERROR(__xludf.DUMMYFUNCTION("SPLIT(B123,"","")"),92.0)</f>
        <v>92</v>
      </c>
      <c r="E123" s="4">
        <f>IFERROR(__xludf.DUMMYFUNCTION("""COMPUTED_VALUE"""),304.0)</f>
        <v>304</v>
      </c>
      <c r="F123" s="4">
        <f>IFERROR(__xludf.DUMMYFUNCTION("SPLIT(C123,"","")"),399.0)</f>
        <v>399</v>
      </c>
      <c r="G123" s="4">
        <f>IFERROR(__xludf.DUMMYFUNCTION("""COMPUTED_VALUE"""),304.0)</f>
        <v>304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2" t="s">
        <v>127</v>
      </c>
      <c r="B124" s="3">
        <f>IFERROR(__xludf.DUMMYFUNCTION("SPLIT(A124,"" -&gt; "")"),978491.0)</f>
        <v>978491</v>
      </c>
      <c r="C124" s="3">
        <f>IFERROR(__xludf.DUMMYFUNCTION("""COMPUTED_VALUE"""),819491.0)</f>
        <v>819491</v>
      </c>
      <c r="D124" s="4">
        <f>IFERROR(__xludf.DUMMYFUNCTION("SPLIT(B124,"","")"),978.0)</f>
        <v>978</v>
      </c>
      <c r="E124" s="4">
        <f>IFERROR(__xludf.DUMMYFUNCTION("""COMPUTED_VALUE"""),491.0)</f>
        <v>491</v>
      </c>
      <c r="F124" s="4">
        <f>IFERROR(__xludf.DUMMYFUNCTION("SPLIT(C124,"","")"),819.0)</f>
        <v>819</v>
      </c>
      <c r="G124" s="4">
        <f>IFERROR(__xludf.DUMMYFUNCTION("""COMPUTED_VALUE"""),491.0)</f>
        <v>491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2" t="s">
        <v>128</v>
      </c>
      <c r="B125" s="3">
        <f>IFERROR(__xludf.DUMMYFUNCTION("SPLIT(A125,"" -&gt; "")"),99637.0)</f>
        <v>99637</v>
      </c>
      <c r="C125" s="3">
        <f>IFERROR(__xludf.DUMMYFUNCTION("""COMPUTED_VALUE"""),765637.0)</f>
        <v>765637</v>
      </c>
      <c r="D125" s="4">
        <f>IFERROR(__xludf.DUMMYFUNCTION("SPLIT(B125,"","")"),99.0)</f>
        <v>99</v>
      </c>
      <c r="E125" s="4">
        <f>IFERROR(__xludf.DUMMYFUNCTION("""COMPUTED_VALUE"""),637.0)</f>
        <v>637</v>
      </c>
      <c r="F125" s="4">
        <f>IFERROR(__xludf.DUMMYFUNCTION("SPLIT(C125,"","")"),765.0)</f>
        <v>765</v>
      </c>
      <c r="G125" s="4">
        <f>IFERROR(__xludf.DUMMYFUNCTION("""COMPUTED_VALUE"""),637.0)</f>
        <v>637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2" t="s">
        <v>129</v>
      </c>
      <c r="B126" s="3">
        <f>IFERROR(__xludf.DUMMYFUNCTION("SPLIT(A126,"" -&gt; "")"),243159.0)</f>
        <v>243159</v>
      </c>
      <c r="C126" s="3">
        <f>IFERROR(__xludf.DUMMYFUNCTION("""COMPUTED_VALUE"""),803719.0)</f>
        <v>803719</v>
      </c>
      <c r="D126" s="4">
        <f>IFERROR(__xludf.DUMMYFUNCTION("SPLIT(B126,"","")"),243.0)</f>
        <v>243</v>
      </c>
      <c r="E126" s="4">
        <f>IFERROR(__xludf.DUMMYFUNCTION("""COMPUTED_VALUE"""),159.0)</f>
        <v>159</v>
      </c>
      <c r="F126" s="4">
        <f>IFERROR(__xludf.DUMMYFUNCTION("SPLIT(C126,"","")"),803.0)</f>
        <v>803</v>
      </c>
      <c r="G126" s="4">
        <f>IFERROR(__xludf.DUMMYFUNCTION("""COMPUTED_VALUE"""),719.0)</f>
        <v>719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2" t="s">
        <v>130</v>
      </c>
      <c r="B127" s="3">
        <f>IFERROR(__xludf.DUMMYFUNCTION("SPLIT(A127,"" -&gt; "")"),139756.0)</f>
        <v>139756</v>
      </c>
      <c r="C127" s="3">
        <f>IFERROR(__xludf.DUMMYFUNCTION("""COMPUTED_VALUE"""),305756.0)</f>
        <v>305756</v>
      </c>
      <c r="D127" s="4">
        <f>IFERROR(__xludf.DUMMYFUNCTION("SPLIT(B127,"","")"),139.0)</f>
        <v>139</v>
      </c>
      <c r="E127" s="4">
        <f>IFERROR(__xludf.DUMMYFUNCTION("""COMPUTED_VALUE"""),756.0)</f>
        <v>756</v>
      </c>
      <c r="F127" s="4">
        <f>IFERROR(__xludf.DUMMYFUNCTION("SPLIT(C127,"","")"),305.0)</f>
        <v>305</v>
      </c>
      <c r="G127" s="4">
        <f>IFERROR(__xludf.DUMMYFUNCTION("""COMPUTED_VALUE"""),756.0)</f>
        <v>756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2" t="s">
        <v>131</v>
      </c>
      <c r="B128" s="3">
        <f>IFERROR(__xludf.DUMMYFUNCTION("SPLIT(A128,"" -&gt; "")"),815226.0)</f>
        <v>815226</v>
      </c>
      <c r="C128" s="3">
        <f>IFERROR(__xludf.DUMMYFUNCTION("""COMPUTED_VALUE"""),79962.0)</f>
        <v>79962</v>
      </c>
      <c r="D128" s="4">
        <f>IFERROR(__xludf.DUMMYFUNCTION("SPLIT(B128,"","")"),815.0)</f>
        <v>815</v>
      </c>
      <c r="E128" s="4">
        <f>IFERROR(__xludf.DUMMYFUNCTION("""COMPUTED_VALUE"""),226.0)</f>
        <v>226</v>
      </c>
      <c r="F128" s="4">
        <f>IFERROR(__xludf.DUMMYFUNCTION("SPLIT(C128,"","")"),79.0)</f>
        <v>79</v>
      </c>
      <c r="G128" s="4">
        <f>IFERROR(__xludf.DUMMYFUNCTION("""COMPUTED_VALUE"""),962.0)</f>
        <v>962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2" t="s">
        <v>132</v>
      </c>
      <c r="B129" s="3">
        <f>IFERROR(__xludf.DUMMYFUNCTION("SPLIT(A129,"" -&gt; "")"),317562.0)</f>
        <v>317562</v>
      </c>
      <c r="C129" s="3">
        <f>IFERROR(__xludf.DUMMYFUNCTION("""COMPUTED_VALUE"""),491562.0)</f>
        <v>491562</v>
      </c>
      <c r="D129" s="4">
        <f>IFERROR(__xludf.DUMMYFUNCTION("SPLIT(B129,"","")"),317.0)</f>
        <v>317</v>
      </c>
      <c r="E129" s="4">
        <f>IFERROR(__xludf.DUMMYFUNCTION("""COMPUTED_VALUE"""),562.0)</f>
        <v>562</v>
      </c>
      <c r="F129" s="4">
        <f>IFERROR(__xludf.DUMMYFUNCTION("SPLIT(C129,"","")"),491.0)</f>
        <v>491</v>
      </c>
      <c r="G129" s="4">
        <f>IFERROR(__xludf.DUMMYFUNCTION("""COMPUTED_VALUE"""),562.0)</f>
        <v>562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2" t="s">
        <v>133</v>
      </c>
      <c r="B130" s="1" t="str">
        <f>IFERROR(__xludf.DUMMYFUNCTION("SPLIT(A130,"" -&gt; "")"),"783,95")</f>
        <v>783,95</v>
      </c>
      <c r="C130" s="3">
        <f>IFERROR(__xludf.DUMMYFUNCTION("""COMPUTED_VALUE"""),783277.0)</f>
        <v>783277</v>
      </c>
      <c r="D130" s="4">
        <f>IFERROR(__xludf.DUMMYFUNCTION("SPLIT(B130,"","")"),783.0)</f>
        <v>783</v>
      </c>
      <c r="E130" s="4">
        <f>IFERROR(__xludf.DUMMYFUNCTION("""COMPUTED_VALUE"""),95.0)</f>
        <v>95</v>
      </c>
      <c r="F130" s="4">
        <f>IFERROR(__xludf.DUMMYFUNCTION("SPLIT(C130,"","")"),783.0)</f>
        <v>783</v>
      </c>
      <c r="G130" s="4">
        <f>IFERROR(__xludf.DUMMYFUNCTION("""COMPUTED_VALUE"""),277.0)</f>
        <v>277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2" t="s">
        <v>134</v>
      </c>
      <c r="B131" s="3">
        <f>IFERROR(__xludf.DUMMYFUNCTION("SPLIT(A131,"" -&gt; "")"),207321.0)</f>
        <v>207321</v>
      </c>
      <c r="C131" s="3">
        <f>IFERROR(__xludf.DUMMYFUNCTION("""COMPUTED_VALUE"""),133321.0)</f>
        <v>133321</v>
      </c>
      <c r="D131" s="4">
        <f>IFERROR(__xludf.DUMMYFUNCTION("SPLIT(B131,"","")"),207.0)</f>
        <v>207</v>
      </c>
      <c r="E131" s="4">
        <f>IFERROR(__xludf.DUMMYFUNCTION("""COMPUTED_VALUE"""),321.0)</f>
        <v>321</v>
      </c>
      <c r="F131" s="4">
        <f>IFERROR(__xludf.DUMMYFUNCTION("SPLIT(C131,"","")"),133.0)</f>
        <v>133</v>
      </c>
      <c r="G131" s="4">
        <f>IFERROR(__xludf.DUMMYFUNCTION("""COMPUTED_VALUE"""),321.0)</f>
        <v>321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2" t="s">
        <v>135</v>
      </c>
      <c r="B132" s="3">
        <f>IFERROR(__xludf.DUMMYFUNCTION("SPLIT(A132,"" -&gt; "")"),752136.0)</f>
        <v>752136</v>
      </c>
      <c r="C132" s="3">
        <f>IFERROR(__xludf.DUMMYFUNCTION("""COMPUTED_VALUE"""),185703.0)</f>
        <v>185703</v>
      </c>
      <c r="D132" s="4">
        <f>IFERROR(__xludf.DUMMYFUNCTION("SPLIT(B132,"","")"),752.0)</f>
        <v>752</v>
      </c>
      <c r="E132" s="4">
        <f>IFERROR(__xludf.DUMMYFUNCTION("""COMPUTED_VALUE"""),136.0)</f>
        <v>136</v>
      </c>
      <c r="F132" s="4">
        <f>IFERROR(__xludf.DUMMYFUNCTION("SPLIT(C132,"","")"),185.0)</f>
        <v>185</v>
      </c>
      <c r="G132" s="4">
        <f>IFERROR(__xludf.DUMMYFUNCTION("""COMPUTED_VALUE"""),703.0)</f>
        <v>703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2" t="s">
        <v>136</v>
      </c>
      <c r="B133" s="3">
        <f>IFERROR(__xludf.DUMMYFUNCTION("SPLIT(A133,"" -&gt; "")"),752990.0)</f>
        <v>752990</v>
      </c>
      <c r="C133" s="3">
        <f>IFERROR(__xludf.DUMMYFUNCTION("""COMPUTED_VALUE"""),752433.0)</f>
        <v>752433</v>
      </c>
      <c r="D133" s="4">
        <f>IFERROR(__xludf.DUMMYFUNCTION("SPLIT(B133,"","")"),752.0)</f>
        <v>752</v>
      </c>
      <c r="E133" s="4">
        <f>IFERROR(__xludf.DUMMYFUNCTION("""COMPUTED_VALUE"""),990.0)</f>
        <v>990</v>
      </c>
      <c r="F133" s="4">
        <f>IFERROR(__xludf.DUMMYFUNCTION("SPLIT(C133,"","")"),752.0)</f>
        <v>752</v>
      </c>
      <c r="G133" s="4">
        <f>IFERROR(__xludf.DUMMYFUNCTION("""COMPUTED_VALUE"""),433.0)</f>
        <v>433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2" t="s">
        <v>137</v>
      </c>
      <c r="B134" s="3">
        <f>IFERROR(__xludf.DUMMYFUNCTION("SPLIT(A134,"" -&gt; "")"),282841.0)</f>
        <v>282841</v>
      </c>
      <c r="C134" s="3">
        <f>IFERROR(__xludf.DUMMYFUNCTION("""COMPUTED_VALUE"""),466841.0)</f>
        <v>466841</v>
      </c>
      <c r="D134" s="4">
        <f>IFERROR(__xludf.DUMMYFUNCTION("SPLIT(B134,"","")"),282.0)</f>
        <v>282</v>
      </c>
      <c r="E134" s="4">
        <f>IFERROR(__xludf.DUMMYFUNCTION("""COMPUTED_VALUE"""),841.0)</f>
        <v>841</v>
      </c>
      <c r="F134" s="4">
        <f>IFERROR(__xludf.DUMMYFUNCTION("SPLIT(C134,"","")"),466.0)</f>
        <v>466</v>
      </c>
      <c r="G134" s="4">
        <f>IFERROR(__xludf.DUMMYFUNCTION("""COMPUTED_VALUE"""),841.0)</f>
        <v>841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2" t="s">
        <v>138</v>
      </c>
      <c r="B135" s="1" t="str">
        <f>IFERROR(__xludf.DUMMYFUNCTION("SPLIT(A135,"" -&gt; "")"),"314,31")</f>
        <v>314,31</v>
      </c>
      <c r="C135" s="3">
        <f>IFERROR(__xludf.DUMMYFUNCTION("""COMPUTED_VALUE"""),314829.0)</f>
        <v>314829</v>
      </c>
      <c r="D135" s="4">
        <f>IFERROR(__xludf.DUMMYFUNCTION("SPLIT(B135,"","")"),314.0)</f>
        <v>314</v>
      </c>
      <c r="E135" s="4">
        <f>IFERROR(__xludf.DUMMYFUNCTION("""COMPUTED_VALUE"""),31.0)</f>
        <v>31</v>
      </c>
      <c r="F135" s="4">
        <f>IFERROR(__xludf.DUMMYFUNCTION("SPLIT(C135,"","")"),314.0)</f>
        <v>314</v>
      </c>
      <c r="G135" s="4">
        <f>IFERROR(__xludf.DUMMYFUNCTION("""COMPUTED_VALUE"""),829.0)</f>
        <v>829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2" t="s">
        <v>139</v>
      </c>
      <c r="B136" s="3">
        <f>IFERROR(__xludf.DUMMYFUNCTION("SPLIT(A136,"" -&gt; "")"),637873.0)</f>
        <v>637873</v>
      </c>
      <c r="C136" s="3">
        <f>IFERROR(__xludf.DUMMYFUNCTION("""COMPUTED_VALUE"""),637854.0)</f>
        <v>637854</v>
      </c>
      <c r="D136" s="4">
        <f>IFERROR(__xludf.DUMMYFUNCTION("SPLIT(B136,"","")"),637.0)</f>
        <v>637</v>
      </c>
      <c r="E136" s="4">
        <f>IFERROR(__xludf.DUMMYFUNCTION("""COMPUTED_VALUE"""),873.0)</f>
        <v>873</v>
      </c>
      <c r="F136" s="4">
        <f>IFERROR(__xludf.DUMMYFUNCTION("SPLIT(C136,"","")"),637.0)</f>
        <v>637</v>
      </c>
      <c r="G136" s="4">
        <f>IFERROR(__xludf.DUMMYFUNCTION("""COMPUTED_VALUE"""),854.0)</f>
        <v>854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2" t="s">
        <v>140</v>
      </c>
      <c r="B137" s="3">
        <f>IFERROR(__xludf.DUMMYFUNCTION("SPLIT(A137,"" -&gt; "")"),60746.0)</f>
        <v>60746</v>
      </c>
      <c r="C137" s="3">
        <f>IFERROR(__xludf.DUMMYFUNCTION("""COMPUTED_VALUE"""),563243.0)</f>
        <v>563243</v>
      </c>
      <c r="D137" s="4">
        <f>IFERROR(__xludf.DUMMYFUNCTION("SPLIT(B137,"","")"),60.0)</f>
        <v>60</v>
      </c>
      <c r="E137" s="4">
        <f>IFERROR(__xludf.DUMMYFUNCTION("""COMPUTED_VALUE"""),746.0)</f>
        <v>746</v>
      </c>
      <c r="F137" s="4">
        <f>IFERROR(__xludf.DUMMYFUNCTION("SPLIT(C137,"","")"),563.0)</f>
        <v>563</v>
      </c>
      <c r="G137" s="4">
        <f>IFERROR(__xludf.DUMMYFUNCTION("""COMPUTED_VALUE"""),243.0)</f>
        <v>243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2" t="s">
        <v>141</v>
      </c>
      <c r="B138" s="3">
        <f>IFERROR(__xludf.DUMMYFUNCTION("SPLIT(A138,"" -&gt; "")"),646566.0)</f>
        <v>646566</v>
      </c>
      <c r="C138" s="1" t="str">
        <f>IFERROR(__xludf.DUMMYFUNCTION("""COMPUTED_VALUE"""),"119,39")</f>
        <v>119,39</v>
      </c>
      <c r="D138" s="4">
        <f>IFERROR(__xludf.DUMMYFUNCTION("SPLIT(B138,"","")"),646.0)</f>
        <v>646</v>
      </c>
      <c r="E138" s="4">
        <f>IFERROR(__xludf.DUMMYFUNCTION("""COMPUTED_VALUE"""),566.0)</f>
        <v>566</v>
      </c>
      <c r="F138" s="4">
        <f>IFERROR(__xludf.DUMMYFUNCTION("SPLIT(C138,"","")"),119.0)</f>
        <v>119</v>
      </c>
      <c r="G138" s="4">
        <f>IFERROR(__xludf.DUMMYFUNCTION("""COMPUTED_VALUE"""),39.0)</f>
        <v>39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2" t="s">
        <v>142</v>
      </c>
      <c r="B139" s="3">
        <f>IFERROR(__xludf.DUMMYFUNCTION("SPLIT(A139,"" -&gt; "")"),260475.0)</f>
        <v>260475</v>
      </c>
      <c r="C139" s="3">
        <f>IFERROR(__xludf.DUMMYFUNCTION("""COMPUTED_VALUE"""),124339.0)</f>
        <v>124339</v>
      </c>
      <c r="D139" s="4">
        <f>IFERROR(__xludf.DUMMYFUNCTION("SPLIT(B139,"","")"),260.0)</f>
        <v>260</v>
      </c>
      <c r="E139" s="4">
        <f>IFERROR(__xludf.DUMMYFUNCTION("""COMPUTED_VALUE"""),475.0)</f>
        <v>475</v>
      </c>
      <c r="F139" s="4">
        <f>IFERROR(__xludf.DUMMYFUNCTION("SPLIT(C139,"","")"),124.0)</f>
        <v>124</v>
      </c>
      <c r="G139" s="4">
        <f>IFERROR(__xludf.DUMMYFUNCTION("""COMPUTED_VALUE"""),339.0)</f>
        <v>339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2" t="s">
        <v>143</v>
      </c>
      <c r="B140" s="3">
        <f>IFERROR(__xludf.DUMMYFUNCTION("SPLIT(A140,"" -&gt; "")"),603647.0)</f>
        <v>603647</v>
      </c>
      <c r="C140" s="3">
        <f>IFERROR(__xludf.DUMMYFUNCTION("""COMPUTED_VALUE"""),327647.0)</f>
        <v>327647</v>
      </c>
      <c r="D140" s="4">
        <f>IFERROR(__xludf.DUMMYFUNCTION("SPLIT(B140,"","")"),603.0)</f>
        <v>603</v>
      </c>
      <c r="E140" s="4">
        <f>IFERROR(__xludf.DUMMYFUNCTION("""COMPUTED_VALUE"""),647.0)</f>
        <v>647</v>
      </c>
      <c r="F140" s="4">
        <f>IFERROR(__xludf.DUMMYFUNCTION("SPLIT(C140,"","")"),327.0)</f>
        <v>327</v>
      </c>
      <c r="G140" s="4">
        <f>IFERROR(__xludf.DUMMYFUNCTION("""COMPUTED_VALUE"""),647.0)</f>
        <v>647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2" t="s">
        <v>144</v>
      </c>
      <c r="B141" s="3">
        <f>IFERROR(__xludf.DUMMYFUNCTION("SPLIT(A141,"" -&gt; "")"),990202.0)</f>
        <v>990202</v>
      </c>
      <c r="C141" s="3">
        <f>IFERROR(__xludf.DUMMYFUNCTION("""COMPUTED_VALUE"""),342202.0)</f>
        <v>342202</v>
      </c>
      <c r="D141" s="4">
        <f>IFERROR(__xludf.DUMMYFUNCTION("SPLIT(B141,"","")"),990.0)</f>
        <v>990</v>
      </c>
      <c r="E141" s="4">
        <f>IFERROR(__xludf.DUMMYFUNCTION("""COMPUTED_VALUE"""),202.0)</f>
        <v>202</v>
      </c>
      <c r="F141" s="4">
        <f>IFERROR(__xludf.DUMMYFUNCTION("SPLIT(C141,"","")"),342.0)</f>
        <v>342</v>
      </c>
      <c r="G141" s="4">
        <f>IFERROR(__xludf.DUMMYFUNCTION("""COMPUTED_VALUE"""),202.0)</f>
        <v>202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" t="s">
        <v>145</v>
      </c>
      <c r="B142" s="3">
        <f>IFERROR(__xludf.DUMMYFUNCTION("SPLIT(A142,"" -&gt; "")"),981620.0)</f>
        <v>981620</v>
      </c>
      <c r="C142" s="3">
        <f>IFERROR(__xludf.DUMMYFUNCTION("""COMPUTED_VALUE"""),606620.0)</f>
        <v>606620</v>
      </c>
      <c r="D142" s="4">
        <f>IFERROR(__xludf.DUMMYFUNCTION("SPLIT(B142,"","")"),981.0)</f>
        <v>981</v>
      </c>
      <c r="E142" s="4">
        <f>IFERROR(__xludf.DUMMYFUNCTION("""COMPUTED_VALUE"""),620.0)</f>
        <v>620</v>
      </c>
      <c r="F142" s="4">
        <f>IFERROR(__xludf.DUMMYFUNCTION("SPLIT(C142,"","")"),606.0)</f>
        <v>606</v>
      </c>
      <c r="G142" s="4">
        <f>IFERROR(__xludf.DUMMYFUNCTION("""COMPUTED_VALUE"""),620.0)</f>
        <v>620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2" t="s">
        <v>146</v>
      </c>
      <c r="B143" s="3">
        <f>IFERROR(__xludf.DUMMYFUNCTION("SPLIT(A143,"" -&gt; "")"),475352.0)</f>
        <v>475352</v>
      </c>
      <c r="C143" s="3">
        <f>IFERROR(__xludf.DUMMYFUNCTION("""COMPUTED_VALUE"""),313352.0)</f>
        <v>313352</v>
      </c>
      <c r="D143" s="4">
        <f>IFERROR(__xludf.DUMMYFUNCTION("SPLIT(B143,"","")"),475.0)</f>
        <v>475</v>
      </c>
      <c r="E143" s="4">
        <f>IFERROR(__xludf.DUMMYFUNCTION("""COMPUTED_VALUE"""),352.0)</f>
        <v>352</v>
      </c>
      <c r="F143" s="4">
        <f>IFERROR(__xludf.DUMMYFUNCTION("SPLIT(C143,"","")"),313.0)</f>
        <v>313</v>
      </c>
      <c r="G143" s="4">
        <f>IFERROR(__xludf.DUMMYFUNCTION("""COMPUTED_VALUE"""),352.0)</f>
        <v>352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2" t="s">
        <v>147</v>
      </c>
      <c r="B144" s="3">
        <f>IFERROR(__xludf.DUMMYFUNCTION("SPLIT(A144,"" -&gt; "")"),184497.0)</f>
        <v>184497</v>
      </c>
      <c r="C144" s="3">
        <f>IFERROR(__xludf.DUMMYFUNCTION("""COMPUTED_VALUE"""),143497.0)</f>
        <v>143497</v>
      </c>
      <c r="D144" s="4">
        <f>IFERROR(__xludf.DUMMYFUNCTION("SPLIT(B144,"","")"),184.0)</f>
        <v>184</v>
      </c>
      <c r="E144" s="4">
        <f>IFERROR(__xludf.DUMMYFUNCTION("""COMPUTED_VALUE"""),497.0)</f>
        <v>497</v>
      </c>
      <c r="F144" s="4">
        <f>IFERROR(__xludf.DUMMYFUNCTION("SPLIT(C144,"","")"),143.0)</f>
        <v>143</v>
      </c>
      <c r="G144" s="4">
        <f>IFERROR(__xludf.DUMMYFUNCTION("""COMPUTED_VALUE"""),497.0)</f>
        <v>497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2" t="s">
        <v>148</v>
      </c>
      <c r="B145" s="3">
        <f>IFERROR(__xludf.DUMMYFUNCTION("SPLIT(A145,"" -&gt; "")"),130929.0)</f>
        <v>130929</v>
      </c>
      <c r="C145" s="3">
        <f>IFERROR(__xludf.DUMMYFUNCTION("""COMPUTED_VALUE"""),329929.0)</f>
        <v>329929</v>
      </c>
      <c r="D145" s="4">
        <f>IFERROR(__xludf.DUMMYFUNCTION("SPLIT(B145,"","")"),130.0)</f>
        <v>130</v>
      </c>
      <c r="E145" s="4">
        <f>IFERROR(__xludf.DUMMYFUNCTION("""COMPUTED_VALUE"""),929.0)</f>
        <v>929</v>
      </c>
      <c r="F145" s="4">
        <f>IFERROR(__xludf.DUMMYFUNCTION("SPLIT(C145,"","")"),329.0)</f>
        <v>329</v>
      </c>
      <c r="G145" s="4">
        <f>IFERROR(__xludf.DUMMYFUNCTION("""COMPUTED_VALUE"""),929.0)</f>
        <v>929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2" t="s">
        <v>149</v>
      </c>
      <c r="B146" s="3">
        <f>IFERROR(__xludf.DUMMYFUNCTION("SPLIT(A146,"" -&gt; "")"),779111.0)</f>
        <v>779111</v>
      </c>
      <c r="C146" s="3">
        <f>IFERROR(__xludf.DUMMYFUNCTION("""COMPUTED_VALUE"""),779975.0)</f>
        <v>779975</v>
      </c>
      <c r="D146" s="4">
        <f>IFERROR(__xludf.DUMMYFUNCTION("SPLIT(B146,"","")"),779.0)</f>
        <v>779</v>
      </c>
      <c r="E146" s="4">
        <f>IFERROR(__xludf.DUMMYFUNCTION("""COMPUTED_VALUE"""),111.0)</f>
        <v>111</v>
      </c>
      <c r="F146" s="4">
        <f>IFERROR(__xludf.DUMMYFUNCTION("SPLIT(C146,"","")"),779.0)</f>
        <v>779</v>
      </c>
      <c r="G146" s="4">
        <f>IFERROR(__xludf.DUMMYFUNCTION("""COMPUTED_VALUE"""),975.0)</f>
        <v>975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2" t="s">
        <v>150</v>
      </c>
      <c r="B147" s="3">
        <f>IFERROR(__xludf.DUMMYFUNCTION("SPLIT(A147,"" -&gt; "")"),892960.0)</f>
        <v>892960</v>
      </c>
      <c r="C147" s="1" t="str">
        <f>IFERROR(__xludf.DUMMYFUNCTION("""COMPUTED_VALUE"""),"11,79")</f>
        <v>11,79</v>
      </c>
      <c r="D147" s="4">
        <f>IFERROR(__xludf.DUMMYFUNCTION("SPLIT(B147,"","")"),892.0)</f>
        <v>892</v>
      </c>
      <c r="E147" s="4">
        <f>IFERROR(__xludf.DUMMYFUNCTION("""COMPUTED_VALUE"""),960.0)</f>
        <v>960</v>
      </c>
      <c r="F147" s="4">
        <f>IFERROR(__xludf.DUMMYFUNCTION("SPLIT(C147,"","")"),11.0)</f>
        <v>11</v>
      </c>
      <c r="G147" s="4">
        <f>IFERROR(__xludf.DUMMYFUNCTION("""COMPUTED_VALUE"""),79.0)</f>
        <v>79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2" t="s">
        <v>151</v>
      </c>
      <c r="B148" s="3">
        <f>IFERROR(__xludf.DUMMYFUNCTION("SPLIT(A148,"" -&gt; "")"),37984.0)</f>
        <v>37984</v>
      </c>
      <c r="C148" s="3">
        <f>IFERROR(__xludf.DUMMYFUNCTION("""COMPUTED_VALUE"""),919102.0)</f>
        <v>919102</v>
      </c>
      <c r="D148" s="4">
        <f>IFERROR(__xludf.DUMMYFUNCTION("SPLIT(B148,"","")"),37.0)</f>
        <v>37</v>
      </c>
      <c r="E148" s="4">
        <f>IFERROR(__xludf.DUMMYFUNCTION("""COMPUTED_VALUE"""),984.0)</f>
        <v>984</v>
      </c>
      <c r="F148" s="4">
        <f>IFERROR(__xludf.DUMMYFUNCTION("SPLIT(C148,"","")"),919.0)</f>
        <v>919</v>
      </c>
      <c r="G148" s="4">
        <f>IFERROR(__xludf.DUMMYFUNCTION("""COMPUTED_VALUE"""),102.0)</f>
        <v>102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2" t="s">
        <v>152</v>
      </c>
      <c r="B149" s="3">
        <f>IFERROR(__xludf.DUMMYFUNCTION("SPLIT(A149,"" -&gt; "")"),589794.0)</f>
        <v>589794</v>
      </c>
      <c r="C149" s="3">
        <f>IFERROR(__xludf.DUMMYFUNCTION("""COMPUTED_VALUE"""),589548.0)</f>
        <v>589548</v>
      </c>
      <c r="D149" s="4">
        <f>IFERROR(__xludf.DUMMYFUNCTION("SPLIT(B149,"","")"),589.0)</f>
        <v>589</v>
      </c>
      <c r="E149" s="4">
        <f>IFERROR(__xludf.DUMMYFUNCTION("""COMPUTED_VALUE"""),794.0)</f>
        <v>794</v>
      </c>
      <c r="F149" s="4">
        <f>IFERROR(__xludf.DUMMYFUNCTION("SPLIT(C149,"","")"),589.0)</f>
        <v>589</v>
      </c>
      <c r="G149" s="4">
        <f>IFERROR(__xludf.DUMMYFUNCTION("""COMPUTED_VALUE"""),548.0)</f>
        <v>548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2" t="s">
        <v>153</v>
      </c>
      <c r="B150" s="3">
        <f>IFERROR(__xludf.DUMMYFUNCTION("SPLIT(A150,"" -&gt; "")"),665668.0)</f>
        <v>665668</v>
      </c>
      <c r="C150" s="3">
        <f>IFERROR(__xludf.DUMMYFUNCTION("""COMPUTED_VALUE"""),385668.0)</f>
        <v>385668</v>
      </c>
      <c r="D150" s="4">
        <f>IFERROR(__xludf.DUMMYFUNCTION("SPLIT(B150,"","")"),665.0)</f>
        <v>665</v>
      </c>
      <c r="E150" s="4">
        <f>IFERROR(__xludf.DUMMYFUNCTION("""COMPUTED_VALUE"""),668.0)</f>
        <v>668</v>
      </c>
      <c r="F150" s="4">
        <f>IFERROR(__xludf.DUMMYFUNCTION("SPLIT(C150,"","")"),385.0)</f>
        <v>385</v>
      </c>
      <c r="G150" s="4">
        <f>IFERROR(__xludf.DUMMYFUNCTION("""COMPUTED_VALUE"""),668.0)</f>
        <v>668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2" t="s">
        <v>154</v>
      </c>
      <c r="B151" s="3">
        <f>IFERROR(__xludf.DUMMYFUNCTION("SPLIT(A151,"" -&gt; "")"),668301.0)</f>
        <v>668301</v>
      </c>
      <c r="C151" s="3">
        <f>IFERROR(__xludf.DUMMYFUNCTION("""COMPUTED_VALUE"""),281301.0)</f>
        <v>281301</v>
      </c>
      <c r="D151" s="4">
        <f>IFERROR(__xludf.DUMMYFUNCTION("SPLIT(B151,"","")"),668.0)</f>
        <v>668</v>
      </c>
      <c r="E151" s="4">
        <f>IFERROR(__xludf.DUMMYFUNCTION("""COMPUTED_VALUE"""),301.0)</f>
        <v>301</v>
      </c>
      <c r="F151" s="4">
        <f>IFERROR(__xludf.DUMMYFUNCTION("SPLIT(C151,"","")"),281.0)</f>
        <v>281</v>
      </c>
      <c r="G151" s="4">
        <f>IFERROR(__xludf.DUMMYFUNCTION("""COMPUTED_VALUE"""),301.0)</f>
        <v>301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2" t="s">
        <v>155</v>
      </c>
      <c r="B152" s="3">
        <f>IFERROR(__xludf.DUMMYFUNCTION("SPLIT(A152,"" -&gt; "")"),860122.0)</f>
        <v>860122</v>
      </c>
      <c r="C152" s="3">
        <f>IFERROR(__xludf.DUMMYFUNCTION("""COMPUTED_VALUE"""),623122.0)</f>
        <v>623122</v>
      </c>
      <c r="D152" s="4">
        <f>IFERROR(__xludf.DUMMYFUNCTION("SPLIT(B152,"","")"),860.0)</f>
        <v>860</v>
      </c>
      <c r="E152" s="4">
        <f>IFERROR(__xludf.DUMMYFUNCTION("""COMPUTED_VALUE"""),122.0)</f>
        <v>122</v>
      </c>
      <c r="F152" s="4">
        <f>IFERROR(__xludf.DUMMYFUNCTION("SPLIT(C152,"","")"),623.0)</f>
        <v>623</v>
      </c>
      <c r="G152" s="4">
        <f>IFERROR(__xludf.DUMMYFUNCTION("""COMPUTED_VALUE"""),122.0)</f>
        <v>122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2" t="s">
        <v>156</v>
      </c>
      <c r="B153" s="3">
        <f>IFERROR(__xludf.DUMMYFUNCTION("SPLIT(A153,"" -&gt; "")"),18914.0)</f>
        <v>18914</v>
      </c>
      <c r="C153" s="3">
        <f>IFERROR(__xludf.DUMMYFUNCTION("""COMPUTED_VALUE"""),782150.0)</f>
        <v>782150</v>
      </c>
      <c r="D153" s="4">
        <f>IFERROR(__xludf.DUMMYFUNCTION("SPLIT(B153,"","")"),18.0)</f>
        <v>18</v>
      </c>
      <c r="E153" s="4">
        <f>IFERROR(__xludf.DUMMYFUNCTION("""COMPUTED_VALUE"""),914.0)</f>
        <v>914</v>
      </c>
      <c r="F153" s="4">
        <f>IFERROR(__xludf.DUMMYFUNCTION("SPLIT(C153,"","")"),782.0)</f>
        <v>782</v>
      </c>
      <c r="G153" s="4">
        <f>IFERROR(__xludf.DUMMYFUNCTION("""COMPUTED_VALUE"""),150.0)</f>
        <v>150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2" t="s">
        <v>157</v>
      </c>
      <c r="B154" s="3">
        <f>IFERROR(__xludf.DUMMYFUNCTION("SPLIT(A154,"" -&gt; "")"),691150.0)</f>
        <v>691150</v>
      </c>
      <c r="C154" s="3">
        <f>IFERROR(__xludf.DUMMYFUNCTION("""COMPUTED_VALUE"""),25150.0)</f>
        <v>25150</v>
      </c>
      <c r="D154" s="4">
        <f>IFERROR(__xludf.DUMMYFUNCTION("SPLIT(B154,"","")"),691.0)</f>
        <v>691</v>
      </c>
      <c r="E154" s="4">
        <f>IFERROR(__xludf.DUMMYFUNCTION("""COMPUTED_VALUE"""),150.0)</f>
        <v>150</v>
      </c>
      <c r="F154" s="4">
        <f>IFERROR(__xludf.DUMMYFUNCTION("SPLIT(C154,"","")"),25.0)</f>
        <v>25</v>
      </c>
      <c r="G154" s="4">
        <f>IFERROR(__xludf.DUMMYFUNCTION("""COMPUTED_VALUE"""),150.0)</f>
        <v>150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2" t="s">
        <v>158</v>
      </c>
      <c r="B155" s="3">
        <f>IFERROR(__xludf.DUMMYFUNCTION("SPLIT(A155,"" -&gt; "")"),117439.0)</f>
        <v>117439</v>
      </c>
      <c r="C155" s="3">
        <f>IFERROR(__xludf.DUMMYFUNCTION("""COMPUTED_VALUE"""),462439.0)</f>
        <v>462439</v>
      </c>
      <c r="D155" s="4">
        <f>IFERROR(__xludf.DUMMYFUNCTION("SPLIT(B155,"","")"),117.0)</f>
        <v>117</v>
      </c>
      <c r="E155" s="4">
        <f>IFERROR(__xludf.DUMMYFUNCTION("""COMPUTED_VALUE"""),439.0)</f>
        <v>439</v>
      </c>
      <c r="F155" s="4">
        <f>IFERROR(__xludf.DUMMYFUNCTION("SPLIT(C155,"","")"),462.0)</f>
        <v>462</v>
      </c>
      <c r="G155" s="4">
        <f>IFERROR(__xludf.DUMMYFUNCTION("""COMPUTED_VALUE"""),439.0)</f>
        <v>439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2" t="s">
        <v>159</v>
      </c>
      <c r="B156" s="3">
        <f>IFERROR(__xludf.DUMMYFUNCTION("SPLIT(A156,"" -&gt; "")"),926695.0)</f>
        <v>926695</v>
      </c>
      <c r="C156" s="3">
        <f>IFERROR(__xludf.DUMMYFUNCTION("""COMPUTED_VALUE"""),926651.0)</f>
        <v>926651</v>
      </c>
      <c r="D156" s="4">
        <f>IFERROR(__xludf.DUMMYFUNCTION("SPLIT(B156,"","")"),926.0)</f>
        <v>926</v>
      </c>
      <c r="E156" s="4">
        <f>IFERROR(__xludf.DUMMYFUNCTION("""COMPUTED_VALUE"""),695.0)</f>
        <v>695</v>
      </c>
      <c r="F156" s="4">
        <f>IFERROR(__xludf.DUMMYFUNCTION("SPLIT(C156,"","")"),926.0)</f>
        <v>926</v>
      </c>
      <c r="G156" s="4">
        <f>IFERROR(__xludf.DUMMYFUNCTION("""COMPUTED_VALUE"""),651.0)</f>
        <v>651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2" t="s">
        <v>160</v>
      </c>
      <c r="B157" s="3">
        <f>IFERROR(__xludf.DUMMYFUNCTION("SPLIT(A157,"" -&gt; "")"),907644.0)</f>
        <v>907644</v>
      </c>
      <c r="C157" s="3">
        <f>IFERROR(__xludf.DUMMYFUNCTION("""COMPUTED_VALUE"""),708644.0)</f>
        <v>708644</v>
      </c>
      <c r="D157" s="4">
        <f>IFERROR(__xludf.DUMMYFUNCTION("SPLIT(B157,"","")"),907.0)</f>
        <v>907</v>
      </c>
      <c r="E157" s="4">
        <f>IFERROR(__xludf.DUMMYFUNCTION("""COMPUTED_VALUE"""),644.0)</f>
        <v>644</v>
      </c>
      <c r="F157" s="4">
        <f>IFERROR(__xludf.DUMMYFUNCTION("SPLIT(C157,"","")"),708.0)</f>
        <v>708</v>
      </c>
      <c r="G157" s="4">
        <f>IFERROR(__xludf.DUMMYFUNCTION("""COMPUTED_VALUE"""),644.0)</f>
        <v>644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2" t="s">
        <v>161</v>
      </c>
      <c r="B158" s="3">
        <f>IFERROR(__xludf.DUMMYFUNCTION("SPLIT(A158,"" -&gt; "")"),545120.0)</f>
        <v>545120</v>
      </c>
      <c r="C158" s="3">
        <f>IFERROR(__xludf.DUMMYFUNCTION("""COMPUTED_VALUE"""),229120.0)</f>
        <v>229120</v>
      </c>
      <c r="D158" s="4">
        <f>IFERROR(__xludf.DUMMYFUNCTION("SPLIT(B158,"","")"),545.0)</f>
        <v>545</v>
      </c>
      <c r="E158" s="4">
        <f>IFERROR(__xludf.DUMMYFUNCTION("""COMPUTED_VALUE"""),120.0)</f>
        <v>120</v>
      </c>
      <c r="F158" s="4">
        <f>IFERROR(__xludf.DUMMYFUNCTION("SPLIT(C158,"","")"),229.0)</f>
        <v>229</v>
      </c>
      <c r="G158" s="4">
        <f>IFERROR(__xludf.DUMMYFUNCTION("""COMPUTED_VALUE"""),120.0)</f>
        <v>120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2" t="s">
        <v>162</v>
      </c>
      <c r="B159" s="3">
        <f>IFERROR(__xludf.DUMMYFUNCTION("SPLIT(A159,"" -&gt; "")"),181659.0)</f>
        <v>181659</v>
      </c>
      <c r="C159" s="3">
        <f>IFERROR(__xludf.DUMMYFUNCTION("""COMPUTED_VALUE"""),181820.0)</f>
        <v>181820</v>
      </c>
      <c r="D159" s="4">
        <f>IFERROR(__xludf.DUMMYFUNCTION("SPLIT(B159,"","")"),181.0)</f>
        <v>181</v>
      </c>
      <c r="E159" s="4">
        <f>IFERROR(__xludf.DUMMYFUNCTION("""COMPUTED_VALUE"""),659.0)</f>
        <v>659</v>
      </c>
      <c r="F159" s="4">
        <f>IFERROR(__xludf.DUMMYFUNCTION("SPLIT(C159,"","")"),181.0)</f>
        <v>181</v>
      </c>
      <c r="G159" s="4">
        <f>IFERROR(__xludf.DUMMYFUNCTION("""COMPUTED_VALUE"""),820.0)</f>
        <v>820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2" t="s">
        <v>163</v>
      </c>
      <c r="B160" s="3">
        <f>IFERROR(__xludf.DUMMYFUNCTION("SPLIT(A160,"" -&gt; "")"),362543.0)</f>
        <v>362543</v>
      </c>
      <c r="C160" s="3">
        <f>IFERROR(__xludf.DUMMYFUNCTION("""COMPUTED_VALUE"""),575330.0)</f>
        <v>575330</v>
      </c>
      <c r="D160" s="4">
        <f>IFERROR(__xludf.DUMMYFUNCTION("SPLIT(B160,"","")"),362.0)</f>
        <v>362</v>
      </c>
      <c r="E160" s="4">
        <f>IFERROR(__xludf.DUMMYFUNCTION("""COMPUTED_VALUE"""),543.0)</f>
        <v>543</v>
      </c>
      <c r="F160" s="4">
        <f>IFERROR(__xludf.DUMMYFUNCTION("SPLIT(C160,"","")"),575.0)</f>
        <v>575</v>
      </c>
      <c r="G160" s="4">
        <f>IFERROR(__xludf.DUMMYFUNCTION("""COMPUTED_VALUE"""),330.0)</f>
        <v>330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2" t="s">
        <v>164</v>
      </c>
      <c r="B161" s="3">
        <f>IFERROR(__xludf.DUMMYFUNCTION("SPLIT(A161,"" -&gt; "")"),603531.0)</f>
        <v>603531</v>
      </c>
      <c r="C161" s="3">
        <f>IFERROR(__xludf.DUMMYFUNCTION("""COMPUTED_VALUE"""),603142.0)</f>
        <v>603142</v>
      </c>
      <c r="D161" s="4">
        <f>IFERROR(__xludf.DUMMYFUNCTION("SPLIT(B161,"","")"),603.0)</f>
        <v>603</v>
      </c>
      <c r="E161" s="4">
        <f>IFERROR(__xludf.DUMMYFUNCTION("""COMPUTED_VALUE"""),531.0)</f>
        <v>531</v>
      </c>
      <c r="F161" s="4">
        <f>IFERROR(__xludf.DUMMYFUNCTION("SPLIT(C161,"","")"),603.0)</f>
        <v>603</v>
      </c>
      <c r="G161" s="4">
        <f>IFERROR(__xludf.DUMMYFUNCTION("""COMPUTED_VALUE"""),142.0)</f>
        <v>142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2" t="s">
        <v>165</v>
      </c>
      <c r="B162" s="3">
        <f>IFERROR(__xludf.DUMMYFUNCTION("SPLIT(A162,"" -&gt; "")"),754404.0)</f>
        <v>754404</v>
      </c>
      <c r="C162" s="3">
        <f>IFERROR(__xludf.DUMMYFUNCTION("""COMPUTED_VALUE"""),754678.0)</f>
        <v>754678</v>
      </c>
      <c r="D162" s="4">
        <f>IFERROR(__xludf.DUMMYFUNCTION("SPLIT(B162,"","")"),754.0)</f>
        <v>754</v>
      </c>
      <c r="E162" s="4">
        <f>IFERROR(__xludf.DUMMYFUNCTION("""COMPUTED_VALUE"""),404.0)</f>
        <v>404</v>
      </c>
      <c r="F162" s="4">
        <f>IFERROR(__xludf.DUMMYFUNCTION("SPLIT(C162,"","")"),754.0)</f>
        <v>754</v>
      </c>
      <c r="G162" s="4">
        <f>IFERROR(__xludf.DUMMYFUNCTION("""COMPUTED_VALUE"""),678.0)</f>
        <v>678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2" t="s">
        <v>166</v>
      </c>
      <c r="B163" s="3">
        <f>IFERROR(__xludf.DUMMYFUNCTION("SPLIT(A163,"" -&gt; "")"),703551.0)</f>
        <v>703551</v>
      </c>
      <c r="C163" s="3">
        <f>IFERROR(__xludf.DUMMYFUNCTION("""COMPUTED_VALUE"""),450551.0)</f>
        <v>450551</v>
      </c>
      <c r="D163" s="4">
        <f>IFERROR(__xludf.DUMMYFUNCTION("SPLIT(B163,"","")"),703.0)</f>
        <v>703</v>
      </c>
      <c r="E163" s="4">
        <f>IFERROR(__xludf.DUMMYFUNCTION("""COMPUTED_VALUE"""),551.0)</f>
        <v>551</v>
      </c>
      <c r="F163" s="4">
        <f>IFERROR(__xludf.DUMMYFUNCTION("SPLIT(C163,"","")"),450.0)</f>
        <v>450</v>
      </c>
      <c r="G163" s="4">
        <f>IFERROR(__xludf.DUMMYFUNCTION("""COMPUTED_VALUE"""),551.0)</f>
        <v>551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2" t="s">
        <v>167</v>
      </c>
      <c r="B164" s="3">
        <f>IFERROR(__xludf.DUMMYFUNCTION("SPLIT(A164,"" -&gt; "")"),794137.0)</f>
        <v>794137</v>
      </c>
      <c r="C164" s="3">
        <f>IFERROR(__xludf.DUMMYFUNCTION("""COMPUTED_VALUE"""),581137.0)</f>
        <v>581137</v>
      </c>
      <c r="D164" s="4">
        <f>IFERROR(__xludf.DUMMYFUNCTION("SPLIT(B164,"","")"),794.0)</f>
        <v>794</v>
      </c>
      <c r="E164" s="4">
        <f>IFERROR(__xludf.DUMMYFUNCTION("""COMPUTED_VALUE"""),137.0)</f>
        <v>137</v>
      </c>
      <c r="F164" s="4">
        <f>IFERROR(__xludf.DUMMYFUNCTION("SPLIT(C164,"","")"),581.0)</f>
        <v>581</v>
      </c>
      <c r="G164" s="4">
        <f>IFERROR(__xludf.DUMMYFUNCTION("""COMPUTED_VALUE"""),137.0)</f>
        <v>137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2" t="s">
        <v>168</v>
      </c>
      <c r="B165" s="3">
        <f>IFERROR(__xludf.DUMMYFUNCTION("SPLIT(A165,"" -&gt; "")"),866288.0)</f>
        <v>866288</v>
      </c>
      <c r="C165" s="3">
        <f>IFERROR(__xludf.DUMMYFUNCTION("""COMPUTED_VALUE"""),327827.0)</f>
        <v>327827</v>
      </c>
      <c r="D165" s="4">
        <f>IFERROR(__xludf.DUMMYFUNCTION("SPLIT(B165,"","")"),866.0)</f>
        <v>866</v>
      </c>
      <c r="E165" s="4">
        <f>IFERROR(__xludf.DUMMYFUNCTION("""COMPUTED_VALUE"""),288.0)</f>
        <v>288</v>
      </c>
      <c r="F165" s="4">
        <f>IFERROR(__xludf.DUMMYFUNCTION("SPLIT(C165,"","")"),327.0)</f>
        <v>327</v>
      </c>
      <c r="G165" s="4">
        <f>IFERROR(__xludf.DUMMYFUNCTION("""COMPUTED_VALUE"""),827.0)</f>
        <v>827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2" t="s">
        <v>169</v>
      </c>
      <c r="B166" s="3">
        <f>IFERROR(__xludf.DUMMYFUNCTION("SPLIT(A166,"" -&gt; "")"),676613.0)</f>
        <v>676613</v>
      </c>
      <c r="C166" s="3">
        <f>IFERROR(__xludf.DUMMYFUNCTION("""COMPUTED_VALUE"""),676470.0)</f>
        <v>676470</v>
      </c>
      <c r="D166" s="4">
        <f>IFERROR(__xludf.DUMMYFUNCTION("SPLIT(B166,"","")"),676.0)</f>
        <v>676</v>
      </c>
      <c r="E166" s="4">
        <f>IFERROR(__xludf.DUMMYFUNCTION("""COMPUTED_VALUE"""),613.0)</f>
        <v>613</v>
      </c>
      <c r="F166" s="4">
        <f>IFERROR(__xludf.DUMMYFUNCTION("SPLIT(C166,"","")"),676.0)</f>
        <v>676</v>
      </c>
      <c r="G166" s="4">
        <f>IFERROR(__xludf.DUMMYFUNCTION("""COMPUTED_VALUE"""),470.0)</f>
        <v>470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2" t="s">
        <v>170</v>
      </c>
      <c r="B167" s="3">
        <f>IFERROR(__xludf.DUMMYFUNCTION("SPLIT(A167,"" -&gt; "")"),874130.0)</f>
        <v>874130</v>
      </c>
      <c r="C167" s="3">
        <f>IFERROR(__xludf.DUMMYFUNCTION("""COMPUTED_VALUE"""),23981.0)</f>
        <v>23981</v>
      </c>
      <c r="D167" s="4">
        <f>IFERROR(__xludf.DUMMYFUNCTION("SPLIT(B167,"","")"),874.0)</f>
        <v>874</v>
      </c>
      <c r="E167" s="4">
        <f>IFERROR(__xludf.DUMMYFUNCTION("""COMPUTED_VALUE"""),130.0)</f>
        <v>130</v>
      </c>
      <c r="F167" s="4">
        <f>IFERROR(__xludf.DUMMYFUNCTION("SPLIT(C167,"","")"),23.0)</f>
        <v>23</v>
      </c>
      <c r="G167" s="4">
        <f>IFERROR(__xludf.DUMMYFUNCTION("""COMPUTED_VALUE"""),981.0)</f>
        <v>981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2" t="s">
        <v>171</v>
      </c>
      <c r="B168" s="3">
        <f>IFERROR(__xludf.DUMMYFUNCTION("SPLIT(A168,"" -&gt; "")"),132288.0)</f>
        <v>132288</v>
      </c>
      <c r="C168" s="3">
        <f>IFERROR(__xludf.DUMMYFUNCTION("""COMPUTED_VALUE"""),360288.0)</f>
        <v>360288</v>
      </c>
      <c r="D168" s="4">
        <f>IFERROR(__xludf.DUMMYFUNCTION("SPLIT(B168,"","")"),132.0)</f>
        <v>132</v>
      </c>
      <c r="E168" s="4">
        <f>IFERROR(__xludf.DUMMYFUNCTION("""COMPUTED_VALUE"""),288.0)</f>
        <v>288</v>
      </c>
      <c r="F168" s="4">
        <f>IFERROR(__xludf.DUMMYFUNCTION("SPLIT(C168,"","")"),360.0)</f>
        <v>360</v>
      </c>
      <c r="G168" s="4">
        <f>IFERROR(__xludf.DUMMYFUNCTION("""COMPUTED_VALUE"""),288.0)</f>
        <v>288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2" t="s">
        <v>172</v>
      </c>
      <c r="B169" s="3">
        <f>IFERROR(__xludf.DUMMYFUNCTION("SPLIT(A169,"" -&gt; "")"),706147.0)</f>
        <v>706147</v>
      </c>
      <c r="C169" s="3">
        <f>IFERROR(__xludf.DUMMYFUNCTION("""COMPUTED_VALUE"""),706433.0)</f>
        <v>706433</v>
      </c>
      <c r="D169" s="4">
        <f>IFERROR(__xludf.DUMMYFUNCTION("SPLIT(B169,"","")"),706.0)</f>
        <v>706</v>
      </c>
      <c r="E169" s="4">
        <f>IFERROR(__xludf.DUMMYFUNCTION("""COMPUTED_VALUE"""),147.0)</f>
        <v>147</v>
      </c>
      <c r="F169" s="4">
        <f>IFERROR(__xludf.DUMMYFUNCTION("SPLIT(C169,"","")"),706.0)</f>
        <v>706</v>
      </c>
      <c r="G169" s="4">
        <f>IFERROR(__xludf.DUMMYFUNCTION("""COMPUTED_VALUE"""),433.0)</f>
        <v>433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2" t="s">
        <v>173</v>
      </c>
      <c r="B170" s="3">
        <f>IFERROR(__xludf.DUMMYFUNCTION("SPLIT(A170,"" -&gt; "")"),734646.0)</f>
        <v>734646</v>
      </c>
      <c r="C170" s="3">
        <f>IFERROR(__xludf.DUMMYFUNCTION("""COMPUTED_VALUE"""),588500.0)</f>
        <v>588500</v>
      </c>
      <c r="D170" s="4">
        <f>IFERROR(__xludf.DUMMYFUNCTION("SPLIT(B170,"","")"),734.0)</f>
        <v>734</v>
      </c>
      <c r="E170" s="4">
        <f>IFERROR(__xludf.DUMMYFUNCTION("""COMPUTED_VALUE"""),646.0)</f>
        <v>646</v>
      </c>
      <c r="F170" s="4">
        <f>IFERROR(__xludf.DUMMYFUNCTION("SPLIT(C170,"","")"),588.0)</f>
        <v>588</v>
      </c>
      <c r="G170" s="4">
        <f>IFERROR(__xludf.DUMMYFUNCTION("""COMPUTED_VALUE"""),500.0)</f>
        <v>500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2" t="s">
        <v>174</v>
      </c>
      <c r="B171" s="3">
        <f>IFERROR(__xludf.DUMMYFUNCTION("SPLIT(A171,"" -&gt; "")"),641386.0)</f>
        <v>641386</v>
      </c>
      <c r="C171" s="3">
        <f>IFERROR(__xludf.DUMMYFUNCTION("""COMPUTED_VALUE"""),598343.0)</f>
        <v>598343</v>
      </c>
      <c r="D171" s="4">
        <f>IFERROR(__xludf.DUMMYFUNCTION("SPLIT(B171,"","")"),641.0)</f>
        <v>641</v>
      </c>
      <c r="E171" s="4">
        <f>IFERROR(__xludf.DUMMYFUNCTION("""COMPUTED_VALUE"""),386.0)</f>
        <v>386</v>
      </c>
      <c r="F171" s="4">
        <f>IFERROR(__xludf.DUMMYFUNCTION("SPLIT(C171,"","")"),598.0)</f>
        <v>598</v>
      </c>
      <c r="G171" s="4">
        <f>IFERROR(__xludf.DUMMYFUNCTION("""COMPUTED_VALUE"""),343.0)</f>
        <v>343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2" t="s">
        <v>175</v>
      </c>
      <c r="B172" s="3">
        <f>IFERROR(__xludf.DUMMYFUNCTION("SPLIT(A172,"" -&gt; "")"),743726.0)</f>
        <v>743726</v>
      </c>
      <c r="C172" s="1" t="str">
        <f>IFERROR(__xludf.DUMMYFUNCTION("""COMPUTED_VALUE"""),"79,62")</f>
        <v>79,62</v>
      </c>
      <c r="D172" s="4">
        <f>IFERROR(__xludf.DUMMYFUNCTION("SPLIT(B172,"","")"),743.0)</f>
        <v>743</v>
      </c>
      <c r="E172" s="4">
        <f>IFERROR(__xludf.DUMMYFUNCTION("""COMPUTED_VALUE"""),726.0)</f>
        <v>726</v>
      </c>
      <c r="F172" s="4">
        <f>IFERROR(__xludf.DUMMYFUNCTION("SPLIT(C172,"","")"),79.0)</f>
        <v>79</v>
      </c>
      <c r="G172" s="4">
        <f>IFERROR(__xludf.DUMMYFUNCTION("""COMPUTED_VALUE"""),62.0)</f>
        <v>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2" t="s">
        <v>176</v>
      </c>
      <c r="B173" s="3">
        <f>IFERROR(__xludf.DUMMYFUNCTION("SPLIT(A173,"" -&gt; "")"),308192.0)</f>
        <v>308192</v>
      </c>
      <c r="C173" s="3">
        <f>IFERROR(__xludf.DUMMYFUNCTION("""COMPUTED_VALUE"""),859192.0)</f>
        <v>859192</v>
      </c>
      <c r="D173" s="4">
        <f>IFERROR(__xludf.DUMMYFUNCTION("SPLIT(B173,"","")"),308.0)</f>
        <v>308</v>
      </c>
      <c r="E173" s="4">
        <f>IFERROR(__xludf.DUMMYFUNCTION("""COMPUTED_VALUE"""),192.0)</f>
        <v>192</v>
      </c>
      <c r="F173" s="4">
        <f>IFERROR(__xludf.DUMMYFUNCTION("SPLIT(C173,"","")"),859.0)</f>
        <v>859</v>
      </c>
      <c r="G173" s="4">
        <f>IFERROR(__xludf.DUMMYFUNCTION("""COMPUTED_VALUE"""),192.0)</f>
        <v>192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2" t="s">
        <v>177</v>
      </c>
      <c r="B174" s="3">
        <f>IFERROR(__xludf.DUMMYFUNCTION("SPLIT(A174,"" -&gt; "")"),858125.0)</f>
        <v>858125</v>
      </c>
      <c r="C174" s="3">
        <f>IFERROR(__xludf.DUMMYFUNCTION("""COMPUTED_VALUE"""),603125.0)</f>
        <v>603125</v>
      </c>
      <c r="D174" s="4">
        <f>IFERROR(__xludf.DUMMYFUNCTION("SPLIT(B174,"","")"),858.0)</f>
        <v>858</v>
      </c>
      <c r="E174" s="4">
        <f>IFERROR(__xludf.DUMMYFUNCTION("""COMPUTED_VALUE"""),125.0)</f>
        <v>125</v>
      </c>
      <c r="F174" s="4">
        <f>IFERROR(__xludf.DUMMYFUNCTION("SPLIT(C174,"","")"),603.0)</f>
        <v>603</v>
      </c>
      <c r="G174" s="4">
        <f>IFERROR(__xludf.DUMMYFUNCTION("""COMPUTED_VALUE"""),125.0)</f>
        <v>125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2" t="s">
        <v>178</v>
      </c>
      <c r="B175" s="3">
        <f>IFERROR(__xludf.DUMMYFUNCTION("SPLIT(A175,"" -&gt; "")"),694199.0)</f>
        <v>694199</v>
      </c>
      <c r="C175" s="3">
        <f>IFERROR(__xludf.DUMMYFUNCTION("""COMPUTED_VALUE"""),653240.0)</f>
        <v>653240</v>
      </c>
      <c r="D175" s="4">
        <f>IFERROR(__xludf.DUMMYFUNCTION("SPLIT(B175,"","")"),694.0)</f>
        <v>694</v>
      </c>
      <c r="E175" s="4">
        <f>IFERROR(__xludf.DUMMYFUNCTION("""COMPUTED_VALUE"""),199.0)</f>
        <v>199</v>
      </c>
      <c r="F175" s="4">
        <f>IFERROR(__xludf.DUMMYFUNCTION("SPLIT(C175,"","")"),653.0)</f>
        <v>653</v>
      </c>
      <c r="G175" s="4">
        <f>IFERROR(__xludf.DUMMYFUNCTION("""COMPUTED_VALUE"""),240.0)</f>
        <v>240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2" t="s">
        <v>179</v>
      </c>
      <c r="B176" s="3">
        <f>IFERROR(__xludf.DUMMYFUNCTION("SPLIT(A176,"" -&gt; "")"),251407.0)</f>
        <v>251407</v>
      </c>
      <c r="C176" s="3">
        <f>IFERROR(__xludf.DUMMYFUNCTION("""COMPUTED_VALUE"""),79407.0)</f>
        <v>79407</v>
      </c>
      <c r="D176" s="4">
        <f>IFERROR(__xludf.DUMMYFUNCTION("SPLIT(B176,"","")"),251.0)</f>
        <v>251</v>
      </c>
      <c r="E176" s="4">
        <f>IFERROR(__xludf.DUMMYFUNCTION("""COMPUTED_VALUE"""),407.0)</f>
        <v>407</v>
      </c>
      <c r="F176" s="4">
        <f>IFERROR(__xludf.DUMMYFUNCTION("SPLIT(C176,"","")"),79.0)</f>
        <v>79</v>
      </c>
      <c r="G176" s="4">
        <f>IFERROR(__xludf.DUMMYFUNCTION("""COMPUTED_VALUE"""),407.0)</f>
        <v>407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2" t="s">
        <v>180</v>
      </c>
      <c r="B177" s="3">
        <f>IFERROR(__xludf.DUMMYFUNCTION("SPLIT(A177,"" -&gt; "")"),254337.0)</f>
        <v>254337</v>
      </c>
      <c r="C177" s="3">
        <f>IFERROR(__xludf.DUMMYFUNCTION("""COMPUTED_VALUE"""),254310.0)</f>
        <v>254310</v>
      </c>
      <c r="D177" s="4">
        <f>IFERROR(__xludf.DUMMYFUNCTION("SPLIT(B177,"","")"),254.0)</f>
        <v>254</v>
      </c>
      <c r="E177" s="4">
        <f>IFERROR(__xludf.DUMMYFUNCTION("""COMPUTED_VALUE"""),337.0)</f>
        <v>337</v>
      </c>
      <c r="F177" s="4">
        <f>IFERROR(__xludf.DUMMYFUNCTION("SPLIT(C177,"","")"),254.0)</f>
        <v>254</v>
      </c>
      <c r="G177" s="4">
        <f>IFERROR(__xludf.DUMMYFUNCTION("""COMPUTED_VALUE"""),310.0)</f>
        <v>310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2" t="s">
        <v>181</v>
      </c>
      <c r="B178" s="3">
        <f>IFERROR(__xludf.DUMMYFUNCTION("SPLIT(A178,"" -&gt; "")"),586850.0)</f>
        <v>586850</v>
      </c>
      <c r="C178" s="3">
        <f>IFERROR(__xludf.DUMMYFUNCTION("""COMPUTED_VALUE"""),17281.0)</f>
        <v>17281</v>
      </c>
      <c r="D178" s="4">
        <f>IFERROR(__xludf.DUMMYFUNCTION("SPLIT(B178,"","")"),586.0)</f>
        <v>586</v>
      </c>
      <c r="E178" s="4">
        <f>IFERROR(__xludf.DUMMYFUNCTION("""COMPUTED_VALUE"""),850.0)</f>
        <v>850</v>
      </c>
      <c r="F178" s="4">
        <f>IFERROR(__xludf.DUMMYFUNCTION("SPLIT(C178,"","")"),17.0)</f>
        <v>17</v>
      </c>
      <c r="G178" s="4">
        <f>IFERROR(__xludf.DUMMYFUNCTION("""COMPUTED_VALUE"""),281.0)</f>
        <v>281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2" t="s">
        <v>182</v>
      </c>
      <c r="B179" s="3">
        <f>IFERROR(__xludf.DUMMYFUNCTION("SPLIT(A179,"" -&gt; "")"),937989.0)</f>
        <v>937989</v>
      </c>
      <c r="C179" s="1" t="str">
        <f>IFERROR(__xludf.DUMMYFUNCTION("""COMPUTED_VALUE"""),"17,69")</f>
        <v>17,69</v>
      </c>
      <c r="D179" s="4">
        <f>IFERROR(__xludf.DUMMYFUNCTION("SPLIT(B179,"","")"),937.0)</f>
        <v>937</v>
      </c>
      <c r="E179" s="4">
        <f>IFERROR(__xludf.DUMMYFUNCTION("""COMPUTED_VALUE"""),989.0)</f>
        <v>989</v>
      </c>
      <c r="F179" s="4">
        <f>IFERROR(__xludf.DUMMYFUNCTION("SPLIT(C179,"","")"),17.0)</f>
        <v>17</v>
      </c>
      <c r="G179" s="4">
        <f>IFERROR(__xludf.DUMMYFUNCTION("""COMPUTED_VALUE"""),69.0)</f>
        <v>69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2" t="s">
        <v>183</v>
      </c>
      <c r="B180" s="3">
        <f>IFERROR(__xludf.DUMMYFUNCTION("SPLIT(A180,"" -&gt; "")"),503784.0)</f>
        <v>503784</v>
      </c>
      <c r="C180" s="3">
        <f>IFERROR(__xludf.DUMMYFUNCTION("""COMPUTED_VALUE"""),584784.0)</f>
        <v>584784</v>
      </c>
      <c r="D180" s="4">
        <f>IFERROR(__xludf.DUMMYFUNCTION("SPLIT(B180,"","")"),503.0)</f>
        <v>503</v>
      </c>
      <c r="E180" s="4">
        <f>IFERROR(__xludf.DUMMYFUNCTION("""COMPUTED_VALUE"""),784.0)</f>
        <v>784</v>
      </c>
      <c r="F180" s="4">
        <f>IFERROR(__xludf.DUMMYFUNCTION("SPLIT(C180,"","")"),584.0)</f>
        <v>584</v>
      </c>
      <c r="G180" s="4">
        <f>IFERROR(__xludf.DUMMYFUNCTION("""COMPUTED_VALUE"""),784.0)</f>
        <v>784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2" t="s">
        <v>184</v>
      </c>
      <c r="B181" s="1" t="str">
        <f>IFERROR(__xludf.DUMMYFUNCTION("SPLIT(A181,"" -&gt; "")"),"17,97")</f>
        <v>17,97</v>
      </c>
      <c r="C181" s="3">
        <f>IFERROR(__xludf.DUMMYFUNCTION("""COMPUTED_VALUE"""),906986.0)</f>
        <v>906986</v>
      </c>
      <c r="D181" s="4">
        <f>IFERROR(__xludf.DUMMYFUNCTION("SPLIT(B181,"","")"),17.0)</f>
        <v>17</v>
      </c>
      <c r="E181" s="4">
        <f>IFERROR(__xludf.DUMMYFUNCTION("""COMPUTED_VALUE"""),97.0)</f>
        <v>97</v>
      </c>
      <c r="F181" s="4">
        <f>IFERROR(__xludf.DUMMYFUNCTION("SPLIT(C181,"","")"),906.0)</f>
        <v>906</v>
      </c>
      <c r="G181" s="4">
        <f>IFERROR(__xludf.DUMMYFUNCTION("""COMPUTED_VALUE"""),986.0)</f>
        <v>986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2" t="s">
        <v>185</v>
      </c>
      <c r="B182" s="3">
        <f>IFERROR(__xludf.DUMMYFUNCTION("SPLIT(A182,"" -&gt; "")"),909987.0)</f>
        <v>909987</v>
      </c>
      <c r="C182" s="3">
        <f>IFERROR(__xludf.DUMMYFUNCTION("""COMPUTED_VALUE"""),23101.0)</f>
        <v>23101</v>
      </c>
      <c r="D182" s="4">
        <f>IFERROR(__xludf.DUMMYFUNCTION("SPLIT(B182,"","")"),909.0)</f>
        <v>909</v>
      </c>
      <c r="E182" s="4">
        <f>IFERROR(__xludf.DUMMYFUNCTION("""COMPUTED_VALUE"""),987.0)</f>
        <v>987</v>
      </c>
      <c r="F182" s="4">
        <f>IFERROR(__xludf.DUMMYFUNCTION("SPLIT(C182,"","")"),23.0)</f>
        <v>23</v>
      </c>
      <c r="G182" s="4">
        <f>IFERROR(__xludf.DUMMYFUNCTION("""COMPUTED_VALUE"""),101.0)</f>
        <v>101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2" t="s">
        <v>186</v>
      </c>
      <c r="B183" s="3">
        <f>IFERROR(__xludf.DUMMYFUNCTION("SPLIT(A183,"" -&gt; "")"),11465.0)</f>
        <v>11465</v>
      </c>
      <c r="C183" s="3">
        <f>IFERROR(__xludf.DUMMYFUNCTION("""COMPUTED_VALUE"""),953465.0)</f>
        <v>953465</v>
      </c>
      <c r="D183" s="4">
        <f>IFERROR(__xludf.DUMMYFUNCTION("SPLIT(B183,"","")"),11.0)</f>
        <v>11</v>
      </c>
      <c r="E183" s="4">
        <f>IFERROR(__xludf.DUMMYFUNCTION("""COMPUTED_VALUE"""),465.0)</f>
        <v>465</v>
      </c>
      <c r="F183" s="4">
        <f>IFERROR(__xludf.DUMMYFUNCTION("SPLIT(C183,"","")"),953.0)</f>
        <v>953</v>
      </c>
      <c r="G183" s="4">
        <f>IFERROR(__xludf.DUMMYFUNCTION("""COMPUTED_VALUE"""),465.0)</f>
        <v>465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2" t="s">
        <v>187</v>
      </c>
      <c r="B184" s="3">
        <f>IFERROR(__xludf.DUMMYFUNCTION("SPLIT(A184,"" -&gt; "")"),645862.0)</f>
        <v>645862</v>
      </c>
      <c r="C184" s="3">
        <f>IFERROR(__xludf.DUMMYFUNCTION("""COMPUTED_VALUE"""),251862.0)</f>
        <v>251862</v>
      </c>
      <c r="D184" s="4">
        <f>IFERROR(__xludf.DUMMYFUNCTION("SPLIT(B184,"","")"),645.0)</f>
        <v>645</v>
      </c>
      <c r="E184" s="4">
        <f>IFERROR(__xludf.DUMMYFUNCTION("""COMPUTED_VALUE"""),862.0)</f>
        <v>862</v>
      </c>
      <c r="F184" s="4">
        <f>IFERROR(__xludf.DUMMYFUNCTION("SPLIT(C184,"","")"),251.0)</f>
        <v>251</v>
      </c>
      <c r="G184" s="4">
        <f>IFERROR(__xludf.DUMMYFUNCTION("""COMPUTED_VALUE"""),862.0)</f>
        <v>862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2" t="s">
        <v>188</v>
      </c>
      <c r="B185" s="3">
        <f>IFERROR(__xludf.DUMMYFUNCTION("SPLIT(A185,"" -&gt; "")"),741488.0)</f>
        <v>741488</v>
      </c>
      <c r="C185" s="3">
        <f>IFERROR(__xludf.DUMMYFUNCTION("""COMPUTED_VALUE"""),856488.0)</f>
        <v>856488</v>
      </c>
      <c r="D185" s="4">
        <f>IFERROR(__xludf.DUMMYFUNCTION("SPLIT(B185,"","")"),741.0)</f>
        <v>741</v>
      </c>
      <c r="E185" s="4">
        <f>IFERROR(__xludf.DUMMYFUNCTION("""COMPUTED_VALUE"""),488.0)</f>
        <v>488</v>
      </c>
      <c r="F185" s="4">
        <f>IFERROR(__xludf.DUMMYFUNCTION("SPLIT(C185,"","")"),856.0)</f>
        <v>856</v>
      </c>
      <c r="G185" s="4">
        <f>IFERROR(__xludf.DUMMYFUNCTION("""COMPUTED_VALUE"""),488.0)</f>
        <v>488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2" t="s">
        <v>189</v>
      </c>
      <c r="B186" s="3">
        <f>IFERROR(__xludf.DUMMYFUNCTION("SPLIT(A186,"" -&gt; "")"),488123.0)</f>
        <v>488123</v>
      </c>
      <c r="C186" s="3">
        <f>IFERROR(__xludf.DUMMYFUNCTION("""COMPUTED_VALUE"""),488641.0)</f>
        <v>488641</v>
      </c>
      <c r="D186" s="4">
        <f>IFERROR(__xludf.DUMMYFUNCTION("SPLIT(B186,"","")"),488.0)</f>
        <v>488</v>
      </c>
      <c r="E186" s="4">
        <f>IFERROR(__xludf.DUMMYFUNCTION("""COMPUTED_VALUE"""),123.0)</f>
        <v>123</v>
      </c>
      <c r="F186" s="4">
        <f>IFERROR(__xludf.DUMMYFUNCTION("SPLIT(C186,"","")"),488.0)</f>
        <v>488</v>
      </c>
      <c r="G186" s="4">
        <f>IFERROR(__xludf.DUMMYFUNCTION("""COMPUTED_VALUE"""),641.0)</f>
        <v>641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2" t="s">
        <v>190</v>
      </c>
      <c r="B187" s="3">
        <f>IFERROR(__xludf.DUMMYFUNCTION("SPLIT(A187,"" -&gt; "")"),720775.0)</f>
        <v>720775</v>
      </c>
      <c r="C187" s="3">
        <f>IFERROR(__xludf.DUMMYFUNCTION("""COMPUTED_VALUE"""),79775.0)</f>
        <v>79775</v>
      </c>
      <c r="D187" s="4">
        <f>IFERROR(__xludf.DUMMYFUNCTION("SPLIT(B187,"","")"),720.0)</f>
        <v>720</v>
      </c>
      <c r="E187" s="4">
        <f>IFERROR(__xludf.DUMMYFUNCTION("""COMPUTED_VALUE"""),775.0)</f>
        <v>775</v>
      </c>
      <c r="F187" s="4">
        <f>IFERROR(__xludf.DUMMYFUNCTION("SPLIT(C187,"","")"),79.0)</f>
        <v>79</v>
      </c>
      <c r="G187" s="4">
        <f>IFERROR(__xludf.DUMMYFUNCTION("""COMPUTED_VALUE"""),775.0)</f>
        <v>775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2" t="s">
        <v>191</v>
      </c>
      <c r="B188" s="3">
        <f>IFERROR(__xludf.DUMMYFUNCTION("SPLIT(A188,"" -&gt; "")"),228105.0)</f>
        <v>228105</v>
      </c>
      <c r="C188" s="3">
        <f>IFERROR(__xludf.DUMMYFUNCTION("""COMPUTED_VALUE"""),702105.0)</f>
        <v>702105</v>
      </c>
      <c r="D188" s="4">
        <f>IFERROR(__xludf.DUMMYFUNCTION("SPLIT(B188,"","")"),228.0)</f>
        <v>228</v>
      </c>
      <c r="E188" s="4">
        <f>IFERROR(__xludf.DUMMYFUNCTION("""COMPUTED_VALUE"""),105.0)</f>
        <v>105</v>
      </c>
      <c r="F188" s="4">
        <f>IFERROR(__xludf.DUMMYFUNCTION("SPLIT(C188,"","")"),702.0)</f>
        <v>702</v>
      </c>
      <c r="G188" s="4">
        <f>IFERROR(__xludf.DUMMYFUNCTION("""COMPUTED_VALUE"""),105.0)</f>
        <v>105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" t="s">
        <v>192</v>
      </c>
      <c r="B189" s="3">
        <f>IFERROR(__xludf.DUMMYFUNCTION("SPLIT(A189,"" -&gt; "")"),344804.0)</f>
        <v>344804</v>
      </c>
      <c r="C189" s="3">
        <f>IFERROR(__xludf.DUMMYFUNCTION("""COMPUTED_VALUE"""),873275.0)</f>
        <v>873275</v>
      </c>
      <c r="D189" s="4">
        <f>IFERROR(__xludf.DUMMYFUNCTION("SPLIT(B189,"","")"),344.0)</f>
        <v>344</v>
      </c>
      <c r="E189" s="4">
        <f>IFERROR(__xludf.DUMMYFUNCTION("""COMPUTED_VALUE"""),804.0)</f>
        <v>804</v>
      </c>
      <c r="F189" s="4">
        <f>IFERROR(__xludf.DUMMYFUNCTION("SPLIT(C189,"","")"),873.0)</f>
        <v>873</v>
      </c>
      <c r="G189" s="4">
        <f>IFERROR(__xludf.DUMMYFUNCTION("""COMPUTED_VALUE"""),275.0)</f>
        <v>275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2" t="s">
        <v>193</v>
      </c>
      <c r="B190" s="3">
        <f>IFERROR(__xludf.DUMMYFUNCTION("SPLIT(A190,"" -&gt; "")"),953848.0)</f>
        <v>953848</v>
      </c>
      <c r="C190" s="3">
        <f>IFERROR(__xludf.DUMMYFUNCTION("""COMPUTED_VALUE"""),669564.0)</f>
        <v>669564</v>
      </c>
      <c r="D190" s="4">
        <f>IFERROR(__xludf.DUMMYFUNCTION("SPLIT(B190,"","")"),953.0)</f>
        <v>953</v>
      </c>
      <c r="E190" s="4">
        <f>IFERROR(__xludf.DUMMYFUNCTION("""COMPUTED_VALUE"""),848.0)</f>
        <v>848</v>
      </c>
      <c r="F190" s="4">
        <f>IFERROR(__xludf.DUMMYFUNCTION("SPLIT(C190,"","")"),669.0)</f>
        <v>669</v>
      </c>
      <c r="G190" s="4">
        <f>IFERROR(__xludf.DUMMYFUNCTION("""COMPUTED_VALUE"""),564.0)</f>
        <v>564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2" t="s">
        <v>194</v>
      </c>
      <c r="B191" s="1" t="str">
        <f>IFERROR(__xludf.DUMMYFUNCTION("SPLIT(A191,"" -&gt; "")"),"188,76")</f>
        <v>188,76</v>
      </c>
      <c r="C191" s="1" t="str">
        <f>IFERROR(__xludf.DUMMYFUNCTION("""COMPUTED_VALUE"""),"524,76")</f>
        <v>524,76</v>
      </c>
      <c r="D191" s="4">
        <f>IFERROR(__xludf.DUMMYFUNCTION("SPLIT(B191,"","")"),188.0)</f>
        <v>188</v>
      </c>
      <c r="E191" s="4">
        <f>IFERROR(__xludf.DUMMYFUNCTION("""COMPUTED_VALUE"""),76.0)</f>
        <v>76</v>
      </c>
      <c r="F191" s="4">
        <f>IFERROR(__xludf.DUMMYFUNCTION("SPLIT(C191,"","")"),524.0)</f>
        <v>524</v>
      </c>
      <c r="G191" s="4">
        <f>IFERROR(__xludf.DUMMYFUNCTION("""COMPUTED_VALUE"""),76.0)</f>
        <v>76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2" t="s">
        <v>195</v>
      </c>
      <c r="B192" s="3">
        <f>IFERROR(__xludf.DUMMYFUNCTION("SPLIT(A192,"" -&gt; "")"),473852.0)</f>
        <v>473852</v>
      </c>
      <c r="C192" s="3">
        <f>IFERROR(__xludf.DUMMYFUNCTION("""COMPUTED_VALUE"""),137852.0)</f>
        <v>137852</v>
      </c>
      <c r="D192" s="4">
        <f>IFERROR(__xludf.DUMMYFUNCTION("SPLIT(B192,"","")"),473.0)</f>
        <v>473</v>
      </c>
      <c r="E192" s="4">
        <f>IFERROR(__xludf.DUMMYFUNCTION("""COMPUTED_VALUE"""),852.0)</f>
        <v>852</v>
      </c>
      <c r="F192" s="4">
        <f>IFERROR(__xludf.DUMMYFUNCTION("SPLIT(C192,"","")"),137.0)</f>
        <v>137</v>
      </c>
      <c r="G192" s="4">
        <f>IFERROR(__xludf.DUMMYFUNCTION("""COMPUTED_VALUE"""),852.0)</f>
        <v>852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2" t="s">
        <v>196</v>
      </c>
      <c r="B193" s="1" t="str">
        <f>IFERROR(__xludf.DUMMYFUNCTION("SPLIT(A193,"" -&gt; "")"),"515,14")</f>
        <v>515,14</v>
      </c>
      <c r="C193" s="3">
        <f>IFERROR(__xludf.DUMMYFUNCTION("""COMPUTED_VALUE"""),515183.0)</f>
        <v>515183</v>
      </c>
      <c r="D193" s="4">
        <f>IFERROR(__xludf.DUMMYFUNCTION("SPLIT(B193,"","")"),515.0)</f>
        <v>515</v>
      </c>
      <c r="E193" s="4">
        <f>IFERROR(__xludf.DUMMYFUNCTION("""COMPUTED_VALUE"""),14.0)</f>
        <v>14</v>
      </c>
      <c r="F193" s="4">
        <f>IFERROR(__xludf.DUMMYFUNCTION("SPLIT(C193,"","")"),515.0)</f>
        <v>515</v>
      </c>
      <c r="G193" s="4">
        <f>IFERROR(__xludf.DUMMYFUNCTION("""COMPUTED_VALUE"""),183.0)</f>
        <v>183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2" t="s">
        <v>197</v>
      </c>
      <c r="B194" s="3">
        <f>IFERROR(__xludf.DUMMYFUNCTION("SPLIT(A194,"" -&gt; "")"),362654.0)</f>
        <v>362654</v>
      </c>
      <c r="C194" s="3">
        <f>IFERROR(__xludf.DUMMYFUNCTION("""COMPUTED_VALUE"""),362335.0)</f>
        <v>362335</v>
      </c>
      <c r="D194" s="4">
        <f>IFERROR(__xludf.DUMMYFUNCTION("SPLIT(B194,"","")"),362.0)</f>
        <v>362</v>
      </c>
      <c r="E194" s="4">
        <f>IFERROR(__xludf.DUMMYFUNCTION("""COMPUTED_VALUE"""),654.0)</f>
        <v>654</v>
      </c>
      <c r="F194" s="4">
        <f>IFERROR(__xludf.DUMMYFUNCTION("SPLIT(C194,"","")"),362.0)</f>
        <v>362</v>
      </c>
      <c r="G194" s="4">
        <f>IFERROR(__xludf.DUMMYFUNCTION("""COMPUTED_VALUE"""),335.0)</f>
        <v>335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2" t="s">
        <v>198</v>
      </c>
      <c r="B195" s="1" t="str">
        <f>IFERROR(__xludf.DUMMYFUNCTION("SPLIT(A195,"" -&gt; "")"),"76,73")</f>
        <v>76,73</v>
      </c>
      <c r="C195" s="3">
        <f>IFERROR(__xludf.DUMMYFUNCTION("""COMPUTED_VALUE"""),969966.0)</f>
        <v>969966</v>
      </c>
      <c r="D195" s="4">
        <f>IFERROR(__xludf.DUMMYFUNCTION("SPLIT(B195,"","")"),76.0)</f>
        <v>76</v>
      </c>
      <c r="E195" s="4">
        <f>IFERROR(__xludf.DUMMYFUNCTION("""COMPUTED_VALUE"""),73.0)</f>
        <v>73</v>
      </c>
      <c r="F195" s="4">
        <f>IFERROR(__xludf.DUMMYFUNCTION("SPLIT(C195,"","")"),969.0)</f>
        <v>969</v>
      </c>
      <c r="G195" s="4">
        <f>IFERROR(__xludf.DUMMYFUNCTION("""COMPUTED_VALUE"""),966.0)</f>
        <v>966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2" t="s">
        <v>199</v>
      </c>
      <c r="B196" s="3">
        <f>IFERROR(__xludf.DUMMYFUNCTION("SPLIT(A196,"" -&gt; "")"),987743.0)</f>
        <v>987743</v>
      </c>
      <c r="C196" s="3">
        <f>IFERROR(__xludf.DUMMYFUNCTION("""COMPUTED_VALUE"""),468743.0)</f>
        <v>468743</v>
      </c>
      <c r="D196" s="4">
        <f>IFERROR(__xludf.DUMMYFUNCTION("SPLIT(B196,"","")"),987.0)</f>
        <v>987</v>
      </c>
      <c r="E196" s="4">
        <f>IFERROR(__xludf.DUMMYFUNCTION("""COMPUTED_VALUE"""),743.0)</f>
        <v>743</v>
      </c>
      <c r="F196" s="4">
        <f>IFERROR(__xludf.DUMMYFUNCTION("SPLIT(C196,"","")"),468.0)</f>
        <v>468</v>
      </c>
      <c r="G196" s="4">
        <f>IFERROR(__xludf.DUMMYFUNCTION("""COMPUTED_VALUE"""),743.0)</f>
        <v>743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2" t="s">
        <v>200</v>
      </c>
      <c r="B197" s="1" t="str">
        <f>IFERROR(__xludf.DUMMYFUNCTION("SPLIT(A197,"" -&gt; "")"),"912,28")</f>
        <v>912,28</v>
      </c>
      <c r="C197" s="1" t="str">
        <f>IFERROR(__xludf.DUMMYFUNCTION("""COMPUTED_VALUE"""),"912,31")</f>
        <v>912,31</v>
      </c>
      <c r="D197" s="4">
        <f>IFERROR(__xludf.DUMMYFUNCTION("SPLIT(B197,"","")"),912.0)</f>
        <v>912</v>
      </c>
      <c r="E197" s="4">
        <f>IFERROR(__xludf.DUMMYFUNCTION("""COMPUTED_VALUE"""),28.0)</f>
        <v>28</v>
      </c>
      <c r="F197" s="4">
        <f>IFERROR(__xludf.DUMMYFUNCTION("SPLIT(C197,"","")"),912.0)</f>
        <v>912</v>
      </c>
      <c r="G197" s="4">
        <f>IFERROR(__xludf.DUMMYFUNCTION("""COMPUTED_VALUE"""),31.0)</f>
        <v>31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2" t="s">
        <v>201</v>
      </c>
      <c r="B198" s="3">
        <f>IFERROR(__xludf.DUMMYFUNCTION("SPLIT(A198,"" -&gt; "")"),464247.0)</f>
        <v>464247</v>
      </c>
      <c r="C198" s="3">
        <f>IFERROR(__xludf.DUMMYFUNCTION("""COMPUTED_VALUE"""),380331.0)</f>
        <v>380331</v>
      </c>
      <c r="D198" s="4">
        <f>IFERROR(__xludf.DUMMYFUNCTION("SPLIT(B198,"","")"),464.0)</f>
        <v>464</v>
      </c>
      <c r="E198" s="4">
        <f>IFERROR(__xludf.DUMMYFUNCTION("""COMPUTED_VALUE"""),247.0)</f>
        <v>247</v>
      </c>
      <c r="F198" s="4">
        <f>IFERROR(__xludf.DUMMYFUNCTION("SPLIT(C198,"","")"),380.0)</f>
        <v>380</v>
      </c>
      <c r="G198" s="4">
        <f>IFERROR(__xludf.DUMMYFUNCTION("""COMPUTED_VALUE"""),331.0)</f>
        <v>331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2" t="s">
        <v>202</v>
      </c>
      <c r="B199" s="1" t="str">
        <f>IFERROR(__xludf.DUMMYFUNCTION("SPLIT(A199,"" -&gt; "")"),"171,20")</f>
        <v>171,20</v>
      </c>
      <c r="C199" s="3">
        <f>IFERROR(__xludf.DUMMYFUNCTION("""COMPUTED_VALUE"""),171863.0)</f>
        <v>171863</v>
      </c>
      <c r="D199" s="4">
        <f>IFERROR(__xludf.DUMMYFUNCTION("SPLIT(B199,"","")"),171.0)</f>
        <v>171</v>
      </c>
      <c r="E199" s="4">
        <f>IFERROR(__xludf.DUMMYFUNCTION("""COMPUTED_VALUE"""),20.0)</f>
        <v>20</v>
      </c>
      <c r="F199" s="4">
        <f>IFERROR(__xludf.DUMMYFUNCTION("SPLIT(C199,"","")"),171.0)</f>
        <v>171</v>
      </c>
      <c r="G199" s="4">
        <f>IFERROR(__xludf.DUMMYFUNCTION("""COMPUTED_VALUE"""),863.0)</f>
        <v>863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2" t="s">
        <v>203</v>
      </c>
      <c r="B200" s="3">
        <f>IFERROR(__xludf.DUMMYFUNCTION("SPLIT(A200,"" -&gt; "")"),855653.0)</f>
        <v>855653</v>
      </c>
      <c r="C200" s="3">
        <f>IFERROR(__xludf.DUMMYFUNCTION("""COMPUTED_VALUE"""),855941.0)</f>
        <v>855941</v>
      </c>
      <c r="D200" s="4">
        <f>IFERROR(__xludf.DUMMYFUNCTION("SPLIT(B200,"","")"),855.0)</f>
        <v>855</v>
      </c>
      <c r="E200" s="4">
        <f>IFERROR(__xludf.DUMMYFUNCTION("""COMPUTED_VALUE"""),653.0)</f>
        <v>653</v>
      </c>
      <c r="F200" s="4">
        <f>IFERROR(__xludf.DUMMYFUNCTION("SPLIT(C200,"","")"),855.0)</f>
        <v>855</v>
      </c>
      <c r="G200" s="4">
        <f>IFERROR(__xludf.DUMMYFUNCTION("""COMPUTED_VALUE"""),941.0)</f>
        <v>941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2" t="s">
        <v>204</v>
      </c>
      <c r="B201" s="3">
        <f>IFERROR(__xludf.DUMMYFUNCTION("SPLIT(A201,"" -&gt; "")"),505415.0)</f>
        <v>505415</v>
      </c>
      <c r="C201" s="3">
        <f>IFERROR(__xludf.DUMMYFUNCTION("""COMPUTED_VALUE"""),505808.0)</f>
        <v>505808</v>
      </c>
      <c r="D201" s="4">
        <f>IFERROR(__xludf.DUMMYFUNCTION("SPLIT(B201,"","")"),505.0)</f>
        <v>505</v>
      </c>
      <c r="E201" s="4">
        <f>IFERROR(__xludf.DUMMYFUNCTION("""COMPUTED_VALUE"""),415.0)</f>
        <v>415</v>
      </c>
      <c r="F201" s="4">
        <f>IFERROR(__xludf.DUMMYFUNCTION("SPLIT(C201,"","")"),505.0)</f>
        <v>505</v>
      </c>
      <c r="G201" s="4">
        <f>IFERROR(__xludf.DUMMYFUNCTION("""COMPUTED_VALUE"""),808.0)</f>
        <v>808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2" t="s">
        <v>205</v>
      </c>
      <c r="B202" s="3">
        <f>IFERROR(__xludf.DUMMYFUNCTION("SPLIT(A202,"" -&gt; "")"),947543.0)</f>
        <v>947543</v>
      </c>
      <c r="C202" s="3">
        <f>IFERROR(__xludf.DUMMYFUNCTION("""COMPUTED_VALUE"""),947821.0)</f>
        <v>947821</v>
      </c>
      <c r="D202" s="4">
        <f>IFERROR(__xludf.DUMMYFUNCTION("SPLIT(B202,"","")"),947.0)</f>
        <v>947</v>
      </c>
      <c r="E202" s="4">
        <f>IFERROR(__xludf.DUMMYFUNCTION("""COMPUTED_VALUE"""),543.0)</f>
        <v>543</v>
      </c>
      <c r="F202" s="4">
        <f>IFERROR(__xludf.DUMMYFUNCTION("SPLIT(C202,"","")"),947.0)</f>
        <v>947</v>
      </c>
      <c r="G202" s="4">
        <f>IFERROR(__xludf.DUMMYFUNCTION("""COMPUTED_VALUE"""),821.0)</f>
        <v>821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2" t="s">
        <v>206</v>
      </c>
      <c r="B203" s="3">
        <f>IFERROR(__xludf.DUMMYFUNCTION("SPLIT(A203,"" -&gt; "")"),907365.0)</f>
        <v>907365</v>
      </c>
      <c r="C203" s="3">
        <f>IFERROR(__xludf.DUMMYFUNCTION("""COMPUTED_VALUE"""),726365.0)</f>
        <v>726365</v>
      </c>
      <c r="D203" s="4">
        <f>IFERROR(__xludf.DUMMYFUNCTION("SPLIT(B203,"","")"),907.0)</f>
        <v>907</v>
      </c>
      <c r="E203" s="4">
        <f>IFERROR(__xludf.DUMMYFUNCTION("""COMPUTED_VALUE"""),365.0)</f>
        <v>365</v>
      </c>
      <c r="F203" s="4">
        <f>IFERROR(__xludf.DUMMYFUNCTION("SPLIT(C203,"","")"),726.0)</f>
        <v>726</v>
      </c>
      <c r="G203" s="4">
        <f>IFERROR(__xludf.DUMMYFUNCTION("""COMPUTED_VALUE"""),365.0)</f>
        <v>365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2" t="s">
        <v>207</v>
      </c>
      <c r="B204" s="3">
        <f>IFERROR(__xludf.DUMMYFUNCTION("SPLIT(A204,"" -&gt; "")"),475563.0)</f>
        <v>475563</v>
      </c>
      <c r="C204" s="1" t="str">
        <f>IFERROR(__xludf.DUMMYFUNCTION("""COMPUTED_VALUE"""),"475,63")</f>
        <v>475,63</v>
      </c>
      <c r="D204" s="4">
        <f>IFERROR(__xludf.DUMMYFUNCTION("SPLIT(B204,"","")"),475.0)</f>
        <v>475</v>
      </c>
      <c r="E204" s="4">
        <f>IFERROR(__xludf.DUMMYFUNCTION("""COMPUTED_VALUE"""),563.0)</f>
        <v>563</v>
      </c>
      <c r="F204" s="4">
        <f>IFERROR(__xludf.DUMMYFUNCTION("SPLIT(C204,"","")"),475.0)</f>
        <v>475</v>
      </c>
      <c r="G204" s="4">
        <f>IFERROR(__xludf.DUMMYFUNCTION("""COMPUTED_VALUE"""),63.0)</f>
        <v>63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2" t="s">
        <v>208</v>
      </c>
      <c r="B205" s="3">
        <f>IFERROR(__xludf.DUMMYFUNCTION("SPLIT(A205,"" -&gt; "")"),927679.0)</f>
        <v>927679</v>
      </c>
      <c r="C205" s="3">
        <f>IFERROR(__xludf.DUMMYFUNCTION("""COMPUTED_VALUE"""),773679.0)</f>
        <v>773679</v>
      </c>
      <c r="D205" s="4">
        <f>IFERROR(__xludf.DUMMYFUNCTION("SPLIT(B205,"","")"),927.0)</f>
        <v>927</v>
      </c>
      <c r="E205" s="4">
        <f>IFERROR(__xludf.DUMMYFUNCTION("""COMPUTED_VALUE"""),679.0)</f>
        <v>679</v>
      </c>
      <c r="F205" s="4">
        <f>IFERROR(__xludf.DUMMYFUNCTION("SPLIT(C205,"","")"),773.0)</f>
        <v>773</v>
      </c>
      <c r="G205" s="4">
        <f>IFERROR(__xludf.DUMMYFUNCTION("""COMPUTED_VALUE"""),679.0)</f>
        <v>679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2" t="s">
        <v>209</v>
      </c>
      <c r="B206" s="1" t="str">
        <f>IFERROR(__xludf.DUMMYFUNCTION("SPLIT(A206,"" -&gt; "")"),"938,77")</f>
        <v>938,77</v>
      </c>
      <c r="C206" s="3">
        <f>IFERROR(__xludf.DUMMYFUNCTION("""COMPUTED_VALUE"""),26989.0)</f>
        <v>26989</v>
      </c>
      <c r="D206" s="4">
        <f>IFERROR(__xludf.DUMMYFUNCTION("SPLIT(B206,"","")"),938.0)</f>
        <v>938</v>
      </c>
      <c r="E206" s="4">
        <f>IFERROR(__xludf.DUMMYFUNCTION("""COMPUTED_VALUE"""),77.0)</f>
        <v>77</v>
      </c>
      <c r="F206" s="4">
        <f>IFERROR(__xludf.DUMMYFUNCTION("SPLIT(C206,"","")"),26.0)</f>
        <v>26</v>
      </c>
      <c r="G206" s="4">
        <f>IFERROR(__xludf.DUMMYFUNCTION("""COMPUTED_VALUE"""),989.0)</f>
        <v>989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2" t="s">
        <v>210</v>
      </c>
      <c r="B207" s="3">
        <f>IFERROR(__xludf.DUMMYFUNCTION("SPLIT(A207,"" -&gt; "")"),345909.0)</f>
        <v>345909</v>
      </c>
      <c r="C207" s="3">
        <f>IFERROR(__xludf.DUMMYFUNCTION("""COMPUTED_VALUE"""),299909.0)</f>
        <v>299909</v>
      </c>
      <c r="D207" s="4">
        <f>IFERROR(__xludf.DUMMYFUNCTION("SPLIT(B207,"","")"),345.0)</f>
        <v>345</v>
      </c>
      <c r="E207" s="4">
        <f>IFERROR(__xludf.DUMMYFUNCTION("""COMPUTED_VALUE"""),909.0)</f>
        <v>909</v>
      </c>
      <c r="F207" s="4">
        <f>IFERROR(__xludf.DUMMYFUNCTION("SPLIT(C207,"","")"),299.0)</f>
        <v>299</v>
      </c>
      <c r="G207" s="4">
        <f>IFERROR(__xludf.DUMMYFUNCTION("""COMPUTED_VALUE"""),909.0)</f>
        <v>909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2" t="s">
        <v>211</v>
      </c>
      <c r="B208" s="1" t="str">
        <f>IFERROR(__xludf.DUMMYFUNCTION("SPLIT(A208,"" -&gt; "")"),"46,22")</f>
        <v>46,22</v>
      </c>
      <c r="C208" s="3">
        <f>IFERROR(__xludf.DUMMYFUNCTION("""COMPUTED_VALUE"""),972948.0)</f>
        <v>972948</v>
      </c>
      <c r="D208" s="4">
        <f>IFERROR(__xludf.DUMMYFUNCTION("SPLIT(B208,"","")"),46.0)</f>
        <v>46</v>
      </c>
      <c r="E208" s="4">
        <f>IFERROR(__xludf.DUMMYFUNCTION("""COMPUTED_VALUE"""),22.0)</f>
        <v>22</v>
      </c>
      <c r="F208" s="4">
        <f>IFERROR(__xludf.DUMMYFUNCTION("SPLIT(C208,"","")"),972.0)</f>
        <v>972</v>
      </c>
      <c r="G208" s="4">
        <f>IFERROR(__xludf.DUMMYFUNCTION("""COMPUTED_VALUE"""),948.0)</f>
        <v>948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2" t="s">
        <v>212</v>
      </c>
      <c r="B209" s="3">
        <f>IFERROR(__xludf.DUMMYFUNCTION("SPLIT(A209,"" -&gt; "")"),197735.0)</f>
        <v>197735</v>
      </c>
      <c r="C209" s="3">
        <f>IFERROR(__xludf.DUMMYFUNCTION("""COMPUTED_VALUE"""),288735.0)</f>
        <v>288735</v>
      </c>
      <c r="D209" s="4">
        <f>IFERROR(__xludf.DUMMYFUNCTION("SPLIT(B209,"","")"),197.0)</f>
        <v>197</v>
      </c>
      <c r="E209" s="4">
        <f>IFERROR(__xludf.DUMMYFUNCTION("""COMPUTED_VALUE"""),735.0)</f>
        <v>735</v>
      </c>
      <c r="F209" s="4">
        <f>IFERROR(__xludf.DUMMYFUNCTION("SPLIT(C209,"","")"),288.0)</f>
        <v>288</v>
      </c>
      <c r="G209" s="4">
        <f>IFERROR(__xludf.DUMMYFUNCTION("""COMPUTED_VALUE"""),735.0)</f>
        <v>735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2" t="s">
        <v>213</v>
      </c>
      <c r="B210" s="3">
        <f>IFERROR(__xludf.DUMMYFUNCTION("SPLIT(A210,"" -&gt; "")"),552748.0)</f>
        <v>552748</v>
      </c>
      <c r="C210" s="3">
        <f>IFERROR(__xludf.DUMMYFUNCTION("""COMPUTED_VALUE"""),756952.0)</f>
        <v>756952</v>
      </c>
      <c r="D210" s="4">
        <f>IFERROR(__xludf.DUMMYFUNCTION("SPLIT(B210,"","")"),552.0)</f>
        <v>552</v>
      </c>
      <c r="E210" s="4">
        <f>IFERROR(__xludf.DUMMYFUNCTION("""COMPUTED_VALUE"""),748.0)</f>
        <v>748</v>
      </c>
      <c r="F210" s="4">
        <f>IFERROR(__xludf.DUMMYFUNCTION("SPLIT(C210,"","")"),756.0)</f>
        <v>756</v>
      </c>
      <c r="G210" s="4">
        <f>IFERROR(__xludf.DUMMYFUNCTION("""COMPUTED_VALUE"""),952.0)</f>
        <v>952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2" t="s">
        <v>214</v>
      </c>
      <c r="B211" s="3">
        <f>IFERROR(__xludf.DUMMYFUNCTION("SPLIT(A211,"" -&gt; "")"),946180.0)</f>
        <v>946180</v>
      </c>
      <c r="C211" s="3">
        <f>IFERROR(__xludf.DUMMYFUNCTION("""COMPUTED_VALUE"""),946695.0)</f>
        <v>946695</v>
      </c>
      <c r="D211" s="4">
        <f>IFERROR(__xludf.DUMMYFUNCTION("SPLIT(B211,"","")"),946.0)</f>
        <v>946</v>
      </c>
      <c r="E211" s="4">
        <f>IFERROR(__xludf.DUMMYFUNCTION("""COMPUTED_VALUE"""),180.0)</f>
        <v>180</v>
      </c>
      <c r="F211" s="4">
        <f>IFERROR(__xludf.DUMMYFUNCTION("SPLIT(C211,"","")"),946.0)</f>
        <v>946</v>
      </c>
      <c r="G211" s="4">
        <f>IFERROR(__xludf.DUMMYFUNCTION("""COMPUTED_VALUE"""),695.0)</f>
        <v>695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2" t="s">
        <v>215</v>
      </c>
      <c r="B212" s="3">
        <f>IFERROR(__xludf.DUMMYFUNCTION("SPLIT(A212,"" -&gt; "")"),956779.0)</f>
        <v>956779</v>
      </c>
      <c r="C212" s="3">
        <f>IFERROR(__xludf.DUMMYFUNCTION("""COMPUTED_VALUE"""),216779.0)</f>
        <v>216779</v>
      </c>
      <c r="D212" s="4">
        <f>IFERROR(__xludf.DUMMYFUNCTION("SPLIT(B212,"","")"),956.0)</f>
        <v>956</v>
      </c>
      <c r="E212" s="4">
        <f>IFERROR(__xludf.DUMMYFUNCTION("""COMPUTED_VALUE"""),779.0)</f>
        <v>779</v>
      </c>
      <c r="F212" s="4">
        <f>IFERROR(__xludf.DUMMYFUNCTION("SPLIT(C212,"","")"),216.0)</f>
        <v>216</v>
      </c>
      <c r="G212" s="4">
        <f>IFERROR(__xludf.DUMMYFUNCTION("""COMPUTED_VALUE"""),779.0)</f>
        <v>779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2" t="s">
        <v>216</v>
      </c>
      <c r="B213" s="3">
        <f>IFERROR(__xludf.DUMMYFUNCTION("SPLIT(A213,"" -&gt; "")"),120105.0)</f>
        <v>120105</v>
      </c>
      <c r="C213" s="3">
        <f>IFERROR(__xludf.DUMMYFUNCTION("""COMPUTED_VALUE"""),950935.0)</f>
        <v>950935</v>
      </c>
      <c r="D213" s="4">
        <f>IFERROR(__xludf.DUMMYFUNCTION("SPLIT(B213,"","")"),120.0)</f>
        <v>120</v>
      </c>
      <c r="E213" s="4">
        <f>IFERROR(__xludf.DUMMYFUNCTION("""COMPUTED_VALUE"""),105.0)</f>
        <v>105</v>
      </c>
      <c r="F213" s="4">
        <f>IFERROR(__xludf.DUMMYFUNCTION("SPLIT(C213,"","")"),950.0)</f>
        <v>950</v>
      </c>
      <c r="G213" s="4">
        <f>IFERROR(__xludf.DUMMYFUNCTION("""COMPUTED_VALUE"""),935.0)</f>
        <v>935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2" t="s">
        <v>217</v>
      </c>
      <c r="B214" s="3">
        <f>IFERROR(__xludf.DUMMYFUNCTION("SPLIT(A214,"" -&gt; "")"),924902.0)</f>
        <v>924902</v>
      </c>
      <c r="C214" s="1" t="str">
        <f>IFERROR(__xludf.DUMMYFUNCTION("""COMPUTED_VALUE"""),"35,13")</f>
        <v>35,13</v>
      </c>
      <c r="D214" s="4">
        <f>IFERROR(__xludf.DUMMYFUNCTION("SPLIT(B214,"","")"),924.0)</f>
        <v>924</v>
      </c>
      <c r="E214" s="4">
        <f>IFERROR(__xludf.DUMMYFUNCTION("""COMPUTED_VALUE"""),902.0)</f>
        <v>902</v>
      </c>
      <c r="F214" s="4">
        <f>IFERROR(__xludf.DUMMYFUNCTION("SPLIT(C214,"","")"),35.0)</f>
        <v>35</v>
      </c>
      <c r="G214" s="4">
        <f>IFERROR(__xludf.DUMMYFUNCTION("""COMPUTED_VALUE"""),13.0)</f>
        <v>13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2" t="s">
        <v>218</v>
      </c>
      <c r="B215" s="1" t="str">
        <f>IFERROR(__xludf.DUMMYFUNCTION("SPLIT(A215,"" -&gt; "")"),"530,49")</f>
        <v>530,49</v>
      </c>
      <c r="C215" s="3">
        <f>IFERROR(__xludf.DUMMYFUNCTION("""COMPUTED_VALUE"""),451128.0)</f>
        <v>451128</v>
      </c>
      <c r="D215" s="4">
        <f>IFERROR(__xludf.DUMMYFUNCTION("SPLIT(B215,"","")"),530.0)</f>
        <v>530</v>
      </c>
      <c r="E215" s="4">
        <f>IFERROR(__xludf.DUMMYFUNCTION("""COMPUTED_VALUE"""),49.0)</f>
        <v>49</v>
      </c>
      <c r="F215" s="4">
        <f>IFERROR(__xludf.DUMMYFUNCTION("SPLIT(C215,"","")"),451.0)</f>
        <v>451</v>
      </c>
      <c r="G215" s="4">
        <f>IFERROR(__xludf.DUMMYFUNCTION("""COMPUTED_VALUE"""),128.0)</f>
        <v>128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2" t="s">
        <v>219</v>
      </c>
      <c r="B216" s="3">
        <f>IFERROR(__xludf.DUMMYFUNCTION("SPLIT(A216,"" -&gt; "")"),491693.0)</f>
        <v>491693</v>
      </c>
      <c r="C216" s="3">
        <f>IFERROR(__xludf.DUMMYFUNCTION("""COMPUTED_VALUE"""),340693.0)</f>
        <v>340693</v>
      </c>
      <c r="D216" s="4">
        <f>IFERROR(__xludf.DUMMYFUNCTION("SPLIT(B216,"","")"),491.0)</f>
        <v>491</v>
      </c>
      <c r="E216" s="4">
        <f>IFERROR(__xludf.DUMMYFUNCTION("""COMPUTED_VALUE"""),693.0)</f>
        <v>693</v>
      </c>
      <c r="F216" s="4">
        <f>IFERROR(__xludf.DUMMYFUNCTION("SPLIT(C216,"","")"),340.0)</f>
        <v>340</v>
      </c>
      <c r="G216" s="4">
        <f>IFERROR(__xludf.DUMMYFUNCTION("""COMPUTED_VALUE"""),693.0)</f>
        <v>693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2" t="s">
        <v>220</v>
      </c>
      <c r="B217" s="3">
        <f>IFERROR(__xludf.DUMMYFUNCTION("SPLIT(A217,"" -&gt; "")"),533774.0)</f>
        <v>533774</v>
      </c>
      <c r="C217" s="3">
        <f>IFERROR(__xludf.DUMMYFUNCTION("""COMPUTED_VALUE"""),623864.0)</f>
        <v>623864</v>
      </c>
      <c r="D217" s="4">
        <f>IFERROR(__xludf.DUMMYFUNCTION("SPLIT(B217,"","")"),533.0)</f>
        <v>533</v>
      </c>
      <c r="E217" s="4">
        <f>IFERROR(__xludf.DUMMYFUNCTION("""COMPUTED_VALUE"""),774.0)</f>
        <v>774</v>
      </c>
      <c r="F217" s="4">
        <f>IFERROR(__xludf.DUMMYFUNCTION("SPLIT(C217,"","")"),623.0)</f>
        <v>623</v>
      </c>
      <c r="G217" s="4">
        <f>IFERROR(__xludf.DUMMYFUNCTION("""COMPUTED_VALUE"""),864.0)</f>
        <v>864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2" t="s">
        <v>221</v>
      </c>
      <c r="B218" s="3">
        <f>IFERROR(__xludf.DUMMYFUNCTION("SPLIT(A218,"" -&gt; "")"),177618.0)</f>
        <v>177618</v>
      </c>
      <c r="C218" s="3">
        <f>IFERROR(__xludf.DUMMYFUNCTION("""COMPUTED_VALUE"""),177123.0)</f>
        <v>177123</v>
      </c>
      <c r="D218" s="4">
        <f>IFERROR(__xludf.DUMMYFUNCTION("SPLIT(B218,"","")"),177.0)</f>
        <v>177</v>
      </c>
      <c r="E218" s="4">
        <f>IFERROR(__xludf.DUMMYFUNCTION("""COMPUTED_VALUE"""),618.0)</f>
        <v>618</v>
      </c>
      <c r="F218" s="4">
        <f>IFERROR(__xludf.DUMMYFUNCTION("SPLIT(C218,"","")"),177.0)</f>
        <v>177</v>
      </c>
      <c r="G218" s="4">
        <f>IFERROR(__xludf.DUMMYFUNCTION("""COMPUTED_VALUE"""),123.0)</f>
        <v>123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2" t="s">
        <v>222</v>
      </c>
      <c r="B219" s="3">
        <f>IFERROR(__xludf.DUMMYFUNCTION("SPLIT(A219,"" -&gt; "")"),543114.0)</f>
        <v>543114</v>
      </c>
      <c r="C219" s="3">
        <f>IFERROR(__xludf.DUMMYFUNCTION("""COMPUTED_VALUE"""),637114.0)</f>
        <v>637114</v>
      </c>
      <c r="D219" s="4">
        <f>IFERROR(__xludf.DUMMYFUNCTION("SPLIT(B219,"","")"),543.0)</f>
        <v>543</v>
      </c>
      <c r="E219" s="4">
        <f>IFERROR(__xludf.DUMMYFUNCTION("""COMPUTED_VALUE"""),114.0)</f>
        <v>114</v>
      </c>
      <c r="F219" s="4">
        <f>IFERROR(__xludf.DUMMYFUNCTION("SPLIT(C219,"","")"),637.0)</f>
        <v>637</v>
      </c>
      <c r="G219" s="4">
        <f>IFERROR(__xludf.DUMMYFUNCTION("""COMPUTED_VALUE"""),114.0)</f>
        <v>114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2" t="s">
        <v>223</v>
      </c>
      <c r="B220" s="3">
        <f>IFERROR(__xludf.DUMMYFUNCTION("SPLIT(A220,"" -&gt; "")"),503585.0)</f>
        <v>503585</v>
      </c>
      <c r="C220" s="3">
        <f>IFERROR(__xludf.DUMMYFUNCTION("""COMPUTED_VALUE"""),344585.0)</f>
        <v>344585</v>
      </c>
      <c r="D220" s="4">
        <f>IFERROR(__xludf.DUMMYFUNCTION("SPLIT(B220,"","")"),503.0)</f>
        <v>503</v>
      </c>
      <c r="E220" s="4">
        <f>IFERROR(__xludf.DUMMYFUNCTION("""COMPUTED_VALUE"""),585.0)</f>
        <v>585</v>
      </c>
      <c r="F220" s="4">
        <f>IFERROR(__xludf.DUMMYFUNCTION("SPLIT(C220,"","")"),344.0)</f>
        <v>344</v>
      </c>
      <c r="G220" s="4">
        <f>IFERROR(__xludf.DUMMYFUNCTION("""COMPUTED_VALUE"""),585.0)</f>
        <v>585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2" t="s">
        <v>224</v>
      </c>
      <c r="B221" s="3">
        <f>IFERROR(__xludf.DUMMYFUNCTION("SPLIT(A221,"" -&gt; "")"),34836.0)</f>
        <v>34836</v>
      </c>
      <c r="C221" s="3">
        <f>IFERROR(__xludf.DUMMYFUNCTION("""COMPUTED_VALUE"""),34625.0)</f>
        <v>34625</v>
      </c>
      <c r="D221" s="4">
        <f>IFERROR(__xludf.DUMMYFUNCTION("SPLIT(B221,"","")"),34.0)</f>
        <v>34</v>
      </c>
      <c r="E221" s="4">
        <f>IFERROR(__xludf.DUMMYFUNCTION("""COMPUTED_VALUE"""),836.0)</f>
        <v>836</v>
      </c>
      <c r="F221" s="4">
        <f>IFERROR(__xludf.DUMMYFUNCTION("SPLIT(C221,"","")"),34.0)</f>
        <v>34</v>
      </c>
      <c r="G221" s="4">
        <f>IFERROR(__xludf.DUMMYFUNCTION("""COMPUTED_VALUE"""),625.0)</f>
        <v>625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2" t="s">
        <v>225</v>
      </c>
      <c r="B222" s="3">
        <f>IFERROR(__xludf.DUMMYFUNCTION("SPLIT(A222,"" -&gt; "")"),618802.0)</f>
        <v>618802</v>
      </c>
      <c r="C222" s="3">
        <f>IFERROR(__xludf.DUMMYFUNCTION("""COMPUTED_VALUE"""),212396.0)</f>
        <v>212396</v>
      </c>
      <c r="D222" s="4">
        <f>IFERROR(__xludf.DUMMYFUNCTION("SPLIT(B222,"","")"),618.0)</f>
        <v>618</v>
      </c>
      <c r="E222" s="4">
        <f>IFERROR(__xludf.DUMMYFUNCTION("""COMPUTED_VALUE"""),802.0)</f>
        <v>802</v>
      </c>
      <c r="F222" s="4">
        <f>IFERROR(__xludf.DUMMYFUNCTION("SPLIT(C222,"","")"),212.0)</f>
        <v>212</v>
      </c>
      <c r="G222" s="4">
        <f>IFERROR(__xludf.DUMMYFUNCTION("""COMPUTED_VALUE"""),396.0)</f>
        <v>396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2" t="s">
        <v>226</v>
      </c>
      <c r="B223" s="3">
        <f>IFERROR(__xludf.DUMMYFUNCTION("SPLIT(A223,"" -&gt; "")"),863678.0)</f>
        <v>863678</v>
      </c>
      <c r="C223" s="3">
        <f>IFERROR(__xludf.DUMMYFUNCTION("""COMPUTED_VALUE"""),349678.0)</f>
        <v>349678</v>
      </c>
      <c r="D223" s="4">
        <f>IFERROR(__xludf.DUMMYFUNCTION("SPLIT(B223,"","")"),863.0)</f>
        <v>863</v>
      </c>
      <c r="E223" s="4">
        <f>IFERROR(__xludf.DUMMYFUNCTION("""COMPUTED_VALUE"""),678.0)</f>
        <v>678</v>
      </c>
      <c r="F223" s="4">
        <f>IFERROR(__xludf.DUMMYFUNCTION("SPLIT(C223,"","")"),349.0)</f>
        <v>349</v>
      </c>
      <c r="G223" s="4">
        <f>IFERROR(__xludf.DUMMYFUNCTION("""COMPUTED_VALUE"""),678.0)</f>
        <v>678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2" t="s">
        <v>227</v>
      </c>
      <c r="B224" s="3">
        <f>IFERROR(__xludf.DUMMYFUNCTION("SPLIT(A224,"" -&gt; "")"),26850.0)</f>
        <v>26850</v>
      </c>
      <c r="C224" s="3">
        <f>IFERROR(__xludf.DUMMYFUNCTION("""COMPUTED_VALUE"""),768108.0)</f>
        <v>768108</v>
      </c>
      <c r="D224" s="4">
        <f>IFERROR(__xludf.DUMMYFUNCTION("SPLIT(B224,"","")"),26.0)</f>
        <v>26</v>
      </c>
      <c r="E224" s="4">
        <f>IFERROR(__xludf.DUMMYFUNCTION("""COMPUTED_VALUE"""),850.0)</f>
        <v>850</v>
      </c>
      <c r="F224" s="4">
        <f>IFERROR(__xludf.DUMMYFUNCTION("SPLIT(C224,"","")"),768.0)</f>
        <v>768</v>
      </c>
      <c r="G224" s="4">
        <f>IFERROR(__xludf.DUMMYFUNCTION("""COMPUTED_VALUE"""),108.0)</f>
        <v>108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2" t="s">
        <v>228</v>
      </c>
      <c r="B225" s="1" t="str">
        <f>IFERROR(__xludf.DUMMYFUNCTION("SPLIT(A225,"" -&gt; "")"),"99,67")</f>
        <v>99,67</v>
      </c>
      <c r="C225" s="3">
        <f>IFERROR(__xludf.DUMMYFUNCTION("""COMPUTED_VALUE"""),988956.0)</f>
        <v>988956</v>
      </c>
      <c r="D225" s="4">
        <f>IFERROR(__xludf.DUMMYFUNCTION("SPLIT(B225,"","")"),99.0)</f>
        <v>99</v>
      </c>
      <c r="E225" s="4">
        <f>IFERROR(__xludf.DUMMYFUNCTION("""COMPUTED_VALUE"""),67.0)</f>
        <v>67</v>
      </c>
      <c r="F225" s="4">
        <f>IFERROR(__xludf.DUMMYFUNCTION("SPLIT(C225,"","")"),988.0)</f>
        <v>988</v>
      </c>
      <c r="G225" s="4">
        <f>IFERROR(__xludf.DUMMYFUNCTION("""COMPUTED_VALUE"""),956.0)</f>
        <v>956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2" t="s">
        <v>229</v>
      </c>
      <c r="B226" s="3">
        <f>IFERROR(__xludf.DUMMYFUNCTION("SPLIT(A226,"" -&gt; "")"),11902.0)</f>
        <v>11902</v>
      </c>
      <c r="C226" s="1" t="str">
        <f>IFERROR(__xludf.DUMMYFUNCTION("""COMPUTED_VALUE"""),"871,42")</f>
        <v>871,42</v>
      </c>
      <c r="D226" s="4">
        <f>IFERROR(__xludf.DUMMYFUNCTION("SPLIT(B226,"","")"),11.0)</f>
        <v>11</v>
      </c>
      <c r="E226" s="4">
        <f>IFERROR(__xludf.DUMMYFUNCTION("""COMPUTED_VALUE"""),902.0)</f>
        <v>902</v>
      </c>
      <c r="F226" s="4">
        <f>IFERROR(__xludf.DUMMYFUNCTION("SPLIT(C226,"","")"),871.0)</f>
        <v>871</v>
      </c>
      <c r="G226" s="4">
        <f>IFERROR(__xludf.DUMMYFUNCTION("""COMPUTED_VALUE"""),42.0)</f>
        <v>42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2" t="s">
        <v>230</v>
      </c>
      <c r="B227" s="3">
        <f>IFERROR(__xludf.DUMMYFUNCTION("SPLIT(A227,"" -&gt; "")"),658749.0)</f>
        <v>658749</v>
      </c>
      <c r="C227" s="3">
        <f>IFERROR(__xludf.DUMMYFUNCTION("""COMPUTED_VALUE"""),507900.0)</f>
        <v>507900</v>
      </c>
      <c r="D227" s="4">
        <f>IFERROR(__xludf.DUMMYFUNCTION("SPLIT(B227,"","")"),658.0)</f>
        <v>658</v>
      </c>
      <c r="E227" s="4">
        <f>IFERROR(__xludf.DUMMYFUNCTION("""COMPUTED_VALUE"""),749.0)</f>
        <v>749</v>
      </c>
      <c r="F227" s="4">
        <f>IFERROR(__xludf.DUMMYFUNCTION("SPLIT(C227,"","")"),507.0)</f>
        <v>507</v>
      </c>
      <c r="G227" s="4">
        <f>IFERROR(__xludf.DUMMYFUNCTION("""COMPUTED_VALUE"""),900.0)</f>
        <v>900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2" t="s">
        <v>231</v>
      </c>
      <c r="B228" s="3">
        <f>IFERROR(__xludf.DUMMYFUNCTION("SPLIT(A228,"" -&gt; "")"),967178.0)</f>
        <v>967178</v>
      </c>
      <c r="C228" s="3">
        <f>IFERROR(__xludf.DUMMYFUNCTION("""COMPUTED_VALUE"""),218927.0)</f>
        <v>218927</v>
      </c>
      <c r="D228" s="4">
        <f>IFERROR(__xludf.DUMMYFUNCTION("SPLIT(B228,"","")"),967.0)</f>
        <v>967</v>
      </c>
      <c r="E228" s="4">
        <f>IFERROR(__xludf.DUMMYFUNCTION("""COMPUTED_VALUE"""),178.0)</f>
        <v>178</v>
      </c>
      <c r="F228" s="4">
        <f>IFERROR(__xludf.DUMMYFUNCTION("SPLIT(C228,"","")"),218.0)</f>
        <v>218</v>
      </c>
      <c r="G228" s="4">
        <f>IFERROR(__xludf.DUMMYFUNCTION("""COMPUTED_VALUE"""),927.0)</f>
        <v>927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2" t="s">
        <v>232</v>
      </c>
      <c r="B229" s="3">
        <f>IFERROR(__xludf.DUMMYFUNCTION("SPLIT(A229,"" -&gt; "")"),671247.0)</f>
        <v>671247</v>
      </c>
      <c r="C229" s="3">
        <f>IFERROR(__xludf.DUMMYFUNCTION("""COMPUTED_VALUE"""),671525.0)</f>
        <v>671525</v>
      </c>
      <c r="D229" s="4">
        <f>IFERROR(__xludf.DUMMYFUNCTION("SPLIT(B229,"","")"),671.0)</f>
        <v>671</v>
      </c>
      <c r="E229" s="4">
        <f>IFERROR(__xludf.DUMMYFUNCTION("""COMPUTED_VALUE"""),247.0)</f>
        <v>247</v>
      </c>
      <c r="F229" s="4">
        <f>IFERROR(__xludf.DUMMYFUNCTION("SPLIT(C229,"","")"),671.0)</f>
        <v>671</v>
      </c>
      <c r="G229" s="4">
        <f>IFERROR(__xludf.DUMMYFUNCTION("""COMPUTED_VALUE"""),525.0)</f>
        <v>525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2" t="s">
        <v>233</v>
      </c>
      <c r="B230" s="3">
        <f>IFERROR(__xludf.DUMMYFUNCTION("SPLIT(A230,"" -&gt; "")"),421985.0)</f>
        <v>421985</v>
      </c>
      <c r="C230" s="3">
        <f>IFERROR(__xludf.DUMMYFUNCTION("""COMPUTED_VALUE"""),541865.0)</f>
        <v>541865</v>
      </c>
      <c r="D230" s="4">
        <f>IFERROR(__xludf.DUMMYFUNCTION("SPLIT(B230,"","")"),421.0)</f>
        <v>421</v>
      </c>
      <c r="E230" s="4">
        <f>IFERROR(__xludf.DUMMYFUNCTION("""COMPUTED_VALUE"""),985.0)</f>
        <v>985</v>
      </c>
      <c r="F230" s="4">
        <f>IFERROR(__xludf.DUMMYFUNCTION("SPLIT(C230,"","")"),541.0)</f>
        <v>541</v>
      </c>
      <c r="G230" s="4">
        <f>IFERROR(__xludf.DUMMYFUNCTION("""COMPUTED_VALUE"""),865.0)</f>
        <v>865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2" t="s">
        <v>234</v>
      </c>
      <c r="B231" s="3">
        <f>IFERROR(__xludf.DUMMYFUNCTION("SPLIT(A231,"" -&gt; "")"),279639.0)</f>
        <v>279639</v>
      </c>
      <c r="C231" s="3">
        <f>IFERROR(__xludf.DUMMYFUNCTION("""COMPUTED_VALUE"""),754164.0)</f>
        <v>754164</v>
      </c>
      <c r="D231" s="4">
        <f>IFERROR(__xludf.DUMMYFUNCTION("SPLIT(B231,"","")"),279.0)</f>
        <v>279</v>
      </c>
      <c r="E231" s="4">
        <f>IFERROR(__xludf.DUMMYFUNCTION("""COMPUTED_VALUE"""),639.0)</f>
        <v>639</v>
      </c>
      <c r="F231" s="4">
        <f>IFERROR(__xludf.DUMMYFUNCTION("SPLIT(C231,"","")"),754.0)</f>
        <v>754</v>
      </c>
      <c r="G231" s="4">
        <f>IFERROR(__xludf.DUMMYFUNCTION("""COMPUTED_VALUE"""),164.0)</f>
        <v>164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2" t="s">
        <v>235</v>
      </c>
      <c r="B232" s="3">
        <f>IFERROR(__xludf.DUMMYFUNCTION("SPLIT(A232,"" -&gt; "")"),627747.0)</f>
        <v>627747</v>
      </c>
      <c r="C232" s="3">
        <f>IFERROR(__xludf.DUMMYFUNCTION("""COMPUTED_VALUE"""),627290.0)</f>
        <v>627290</v>
      </c>
      <c r="D232" s="4">
        <f>IFERROR(__xludf.DUMMYFUNCTION("SPLIT(B232,"","")"),627.0)</f>
        <v>627</v>
      </c>
      <c r="E232" s="4">
        <f>IFERROR(__xludf.DUMMYFUNCTION("""COMPUTED_VALUE"""),747.0)</f>
        <v>747</v>
      </c>
      <c r="F232" s="4">
        <f>IFERROR(__xludf.DUMMYFUNCTION("SPLIT(C232,"","")"),627.0)</f>
        <v>627</v>
      </c>
      <c r="G232" s="4">
        <f>IFERROR(__xludf.DUMMYFUNCTION("""COMPUTED_VALUE"""),290.0)</f>
        <v>290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2" t="s">
        <v>236</v>
      </c>
      <c r="B233" s="1" t="str">
        <f>IFERROR(__xludf.DUMMYFUNCTION("SPLIT(A233,"" -&gt; "")"),"77,66")</f>
        <v>77,66</v>
      </c>
      <c r="C233" s="3">
        <f>IFERROR(__xludf.DUMMYFUNCTION("""COMPUTED_VALUE"""),977966.0)</f>
        <v>977966</v>
      </c>
      <c r="D233" s="4">
        <f>IFERROR(__xludf.DUMMYFUNCTION("SPLIT(B233,"","")"),77.0)</f>
        <v>77</v>
      </c>
      <c r="E233" s="4">
        <f>IFERROR(__xludf.DUMMYFUNCTION("""COMPUTED_VALUE"""),66.0)</f>
        <v>66</v>
      </c>
      <c r="F233" s="4">
        <f>IFERROR(__xludf.DUMMYFUNCTION("SPLIT(C233,"","")"),977.0)</f>
        <v>977</v>
      </c>
      <c r="G233" s="4">
        <f>IFERROR(__xludf.DUMMYFUNCTION("""COMPUTED_VALUE"""),966.0)</f>
        <v>966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2" t="s">
        <v>237</v>
      </c>
      <c r="B234" s="3">
        <f>IFERROR(__xludf.DUMMYFUNCTION("SPLIT(A234,"" -&gt; "")"),177282.0)</f>
        <v>177282</v>
      </c>
      <c r="C234" s="3">
        <f>IFERROR(__xludf.DUMMYFUNCTION("""COMPUTED_VALUE"""),617722.0)</f>
        <v>617722</v>
      </c>
      <c r="D234" s="4">
        <f>IFERROR(__xludf.DUMMYFUNCTION("SPLIT(B234,"","")"),177.0)</f>
        <v>177</v>
      </c>
      <c r="E234" s="4">
        <f>IFERROR(__xludf.DUMMYFUNCTION("""COMPUTED_VALUE"""),282.0)</f>
        <v>282</v>
      </c>
      <c r="F234" s="4">
        <f>IFERROR(__xludf.DUMMYFUNCTION("SPLIT(C234,"","")"),617.0)</f>
        <v>617</v>
      </c>
      <c r="G234" s="4">
        <f>IFERROR(__xludf.DUMMYFUNCTION("""COMPUTED_VALUE"""),722.0)</f>
        <v>722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2" t="s">
        <v>238</v>
      </c>
      <c r="B235" s="3">
        <f>IFERROR(__xludf.DUMMYFUNCTION("SPLIT(A235,"" -&gt; "")"),400444.0)</f>
        <v>400444</v>
      </c>
      <c r="C235" s="3">
        <f>IFERROR(__xludf.DUMMYFUNCTION("""COMPUTED_VALUE"""),451393.0)</f>
        <v>451393</v>
      </c>
      <c r="D235" s="4">
        <f>IFERROR(__xludf.DUMMYFUNCTION("SPLIT(B235,"","")"),400.0)</f>
        <v>400</v>
      </c>
      <c r="E235" s="4">
        <f>IFERROR(__xludf.DUMMYFUNCTION("""COMPUTED_VALUE"""),444.0)</f>
        <v>444</v>
      </c>
      <c r="F235" s="4">
        <f>IFERROR(__xludf.DUMMYFUNCTION("SPLIT(C235,"","")"),451.0)</f>
        <v>451</v>
      </c>
      <c r="G235" s="4">
        <f>IFERROR(__xludf.DUMMYFUNCTION("""COMPUTED_VALUE"""),393.0)</f>
        <v>393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2" t="s">
        <v>239</v>
      </c>
      <c r="B236" s="3">
        <f>IFERROR(__xludf.DUMMYFUNCTION("SPLIT(A236,"" -&gt; "")"),540152.0)</f>
        <v>540152</v>
      </c>
      <c r="C236" s="3">
        <f>IFERROR(__xludf.DUMMYFUNCTION("""COMPUTED_VALUE"""),540888.0)</f>
        <v>540888</v>
      </c>
      <c r="D236" s="4">
        <f>IFERROR(__xludf.DUMMYFUNCTION("SPLIT(B236,"","")"),540.0)</f>
        <v>540</v>
      </c>
      <c r="E236" s="4">
        <f>IFERROR(__xludf.DUMMYFUNCTION("""COMPUTED_VALUE"""),152.0)</f>
        <v>152</v>
      </c>
      <c r="F236" s="4">
        <f>IFERROR(__xludf.DUMMYFUNCTION("SPLIT(C236,"","")"),540.0)</f>
        <v>540</v>
      </c>
      <c r="G236" s="4">
        <f>IFERROR(__xludf.DUMMYFUNCTION("""COMPUTED_VALUE"""),888.0)</f>
        <v>888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2" t="s">
        <v>240</v>
      </c>
      <c r="B237" s="3">
        <f>IFERROR(__xludf.DUMMYFUNCTION("SPLIT(A237,"" -&gt; "")"),521196.0)</f>
        <v>521196</v>
      </c>
      <c r="C237" s="3">
        <f>IFERROR(__xludf.DUMMYFUNCTION("""COMPUTED_VALUE"""),36196.0)</f>
        <v>36196</v>
      </c>
      <c r="D237" s="4">
        <f>IFERROR(__xludf.DUMMYFUNCTION("SPLIT(B237,"","")"),521.0)</f>
        <v>521</v>
      </c>
      <c r="E237" s="4">
        <f>IFERROR(__xludf.DUMMYFUNCTION("""COMPUTED_VALUE"""),196.0)</f>
        <v>196</v>
      </c>
      <c r="F237" s="4">
        <f>IFERROR(__xludf.DUMMYFUNCTION("SPLIT(C237,"","")"),36.0)</f>
        <v>36</v>
      </c>
      <c r="G237" s="4">
        <f>IFERROR(__xludf.DUMMYFUNCTION("""COMPUTED_VALUE"""),196.0)</f>
        <v>196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2" t="s">
        <v>241</v>
      </c>
      <c r="B238" s="3">
        <f>IFERROR(__xludf.DUMMYFUNCTION("SPLIT(A238,"" -&gt; "")"),32590.0)</f>
        <v>32590</v>
      </c>
      <c r="C238" s="3">
        <f>IFERROR(__xludf.DUMMYFUNCTION("""COMPUTED_VALUE"""),32537.0)</f>
        <v>32537</v>
      </c>
      <c r="D238" s="4">
        <f>IFERROR(__xludf.DUMMYFUNCTION("SPLIT(B238,"","")"),32.0)</f>
        <v>32</v>
      </c>
      <c r="E238" s="4">
        <f>IFERROR(__xludf.DUMMYFUNCTION("""COMPUTED_VALUE"""),590.0)</f>
        <v>590</v>
      </c>
      <c r="F238" s="4">
        <f>IFERROR(__xludf.DUMMYFUNCTION("SPLIT(C238,"","")"),32.0)</f>
        <v>32</v>
      </c>
      <c r="G238" s="4">
        <f>IFERROR(__xludf.DUMMYFUNCTION("""COMPUTED_VALUE"""),537.0)</f>
        <v>537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2" t="s">
        <v>242</v>
      </c>
      <c r="B239" s="3">
        <f>IFERROR(__xludf.DUMMYFUNCTION("SPLIT(A239,"" -&gt; "")"),145613.0)</f>
        <v>145613</v>
      </c>
      <c r="C239" s="3">
        <f>IFERROR(__xludf.DUMMYFUNCTION("""COMPUTED_VALUE"""),279747.0)</f>
        <v>279747</v>
      </c>
      <c r="D239" s="4">
        <f>IFERROR(__xludf.DUMMYFUNCTION("SPLIT(B239,"","")"),145.0)</f>
        <v>145</v>
      </c>
      <c r="E239" s="4">
        <f>IFERROR(__xludf.DUMMYFUNCTION("""COMPUTED_VALUE"""),613.0)</f>
        <v>613</v>
      </c>
      <c r="F239" s="4">
        <f>IFERROR(__xludf.DUMMYFUNCTION("SPLIT(C239,"","")"),279.0)</f>
        <v>279</v>
      </c>
      <c r="G239" s="4">
        <f>IFERROR(__xludf.DUMMYFUNCTION("""COMPUTED_VALUE"""),747.0)</f>
        <v>747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2" t="s">
        <v>243</v>
      </c>
      <c r="B240" s="3">
        <f>IFERROR(__xludf.DUMMYFUNCTION("SPLIT(A240,"" -&gt; "")"),45428.0)</f>
        <v>45428</v>
      </c>
      <c r="C240" s="1" t="str">
        <f>IFERROR(__xludf.DUMMYFUNCTION("""COMPUTED_VALUE"""),"45,12")</f>
        <v>45,12</v>
      </c>
      <c r="D240" s="4">
        <f>IFERROR(__xludf.DUMMYFUNCTION("SPLIT(B240,"","")"),45.0)</f>
        <v>45</v>
      </c>
      <c r="E240" s="4">
        <f>IFERROR(__xludf.DUMMYFUNCTION("""COMPUTED_VALUE"""),428.0)</f>
        <v>428</v>
      </c>
      <c r="F240" s="4">
        <f>IFERROR(__xludf.DUMMYFUNCTION("SPLIT(C240,"","")"),45.0)</f>
        <v>45</v>
      </c>
      <c r="G240" s="4">
        <f>IFERROR(__xludf.DUMMYFUNCTION("""COMPUTED_VALUE"""),12.0)</f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2" t="s">
        <v>244</v>
      </c>
      <c r="B241" s="3">
        <f>IFERROR(__xludf.DUMMYFUNCTION("SPLIT(A241,"" -&gt; "")"),785956.0)</f>
        <v>785956</v>
      </c>
      <c r="C241" s="3">
        <f>IFERROR(__xludf.DUMMYFUNCTION("""COMPUTED_VALUE"""),785728.0)</f>
        <v>785728</v>
      </c>
      <c r="D241" s="4">
        <f>IFERROR(__xludf.DUMMYFUNCTION("SPLIT(B241,"","")"),785.0)</f>
        <v>785</v>
      </c>
      <c r="E241" s="4">
        <f>IFERROR(__xludf.DUMMYFUNCTION("""COMPUTED_VALUE"""),956.0)</f>
        <v>956</v>
      </c>
      <c r="F241" s="4">
        <f>IFERROR(__xludf.DUMMYFUNCTION("SPLIT(C241,"","")"),785.0)</f>
        <v>785</v>
      </c>
      <c r="G241" s="4">
        <f>IFERROR(__xludf.DUMMYFUNCTION("""COMPUTED_VALUE"""),728.0)</f>
        <v>728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2" t="s">
        <v>245</v>
      </c>
      <c r="B242" s="3">
        <f>IFERROR(__xludf.DUMMYFUNCTION("SPLIT(A242,"" -&gt; "")"),205507.0)</f>
        <v>205507</v>
      </c>
      <c r="C242" s="3">
        <f>IFERROR(__xludf.DUMMYFUNCTION("""COMPUTED_VALUE"""),205539.0)</f>
        <v>205539</v>
      </c>
      <c r="D242" s="4">
        <f>IFERROR(__xludf.DUMMYFUNCTION("SPLIT(B242,"","")"),205.0)</f>
        <v>205</v>
      </c>
      <c r="E242" s="4">
        <f>IFERROR(__xludf.DUMMYFUNCTION("""COMPUTED_VALUE"""),507.0)</f>
        <v>507</v>
      </c>
      <c r="F242" s="4">
        <f>IFERROR(__xludf.DUMMYFUNCTION("SPLIT(C242,"","")"),205.0)</f>
        <v>205</v>
      </c>
      <c r="G242" s="4">
        <f>IFERROR(__xludf.DUMMYFUNCTION("""COMPUTED_VALUE"""),539.0)</f>
        <v>539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2" t="s">
        <v>246</v>
      </c>
      <c r="B243" s="1" t="str">
        <f>IFERROR(__xludf.DUMMYFUNCTION("SPLIT(A243,"" -&gt; "")"),"117,12")</f>
        <v>117,12</v>
      </c>
      <c r="C243" s="3">
        <f>IFERROR(__xludf.DUMMYFUNCTION("""COMPUTED_VALUE"""),117221.0)</f>
        <v>117221</v>
      </c>
      <c r="D243" s="4">
        <f>IFERROR(__xludf.DUMMYFUNCTION("SPLIT(B243,"","")"),117.0)</f>
        <v>117</v>
      </c>
      <c r="E243" s="4">
        <f>IFERROR(__xludf.DUMMYFUNCTION("""COMPUTED_VALUE"""),12.0)</f>
        <v>12</v>
      </c>
      <c r="F243" s="4">
        <f>IFERROR(__xludf.DUMMYFUNCTION("SPLIT(C243,"","")"),117.0)</f>
        <v>117</v>
      </c>
      <c r="G243" s="4">
        <f>IFERROR(__xludf.DUMMYFUNCTION("""COMPUTED_VALUE"""),221.0)</f>
        <v>221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2" t="s">
        <v>247</v>
      </c>
      <c r="B244" s="1" t="str">
        <f>IFERROR(__xludf.DUMMYFUNCTION("SPLIT(A244,"" -&gt; "")"),"395,17")</f>
        <v>395,17</v>
      </c>
      <c r="C244" s="1" t="str">
        <f>IFERROR(__xludf.DUMMYFUNCTION("""COMPUTED_VALUE"""),"479,17")</f>
        <v>479,17</v>
      </c>
      <c r="D244" s="4">
        <f>IFERROR(__xludf.DUMMYFUNCTION("SPLIT(B244,"","")"),395.0)</f>
        <v>395</v>
      </c>
      <c r="E244" s="4">
        <f>IFERROR(__xludf.DUMMYFUNCTION("""COMPUTED_VALUE"""),17.0)</f>
        <v>17</v>
      </c>
      <c r="F244" s="4">
        <f>IFERROR(__xludf.DUMMYFUNCTION("SPLIT(C244,"","")"),479.0)</f>
        <v>479</v>
      </c>
      <c r="G244" s="4">
        <f>IFERROR(__xludf.DUMMYFUNCTION("""COMPUTED_VALUE"""),17.0)</f>
        <v>17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2" t="s">
        <v>248</v>
      </c>
      <c r="B245" s="3">
        <f>IFERROR(__xludf.DUMMYFUNCTION("SPLIT(A245,"" -&gt; "")"),104881.0)</f>
        <v>104881</v>
      </c>
      <c r="C245" s="1" t="str">
        <f>IFERROR(__xludf.DUMMYFUNCTION("""COMPUTED_VALUE"""),"933,52")</f>
        <v>933,52</v>
      </c>
      <c r="D245" s="4">
        <f>IFERROR(__xludf.DUMMYFUNCTION("SPLIT(B245,"","")"),104.0)</f>
        <v>104</v>
      </c>
      <c r="E245" s="4">
        <f>IFERROR(__xludf.DUMMYFUNCTION("""COMPUTED_VALUE"""),881.0)</f>
        <v>881</v>
      </c>
      <c r="F245" s="4">
        <f>IFERROR(__xludf.DUMMYFUNCTION("SPLIT(C245,"","")"),933.0)</f>
        <v>933</v>
      </c>
      <c r="G245" s="4">
        <f>IFERROR(__xludf.DUMMYFUNCTION("""COMPUTED_VALUE"""),52.0)</f>
        <v>52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2" t="s">
        <v>249</v>
      </c>
      <c r="B246" s="3">
        <f>IFERROR(__xludf.DUMMYFUNCTION("SPLIT(A246,"" -&gt; "")"),918716.0)</f>
        <v>918716</v>
      </c>
      <c r="C246" s="3">
        <f>IFERROR(__xludf.DUMMYFUNCTION("""COMPUTED_VALUE"""),570716.0)</f>
        <v>570716</v>
      </c>
      <c r="D246" s="4">
        <f>IFERROR(__xludf.DUMMYFUNCTION("SPLIT(B246,"","")"),918.0)</f>
        <v>918</v>
      </c>
      <c r="E246" s="4">
        <f>IFERROR(__xludf.DUMMYFUNCTION("""COMPUTED_VALUE"""),716.0)</f>
        <v>716</v>
      </c>
      <c r="F246" s="4">
        <f>IFERROR(__xludf.DUMMYFUNCTION("SPLIT(C246,"","")"),570.0)</f>
        <v>570</v>
      </c>
      <c r="G246" s="4">
        <f>IFERROR(__xludf.DUMMYFUNCTION("""COMPUTED_VALUE"""),716.0)</f>
        <v>716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2" t="s">
        <v>250</v>
      </c>
      <c r="B247" s="3">
        <f>IFERROR(__xludf.DUMMYFUNCTION("SPLIT(A247,"" -&gt; "")"),121621.0)</f>
        <v>121621</v>
      </c>
      <c r="C247" s="3">
        <f>IFERROR(__xludf.DUMMYFUNCTION("""COMPUTED_VALUE"""),937621.0)</f>
        <v>937621</v>
      </c>
      <c r="D247" s="4">
        <f>IFERROR(__xludf.DUMMYFUNCTION("SPLIT(B247,"","")"),121.0)</f>
        <v>121</v>
      </c>
      <c r="E247" s="4">
        <f>IFERROR(__xludf.DUMMYFUNCTION("""COMPUTED_VALUE"""),621.0)</f>
        <v>621</v>
      </c>
      <c r="F247" s="4">
        <f>IFERROR(__xludf.DUMMYFUNCTION("SPLIT(C247,"","")"),937.0)</f>
        <v>937</v>
      </c>
      <c r="G247" s="4">
        <f>IFERROR(__xludf.DUMMYFUNCTION("""COMPUTED_VALUE"""),621.0)</f>
        <v>621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2" t="s">
        <v>251</v>
      </c>
      <c r="B248" s="3">
        <f>IFERROR(__xludf.DUMMYFUNCTION("SPLIT(A248,"" -&gt; "")"),516773.0)</f>
        <v>516773</v>
      </c>
      <c r="C248" s="3">
        <f>IFERROR(__xludf.DUMMYFUNCTION("""COMPUTED_VALUE"""),516917.0)</f>
        <v>516917</v>
      </c>
      <c r="D248" s="4">
        <f>IFERROR(__xludf.DUMMYFUNCTION("SPLIT(B248,"","")"),516.0)</f>
        <v>516</v>
      </c>
      <c r="E248" s="4">
        <f>IFERROR(__xludf.DUMMYFUNCTION("""COMPUTED_VALUE"""),773.0)</f>
        <v>773</v>
      </c>
      <c r="F248" s="4">
        <f>IFERROR(__xludf.DUMMYFUNCTION("SPLIT(C248,"","")"),516.0)</f>
        <v>516</v>
      </c>
      <c r="G248" s="4">
        <f>IFERROR(__xludf.DUMMYFUNCTION("""COMPUTED_VALUE"""),917.0)</f>
        <v>917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2" t="s">
        <v>252</v>
      </c>
      <c r="B249" s="3">
        <f>IFERROR(__xludf.DUMMYFUNCTION("SPLIT(A249,"" -&gt; "")"),311605.0)</f>
        <v>311605</v>
      </c>
      <c r="C249" s="3">
        <f>IFERROR(__xludf.DUMMYFUNCTION("""COMPUTED_VALUE"""),311168.0)</f>
        <v>311168</v>
      </c>
      <c r="D249" s="4">
        <f>IFERROR(__xludf.DUMMYFUNCTION("SPLIT(B249,"","")"),311.0)</f>
        <v>311</v>
      </c>
      <c r="E249" s="4">
        <f>IFERROR(__xludf.DUMMYFUNCTION("""COMPUTED_VALUE"""),605.0)</f>
        <v>605</v>
      </c>
      <c r="F249" s="4">
        <f>IFERROR(__xludf.DUMMYFUNCTION("SPLIT(C249,"","")"),311.0)</f>
        <v>311</v>
      </c>
      <c r="G249" s="4">
        <f>IFERROR(__xludf.DUMMYFUNCTION("""COMPUTED_VALUE"""),168.0)</f>
        <v>168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2" t="s">
        <v>253</v>
      </c>
      <c r="B250" s="3">
        <f>IFERROR(__xludf.DUMMYFUNCTION("SPLIT(A250,"" -&gt; "")"),611185.0)</f>
        <v>611185</v>
      </c>
      <c r="C250" s="3">
        <f>IFERROR(__xludf.DUMMYFUNCTION("""COMPUTED_VALUE"""),611976.0)</f>
        <v>611976</v>
      </c>
      <c r="D250" s="4">
        <f>IFERROR(__xludf.DUMMYFUNCTION("SPLIT(B250,"","")"),611.0)</f>
        <v>611</v>
      </c>
      <c r="E250" s="4">
        <f>IFERROR(__xludf.DUMMYFUNCTION("""COMPUTED_VALUE"""),185.0)</f>
        <v>185</v>
      </c>
      <c r="F250" s="4">
        <f>IFERROR(__xludf.DUMMYFUNCTION("SPLIT(C250,"","")"),611.0)</f>
        <v>611</v>
      </c>
      <c r="G250" s="4">
        <f>IFERROR(__xludf.DUMMYFUNCTION("""COMPUTED_VALUE"""),976.0)</f>
        <v>976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2" t="s">
        <v>254</v>
      </c>
      <c r="B251" s="1" t="str">
        <f>IFERROR(__xludf.DUMMYFUNCTION("SPLIT(A251,"" -&gt; "")"),"373,80")</f>
        <v>373,80</v>
      </c>
      <c r="C251" s="3">
        <f>IFERROR(__xludf.DUMMYFUNCTION("""COMPUTED_VALUE"""),373295.0)</f>
        <v>373295</v>
      </c>
      <c r="D251" s="4">
        <f>IFERROR(__xludf.DUMMYFUNCTION("SPLIT(B251,"","")"),373.0)</f>
        <v>373</v>
      </c>
      <c r="E251" s="4">
        <f>IFERROR(__xludf.DUMMYFUNCTION("""COMPUTED_VALUE"""),80.0)</f>
        <v>80</v>
      </c>
      <c r="F251" s="4">
        <f>IFERROR(__xludf.DUMMYFUNCTION("SPLIT(C251,"","")"),373.0)</f>
        <v>373</v>
      </c>
      <c r="G251" s="4">
        <f>IFERROR(__xludf.DUMMYFUNCTION("""COMPUTED_VALUE"""),295.0)</f>
        <v>295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2" t="s">
        <v>255</v>
      </c>
      <c r="B252" s="3">
        <f>IFERROR(__xludf.DUMMYFUNCTION("SPLIT(A252,"" -&gt; "")"),987295.0)</f>
        <v>987295</v>
      </c>
      <c r="C252" s="3">
        <f>IFERROR(__xludf.DUMMYFUNCTION("""COMPUTED_VALUE"""),515295.0)</f>
        <v>515295</v>
      </c>
      <c r="D252" s="4">
        <f>IFERROR(__xludf.DUMMYFUNCTION("SPLIT(B252,"","")"),987.0)</f>
        <v>987</v>
      </c>
      <c r="E252" s="4">
        <f>IFERROR(__xludf.DUMMYFUNCTION("""COMPUTED_VALUE"""),295.0)</f>
        <v>295</v>
      </c>
      <c r="F252" s="4">
        <f>IFERROR(__xludf.DUMMYFUNCTION("SPLIT(C252,"","")"),515.0)</f>
        <v>515</v>
      </c>
      <c r="G252" s="4">
        <f>IFERROR(__xludf.DUMMYFUNCTION("""COMPUTED_VALUE"""),295.0)</f>
        <v>295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2" t="s">
        <v>256</v>
      </c>
      <c r="B253" s="3">
        <f>IFERROR(__xludf.DUMMYFUNCTION("SPLIT(A253,"" -&gt; "")"),416717.0)</f>
        <v>416717</v>
      </c>
      <c r="C253" s="3">
        <f>IFERROR(__xludf.DUMMYFUNCTION("""COMPUTED_VALUE"""),416121.0)</f>
        <v>416121</v>
      </c>
      <c r="D253" s="4">
        <f>IFERROR(__xludf.DUMMYFUNCTION("SPLIT(B253,"","")"),416.0)</f>
        <v>416</v>
      </c>
      <c r="E253" s="4">
        <f>IFERROR(__xludf.DUMMYFUNCTION("""COMPUTED_VALUE"""),717.0)</f>
        <v>717</v>
      </c>
      <c r="F253" s="4">
        <f>IFERROR(__xludf.DUMMYFUNCTION("SPLIT(C253,"","")"),416.0)</f>
        <v>416</v>
      </c>
      <c r="G253" s="4">
        <f>IFERROR(__xludf.DUMMYFUNCTION("""COMPUTED_VALUE"""),121.0)</f>
        <v>121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2" t="s">
        <v>257</v>
      </c>
      <c r="B254" s="3">
        <f>IFERROR(__xludf.DUMMYFUNCTION("SPLIT(A254,"" -&gt; "")"),251508.0)</f>
        <v>251508</v>
      </c>
      <c r="C254" s="3">
        <f>IFERROR(__xludf.DUMMYFUNCTION("""COMPUTED_VALUE"""),196453.0)</f>
        <v>196453</v>
      </c>
      <c r="D254" s="4">
        <f>IFERROR(__xludf.DUMMYFUNCTION("SPLIT(B254,"","")"),251.0)</f>
        <v>251</v>
      </c>
      <c r="E254" s="4">
        <f>IFERROR(__xludf.DUMMYFUNCTION("""COMPUTED_VALUE"""),508.0)</f>
        <v>508</v>
      </c>
      <c r="F254" s="4">
        <f>IFERROR(__xludf.DUMMYFUNCTION("SPLIT(C254,"","")"),196.0)</f>
        <v>196</v>
      </c>
      <c r="G254" s="4">
        <f>IFERROR(__xludf.DUMMYFUNCTION("""COMPUTED_VALUE"""),453.0)</f>
        <v>453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2" t="s">
        <v>258</v>
      </c>
      <c r="B255" s="3">
        <f>IFERROR(__xludf.DUMMYFUNCTION("SPLIT(A255,"" -&gt; "")"),498824.0)</f>
        <v>498824</v>
      </c>
      <c r="C255" s="3">
        <f>IFERROR(__xludf.DUMMYFUNCTION("""COMPUTED_VALUE"""),428754.0)</f>
        <v>428754</v>
      </c>
      <c r="D255" s="4">
        <f>IFERROR(__xludf.DUMMYFUNCTION("SPLIT(B255,"","")"),498.0)</f>
        <v>498</v>
      </c>
      <c r="E255" s="4">
        <f>IFERROR(__xludf.DUMMYFUNCTION("""COMPUTED_VALUE"""),824.0)</f>
        <v>824</v>
      </c>
      <c r="F255" s="4">
        <f>IFERROR(__xludf.DUMMYFUNCTION("SPLIT(C255,"","")"),428.0)</f>
        <v>428</v>
      </c>
      <c r="G255" s="4">
        <f>IFERROR(__xludf.DUMMYFUNCTION("""COMPUTED_VALUE"""),754.0)</f>
        <v>754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2" t="s">
        <v>259</v>
      </c>
      <c r="B256" s="3">
        <f>IFERROR(__xludf.DUMMYFUNCTION("SPLIT(A256,"" -&gt; "")"),956818.0)</f>
        <v>956818</v>
      </c>
      <c r="C256" s="1" t="str">
        <f>IFERROR(__xludf.DUMMYFUNCTION("""COMPUTED_VALUE"""),"153,15")</f>
        <v>153,15</v>
      </c>
      <c r="D256" s="4">
        <f>IFERROR(__xludf.DUMMYFUNCTION("SPLIT(B256,"","")"),956.0)</f>
        <v>956</v>
      </c>
      <c r="E256" s="4">
        <f>IFERROR(__xludf.DUMMYFUNCTION("""COMPUTED_VALUE"""),818.0)</f>
        <v>818</v>
      </c>
      <c r="F256" s="4">
        <f>IFERROR(__xludf.DUMMYFUNCTION("SPLIT(C256,"","")"),153.0)</f>
        <v>153</v>
      </c>
      <c r="G256" s="4">
        <f>IFERROR(__xludf.DUMMYFUNCTION("""COMPUTED_VALUE"""),15.0)</f>
        <v>15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2" t="s">
        <v>260</v>
      </c>
      <c r="B257" s="3">
        <f>IFERROR(__xludf.DUMMYFUNCTION("SPLIT(A257,"" -&gt; "")"),266272.0)</f>
        <v>266272</v>
      </c>
      <c r="C257" s="3">
        <f>IFERROR(__xludf.DUMMYFUNCTION("""COMPUTED_VALUE"""),266748.0)</f>
        <v>266748</v>
      </c>
      <c r="D257" s="4">
        <f>IFERROR(__xludf.DUMMYFUNCTION("SPLIT(B257,"","")"),266.0)</f>
        <v>266</v>
      </c>
      <c r="E257" s="4">
        <f>IFERROR(__xludf.DUMMYFUNCTION("""COMPUTED_VALUE"""),272.0)</f>
        <v>272</v>
      </c>
      <c r="F257" s="4">
        <f>IFERROR(__xludf.DUMMYFUNCTION("SPLIT(C257,"","")"),266.0)</f>
        <v>266</v>
      </c>
      <c r="G257" s="4">
        <f>IFERROR(__xludf.DUMMYFUNCTION("""COMPUTED_VALUE"""),748.0)</f>
        <v>748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2" t="s">
        <v>261</v>
      </c>
      <c r="B258" s="3">
        <f>IFERROR(__xludf.DUMMYFUNCTION("SPLIT(A258,"" -&gt; "")"),769312.0)</f>
        <v>769312</v>
      </c>
      <c r="C258" s="3">
        <f>IFERROR(__xludf.DUMMYFUNCTION("""COMPUTED_VALUE"""),769387.0)</f>
        <v>769387</v>
      </c>
      <c r="D258" s="4">
        <f>IFERROR(__xludf.DUMMYFUNCTION("SPLIT(B258,"","")"),769.0)</f>
        <v>769</v>
      </c>
      <c r="E258" s="4">
        <f>IFERROR(__xludf.DUMMYFUNCTION("""COMPUTED_VALUE"""),312.0)</f>
        <v>312</v>
      </c>
      <c r="F258" s="4">
        <f>IFERROR(__xludf.DUMMYFUNCTION("SPLIT(C258,"","")"),769.0)</f>
        <v>769</v>
      </c>
      <c r="G258" s="4">
        <f>IFERROR(__xludf.DUMMYFUNCTION("""COMPUTED_VALUE"""),387.0)</f>
        <v>387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2" t="s">
        <v>262</v>
      </c>
      <c r="B259" s="3">
        <f>IFERROR(__xludf.DUMMYFUNCTION("SPLIT(A259,"" -&gt; "")"),604766.0)</f>
        <v>604766</v>
      </c>
      <c r="C259" s="3">
        <f>IFERROR(__xludf.DUMMYFUNCTION("""COMPUTED_VALUE"""),184766.0)</f>
        <v>184766</v>
      </c>
      <c r="D259" s="4">
        <f>IFERROR(__xludf.DUMMYFUNCTION("SPLIT(B259,"","")"),604.0)</f>
        <v>604</v>
      </c>
      <c r="E259" s="4">
        <f>IFERROR(__xludf.DUMMYFUNCTION("""COMPUTED_VALUE"""),766.0)</f>
        <v>766</v>
      </c>
      <c r="F259" s="4">
        <f>IFERROR(__xludf.DUMMYFUNCTION("SPLIT(C259,"","")"),184.0)</f>
        <v>184</v>
      </c>
      <c r="G259" s="4">
        <f>IFERROR(__xludf.DUMMYFUNCTION("""COMPUTED_VALUE"""),766.0)</f>
        <v>766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2" t="s">
        <v>263</v>
      </c>
      <c r="B260" s="3">
        <f>IFERROR(__xludf.DUMMYFUNCTION("SPLIT(A260,"" -&gt; "")"),656934.0)</f>
        <v>656934</v>
      </c>
      <c r="C260" s="3">
        <f>IFERROR(__xludf.DUMMYFUNCTION("""COMPUTED_VALUE"""),520934.0)</f>
        <v>520934</v>
      </c>
      <c r="D260" s="4">
        <f>IFERROR(__xludf.DUMMYFUNCTION("SPLIT(B260,"","")"),656.0)</f>
        <v>656</v>
      </c>
      <c r="E260" s="4">
        <f>IFERROR(__xludf.DUMMYFUNCTION("""COMPUTED_VALUE"""),934.0)</f>
        <v>934</v>
      </c>
      <c r="F260" s="4">
        <f>IFERROR(__xludf.DUMMYFUNCTION("SPLIT(C260,"","")"),520.0)</f>
        <v>520</v>
      </c>
      <c r="G260" s="4">
        <f>IFERROR(__xludf.DUMMYFUNCTION("""COMPUTED_VALUE"""),934.0)</f>
        <v>934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2" t="s">
        <v>264</v>
      </c>
      <c r="B261" s="3">
        <f>IFERROR(__xludf.DUMMYFUNCTION("SPLIT(A261,"" -&gt; "")"),224771.0)</f>
        <v>224771</v>
      </c>
      <c r="C261" s="3">
        <f>IFERROR(__xludf.DUMMYFUNCTION("""COMPUTED_VALUE"""),162771.0)</f>
        <v>162771</v>
      </c>
      <c r="D261" s="4">
        <f>IFERROR(__xludf.DUMMYFUNCTION("SPLIT(B261,"","")"),224.0)</f>
        <v>224</v>
      </c>
      <c r="E261" s="4">
        <f>IFERROR(__xludf.DUMMYFUNCTION("""COMPUTED_VALUE"""),771.0)</f>
        <v>771</v>
      </c>
      <c r="F261" s="4">
        <f>IFERROR(__xludf.DUMMYFUNCTION("SPLIT(C261,"","")"),162.0)</f>
        <v>162</v>
      </c>
      <c r="G261" s="4">
        <f>IFERROR(__xludf.DUMMYFUNCTION("""COMPUTED_VALUE"""),771.0)</f>
        <v>771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2" t="s">
        <v>265</v>
      </c>
      <c r="B262" s="3">
        <f>IFERROR(__xludf.DUMMYFUNCTION("SPLIT(A262,"" -&gt; "")"),588395.0)</f>
        <v>588395</v>
      </c>
      <c r="C262" s="3">
        <f>IFERROR(__xludf.DUMMYFUNCTION("""COMPUTED_VALUE"""),133395.0)</f>
        <v>133395</v>
      </c>
      <c r="D262" s="4">
        <f>IFERROR(__xludf.DUMMYFUNCTION("SPLIT(B262,"","")"),588.0)</f>
        <v>588</v>
      </c>
      <c r="E262" s="4">
        <f>IFERROR(__xludf.DUMMYFUNCTION("""COMPUTED_VALUE"""),395.0)</f>
        <v>395</v>
      </c>
      <c r="F262" s="4">
        <f>IFERROR(__xludf.DUMMYFUNCTION("SPLIT(C262,"","")"),133.0)</f>
        <v>133</v>
      </c>
      <c r="G262" s="4">
        <f>IFERROR(__xludf.DUMMYFUNCTION("""COMPUTED_VALUE"""),395.0)</f>
        <v>395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2" t="s">
        <v>266</v>
      </c>
      <c r="B263" s="3">
        <f>IFERROR(__xludf.DUMMYFUNCTION("SPLIT(A263,"" -&gt; "")"),219489.0)</f>
        <v>219489</v>
      </c>
      <c r="C263" s="3">
        <f>IFERROR(__xludf.DUMMYFUNCTION("""COMPUTED_VALUE"""),219948.0)</f>
        <v>219948</v>
      </c>
      <c r="D263" s="4">
        <f>IFERROR(__xludf.DUMMYFUNCTION("SPLIT(B263,"","")"),219.0)</f>
        <v>219</v>
      </c>
      <c r="E263" s="4">
        <f>IFERROR(__xludf.DUMMYFUNCTION("""COMPUTED_VALUE"""),489.0)</f>
        <v>489</v>
      </c>
      <c r="F263" s="4">
        <f>IFERROR(__xludf.DUMMYFUNCTION("SPLIT(C263,"","")"),219.0)</f>
        <v>219</v>
      </c>
      <c r="G263" s="4">
        <f>IFERROR(__xludf.DUMMYFUNCTION("""COMPUTED_VALUE"""),948.0)</f>
        <v>948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2" t="s">
        <v>267</v>
      </c>
      <c r="B264" s="1" t="str">
        <f>IFERROR(__xludf.DUMMYFUNCTION("SPLIT(A264,"" -&gt; "")"),"67,42")</f>
        <v>67,42</v>
      </c>
      <c r="C264" s="3">
        <f>IFERROR(__xludf.DUMMYFUNCTION("""COMPUTED_VALUE"""),979954.0)</f>
        <v>979954</v>
      </c>
      <c r="D264" s="4">
        <f>IFERROR(__xludf.DUMMYFUNCTION("SPLIT(B264,"","")"),67.0)</f>
        <v>67</v>
      </c>
      <c r="E264" s="4">
        <f>IFERROR(__xludf.DUMMYFUNCTION("""COMPUTED_VALUE"""),42.0)</f>
        <v>42</v>
      </c>
      <c r="F264" s="4">
        <f>IFERROR(__xludf.DUMMYFUNCTION("SPLIT(C264,"","")"),979.0)</f>
        <v>979</v>
      </c>
      <c r="G264" s="4">
        <f>IFERROR(__xludf.DUMMYFUNCTION("""COMPUTED_VALUE"""),954.0)</f>
        <v>954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2" t="s">
        <v>268</v>
      </c>
      <c r="B265" s="3">
        <f>IFERROR(__xludf.DUMMYFUNCTION("SPLIT(A265,"" -&gt; "")"),684109.0)</f>
        <v>684109</v>
      </c>
      <c r="C265" s="3">
        <f>IFERROR(__xludf.DUMMYFUNCTION("""COMPUTED_VALUE"""),920345.0)</f>
        <v>920345</v>
      </c>
      <c r="D265" s="4">
        <f>IFERROR(__xludf.DUMMYFUNCTION("SPLIT(B265,"","")"),684.0)</f>
        <v>684</v>
      </c>
      <c r="E265" s="4">
        <f>IFERROR(__xludf.DUMMYFUNCTION("""COMPUTED_VALUE"""),109.0)</f>
        <v>109</v>
      </c>
      <c r="F265" s="4">
        <f>IFERROR(__xludf.DUMMYFUNCTION("SPLIT(C265,"","")"),920.0)</f>
        <v>920</v>
      </c>
      <c r="G265" s="4">
        <f>IFERROR(__xludf.DUMMYFUNCTION("""COMPUTED_VALUE"""),345.0)</f>
        <v>345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2" t="s">
        <v>269</v>
      </c>
      <c r="B266" s="3">
        <f>IFERROR(__xludf.DUMMYFUNCTION("SPLIT(A266,"" -&gt; "")"),168895.0)</f>
        <v>168895</v>
      </c>
      <c r="C266" s="3">
        <f>IFERROR(__xludf.DUMMYFUNCTION("""COMPUTED_VALUE"""),762301.0)</f>
        <v>762301</v>
      </c>
      <c r="D266" s="4">
        <f>IFERROR(__xludf.DUMMYFUNCTION("SPLIT(B266,"","")"),168.0)</f>
        <v>168</v>
      </c>
      <c r="E266" s="4">
        <f>IFERROR(__xludf.DUMMYFUNCTION("""COMPUTED_VALUE"""),895.0)</f>
        <v>895</v>
      </c>
      <c r="F266" s="4">
        <f>IFERROR(__xludf.DUMMYFUNCTION("SPLIT(C266,"","")"),762.0)</f>
        <v>762</v>
      </c>
      <c r="G266" s="4">
        <f>IFERROR(__xludf.DUMMYFUNCTION("""COMPUTED_VALUE"""),301.0)</f>
        <v>301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2" t="s">
        <v>270</v>
      </c>
      <c r="B267" s="3">
        <f>IFERROR(__xludf.DUMMYFUNCTION("SPLIT(A267,"" -&gt; "")"),761953.0)</f>
        <v>761953</v>
      </c>
      <c r="C267" s="3">
        <f>IFERROR(__xludf.DUMMYFUNCTION("""COMPUTED_VALUE"""),59953.0)</f>
        <v>59953</v>
      </c>
      <c r="D267" s="4">
        <f>IFERROR(__xludf.DUMMYFUNCTION("SPLIT(B267,"","")"),761.0)</f>
        <v>761</v>
      </c>
      <c r="E267" s="4">
        <f>IFERROR(__xludf.DUMMYFUNCTION("""COMPUTED_VALUE"""),953.0)</f>
        <v>953</v>
      </c>
      <c r="F267" s="4">
        <f>IFERROR(__xludf.DUMMYFUNCTION("SPLIT(C267,"","")"),59.0)</f>
        <v>59</v>
      </c>
      <c r="G267" s="4">
        <f>IFERROR(__xludf.DUMMYFUNCTION("""COMPUTED_VALUE"""),953.0)</f>
        <v>953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2" t="s">
        <v>271</v>
      </c>
      <c r="B268" s="3">
        <f>IFERROR(__xludf.DUMMYFUNCTION("SPLIT(A268,"" -&gt; "")"),583408.0)</f>
        <v>583408</v>
      </c>
      <c r="C268" s="3">
        <f>IFERROR(__xludf.DUMMYFUNCTION("""COMPUTED_VALUE"""),592399.0)</f>
        <v>592399</v>
      </c>
      <c r="D268" s="4">
        <f>IFERROR(__xludf.DUMMYFUNCTION("SPLIT(B268,"","")"),583.0)</f>
        <v>583</v>
      </c>
      <c r="E268" s="4">
        <f>IFERROR(__xludf.DUMMYFUNCTION("""COMPUTED_VALUE"""),408.0)</f>
        <v>408</v>
      </c>
      <c r="F268" s="4">
        <f>IFERROR(__xludf.DUMMYFUNCTION("SPLIT(C268,"","")"),592.0)</f>
        <v>592</v>
      </c>
      <c r="G268" s="4">
        <f>IFERROR(__xludf.DUMMYFUNCTION("""COMPUTED_VALUE"""),399.0)</f>
        <v>399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2" t="s">
        <v>272</v>
      </c>
      <c r="B269" s="1" t="str">
        <f>IFERROR(__xludf.DUMMYFUNCTION("SPLIT(A269,"" -&gt; "")"),"129,48")</f>
        <v>129,48</v>
      </c>
      <c r="C269" s="1" t="str">
        <f>IFERROR(__xludf.DUMMYFUNCTION("""COMPUTED_VALUE"""),"931,48")</f>
        <v>931,48</v>
      </c>
      <c r="D269" s="4">
        <f>IFERROR(__xludf.DUMMYFUNCTION("SPLIT(B269,"","")"),129.0)</f>
        <v>129</v>
      </c>
      <c r="E269" s="4">
        <f>IFERROR(__xludf.DUMMYFUNCTION("""COMPUTED_VALUE"""),48.0)</f>
        <v>48</v>
      </c>
      <c r="F269" s="4">
        <f>IFERROR(__xludf.DUMMYFUNCTION("SPLIT(C269,"","")"),931.0)</f>
        <v>931</v>
      </c>
      <c r="G269" s="4">
        <f>IFERROR(__xludf.DUMMYFUNCTION("""COMPUTED_VALUE"""),48.0)</f>
        <v>48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2" t="s">
        <v>273</v>
      </c>
      <c r="B270" s="1" t="str">
        <f>IFERROR(__xludf.DUMMYFUNCTION("SPLIT(A270,"" -&gt; "")"),"694,76")</f>
        <v>694,76</v>
      </c>
      <c r="C270" s="1" t="str">
        <f>IFERROR(__xludf.DUMMYFUNCTION("""COMPUTED_VALUE"""),"404,76")</f>
        <v>404,76</v>
      </c>
      <c r="D270" s="4">
        <f>IFERROR(__xludf.DUMMYFUNCTION("SPLIT(B270,"","")"),694.0)</f>
        <v>694</v>
      </c>
      <c r="E270" s="4">
        <f>IFERROR(__xludf.DUMMYFUNCTION("""COMPUTED_VALUE"""),76.0)</f>
        <v>76</v>
      </c>
      <c r="F270" s="4">
        <f>IFERROR(__xludf.DUMMYFUNCTION("SPLIT(C270,"","")"),404.0)</f>
        <v>404</v>
      </c>
      <c r="G270" s="4">
        <f>IFERROR(__xludf.DUMMYFUNCTION("""COMPUTED_VALUE"""),76.0)</f>
        <v>76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2" t="s">
        <v>274</v>
      </c>
      <c r="B271" s="3">
        <f>IFERROR(__xludf.DUMMYFUNCTION("SPLIT(A271,"" -&gt; "")"),808380.0)</f>
        <v>808380</v>
      </c>
      <c r="C271" s="3">
        <f>IFERROR(__xludf.DUMMYFUNCTION("""COMPUTED_VALUE"""),808886.0)</f>
        <v>808886</v>
      </c>
      <c r="D271" s="4">
        <f>IFERROR(__xludf.DUMMYFUNCTION("SPLIT(B271,"","")"),808.0)</f>
        <v>808</v>
      </c>
      <c r="E271" s="4">
        <f>IFERROR(__xludf.DUMMYFUNCTION("""COMPUTED_VALUE"""),380.0)</f>
        <v>380</v>
      </c>
      <c r="F271" s="4">
        <f>IFERROR(__xludf.DUMMYFUNCTION("SPLIT(C271,"","")"),808.0)</f>
        <v>808</v>
      </c>
      <c r="G271" s="4">
        <f>IFERROR(__xludf.DUMMYFUNCTION("""COMPUTED_VALUE"""),886.0)</f>
        <v>886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2" t="s">
        <v>275</v>
      </c>
      <c r="B272" s="3">
        <f>IFERROR(__xludf.DUMMYFUNCTION("SPLIT(A272,"" -&gt; "")"),643165.0)</f>
        <v>643165</v>
      </c>
      <c r="C272" s="3">
        <f>IFERROR(__xludf.DUMMYFUNCTION("""COMPUTED_VALUE"""),643757.0)</f>
        <v>643757</v>
      </c>
      <c r="D272" s="4">
        <f>IFERROR(__xludf.DUMMYFUNCTION("SPLIT(B272,"","")"),643.0)</f>
        <v>643</v>
      </c>
      <c r="E272" s="4">
        <f>IFERROR(__xludf.DUMMYFUNCTION("""COMPUTED_VALUE"""),165.0)</f>
        <v>165</v>
      </c>
      <c r="F272" s="4">
        <f>IFERROR(__xludf.DUMMYFUNCTION("SPLIT(C272,"","")"),643.0)</f>
        <v>643</v>
      </c>
      <c r="G272" s="4">
        <f>IFERROR(__xludf.DUMMYFUNCTION("""COMPUTED_VALUE"""),757.0)</f>
        <v>757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2" t="s">
        <v>276</v>
      </c>
      <c r="B273" s="3">
        <f>IFERROR(__xludf.DUMMYFUNCTION("SPLIT(A273,"" -&gt; "")"),714543.0)</f>
        <v>714543</v>
      </c>
      <c r="C273" s="3">
        <f>IFERROR(__xludf.DUMMYFUNCTION("""COMPUTED_VALUE"""),714913.0)</f>
        <v>714913</v>
      </c>
      <c r="D273" s="4">
        <f>IFERROR(__xludf.DUMMYFUNCTION("SPLIT(B273,"","")"),714.0)</f>
        <v>714</v>
      </c>
      <c r="E273" s="4">
        <f>IFERROR(__xludf.DUMMYFUNCTION("""COMPUTED_VALUE"""),543.0)</f>
        <v>543</v>
      </c>
      <c r="F273" s="4">
        <f>IFERROR(__xludf.DUMMYFUNCTION("SPLIT(C273,"","")"),714.0)</f>
        <v>714</v>
      </c>
      <c r="G273" s="4">
        <f>IFERROR(__xludf.DUMMYFUNCTION("""COMPUTED_VALUE"""),913.0)</f>
        <v>913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2" t="s">
        <v>277</v>
      </c>
      <c r="B274" s="3">
        <f>IFERROR(__xludf.DUMMYFUNCTION("SPLIT(A274,"" -&gt; "")"),258550.0)</f>
        <v>258550</v>
      </c>
      <c r="C274" s="3">
        <f>IFERROR(__xludf.DUMMYFUNCTION("""COMPUTED_VALUE"""),295550.0)</f>
        <v>295550</v>
      </c>
      <c r="D274" s="4">
        <f>IFERROR(__xludf.DUMMYFUNCTION("SPLIT(B274,"","")"),258.0)</f>
        <v>258</v>
      </c>
      <c r="E274" s="4">
        <f>IFERROR(__xludf.DUMMYFUNCTION("""COMPUTED_VALUE"""),550.0)</f>
        <v>550</v>
      </c>
      <c r="F274" s="4">
        <f>IFERROR(__xludf.DUMMYFUNCTION("SPLIT(C274,"","")"),295.0)</f>
        <v>295</v>
      </c>
      <c r="G274" s="4">
        <f>IFERROR(__xludf.DUMMYFUNCTION("""COMPUTED_VALUE"""),550.0)</f>
        <v>550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2" t="s">
        <v>278</v>
      </c>
      <c r="B275" s="3">
        <f>IFERROR(__xludf.DUMMYFUNCTION("SPLIT(A275,"" -&gt; "")"),400857.0)</f>
        <v>400857</v>
      </c>
      <c r="C275" s="1" t="str">
        <f>IFERROR(__xludf.DUMMYFUNCTION("""COMPUTED_VALUE"""),"400,38")</f>
        <v>400,38</v>
      </c>
      <c r="D275" s="4">
        <f>IFERROR(__xludf.DUMMYFUNCTION("SPLIT(B275,"","")"),400.0)</f>
        <v>400</v>
      </c>
      <c r="E275" s="4">
        <f>IFERROR(__xludf.DUMMYFUNCTION("""COMPUTED_VALUE"""),857.0)</f>
        <v>857</v>
      </c>
      <c r="F275" s="4">
        <f>IFERROR(__xludf.DUMMYFUNCTION("SPLIT(C275,"","")"),400.0)</f>
        <v>400</v>
      </c>
      <c r="G275" s="4">
        <f>IFERROR(__xludf.DUMMYFUNCTION("""COMPUTED_VALUE"""),38.0)</f>
        <v>38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2" t="s">
        <v>279</v>
      </c>
      <c r="B276" s="3">
        <f>IFERROR(__xludf.DUMMYFUNCTION("SPLIT(A276,"" -&gt; "")"),267573.0)</f>
        <v>267573</v>
      </c>
      <c r="C276" s="3">
        <f>IFERROR(__xludf.DUMMYFUNCTION("""COMPUTED_VALUE"""),267779.0)</f>
        <v>267779</v>
      </c>
      <c r="D276" s="4">
        <f>IFERROR(__xludf.DUMMYFUNCTION("SPLIT(B276,"","")"),267.0)</f>
        <v>267</v>
      </c>
      <c r="E276" s="4">
        <f>IFERROR(__xludf.DUMMYFUNCTION("""COMPUTED_VALUE"""),573.0)</f>
        <v>573</v>
      </c>
      <c r="F276" s="4">
        <f>IFERROR(__xludf.DUMMYFUNCTION("SPLIT(C276,"","")"),267.0)</f>
        <v>267</v>
      </c>
      <c r="G276" s="4">
        <f>IFERROR(__xludf.DUMMYFUNCTION("""COMPUTED_VALUE"""),779.0)</f>
        <v>779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2" t="s">
        <v>280</v>
      </c>
      <c r="B277" s="3">
        <f>IFERROR(__xludf.DUMMYFUNCTION("SPLIT(A277,"" -&gt; "")"),124182.0)</f>
        <v>124182</v>
      </c>
      <c r="C277" s="1" t="str">
        <f>IFERROR(__xludf.DUMMYFUNCTION("""COMPUTED_VALUE"""),"255,51")</f>
        <v>255,51</v>
      </c>
      <c r="D277" s="4">
        <f>IFERROR(__xludf.DUMMYFUNCTION("SPLIT(B277,"","")"),124.0)</f>
        <v>124</v>
      </c>
      <c r="E277" s="4">
        <f>IFERROR(__xludf.DUMMYFUNCTION("""COMPUTED_VALUE"""),182.0)</f>
        <v>182</v>
      </c>
      <c r="F277" s="4">
        <f>IFERROR(__xludf.DUMMYFUNCTION("SPLIT(C277,"","")"),255.0)</f>
        <v>255</v>
      </c>
      <c r="G277" s="4">
        <f>IFERROR(__xludf.DUMMYFUNCTION("""COMPUTED_VALUE"""),51.0)</f>
        <v>51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2" t="s">
        <v>281</v>
      </c>
      <c r="B278" s="3">
        <f>IFERROR(__xludf.DUMMYFUNCTION("SPLIT(A278,"" -&gt; "")"),399981.0)</f>
        <v>399981</v>
      </c>
      <c r="C278" s="3">
        <f>IFERROR(__xludf.DUMMYFUNCTION("""COMPUTED_VALUE"""),552981.0)</f>
        <v>552981</v>
      </c>
      <c r="D278" s="4">
        <f>IFERROR(__xludf.DUMMYFUNCTION("SPLIT(B278,"","")"),399.0)</f>
        <v>399</v>
      </c>
      <c r="E278" s="4">
        <f>IFERROR(__xludf.DUMMYFUNCTION("""COMPUTED_VALUE"""),981.0)</f>
        <v>981</v>
      </c>
      <c r="F278" s="4">
        <f>IFERROR(__xludf.DUMMYFUNCTION("SPLIT(C278,"","")"),552.0)</f>
        <v>552</v>
      </c>
      <c r="G278" s="4">
        <f>IFERROR(__xludf.DUMMYFUNCTION("""COMPUTED_VALUE"""),981.0)</f>
        <v>981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2" t="s">
        <v>282</v>
      </c>
      <c r="B279" s="3">
        <f>IFERROR(__xludf.DUMMYFUNCTION("SPLIT(A279,"" -&gt; "")"),197803.0)</f>
        <v>197803</v>
      </c>
      <c r="C279" s="3">
        <f>IFERROR(__xludf.DUMMYFUNCTION("""COMPUTED_VALUE"""),197275.0)</f>
        <v>197275</v>
      </c>
      <c r="D279" s="4">
        <f>IFERROR(__xludf.DUMMYFUNCTION("SPLIT(B279,"","")"),197.0)</f>
        <v>197</v>
      </c>
      <c r="E279" s="4">
        <f>IFERROR(__xludf.DUMMYFUNCTION("""COMPUTED_VALUE"""),803.0)</f>
        <v>803</v>
      </c>
      <c r="F279" s="4">
        <f>IFERROR(__xludf.DUMMYFUNCTION("SPLIT(C279,"","")"),197.0)</f>
        <v>197</v>
      </c>
      <c r="G279" s="4">
        <f>IFERROR(__xludf.DUMMYFUNCTION("""COMPUTED_VALUE"""),275.0)</f>
        <v>275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2" t="s">
        <v>283</v>
      </c>
      <c r="B280" s="3">
        <f>IFERROR(__xludf.DUMMYFUNCTION("SPLIT(A280,"" -&gt; "")"),791706.0)</f>
        <v>791706</v>
      </c>
      <c r="C280" s="3">
        <f>IFERROR(__xludf.DUMMYFUNCTION("""COMPUTED_VALUE"""),791373.0)</f>
        <v>791373</v>
      </c>
      <c r="D280" s="4">
        <f>IFERROR(__xludf.DUMMYFUNCTION("SPLIT(B280,"","")"),791.0)</f>
        <v>791</v>
      </c>
      <c r="E280" s="4">
        <f>IFERROR(__xludf.DUMMYFUNCTION("""COMPUTED_VALUE"""),706.0)</f>
        <v>706</v>
      </c>
      <c r="F280" s="4">
        <f>IFERROR(__xludf.DUMMYFUNCTION("SPLIT(C280,"","")"),791.0)</f>
        <v>791</v>
      </c>
      <c r="G280" s="4">
        <f>IFERROR(__xludf.DUMMYFUNCTION("""COMPUTED_VALUE"""),373.0)</f>
        <v>373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2" t="s">
        <v>284</v>
      </c>
      <c r="B281" s="3">
        <f>IFERROR(__xludf.DUMMYFUNCTION("SPLIT(A281,"" -&gt; "")"),500664.0)</f>
        <v>500664</v>
      </c>
      <c r="C281" s="3">
        <f>IFERROR(__xludf.DUMMYFUNCTION("""COMPUTED_VALUE"""),924664.0)</f>
        <v>924664</v>
      </c>
      <c r="D281" s="4">
        <f>IFERROR(__xludf.DUMMYFUNCTION("SPLIT(B281,"","")"),500.0)</f>
        <v>500</v>
      </c>
      <c r="E281" s="4">
        <f>IFERROR(__xludf.DUMMYFUNCTION("""COMPUTED_VALUE"""),664.0)</f>
        <v>664</v>
      </c>
      <c r="F281" s="4">
        <f>IFERROR(__xludf.DUMMYFUNCTION("SPLIT(C281,"","")"),924.0)</f>
        <v>924</v>
      </c>
      <c r="G281" s="4">
        <f>IFERROR(__xludf.DUMMYFUNCTION("""COMPUTED_VALUE"""),664.0)</f>
        <v>664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2" t="s">
        <v>285</v>
      </c>
      <c r="B282" s="3">
        <f>IFERROR(__xludf.DUMMYFUNCTION("SPLIT(A282,"" -&gt; "")"),177171.0)</f>
        <v>177171</v>
      </c>
      <c r="C282" s="3">
        <f>IFERROR(__xludf.DUMMYFUNCTION("""COMPUTED_VALUE"""),177935.0)</f>
        <v>177935</v>
      </c>
      <c r="D282" s="4">
        <f>IFERROR(__xludf.DUMMYFUNCTION("SPLIT(B282,"","")"),177.0)</f>
        <v>177</v>
      </c>
      <c r="E282" s="4">
        <f>IFERROR(__xludf.DUMMYFUNCTION("""COMPUTED_VALUE"""),171.0)</f>
        <v>171</v>
      </c>
      <c r="F282" s="4">
        <f>IFERROR(__xludf.DUMMYFUNCTION("SPLIT(C282,"","")"),177.0)</f>
        <v>177</v>
      </c>
      <c r="G282" s="4">
        <f>IFERROR(__xludf.DUMMYFUNCTION("""COMPUTED_VALUE"""),935.0)</f>
        <v>935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2" t="s">
        <v>286</v>
      </c>
      <c r="B283" s="1" t="str">
        <f>IFERROR(__xludf.DUMMYFUNCTION("SPLIT(A283,"" -&gt; "")"),"703,43")</f>
        <v>703,43</v>
      </c>
      <c r="C283" s="1" t="str">
        <f>IFERROR(__xludf.DUMMYFUNCTION("""COMPUTED_VALUE"""),"696,43")</f>
        <v>696,43</v>
      </c>
      <c r="D283" s="4">
        <f>IFERROR(__xludf.DUMMYFUNCTION("SPLIT(B283,"","")"),703.0)</f>
        <v>703</v>
      </c>
      <c r="E283" s="4">
        <f>IFERROR(__xludf.DUMMYFUNCTION("""COMPUTED_VALUE"""),43.0)</f>
        <v>43</v>
      </c>
      <c r="F283" s="4">
        <f>IFERROR(__xludf.DUMMYFUNCTION("SPLIT(C283,"","")"),696.0)</f>
        <v>696</v>
      </c>
      <c r="G283" s="4">
        <f>IFERROR(__xludf.DUMMYFUNCTION("""COMPUTED_VALUE"""),43.0)</f>
        <v>43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2" t="s">
        <v>287</v>
      </c>
      <c r="B284" s="3">
        <f>IFERROR(__xludf.DUMMYFUNCTION("SPLIT(A284,"" -&gt; "")"),265849.0)</f>
        <v>265849</v>
      </c>
      <c r="C284" s="3">
        <f>IFERROR(__xludf.DUMMYFUNCTION("""COMPUTED_VALUE"""),889225.0)</f>
        <v>889225</v>
      </c>
      <c r="D284" s="4">
        <f>IFERROR(__xludf.DUMMYFUNCTION("SPLIT(B284,"","")"),265.0)</f>
        <v>265</v>
      </c>
      <c r="E284" s="4">
        <f>IFERROR(__xludf.DUMMYFUNCTION("""COMPUTED_VALUE"""),849.0)</f>
        <v>849</v>
      </c>
      <c r="F284" s="4">
        <f>IFERROR(__xludf.DUMMYFUNCTION("SPLIT(C284,"","")"),889.0)</f>
        <v>889</v>
      </c>
      <c r="G284" s="4">
        <f>IFERROR(__xludf.DUMMYFUNCTION("""COMPUTED_VALUE"""),225.0)</f>
        <v>225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2" t="s">
        <v>288</v>
      </c>
      <c r="B285" s="3">
        <f>IFERROR(__xludf.DUMMYFUNCTION("SPLIT(A285,"" -&gt; "")"),847324.0)</f>
        <v>847324</v>
      </c>
      <c r="C285" s="3">
        <f>IFERROR(__xludf.DUMMYFUNCTION("""COMPUTED_VALUE"""),661324.0)</f>
        <v>661324</v>
      </c>
      <c r="D285" s="4">
        <f>IFERROR(__xludf.DUMMYFUNCTION("SPLIT(B285,"","")"),847.0)</f>
        <v>847</v>
      </c>
      <c r="E285" s="4">
        <f>IFERROR(__xludf.DUMMYFUNCTION("""COMPUTED_VALUE"""),324.0)</f>
        <v>324</v>
      </c>
      <c r="F285" s="4">
        <f>IFERROR(__xludf.DUMMYFUNCTION("SPLIT(C285,"","")"),661.0)</f>
        <v>661</v>
      </c>
      <c r="G285" s="4">
        <f>IFERROR(__xludf.DUMMYFUNCTION("""COMPUTED_VALUE"""),324.0)</f>
        <v>324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2" t="s">
        <v>289</v>
      </c>
      <c r="B286" s="3">
        <f>IFERROR(__xludf.DUMMYFUNCTION("SPLIT(A286,"" -&gt; "")"),369965.0)</f>
        <v>369965</v>
      </c>
      <c r="C286" s="3">
        <f>IFERROR(__xludf.DUMMYFUNCTION("""COMPUTED_VALUE"""),369780.0)</f>
        <v>369780</v>
      </c>
      <c r="D286" s="4">
        <f>IFERROR(__xludf.DUMMYFUNCTION("SPLIT(B286,"","")"),369.0)</f>
        <v>369</v>
      </c>
      <c r="E286" s="4">
        <f>IFERROR(__xludf.DUMMYFUNCTION("""COMPUTED_VALUE"""),965.0)</f>
        <v>965</v>
      </c>
      <c r="F286" s="4">
        <f>IFERROR(__xludf.DUMMYFUNCTION("SPLIT(C286,"","")"),369.0)</f>
        <v>369</v>
      </c>
      <c r="G286" s="4">
        <f>IFERROR(__xludf.DUMMYFUNCTION("""COMPUTED_VALUE"""),780.0)</f>
        <v>780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2" t="s">
        <v>290</v>
      </c>
      <c r="B287" s="3">
        <f>IFERROR(__xludf.DUMMYFUNCTION("SPLIT(A287,"" -&gt; "")"),169965.0)</f>
        <v>169965</v>
      </c>
      <c r="C287" s="3">
        <f>IFERROR(__xludf.DUMMYFUNCTION("""COMPUTED_VALUE"""),935199.0)</f>
        <v>935199</v>
      </c>
      <c r="D287" s="4">
        <f>IFERROR(__xludf.DUMMYFUNCTION("SPLIT(B287,"","")"),169.0)</f>
        <v>169</v>
      </c>
      <c r="E287" s="4">
        <f>IFERROR(__xludf.DUMMYFUNCTION("""COMPUTED_VALUE"""),965.0)</f>
        <v>965</v>
      </c>
      <c r="F287" s="4">
        <f>IFERROR(__xludf.DUMMYFUNCTION("SPLIT(C287,"","")"),935.0)</f>
        <v>935</v>
      </c>
      <c r="G287" s="4">
        <f>IFERROR(__xludf.DUMMYFUNCTION("""COMPUTED_VALUE"""),199.0)</f>
        <v>199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2" t="s">
        <v>291</v>
      </c>
      <c r="B288" s="3">
        <f>IFERROR(__xludf.DUMMYFUNCTION("SPLIT(A288,"" -&gt; "")"),742540.0)</f>
        <v>742540</v>
      </c>
      <c r="C288" s="3">
        <f>IFERROR(__xludf.DUMMYFUNCTION("""COMPUTED_VALUE"""),742355.0)</f>
        <v>742355</v>
      </c>
      <c r="D288" s="4">
        <f>IFERROR(__xludf.DUMMYFUNCTION("SPLIT(B288,"","")"),742.0)</f>
        <v>742</v>
      </c>
      <c r="E288" s="4">
        <f>IFERROR(__xludf.DUMMYFUNCTION("""COMPUTED_VALUE"""),540.0)</f>
        <v>540</v>
      </c>
      <c r="F288" s="4">
        <f>IFERROR(__xludf.DUMMYFUNCTION("SPLIT(C288,"","")"),742.0)</f>
        <v>742</v>
      </c>
      <c r="G288" s="4">
        <f>IFERROR(__xludf.DUMMYFUNCTION("""COMPUTED_VALUE"""),355.0)</f>
        <v>355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2" t="s">
        <v>292</v>
      </c>
      <c r="B289" s="3">
        <f>IFERROR(__xludf.DUMMYFUNCTION("SPLIT(A289,"" -&gt; "")"),210854.0)</f>
        <v>210854</v>
      </c>
      <c r="C289" s="3">
        <f>IFERROR(__xludf.DUMMYFUNCTION("""COMPUTED_VALUE"""),204854.0)</f>
        <v>204854</v>
      </c>
      <c r="D289" s="4">
        <f>IFERROR(__xludf.DUMMYFUNCTION("SPLIT(B289,"","")"),210.0)</f>
        <v>210</v>
      </c>
      <c r="E289" s="4">
        <f>IFERROR(__xludf.DUMMYFUNCTION("""COMPUTED_VALUE"""),854.0)</f>
        <v>854</v>
      </c>
      <c r="F289" s="4">
        <f>IFERROR(__xludf.DUMMYFUNCTION("SPLIT(C289,"","")"),204.0)</f>
        <v>204</v>
      </c>
      <c r="G289" s="4">
        <f>IFERROR(__xludf.DUMMYFUNCTION("""COMPUTED_VALUE"""),854.0)</f>
        <v>854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2" t="s">
        <v>293</v>
      </c>
      <c r="B290" s="3">
        <f>IFERROR(__xludf.DUMMYFUNCTION("SPLIT(A290,"" -&gt; "")"),58281.0)</f>
        <v>58281</v>
      </c>
      <c r="C290" s="3">
        <f>IFERROR(__xludf.DUMMYFUNCTION("""COMPUTED_VALUE"""),954281.0)</f>
        <v>954281</v>
      </c>
      <c r="D290" s="4">
        <f>IFERROR(__xludf.DUMMYFUNCTION("SPLIT(B290,"","")"),58.0)</f>
        <v>58</v>
      </c>
      <c r="E290" s="4">
        <f>IFERROR(__xludf.DUMMYFUNCTION("""COMPUTED_VALUE"""),281.0)</f>
        <v>281</v>
      </c>
      <c r="F290" s="4">
        <f>IFERROR(__xludf.DUMMYFUNCTION("SPLIT(C290,"","")"),954.0)</f>
        <v>954</v>
      </c>
      <c r="G290" s="4">
        <f>IFERROR(__xludf.DUMMYFUNCTION("""COMPUTED_VALUE"""),281.0)</f>
        <v>281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2" t="s">
        <v>294</v>
      </c>
      <c r="B291" s="3">
        <f>IFERROR(__xludf.DUMMYFUNCTION("SPLIT(A291,"" -&gt; "")"),858793.0)</f>
        <v>858793</v>
      </c>
      <c r="C291" s="3">
        <f>IFERROR(__xludf.DUMMYFUNCTION("""COMPUTED_VALUE"""),666793.0)</f>
        <v>666793</v>
      </c>
      <c r="D291" s="4">
        <f>IFERROR(__xludf.DUMMYFUNCTION("SPLIT(B291,"","")"),858.0)</f>
        <v>858</v>
      </c>
      <c r="E291" s="4">
        <f>IFERROR(__xludf.DUMMYFUNCTION("""COMPUTED_VALUE"""),793.0)</f>
        <v>793</v>
      </c>
      <c r="F291" s="4">
        <f>IFERROR(__xludf.DUMMYFUNCTION("SPLIT(C291,"","")"),666.0)</f>
        <v>666</v>
      </c>
      <c r="G291" s="4">
        <f>IFERROR(__xludf.DUMMYFUNCTION("""COMPUTED_VALUE"""),793.0)</f>
        <v>793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2" t="s">
        <v>295</v>
      </c>
      <c r="B292" s="3">
        <f>IFERROR(__xludf.DUMMYFUNCTION("SPLIT(A292,"" -&gt; "")"),276156.0)</f>
        <v>276156</v>
      </c>
      <c r="C292" s="3">
        <f>IFERROR(__xludf.DUMMYFUNCTION("""COMPUTED_VALUE"""),733613.0)</f>
        <v>733613</v>
      </c>
      <c r="D292" s="4">
        <f>IFERROR(__xludf.DUMMYFUNCTION("SPLIT(B292,"","")"),276.0)</f>
        <v>276</v>
      </c>
      <c r="E292" s="4">
        <f>IFERROR(__xludf.DUMMYFUNCTION("""COMPUTED_VALUE"""),156.0)</f>
        <v>156</v>
      </c>
      <c r="F292" s="4">
        <f>IFERROR(__xludf.DUMMYFUNCTION("SPLIT(C292,"","")"),733.0)</f>
        <v>733</v>
      </c>
      <c r="G292" s="4">
        <f>IFERROR(__xludf.DUMMYFUNCTION("""COMPUTED_VALUE"""),613.0)</f>
        <v>613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2" t="s">
        <v>296</v>
      </c>
      <c r="B293" s="3">
        <f>IFERROR(__xludf.DUMMYFUNCTION("SPLIT(A293,"" -&gt; "")"),537538.0)</f>
        <v>537538</v>
      </c>
      <c r="C293" s="1" t="str">
        <f>IFERROR(__xludf.DUMMYFUNCTION("""COMPUTED_VALUE"""),"80,81")</f>
        <v>80,81</v>
      </c>
      <c r="D293" s="4">
        <f>IFERROR(__xludf.DUMMYFUNCTION("SPLIT(B293,"","")"),537.0)</f>
        <v>537</v>
      </c>
      <c r="E293" s="4">
        <f>IFERROR(__xludf.DUMMYFUNCTION("""COMPUTED_VALUE"""),538.0)</f>
        <v>538</v>
      </c>
      <c r="F293" s="4">
        <f>IFERROR(__xludf.DUMMYFUNCTION("SPLIT(C293,"","")"),80.0)</f>
        <v>80</v>
      </c>
      <c r="G293" s="4">
        <f>IFERROR(__xludf.DUMMYFUNCTION("""COMPUTED_VALUE"""),81.0)</f>
        <v>81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2" t="s">
        <v>297</v>
      </c>
      <c r="B294" s="1" t="str">
        <f>IFERROR(__xludf.DUMMYFUNCTION("SPLIT(A294,"" -&gt; "")"),"985,10")</f>
        <v>985,10</v>
      </c>
      <c r="C294" s="3">
        <f>IFERROR(__xludf.DUMMYFUNCTION("""COMPUTED_VALUE"""),14981.0)</f>
        <v>14981</v>
      </c>
      <c r="D294" s="4">
        <f>IFERROR(__xludf.DUMMYFUNCTION("SPLIT(B294,"","")"),985.0)</f>
        <v>985</v>
      </c>
      <c r="E294" s="4">
        <f>IFERROR(__xludf.DUMMYFUNCTION("""COMPUTED_VALUE"""),10.0)</f>
        <v>10</v>
      </c>
      <c r="F294" s="4">
        <f>IFERROR(__xludf.DUMMYFUNCTION("SPLIT(C294,"","")"),14.0)</f>
        <v>14</v>
      </c>
      <c r="G294" s="4">
        <f>IFERROR(__xludf.DUMMYFUNCTION("""COMPUTED_VALUE"""),981.0)</f>
        <v>981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2" t="s">
        <v>298</v>
      </c>
      <c r="B295" s="1" t="str">
        <f>IFERROR(__xludf.DUMMYFUNCTION("SPLIT(A295,"" -&gt; "")"),"79,31")</f>
        <v>79,31</v>
      </c>
      <c r="C295" s="3">
        <f>IFERROR(__xludf.DUMMYFUNCTION("""COMPUTED_VALUE"""),692644.0)</f>
        <v>692644</v>
      </c>
      <c r="D295" s="4">
        <f>IFERROR(__xludf.DUMMYFUNCTION("SPLIT(B295,"","")"),79.0)</f>
        <v>79</v>
      </c>
      <c r="E295" s="4">
        <f>IFERROR(__xludf.DUMMYFUNCTION("""COMPUTED_VALUE"""),31.0)</f>
        <v>31</v>
      </c>
      <c r="F295" s="4">
        <f>IFERROR(__xludf.DUMMYFUNCTION("SPLIT(C295,"","")"),692.0)</f>
        <v>692</v>
      </c>
      <c r="G295" s="4">
        <f>IFERROR(__xludf.DUMMYFUNCTION("""COMPUTED_VALUE"""),644.0)</f>
        <v>644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2" t="s">
        <v>299</v>
      </c>
      <c r="B296" s="1" t="str">
        <f>IFERROR(__xludf.DUMMYFUNCTION("SPLIT(A296,"" -&gt; "")"),"77,41")</f>
        <v>77,41</v>
      </c>
      <c r="C296" s="3">
        <f>IFERROR(__xludf.DUMMYFUNCTION("""COMPUTED_VALUE"""),77502.0)</f>
        <v>77502</v>
      </c>
      <c r="D296" s="4">
        <f>IFERROR(__xludf.DUMMYFUNCTION("SPLIT(B296,"","")"),77.0)</f>
        <v>77</v>
      </c>
      <c r="E296" s="4">
        <f>IFERROR(__xludf.DUMMYFUNCTION("""COMPUTED_VALUE"""),41.0)</f>
        <v>41</v>
      </c>
      <c r="F296" s="4">
        <f>IFERROR(__xludf.DUMMYFUNCTION("SPLIT(C296,"","")"),77.0)</f>
        <v>77</v>
      </c>
      <c r="G296" s="4">
        <f>IFERROR(__xludf.DUMMYFUNCTION("""COMPUTED_VALUE"""),502.0)</f>
        <v>502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2" t="s">
        <v>300</v>
      </c>
      <c r="B297" s="3">
        <f>IFERROR(__xludf.DUMMYFUNCTION("SPLIT(A297,"" -&gt; "")"),684150.0)</f>
        <v>684150</v>
      </c>
      <c r="C297" s="3">
        <f>IFERROR(__xludf.DUMMYFUNCTION("""COMPUTED_VALUE"""),17817.0)</f>
        <v>17817</v>
      </c>
      <c r="D297" s="4">
        <f>IFERROR(__xludf.DUMMYFUNCTION("SPLIT(B297,"","")"),684.0)</f>
        <v>684</v>
      </c>
      <c r="E297" s="4">
        <f>IFERROR(__xludf.DUMMYFUNCTION("""COMPUTED_VALUE"""),150.0)</f>
        <v>150</v>
      </c>
      <c r="F297" s="4">
        <f>IFERROR(__xludf.DUMMYFUNCTION("SPLIT(C297,"","")"),17.0)</f>
        <v>17</v>
      </c>
      <c r="G297" s="4">
        <f>IFERROR(__xludf.DUMMYFUNCTION("""COMPUTED_VALUE"""),817.0)</f>
        <v>817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2" t="s">
        <v>301</v>
      </c>
      <c r="B298" s="3">
        <f>IFERROR(__xludf.DUMMYFUNCTION("SPLIT(A298,"" -&gt; "")"),295785.0)</f>
        <v>295785</v>
      </c>
      <c r="C298" s="3">
        <f>IFERROR(__xludf.DUMMYFUNCTION("""COMPUTED_VALUE"""),920785.0)</f>
        <v>920785</v>
      </c>
      <c r="D298" s="4">
        <f>IFERROR(__xludf.DUMMYFUNCTION("SPLIT(B298,"","")"),295.0)</f>
        <v>295</v>
      </c>
      <c r="E298" s="4">
        <f>IFERROR(__xludf.DUMMYFUNCTION("""COMPUTED_VALUE"""),785.0)</f>
        <v>785</v>
      </c>
      <c r="F298" s="4">
        <f>IFERROR(__xludf.DUMMYFUNCTION("SPLIT(C298,"","")"),920.0)</f>
        <v>920</v>
      </c>
      <c r="G298" s="4">
        <f>IFERROR(__xludf.DUMMYFUNCTION("""COMPUTED_VALUE"""),785.0)</f>
        <v>785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2" t="s">
        <v>302</v>
      </c>
      <c r="B299" s="3">
        <f>IFERROR(__xludf.DUMMYFUNCTION("SPLIT(A299,"" -&gt; "")"),171579.0)</f>
        <v>171579</v>
      </c>
      <c r="C299" s="1" t="str">
        <f>IFERROR(__xludf.DUMMYFUNCTION("""COMPUTED_VALUE"""),"171,16")</f>
        <v>171,16</v>
      </c>
      <c r="D299" s="4">
        <f>IFERROR(__xludf.DUMMYFUNCTION("SPLIT(B299,"","")"),171.0)</f>
        <v>171</v>
      </c>
      <c r="E299" s="4">
        <f>IFERROR(__xludf.DUMMYFUNCTION("""COMPUTED_VALUE"""),579.0)</f>
        <v>579</v>
      </c>
      <c r="F299" s="4">
        <f>IFERROR(__xludf.DUMMYFUNCTION("SPLIT(C299,"","")"),171.0)</f>
        <v>171</v>
      </c>
      <c r="G299" s="4">
        <f>IFERROR(__xludf.DUMMYFUNCTION("""COMPUTED_VALUE"""),16.0)</f>
        <v>16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2" t="s">
        <v>303</v>
      </c>
      <c r="B300" s="3">
        <f>IFERROR(__xludf.DUMMYFUNCTION("SPLIT(A300,"" -&gt; "")"),763754.0)</f>
        <v>763754</v>
      </c>
      <c r="C300" s="1" t="str">
        <f>IFERROR(__xludf.DUMMYFUNCTION("""COMPUTED_VALUE"""),"763,86")</f>
        <v>763,86</v>
      </c>
      <c r="D300" s="4">
        <f>IFERROR(__xludf.DUMMYFUNCTION("SPLIT(B300,"","")"),763.0)</f>
        <v>763</v>
      </c>
      <c r="E300" s="4">
        <f>IFERROR(__xludf.DUMMYFUNCTION("""COMPUTED_VALUE"""),754.0)</f>
        <v>754</v>
      </c>
      <c r="F300" s="4">
        <f>IFERROR(__xludf.DUMMYFUNCTION("SPLIT(C300,"","")"),763.0)</f>
        <v>763</v>
      </c>
      <c r="G300" s="4">
        <f>IFERROR(__xludf.DUMMYFUNCTION("""COMPUTED_VALUE"""),86.0)</f>
        <v>86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2" t="s">
        <v>304</v>
      </c>
      <c r="B301" s="3">
        <f>IFERROR(__xludf.DUMMYFUNCTION("SPLIT(A301,"" -&gt; "")"),719573.0)</f>
        <v>719573</v>
      </c>
      <c r="C301" s="1" t="str">
        <f>IFERROR(__xludf.DUMMYFUNCTION("""COMPUTED_VALUE"""),"719,71")</f>
        <v>719,71</v>
      </c>
      <c r="D301" s="4">
        <f>IFERROR(__xludf.DUMMYFUNCTION("SPLIT(B301,"","")"),719.0)</f>
        <v>719</v>
      </c>
      <c r="E301" s="4">
        <f>IFERROR(__xludf.DUMMYFUNCTION("""COMPUTED_VALUE"""),573.0)</f>
        <v>573</v>
      </c>
      <c r="F301" s="4">
        <f>IFERROR(__xludf.DUMMYFUNCTION("SPLIT(C301,"","")"),719.0)</f>
        <v>719</v>
      </c>
      <c r="G301" s="4">
        <f>IFERROR(__xludf.DUMMYFUNCTION("""COMPUTED_VALUE"""),71.0)</f>
        <v>71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2" t="s">
        <v>305</v>
      </c>
      <c r="B302" s="3">
        <f>IFERROR(__xludf.DUMMYFUNCTION("SPLIT(A302,"" -&gt; "")"),183708.0)</f>
        <v>183708</v>
      </c>
      <c r="C302" s="3">
        <f>IFERROR(__xludf.DUMMYFUNCTION("""COMPUTED_VALUE"""),227708.0)</f>
        <v>227708</v>
      </c>
      <c r="D302" s="4">
        <f>IFERROR(__xludf.DUMMYFUNCTION("SPLIT(B302,"","")"),183.0)</f>
        <v>183</v>
      </c>
      <c r="E302" s="4">
        <f>IFERROR(__xludf.DUMMYFUNCTION("""COMPUTED_VALUE"""),708.0)</f>
        <v>708</v>
      </c>
      <c r="F302" s="4">
        <f>IFERROR(__xludf.DUMMYFUNCTION("SPLIT(C302,"","")"),227.0)</f>
        <v>227</v>
      </c>
      <c r="G302" s="4">
        <f>IFERROR(__xludf.DUMMYFUNCTION("""COMPUTED_VALUE"""),708.0)</f>
        <v>708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2" t="s">
        <v>306</v>
      </c>
      <c r="B303" s="3">
        <f>IFERROR(__xludf.DUMMYFUNCTION("SPLIT(A303,"" -&gt; "")"),826952.0)</f>
        <v>826952</v>
      </c>
      <c r="C303" s="3">
        <f>IFERROR(__xludf.DUMMYFUNCTION("""COMPUTED_VALUE"""),835952.0)</f>
        <v>835952</v>
      </c>
      <c r="D303" s="4">
        <f>IFERROR(__xludf.DUMMYFUNCTION("SPLIT(B303,"","")"),826.0)</f>
        <v>826</v>
      </c>
      <c r="E303" s="4">
        <f>IFERROR(__xludf.DUMMYFUNCTION("""COMPUTED_VALUE"""),952.0)</f>
        <v>952</v>
      </c>
      <c r="F303" s="4">
        <f>IFERROR(__xludf.DUMMYFUNCTION("SPLIT(C303,"","")"),835.0)</f>
        <v>835</v>
      </c>
      <c r="G303" s="4">
        <f>IFERROR(__xludf.DUMMYFUNCTION("""COMPUTED_VALUE"""),952.0)</f>
        <v>952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2" t="s">
        <v>307</v>
      </c>
      <c r="B304" s="3">
        <f>IFERROR(__xludf.DUMMYFUNCTION("SPLIT(A304,"" -&gt; "")"),124914.0)</f>
        <v>124914</v>
      </c>
      <c r="C304" s="1" t="str">
        <f>IFERROR(__xludf.DUMMYFUNCTION("""COMPUTED_VALUE"""),"975,63")</f>
        <v>975,63</v>
      </c>
      <c r="D304" s="4">
        <f>IFERROR(__xludf.DUMMYFUNCTION("SPLIT(B304,"","")"),124.0)</f>
        <v>124</v>
      </c>
      <c r="E304" s="4">
        <f>IFERROR(__xludf.DUMMYFUNCTION("""COMPUTED_VALUE"""),914.0)</f>
        <v>914</v>
      </c>
      <c r="F304" s="4">
        <f>IFERROR(__xludf.DUMMYFUNCTION("SPLIT(C304,"","")"),975.0)</f>
        <v>975</v>
      </c>
      <c r="G304" s="4">
        <f>IFERROR(__xludf.DUMMYFUNCTION("""COMPUTED_VALUE"""),63.0)</f>
        <v>63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2" t="s">
        <v>308</v>
      </c>
      <c r="B305" s="3">
        <f>IFERROR(__xludf.DUMMYFUNCTION("SPLIT(A305,"" -&gt; "")"),807704.0)</f>
        <v>807704</v>
      </c>
      <c r="C305" s="3">
        <f>IFERROR(__xludf.DUMMYFUNCTION("""COMPUTED_VALUE"""),653704.0)</f>
        <v>653704</v>
      </c>
      <c r="D305" s="4">
        <f>IFERROR(__xludf.DUMMYFUNCTION("SPLIT(B305,"","")"),807.0)</f>
        <v>807</v>
      </c>
      <c r="E305" s="4">
        <f>IFERROR(__xludf.DUMMYFUNCTION("""COMPUTED_VALUE"""),704.0)</f>
        <v>704</v>
      </c>
      <c r="F305" s="4">
        <f>IFERROR(__xludf.DUMMYFUNCTION("SPLIT(C305,"","")"),653.0)</f>
        <v>653</v>
      </c>
      <c r="G305" s="4">
        <f>IFERROR(__xludf.DUMMYFUNCTION("""COMPUTED_VALUE"""),704.0)</f>
        <v>704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2" t="s">
        <v>309</v>
      </c>
      <c r="B306" s="3">
        <f>IFERROR(__xludf.DUMMYFUNCTION("SPLIT(A306,"" -&gt; "")"),140468.0)</f>
        <v>140468</v>
      </c>
      <c r="C306" s="3">
        <f>IFERROR(__xludf.DUMMYFUNCTION("""COMPUTED_VALUE"""),140874.0)</f>
        <v>140874</v>
      </c>
      <c r="D306" s="4">
        <f>IFERROR(__xludf.DUMMYFUNCTION("SPLIT(B306,"","")"),140.0)</f>
        <v>140</v>
      </c>
      <c r="E306" s="4">
        <f>IFERROR(__xludf.DUMMYFUNCTION("""COMPUTED_VALUE"""),468.0)</f>
        <v>468</v>
      </c>
      <c r="F306" s="4">
        <f>IFERROR(__xludf.DUMMYFUNCTION("SPLIT(C306,"","")"),140.0)</f>
        <v>140</v>
      </c>
      <c r="G306" s="4">
        <f>IFERROR(__xludf.DUMMYFUNCTION("""COMPUTED_VALUE"""),874.0)</f>
        <v>874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2" t="s">
        <v>310</v>
      </c>
      <c r="B307" s="3">
        <f>IFERROR(__xludf.DUMMYFUNCTION("SPLIT(A307,"" -&gt; "")"),408330.0)</f>
        <v>408330</v>
      </c>
      <c r="C307" s="3">
        <f>IFERROR(__xludf.DUMMYFUNCTION("""COMPUTED_VALUE"""),408291.0)</f>
        <v>408291</v>
      </c>
      <c r="D307" s="4">
        <f>IFERROR(__xludf.DUMMYFUNCTION("SPLIT(B307,"","")"),408.0)</f>
        <v>408</v>
      </c>
      <c r="E307" s="4">
        <f>IFERROR(__xludf.DUMMYFUNCTION("""COMPUTED_VALUE"""),330.0)</f>
        <v>330</v>
      </c>
      <c r="F307" s="4">
        <f>IFERROR(__xludf.DUMMYFUNCTION("SPLIT(C307,"","")"),408.0)</f>
        <v>408</v>
      </c>
      <c r="G307" s="4">
        <f>IFERROR(__xludf.DUMMYFUNCTION("""COMPUTED_VALUE"""),291.0)</f>
        <v>291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2" t="s">
        <v>311</v>
      </c>
      <c r="B308" s="3">
        <f>IFERROR(__xludf.DUMMYFUNCTION("SPLIT(A308,"" -&gt; "")"),501958.0)</f>
        <v>501958</v>
      </c>
      <c r="C308" s="3">
        <f>IFERROR(__xludf.DUMMYFUNCTION("""COMPUTED_VALUE"""),501302.0)</f>
        <v>501302</v>
      </c>
      <c r="D308" s="4">
        <f>IFERROR(__xludf.DUMMYFUNCTION("SPLIT(B308,"","")"),501.0)</f>
        <v>501</v>
      </c>
      <c r="E308" s="4">
        <f>IFERROR(__xludf.DUMMYFUNCTION("""COMPUTED_VALUE"""),958.0)</f>
        <v>958</v>
      </c>
      <c r="F308" s="4">
        <f>IFERROR(__xludf.DUMMYFUNCTION("SPLIT(C308,"","")"),501.0)</f>
        <v>501</v>
      </c>
      <c r="G308" s="4">
        <f>IFERROR(__xludf.DUMMYFUNCTION("""COMPUTED_VALUE"""),302.0)</f>
        <v>302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2" t="s">
        <v>312</v>
      </c>
      <c r="B309" s="3">
        <f>IFERROR(__xludf.DUMMYFUNCTION("SPLIT(A309,"" -&gt; "")"),834505.0)</f>
        <v>834505</v>
      </c>
      <c r="C309" s="3">
        <f>IFERROR(__xludf.DUMMYFUNCTION("""COMPUTED_VALUE"""),686357.0)</f>
        <v>686357</v>
      </c>
      <c r="D309" s="4">
        <f>IFERROR(__xludf.DUMMYFUNCTION("SPLIT(B309,"","")"),834.0)</f>
        <v>834</v>
      </c>
      <c r="E309" s="4">
        <f>IFERROR(__xludf.DUMMYFUNCTION("""COMPUTED_VALUE"""),505.0)</f>
        <v>505</v>
      </c>
      <c r="F309" s="4">
        <f>IFERROR(__xludf.DUMMYFUNCTION("SPLIT(C309,"","")"),686.0)</f>
        <v>686</v>
      </c>
      <c r="G309" s="4">
        <f>IFERROR(__xludf.DUMMYFUNCTION("""COMPUTED_VALUE"""),357.0)</f>
        <v>357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2" t="s">
        <v>313</v>
      </c>
      <c r="B310" s="1" t="str">
        <f>IFERROR(__xludf.DUMMYFUNCTION("SPLIT(A310,"" -&gt; "")"),"267,76")</f>
        <v>267,76</v>
      </c>
      <c r="C310" s="3">
        <f>IFERROR(__xludf.DUMMYFUNCTION("""COMPUTED_VALUE"""),267526.0)</f>
        <v>267526</v>
      </c>
      <c r="D310" s="4">
        <f>IFERROR(__xludf.DUMMYFUNCTION("SPLIT(B310,"","")"),267.0)</f>
        <v>267</v>
      </c>
      <c r="E310" s="4">
        <f>IFERROR(__xludf.DUMMYFUNCTION("""COMPUTED_VALUE"""),76.0)</f>
        <v>76</v>
      </c>
      <c r="F310" s="4">
        <f>IFERROR(__xludf.DUMMYFUNCTION("SPLIT(C310,"","")"),267.0)</f>
        <v>267</v>
      </c>
      <c r="G310" s="4">
        <f>IFERROR(__xludf.DUMMYFUNCTION("""COMPUTED_VALUE"""),526.0)</f>
        <v>526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2" t="s">
        <v>314</v>
      </c>
      <c r="B311" s="1" t="str">
        <f>IFERROR(__xludf.DUMMYFUNCTION("SPLIT(A311,"" -&gt; "")"),"18,88")</f>
        <v>18,88</v>
      </c>
      <c r="C311" s="3">
        <f>IFERROR(__xludf.DUMMYFUNCTION("""COMPUTED_VALUE"""),863933.0)</f>
        <v>863933</v>
      </c>
      <c r="D311" s="4">
        <f>IFERROR(__xludf.DUMMYFUNCTION("SPLIT(B311,"","")"),18.0)</f>
        <v>18</v>
      </c>
      <c r="E311" s="4">
        <f>IFERROR(__xludf.DUMMYFUNCTION("""COMPUTED_VALUE"""),88.0)</f>
        <v>88</v>
      </c>
      <c r="F311" s="4">
        <f>IFERROR(__xludf.DUMMYFUNCTION("SPLIT(C311,"","")"),863.0)</f>
        <v>863</v>
      </c>
      <c r="G311" s="4">
        <f>IFERROR(__xludf.DUMMYFUNCTION("""COMPUTED_VALUE"""),933.0)</f>
        <v>933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2" t="s">
        <v>315</v>
      </c>
      <c r="B312" s="3">
        <f>IFERROR(__xludf.DUMMYFUNCTION("SPLIT(A312,"" -&gt; "")"),147188.0)</f>
        <v>147188</v>
      </c>
      <c r="C312" s="3">
        <f>IFERROR(__xludf.DUMMYFUNCTION("""COMPUTED_VALUE"""),147454.0)</f>
        <v>147454</v>
      </c>
      <c r="D312" s="4">
        <f>IFERROR(__xludf.DUMMYFUNCTION("SPLIT(B312,"","")"),147.0)</f>
        <v>147</v>
      </c>
      <c r="E312" s="4">
        <f>IFERROR(__xludf.DUMMYFUNCTION("""COMPUTED_VALUE"""),188.0)</f>
        <v>188</v>
      </c>
      <c r="F312" s="4">
        <f>IFERROR(__xludf.DUMMYFUNCTION("SPLIT(C312,"","")"),147.0)</f>
        <v>147</v>
      </c>
      <c r="G312" s="4">
        <f>IFERROR(__xludf.DUMMYFUNCTION("""COMPUTED_VALUE"""),454.0)</f>
        <v>454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2" t="s">
        <v>316</v>
      </c>
      <c r="B313" s="3">
        <f>IFERROR(__xludf.DUMMYFUNCTION("SPLIT(A313,"" -&gt; "")"),922733.0)</f>
        <v>922733</v>
      </c>
      <c r="C313" s="3">
        <f>IFERROR(__xludf.DUMMYFUNCTION("""COMPUTED_VALUE"""),277733.0)</f>
        <v>277733</v>
      </c>
      <c r="D313" s="4">
        <f>IFERROR(__xludf.DUMMYFUNCTION("SPLIT(B313,"","")"),922.0)</f>
        <v>922</v>
      </c>
      <c r="E313" s="4">
        <f>IFERROR(__xludf.DUMMYFUNCTION("""COMPUTED_VALUE"""),733.0)</f>
        <v>733</v>
      </c>
      <c r="F313" s="4">
        <f>IFERROR(__xludf.DUMMYFUNCTION("SPLIT(C313,"","")"),277.0)</f>
        <v>277</v>
      </c>
      <c r="G313" s="4">
        <f>IFERROR(__xludf.DUMMYFUNCTION("""COMPUTED_VALUE"""),733.0)</f>
        <v>733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2" t="s">
        <v>317</v>
      </c>
      <c r="B314" s="3">
        <f>IFERROR(__xludf.DUMMYFUNCTION("SPLIT(A314,"" -&gt; "")"),509259.0)</f>
        <v>509259</v>
      </c>
      <c r="C314" s="3">
        <f>IFERROR(__xludf.DUMMYFUNCTION("""COMPUTED_VALUE"""),957259.0)</f>
        <v>957259</v>
      </c>
      <c r="D314" s="4">
        <f>IFERROR(__xludf.DUMMYFUNCTION("SPLIT(B314,"","")"),509.0)</f>
        <v>509</v>
      </c>
      <c r="E314" s="4">
        <f>IFERROR(__xludf.DUMMYFUNCTION("""COMPUTED_VALUE"""),259.0)</f>
        <v>259</v>
      </c>
      <c r="F314" s="4">
        <f>IFERROR(__xludf.DUMMYFUNCTION("SPLIT(C314,"","")"),957.0)</f>
        <v>957</v>
      </c>
      <c r="G314" s="4">
        <f>IFERROR(__xludf.DUMMYFUNCTION("""COMPUTED_VALUE"""),259.0)</f>
        <v>259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2" t="s">
        <v>318</v>
      </c>
      <c r="B315" s="3">
        <f>IFERROR(__xludf.DUMMYFUNCTION("SPLIT(A315,"" -&gt; "")"),614765.0)</f>
        <v>614765</v>
      </c>
      <c r="C315" s="3">
        <f>IFERROR(__xludf.DUMMYFUNCTION("""COMPUTED_VALUE"""),238765.0)</f>
        <v>238765</v>
      </c>
      <c r="D315" s="4">
        <f>IFERROR(__xludf.DUMMYFUNCTION("SPLIT(B315,"","")"),614.0)</f>
        <v>614</v>
      </c>
      <c r="E315" s="4">
        <f>IFERROR(__xludf.DUMMYFUNCTION("""COMPUTED_VALUE"""),765.0)</f>
        <v>765</v>
      </c>
      <c r="F315" s="4">
        <f>IFERROR(__xludf.DUMMYFUNCTION("SPLIT(C315,"","")"),238.0)</f>
        <v>238</v>
      </c>
      <c r="G315" s="4">
        <f>IFERROR(__xludf.DUMMYFUNCTION("""COMPUTED_VALUE"""),765.0)</f>
        <v>765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2" t="s">
        <v>319</v>
      </c>
      <c r="B316" s="1" t="str">
        <f>IFERROR(__xludf.DUMMYFUNCTION("SPLIT(A316,"" -&gt; "")"),"77,54")</f>
        <v>77,54</v>
      </c>
      <c r="C316" s="3">
        <f>IFERROR(__xludf.DUMMYFUNCTION("""COMPUTED_VALUE"""),77252.0)</f>
        <v>77252</v>
      </c>
      <c r="D316" s="4">
        <f>IFERROR(__xludf.DUMMYFUNCTION("SPLIT(B316,"","")"),77.0)</f>
        <v>77</v>
      </c>
      <c r="E316" s="4">
        <f>IFERROR(__xludf.DUMMYFUNCTION("""COMPUTED_VALUE"""),54.0)</f>
        <v>54</v>
      </c>
      <c r="F316" s="4">
        <f>IFERROR(__xludf.DUMMYFUNCTION("SPLIT(C316,"","")"),77.0)</f>
        <v>77</v>
      </c>
      <c r="G316" s="4">
        <f>IFERROR(__xludf.DUMMYFUNCTION("""COMPUTED_VALUE"""),252.0)</f>
        <v>252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2" t="s">
        <v>320</v>
      </c>
      <c r="B317" s="3">
        <f>IFERROR(__xludf.DUMMYFUNCTION("SPLIT(A317,"" -&gt; "")"),591532.0)</f>
        <v>591532</v>
      </c>
      <c r="C317" s="3">
        <f>IFERROR(__xludf.DUMMYFUNCTION("""COMPUTED_VALUE"""),591384.0)</f>
        <v>591384</v>
      </c>
      <c r="D317" s="4">
        <f>IFERROR(__xludf.DUMMYFUNCTION("SPLIT(B317,"","")"),591.0)</f>
        <v>591</v>
      </c>
      <c r="E317" s="4">
        <f>IFERROR(__xludf.DUMMYFUNCTION("""COMPUTED_VALUE"""),532.0)</f>
        <v>532</v>
      </c>
      <c r="F317" s="4">
        <f>IFERROR(__xludf.DUMMYFUNCTION("SPLIT(C317,"","")"),591.0)</f>
        <v>591</v>
      </c>
      <c r="G317" s="4">
        <f>IFERROR(__xludf.DUMMYFUNCTION("""COMPUTED_VALUE"""),384.0)</f>
        <v>384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2" t="s">
        <v>321</v>
      </c>
      <c r="B318" s="3">
        <f>IFERROR(__xludf.DUMMYFUNCTION("SPLIT(A318,"" -&gt; "")"),539574.0)</f>
        <v>539574</v>
      </c>
      <c r="C318" s="3">
        <f>IFERROR(__xludf.DUMMYFUNCTION("""COMPUTED_VALUE"""),729384.0)</f>
        <v>729384</v>
      </c>
      <c r="D318" s="4">
        <f>IFERROR(__xludf.DUMMYFUNCTION("SPLIT(B318,"","")"),539.0)</f>
        <v>539</v>
      </c>
      <c r="E318" s="4">
        <f>IFERROR(__xludf.DUMMYFUNCTION("""COMPUTED_VALUE"""),574.0)</f>
        <v>574</v>
      </c>
      <c r="F318" s="4">
        <f>IFERROR(__xludf.DUMMYFUNCTION("SPLIT(C318,"","")"),729.0)</f>
        <v>729</v>
      </c>
      <c r="G318" s="4">
        <f>IFERROR(__xludf.DUMMYFUNCTION("""COMPUTED_VALUE"""),384.0)</f>
        <v>384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2" t="s">
        <v>322</v>
      </c>
      <c r="B319" s="3">
        <f>IFERROR(__xludf.DUMMYFUNCTION("SPLIT(A319,"" -&gt; "")"),347158.0)</f>
        <v>347158</v>
      </c>
      <c r="C319" s="1" t="str">
        <f>IFERROR(__xludf.DUMMYFUNCTION("""COMPUTED_VALUE"""),"347,10")</f>
        <v>347,10</v>
      </c>
      <c r="D319" s="4">
        <f>IFERROR(__xludf.DUMMYFUNCTION("SPLIT(B319,"","")"),347.0)</f>
        <v>347</v>
      </c>
      <c r="E319" s="4">
        <f>IFERROR(__xludf.DUMMYFUNCTION("""COMPUTED_VALUE"""),158.0)</f>
        <v>158</v>
      </c>
      <c r="F319" s="4">
        <f>IFERROR(__xludf.DUMMYFUNCTION("SPLIT(C319,"","")"),347.0)</f>
        <v>347</v>
      </c>
      <c r="G319" s="4">
        <f>IFERROR(__xludf.DUMMYFUNCTION("""COMPUTED_VALUE"""),10.0)</f>
        <v>10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2" t="s">
        <v>323</v>
      </c>
      <c r="B320" s="3">
        <f>IFERROR(__xludf.DUMMYFUNCTION("SPLIT(A320,"" -&gt; "")"),389988.0)</f>
        <v>389988</v>
      </c>
      <c r="C320" s="3">
        <f>IFERROR(__xludf.DUMMYFUNCTION("""COMPUTED_VALUE"""),989988.0)</f>
        <v>989988</v>
      </c>
      <c r="D320" s="4">
        <f>IFERROR(__xludf.DUMMYFUNCTION("SPLIT(B320,"","")"),389.0)</f>
        <v>389</v>
      </c>
      <c r="E320" s="4">
        <f>IFERROR(__xludf.DUMMYFUNCTION("""COMPUTED_VALUE"""),988.0)</f>
        <v>988</v>
      </c>
      <c r="F320" s="4">
        <f>IFERROR(__xludf.DUMMYFUNCTION("SPLIT(C320,"","")"),989.0)</f>
        <v>989</v>
      </c>
      <c r="G320" s="4">
        <f>IFERROR(__xludf.DUMMYFUNCTION("""COMPUTED_VALUE"""),988.0)</f>
        <v>988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2" t="s">
        <v>324</v>
      </c>
      <c r="B321" s="3">
        <f>IFERROR(__xludf.DUMMYFUNCTION("SPLIT(A321,"" -&gt; "")"),696571.0)</f>
        <v>696571</v>
      </c>
      <c r="C321" s="3">
        <f>IFERROR(__xludf.DUMMYFUNCTION("""COMPUTED_VALUE"""),662605.0)</f>
        <v>662605</v>
      </c>
      <c r="D321" s="4">
        <f>IFERROR(__xludf.DUMMYFUNCTION("SPLIT(B321,"","")"),696.0)</f>
        <v>696</v>
      </c>
      <c r="E321" s="4">
        <f>IFERROR(__xludf.DUMMYFUNCTION("""COMPUTED_VALUE"""),571.0)</f>
        <v>571</v>
      </c>
      <c r="F321" s="4">
        <f>IFERROR(__xludf.DUMMYFUNCTION("SPLIT(C321,"","")"),662.0)</f>
        <v>662</v>
      </c>
      <c r="G321" s="4">
        <f>IFERROR(__xludf.DUMMYFUNCTION("""COMPUTED_VALUE"""),605.0)</f>
        <v>605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2" t="s">
        <v>325</v>
      </c>
      <c r="B322" s="3">
        <f>IFERROR(__xludf.DUMMYFUNCTION("SPLIT(A322,"" -&gt; "")"),656207.0)</f>
        <v>656207</v>
      </c>
      <c r="C322" s="3">
        <f>IFERROR(__xludf.DUMMYFUNCTION("""COMPUTED_VALUE"""),656883.0)</f>
        <v>656883</v>
      </c>
      <c r="D322" s="4">
        <f>IFERROR(__xludf.DUMMYFUNCTION("SPLIT(B322,"","")"),656.0)</f>
        <v>656</v>
      </c>
      <c r="E322" s="4">
        <f>IFERROR(__xludf.DUMMYFUNCTION("""COMPUTED_VALUE"""),207.0)</f>
        <v>207</v>
      </c>
      <c r="F322" s="4">
        <f>IFERROR(__xludf.DUMMYFUNCTION("SPLIT(C322,"","")"),656.0)</f>
        <v>656</v>
      </c>
      <c r="G322" s="4">
        <f>IFERROR(__xludf.DUMMYFUNCTION("""COMPUTED_VALUE"""),883.0)</f>
        <v>883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2" t="s">
        <v>326</v>
      </c>
      <c r="B323" s="3">
        <f>IFERROR(__xludf.DUMMYFUNCTION("SPLIT(A323,"" -&gt; "")"),802446.0)</f>
        <v>802446</v>
      </c>
      <c r="C323" s="3">
        <f>IFERROR(__xludf.DUMMYFUNCTION("""COMPUTED_VALUE"""),802693.0)</f>
        <v>802693</v>
      </c>
      <c r="D323" s="4">
        <f>IFERROR(__xludf.DUMMYFUNCTION("SPLIT(B323,"","")"),802.0)</f>
        <v>802</v>
      </c>
      <c r="E323" s="4">
        <f>IFERROR(__xludf.DUMMYFUNCTION("""COMPUTED_VALUE"""),446.0)</f>
        <v>446</v>
      </c>
      <c r="F323" s="4">
        <f>IFERROR(__xludf.DUMMYFUNCTION("SPLIT(C323,"","")"),802.0)</f>
        <v>802</v>
      </c>
      <c r="G323" s="4">
        <f>IFERROR(__xludf.DUMMYFUNCTION("""COMPUTED_VALUE"""),693.0)</f>
        <v>693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2" t="s">
        <v>327</v>
      </c>
      <c r="B324" s="1" t="str">
        <f>IFERROR(__xludf.DUMMYFUNCTION("SPLIT(A324,"" -&gt; "")"),"121,35")</f>
        <v>121,35</v>
      </c>
      <c r="C324" s="1" t="str">
        <f>IFERROR(__xludf.DUMMYFUNCTION("""COMPUTED_VALUE"""),"121,66")</f>
        <v>121,66</v>
      </c>
      <c r="D324" s="4">
        <f>IFERROR(__xludf.DUMMYFUNCTION("SPLIT(B324,"","")"),121.0)</f>
        <v>121</v>
      </c>
      <c r="E324" s="4">
        <f>IFERROR(__xludf.DUMMYFUNCTION("""COMPUTED_VALUE"""),35.0)</f>
        <v>35</v>
      </c>
      <c r="F324" s="4">
        <f>IFERROR(__xludf.DUMMYFUNCTION("SPLIT(C324,"","")"),121.0)</f>
        <v>121</v>
      </c>
      <c r="G324" s="4">
        <f>IFERROR(__xludf.DUMMYFUNCTION("""COMPUTED_VALUE"""),66.0)</f>
        <v>66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2" t="s">
        <v>328</v>
      </c>
      <c r="B325" s="3">
        <f>IFERROR(__xludf.DUMMYFUNCTION("SPLIT(A325,"" -&gt; "")"),967738.0)</f>
        <v>967738</v>
      </c>
      <c r="C325" s="3">
        <f>IFERROR(__xludf.DUMMYFUNCTION("""COMPUTED_VALUE"""),949738.0)</f>
        <v>949738</v>
      </c>
      <c r="D325" s="4">
        <f>IFERROR(__xludf.DUMMYFUNCTION("SPLIT(B325,"","")"),967.0)</f>
        <v>967</v>
      </c>
      <c r="E325" s="4">
        <f>IFERROR(__xludf.DUMMYFUNCTION("""COMPUTED_VALUE"""),738.0)</f>
        <v>738</v>
      </c>
      <c r="F325" s="4">
        <f>IFERROR(__xludf.DUMMYFUNCTION("SPLIT(C325,"","")"),949.0)</f>
        <v>949</v>
      </c>
      <c r="G325" s="4">
        <f>IFERROR(__xludf.DUMMYFUNCTION("""COMPUTED_VALUE"""),738.0)</f>
        <v>738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2" t="s">
        <v>329</v>
      </c>
      <c r="B326" s="1" t="str">
        <f>IFERROR(__xludf.DUMMYFUNCTION("SPLIT(A326,"" -&gt; "")"),"12,86")</f>
        <v>12,86</v>
      </c>
      <c r="C326" s="3">
        <f>IFERROR(__xludf.DUMMYFUNCTION("""COMPUTED_VALUE"""),809883.0)</f>
        <v>809883</v>
      </c>
      <c r="D326" s="4">
        <f>IFERROR(__xludf.DUMMYFUNCTION("SPLIT(B326,"","")"),12.0)</f>
        <v>12</v>
      </c>
      <c r="E326" s="4">
        <f>IFERROR(__xludf.DUMMYFUNCTION("""COMPUTED_VALUE"""),86.0)</f>
        <v>86</v>
      </c>
      <c r="F326" s="4">
        <f>IFERROR(__xludf.DUMMYFUNCTION("SPLIT(C326,"","")"),809.0)</f>
        <v>809</v>
      </c>
      <c r="G326" s="4">
        <f>IFERROR(__xludf.DUMMYFUNCTION("""COMPUTED_VALUE"""),883.0)</f>
        <v>883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2" t="s">
        <v>330</v>
      </c>
      <c r="B327" s="3">
        <f>IFERROR(__xludf.DUMMYFUNCTION("SPLIT(A327,"" -&gt; "")"),96167.0)</f>
        <v>96167</v>
      </c>
      <c r="C327" s="3">
        <f>IFERROR(__xludf.DUMMYFUNCTION("""COMPUTED_VALUE"""),758829.0)</f>
        <v>758829</v>
      </c>
      <c r="D327" s="4">
        <f>IFERROR(__xludf.DUMMYFUNCTION("SPLIT(B327,"","")"),96.0)</f>
        <v>96</v>
      </c>
      <c r="E327" s="4">
        <f>IFERROR(__xludf.DUMMYFUNCTION("""COMPUTED_VALUE"""),167.0)</f>
        <v>167</v>
      </c>
      <c r="F327" s="4">
        <f>IFERROR(__xludf.DUMMYFUNCTION("SPLIT(C327,"","")"),758.0)</f>
        <v>758</v>
      </c>
      <c r="G327" s="4">
        <f>IFERROR(__xludf.DUMMYFUNCTION("""COMPUTED_VALUE"""),829.0)</f>
        <v>829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2" t="s">
        <v>331</v>
      </c>
      <c r="B328" s="1" t="str">
        <f>IFERROR(__xludf.DUMMYFUNCTION("SPLIT(A328,"" -&gt; "")"),"790,42")</f>
        <v>790,42</v>
      </c>
      <c r="C328" s="3">
        <f>IFERROR(__xludf.DUMMYFUNCTION("""COMPUTED_VALUE"""),790549.0)</f>
        <v>790549</v>
      </c>
      <c r="D328" s="4">
        <f>IFERROR(__xludf.DUMMYFUNCTION("SPLIT(B328,"","")"),790.0)</f>
        <v>790</v>
      </c>
      <c r="E328" s="4">
        <f>IFERROR(__xludf.DUMMYFUNCTION("""COMPUTED_VALUE"""),42.0)</f>
        <v>42</v>
      </c>
      <c r="F328" s="4">
        <f>IFERROR(__xludf.DUMMYFUNCTION("SPLIT(C328,"","")"),790.0)</f>
        <v>790</v>
      </c>
      <c r="G328" s="4">
        <f>IFERROR(__xludf.DUMMYFUNCTION("""COMPUTED_VALUE"""),549.0)</f>
        <v>549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2" t="s">
        <v>332</v>
      </c>
      <c r="B329" s="3">
        <f>IFERROR(__xludf.DUMMYFUNCTION("SPLIT(A329,"" -&gt; "")"),14987.0)</f>
        <v>14987</v>
      </c>
      <c r="C329" s="1" t="str">
        <f>IFERROR(__xludf.DUMMYFUNCTION("""COMPUTED_VALUE"""),"986,15")</f>
        <v>986,15</v>
      </c>
      <c r="D329" s="4">
        <f>IFERROR(__xludf.DUMMYFUNCTION("SPLIT(B329,"","")"),14.0)</f>
        <v>14</v>
      </c>
      <c r="E329" s="4">
        <f>IFERROR(__xludf.DUMMYFUNCTION("""COMPUTED_VALUE"""),987.0)</f>
        <v>987</v>
      </c>
      <c r="F329" s="4">
        <f>IFERROR(__xludf.DUMMYFUNCTION("SPLIT(C329,"","")"),986.0)</f>
        <v>986</v>
      </c>
      <c r="G329" s="4">
        <f>IFERROR(__xludf.DUMMYFUNCTION("""COMPUTED_VALUE"""),15.0)</f>
        <v>15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2" t="s">
        <v>333</v>
      </c>
      <c r="B330" s="3">
        <f>IFERROR(__xludf.DUMMYFUNCTION("SPLIT(A330,"" -&gt; "")"),363689.0)</f>
        <v>363689</v>
      </c>
      <c r="C330" s="3">
        <f>IFERROR(__xludf.DUMMYFUNCTION("""COMPUTED_VALUE"""),363386.0)</f>
        <v>363386</v>
      </c>
      <c r="D330" s="4">
        <f>IFERROR(__xludf.DUMMYFUNCTION("SPLIT(B330,"","")"),363.0)</f>
        <v>363</v>
      </c>
      <c r="E330" s="4">
        <f>IFERROR(__xludf.DUMMYFUNCTION("""COMPUTED_VALUE"""),689.0)</f>
        <v>689</v>
      </c>
      <c r="F330" s="4">
        <f>IFERROR(__xludf.DUMMYFUNCTION("SPLIT(C330,"","")"),363.0)</f>
        <v>363</v>
      </c>
      <c r="G330" s="4">
        <f>IFERROR(__xludf.DUMMYFUNCTION("""COMPUTED_VALUE"""),386.0)</f>
        <v>386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2" t="s">
        <v>334</v>
      </c>
      <c r="B331" s="3">
        <f>IFERROR(__xludf.DUMMYFUNCTION("SPLIT(A331,"" -&gt; "")"),148148.0)</f>
        <v>148148</v>
      </c>
      <c r="C331" s="3">
        <f>IFERROR(__xludf.DUMMYFUNCTION("""COMPUTED_VALUE"""),807807.0)</f>
        <v>807807</v>
      </c>
      <c r="D331" s="4">
        <f>IFERROR(__xludf.DUMMYFUNCTION("SPLIT(B331,"","")"),148.0)</f>
        <v>148</v>
      </c>
      <c r="E331" s="4">
        <f>IFERROR(__xludf.DUMMYFUNCTION("""COMPUTED_VALUE"""),148.0)</f>
        <v>148</v>
      </c>
      <c r="F331" s="4">
        <f>IFERROR(__xludf.DUMMYFUNCTION("SPLIT(C331,"","")"),807.0)</f>
        <v>807</v>
      </c>
      <c r="G331" s="4">
        <f>IFERROR(__xludf.DUMMYFUNCTION("""COMPUTED_VALUE"""),807.0)</f>
        <v>807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2" t="s">
        <v>335</v>
      </c>
      <c r="B332" s="3">
        <f>IFERROR(__xludf.DUMMYFUNCTION("SPLIT(A332,"" -&gt; "")"),891899.0)</f>
        <v>891899</v>
      </c>
      <c r="C332" s="3">
        <f>IFERROR(__xludf.DUMMYFUNCTION("""COMPUTED_VALUE"""),891710.0)</f>
        <v>891710</v>
      </c>
      <c r="D332" s="4">
        <f>IFERROR(__xludf.DUMMYFUNCTION("SPLIT(B332,"","")"),891.0)</f>
        <v>891</v>
      </c>
      <c r="E332" s="4">
        <f>IFERROR(__xludf.DUMMYFUNCTION("""COMPUTED_VALUE"""),899.0)</f>
        <v>899</v>
      </c>
      <c r="F332" s="4">
        <f>IFERROR(__xludf.DUMMYFUNCTION("SPLIT(C332,"","")"),891.0)</f>
        <v>891</v>
      </c>
      <c r="G332" s="4">
        <f>IFERROR(__xludf.DUMMYFUNCTION("""COMPUTED_VALUE"""),710.0)</f>
        <v>710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2" t="s">
        <v>336</v>
      </c>
      <c r="B333" s="3">
        <f>IFERROR(__xludf.DUMMYFUNCTION("SPLIT(A333,"" -&gt; "")"),445678.0)</f>
        <v>445678</v>
      </c>
      <c r="C333" s="3">
        <f>IFERROR(__xludf.DUMMYFUNCTION("""COMPUTED_VALUE"""),445464.0)</f>
        <v>445464</v>
      </c>
      <c r="D333" s="4">
        <f>IFERROR(__xludf.DUMMYFUNCTION("SPLIT(B333,"","")"),445.0)</f>
        <v>445</v>
      </c>
      <c r="E333" s="4">
        <f>IFERROR(__xludf.DUMMYFUNCTION("""COMPUTED_VALUE"""),678.0)</f>
        <v>678</v>
      </c>
      <c r="F333" s="4">
        <f>IFERROR(__xludf.DUMMYFUNCTION("SPLIT(C333,"","")"),445.0)</f>
        <v>445</v>
      </c>
      <c r="G333" s="4">
        <f>IFERROR(__xludf.DUMMYFUNCTION("""COMPUTED_VALUE"""),464.0)</f>
        <v>464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2" t="s">
        <v>337</v>
      </c>
      <c r="B334" s="3">
        <f>IFERROR(__xludf.DUMMYFUNCTION("SPLIT(A334,"" -&gt; "")"),649426.0)</f>
        <v>649426</v>
      </c>
      <c r="C334" s="3">
        <f>IFERROR(__xludf.DUMMYFUNCTION("""COMPUTED_VALUE"""),649452.0)</f>
        <v>649452</v>
      </c>
      <c r="D334" s="4">
        <f>IFERROR(__xludf.DUMMYFUNCTION("SPLIT(B334,"","")"),649.0)</f>
        <v>649</v>
      </c>
      <c r="E334" s="4">
        <f>IFERROR(__xludf.DUMMYFUNCTION("""COMPUTED_VALUE"""),426.0)</f>
        <v>426</v>
      </c>
      <c r="F334" s="4">
        <f>IFERROR(__xludf.DUMMYFUNCTION("SPLIT(C334,"","")"),649.0)</f>
        <v>649</v>
      </c>
      <c r="G334" s="4">
        <f>IFERROR(__xludf.DUMMYFUNCTION("""COMPUTED_VALUE"""),452.0)</f>
        <v>452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2" t="s">
        <v>338</v>
      </c>
      <c r="B335" s="3">
        <f>IFERROR(__xludf.DUMMYFUNCTION("SPLIT(A335,"" -&gt; "")"),641378.0)</f>
        <v>641378</v>
      </c>
      <c r="C335" s="3">
        <f>IFERROR(__xludf.DUMMYFUNCTION("""COMPUTED_VALUE"""),967378.0)</f>
        <v>967378</v>
      </c>
      <c r="D335" s="4">
        <f>IFERROR(__xludf.DUMMYFUNCTION("SPLIT(B335,"","")"),641.0)</f>
        <v>641</v>
      </c>
      <c r="E335" s="4">
        <f>IFERROR(__xludf.DUMMYFUNCTION("""COMPUTED_VALUE"""),378.0)</f>
        <v>378</v>
      </c>
      <c r="F335" s="4">
        <f>IFERROR(__xludf.DUMMYFUNCTION("SPLIT(C335,"","")"),967.0)</f>
        <v>967</v>
      </c>
      <c r="G335" s="4">
        <f>IFERROR(__xludf.DUMMYFUNCTION("""COMPUTED_VALUE"""),378.0)</f>
        <v>378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2" t="s">
        <v>339</v>
      </c>
      <c r="B336" s="3">
        <f>IFERROR(__xludf.DUMMYFUNCTION("SPLIT(A336,"" -&gt; "")"),580220.0)</f>
        <v>580220</v>
      </c>
      <c r="C336" s="3">
        <f>IFERROR(__xludf.DUMMYFUNCTION("""COMPUTED_VALUE"""),300220.0)</f>
        <v>300220</v>
      </c>
      <c r="D336" s="4">
        <f>IFERROR(__xludf.DUMMYFUNCTION("SPLIT(B336,"","")"),580.0)</f>
        <v>580</v>
      </c>
      <c r="E336" s="4">
        <f>IFERROR(__xludf.DUMMYFUNCTION("""COMPUTED_VALUE"""),220.0)</f>
        <v>220</v>
      </c>
      <c r="F336" s="4">
        <f>IFERROR(__xludf.DUMMYFUNCTION("SPLIT(C336,"","")"),300.0)</f>
        <v>300</v>
      </c>
      <c r="G336" s="4">
        <f>IFERROR(__xludf.DUMMYFUNCTION("""COMPUTED_VALUE"""),220.0)</f>
        <v>220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2" t="s">
        <v>340</v>
      </c>
      <c r="B337" s="3">
        <f>IFERROR(__xludf.DUMMYFUNCTION("SPLIT(A337,"" -&gt; "")"),376789.0)</f>
        <v>376789</v>
      </c>
      <c r="C337" s="3">
        <f>IFERROR(__xludf.DUMMYFUNCTION("""COMPUTED_VALUE"""),376572.0)</f>
        <v>376572</v>
      </c>
      <c r="D337" s="4">
        <f>IFERROR(__xludf.DUMMYFUNCTION("SPLIT(B337,"","")"),376.0)</f>
        <v>376</v>
      </c>
      <c r="E337" s="4">
        <f>IFERROR(__xludf.DUMMYFUNCTION("""COMPUTED_VALUE"""),789.0)</f>
        <v>789</v>
      </c>
      <c r="F337" s="4">
        <f>IFERROR(__xludf.DUMMYFUNCTION("SPLIT(C337,"","")"),376.0)</f>
        <v>376</v>
      </c>
      <c r="G337" s="4">
        <f>IFERROR(__xludf.DUMMYFUNCTION("""COMPUTED_VALUE"""),572.0)</f>
        <v>572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2" t="s">
        <v>341</v>
      </c>
      <c r="B338" s="3">
        <f>IFERROR(__xludf.DUMMYFUNCTION("SPLIT(A338,"" -&gt; "")"),770551.0)</f>
        <v>770551</v>
      </c>
      <c r="C338" s="3">
        <f>IFERROR(__xludf.DUMMYFUNCTION("""COMPUTED_VALUE"""),647428.0)</f>
        <v>647428</v>
      </c>
      <c r="D338" s="4">
        <f>IFERROR(__xludf.DUMMYFUNCTION("SPLIT(B338,"","")"),770.0)</f>
        <v>770</v>
      </c>
      <c r="E338" s="4">
        <f>IFERROR(__xludf.DUMMYFUNCTION("""COMPUTED_VALUE"""),551.0)</f>
        <v>551</v>
      </c>
      <c r="F338" s="4">
        <f>IFERROR(__xludf.DUMMYFUNCTION("SPLIT(C338,"","")"),647.0)</f>
        <v>647</v>
      </c>
      <c r="G338" s="4">
        <f>IFERROR(__xludf.DUMMYFUNCTION("""COMPUTED_VALUE"""),428.0)</f>
        <v>428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2" t="s">
        <v>342</v>
      </c>
      <c r="B339" s="3">
        <f>IFERROR(__xludf.DUMMYFUNCTION("SPLIT(A339,"" -&gt; "")"),651692.0)</f>
        <v>651692</v>
      </c>
      <c r="C339" s="3">
        <f>IFERROR(__xludf.DUMMYFUNCTION("""COMPUTED_VALUE"""),399692.0)</f>
        <v>399692</v>
      </c>
      <c r="D339" s="4">
        <f>IFERROR(__xludf.DUMMYFUNCTION("SPLIT(B339,"","")"),651.0)</f>
        <v>651</v>
      </c>
      <c r="E339" s="4">
        <f>IFERROR(__xludf.DUMMYFUNCTION("""COMPUTED_VALUE"""),692.0)</f>
        <v>692</v>
      </c>
      <c r="F339" s="4">
        <f>IFERROR(__xludf.DUMMYFUNCTION("SPLIT(C339,"","")"),399.0)</f>
        <v>399</v>
      </c>
      <c r="G339" s="4">
        <f>IFERROR(__xludf.DUMMYFUNCTION("""COMPUTED_VALUE"""),692.0)</f>
        <v>692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2" t="s">
        <v>343</v>
      </c>
      <c r="B340" s="3">
        <f>IFERROR(__xludf.DUMMYFUNCTION("SPLIT(A340,"" -&gt; "")"),432385.0)</f>
        <v>432385</v>
      </c>
      <c r="C340" s="3">
        <f>IFERROR(__xludf.DUMMYFUNCTION("""COMPUTED_VALUE"""),432835.0)</f>
        <v>432835</v>
      </c>
      <c r="D340" s="4">
        <f>IFERROR(__xludf.DUMMYFUNCTION("SPLIT(B340,"","")"),432.0)</f>
        <v>432</v>
      </c>
      <c r="E340" s="4">
        <f>IFERROR(__xludf.DUMMYFUNCTION("""COMPUTED_VALUE"""),385.0)</f>
        <v>385</v>
      </c>
      <c r="F340" s="4">
        <f>IFERROR(__xludf.DUMMYFUNCTION("SPLIT(C340,"","")"),432.0)</f>
        <v>432</v>
      </c>
      <c r="G340" s="4">
        <f>IFERROR(__xludf.DUMMYFUNCTION("""COMPUTED_VALUE"""),835.0)</f>
        <v>835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2" t="s">
        <v>344</v>
      </c>
      <c r="B341" s="1" t="str">
        <f>IFERROR(__xludf.DUMMYFUNCTION("SPLIT(A341,"" -&gt; "")"),"242,48")</f>
        <v>242,48</v>
      </c>
      <c r="C341" s="1" t="str">
        <f>IFERROR(__xludf.DUMMYFUNCTION("""COMPUTED_VALUE"""),"512,48")</f>
        <v>512,48</v>
      </c>
      <c r="D341" s="4">
        <f>IFERROR(__xludf.DUMMYFUNCTION("SPLIT(B341,"","")"),242.0)</f>
        <v>242</v>
      </c>
      <c r="E341" s="4">
        <f>IFERROR(__xludf.DUMMYFUNCTION("""COMPUTED_VALUE"""),48.0)</f>
        <v>48</v>
      </c>
      <c r="F341" s="4">
        <f>IFERROR(__xludf.DUMMYFUNCTION("SPLIT(C341,"","")"),512.0)</f>
        <v>512</v>
      </c>
      <c r="G341" s="4">
        <f>IFERROR(__xludf.DUMMYFUNCTION("""COMPUTED_VALUE"""),48.0)</f>
        <v>48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2" t="s">
        <v>345</v>
      </c>
      <c r="B342" s="3">
        <f>IFERROR(__xludf.DUMMYFUNCTION("SPLIT(A342,"" -&gt; "")"),955612.0)</f>
        <v>955612</v>
      </c>
      <c r="C342" s="3">
        <f>IFERROR(__xludf.DUMMYFUNCTION("""COMPUTED_VALUE"""),955520.0)</f>
        <v>955520</v>
      </c>
      <c r="D342" s="4">
        <f>IFERROR(__xludf.DUMMYFUNCTION("SPLIT(B342,"","")"),955.0)</f>
        <v>955</v>
      </c>
      <c r="E342" s="4">
        <f>IFERROR(__xludf.DUMMYFUNCTION("""COMPUTED_VALUE"""),612.0)</f>
        <v>612</v>
      </c>
      <c r="F342" s="4">
        <f>IFERROR(__xludf.DUMMYFUNCTION("SPLIT(C342,"","")"),955.0)</f>
        <v>955</v>
      </c>
      <c r="G342" s="4">
        <f>IFERROR(__xludf.DUMMYFUNCTION("""COMPUTED_VALUE"""),520.0)</f>
        <v>520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2" t="s">
        <v>346</v>
      </c>
      <c r="B343" s="3">
        <f>IFERROR(__xludf.DUMMYFUNCTION("SPLIT(A343,"" -&gt; "")"),926568.0)</f>
        <v>926568</v>
      </c>
      <c r="C343" s="3">
        <f>IFERROR(__xludf.DUMMYFUNCTION("""COMPUTED_VALUE"""),938556.0)</f>
        <v>938556</v>
      </c>
      <c r="D343" s="4">
        <f>IFERROR(__xludf.DUMMYFUNCTION("SPLIT(B343,"","")"),926.0)</f>
        <v>926</v>
      </c>
      <c r="E343" s="4">
        <f>IFERROR(__xludf.DUMMYFUNCTION("""COMPUTED_VALUE"""),568.0)</f>
        <v>568</v>
      </c>
      <c r="F343" s="4">
        <f>IFERROR(__xludf.DUMMYFUNCTION("SPLIT(C343,"","")"),938.0)</f>
        <v>938</v>
      </c>
      <c r="G343" s="4">
        <f>IFERROR(__xludf.DUMMYFUNCTION("""COMPUTED_VALUE"""),556.0)</f>
        <v>556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2" t="s">
        <v>347</v>
      </c>
      <c r="B344" s="3">
        <f>IFERROR(__xludf.DUMMYFUNCTION("SPLIT(A344,"" -&gt; "")"),626836.0)</f>
        <v>626836</v>
      </c>
      <c r="C344" s="3">
        <f>IFERROR(__xludf.DUMMYFUNCTION("""COMPUTED_VALUE"""),626266.0)</f>
        <v>626266</v>
      </c>
      <c r="D344" s="4">
        <f>IFERROR(__xludf.DUMMYFUNCTION("SPLIT(B344,"","")"),626.0)</f>
        <v>626</v>
      </c>
      <c r="E344" s="4">
        <f>IFERROR(__xludf.DUMMYFUNCTION("""COMPUTED_VALUE"""),836.0)</f>
        <v>836</v>
      </c>
      <c r="F344" s="4">
        <f>IFERROR(__xludf.DUMMYFUNCTION("SPLIT(C344,"","")"),626.0)</f>
        <v>626</v>
      </c>
      <c r="G344" s="4">
        <f>IFERROR(__xludf.DUMMYFUNCTION("""COMPUTED_VALUE"""),266.0)</f>
        <v>266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2" t="s">
        <v>348</v>
      </c>
      <c r="B345" s="3">
        <f>IFERROR(__xludf.DUMMYFUNCTION("SPLIT(A345,"" -&gt; "")"),973982.0)</f>
        <v>973982</v>
      </c>
      <c r="C345" s="1" t="str">
        <f>IFERROR(__xludf.DUMMYFUNCTION("""COMPUTED_VALUE"""),"39,48")</f>
        <v>39,48</v>
      </c>
      <c r="D345" s="4">
        <f>IFERROR(__xludf.DUMMYFUNCTION("SPLIT(B345,"","")"),973.0)</f>
        <v>973</v>
      </c>
      <c r="E345" s="4">
        <f>IFERROR(__xludf.DUMMYFUNCTION("""COMPUTED_VALUE"""),982.0)</f>
        <v>982</v>
      </c>
      <c r="F345" s="4">
        <f>IFERROR(__xludf.DUMMYFUNCTION("SPLIT(C345,"","")"),39.0)</f>
        <v>39</v>
      </c>
      <c r="G345" s="4">
        <f>IFERROR(__xludf.DUMMYFUNCTION("""COMPUTED_VALUE"""),48.0)</f>
        <v>48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2" t="s">
        <v>349</v>
      </c>
      <c r="B346" s="1" t="str">
        <f>IFERROR(__xludf.DUMMYFUNCTION("SPLIT(A346,"" -&gt; "")"),"64,32")</f>
        <v>64,32</v>
      </c>
      <c r="C346" s="3">
        <f>IFERROR(__xludf.DUMMYFUNCTION("""COMPUTED_VALUE"""),64653.0)</f>
        <v>64653</v>
      </c>
      <c r="D346" s="4">
        <f>IFERROR(__xludf.DUMMYFUNCTION("SPLIT(B346,"","")"),64.0)</f>
        <v>64</v>
      </c>
      <c r="E346" s="4">
        <f>IFERROR(__xludf.DUMMYFUNCTION("""COMPUTED_VALUE"""),32.0)</f>
        <v>32</v>
      </c>
      <c r="F346" s="4">
        <f>IFERROR(__xludf.DUMMYFUNCTION("SPLIT(C346,"","")"),64.0)</f>
        <v>64</v>
      </c>
      <c r="G346" s="4">
        <f>IFERROR(__xludf.DUMMYFUNCTION("""COMPUTED_VALUE"""),653.0)</f>
        <v>653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2" t="s">
        <v>350</v>
      </c>
      <c r="B347" s="3">
        <f>IFERROR(__xludf.DUMMYFUNCTION("SPLIT(A347,"" -&gt; "")"),503444.0)</f>
        <v>503444</v>
      </c>
      <c r="C347" s="3">
        <f>IFERROR(__xludf.DUMMYFUNCTION("""COMPUTED_VALUE"""),641444.0)</f>
        <v>641444</v>
      </c>
      <c r="D347" s="4">
        <f>IFERROR(__xludf.DUMMYFUNCTION("SPLIT(B347,"","")"),503.0)</f>
        <v>503</v>
      </c>
      <c r="E347" s="4">
        <f>IFERROR(__xludf.DUMMYFUNCTION("""COMPUTED_VALUE"""),444.0)</f>
        <v>444</v>
      </c>
      <c r="F347" s="4">
        <f>IFERROR(__xludf.DUMMYFUNCTION("SPLIT(C347,"","")"),641.0)</f>
        <v>641</v>
      </c>
      <c r="G347" s="4">
        <f>IFERROR(__xludf.DUMMYFUNCTION("""COMPUTED_VALUE"""),444.0)</f>
        <v>444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2" t="s">
        <v>351</v>
      </c>
      <c r="B348" s="3">
        <f>IFERROR(__xludf.DUMMYFUNCTION("SPLIT(A348,"" -&gt; "")"),593306.0)</f>
        <v>593306</v>
      </c>
      <c r="C348" s="3">
        <f>IFERROR(__xludf.DUMMYFUNCTION("""COMPUTED_VALUE"""),11888.0)</f>
        <v>11888</v>
      </c>
      <c r="D348" s="4">
        <f>IFERROR(__xludf.DUMMYFUNCTION("SPLIT(B348,"","")"),593.0)</f>
        <v>593</v>
      </c>
      <c r="E348" s="4">
        <f>IFERROR(__xludf.DUMMYFUNCTION("""COMPUTED_VALUE"""),306.0)</f>
        <v>306</v>
      </c>
      <c r="F348" s="4">
        <f>IFERROR(__xludf.DUMMYFUNCTION("SPLIT(C348,"","")"),11.0)</f>
        <v>11</v>
      </c>
      <c r="G348" s="4">
        <f>IFERROR(__xludf.DUMMYFUNCTION("""COMPUTED_VALUE"""),888.0)</f>
        <v>888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2" t="s">
        <v>352</v>
      </c>
      <c r="B349" s="3">
        <f>IFERROR(__xludf.DUMMYFUNCTION("SPLIT(A349,"" -&gt; "")"),287138.0)</f>
        <v>287138</v>
      </c>
      <c r="C349" s="3">
        <f>IFERROR(__xludf.DUMMYFUNCTION("""COMPUTED_VALUE"""),287891.0)</f>
        <v>287891</v>
      </c>
      <c r="D349" s="4">
        <f>IFERROR(__xludf.DUMMYFUNCTION("SPLIT(B349,"","")"),287.0)</f>
        <v>287</v>
      </c>
      <c r="E349" s="4">
        <f>IFERROR(__xludf.DUMMYFUNCTION("""COMPUTED_VALUE"""),138.0)</f>
        <v>138</v>
      </c>
      <c r="F349" s="4">
        <f>IFERROR(__xludf.DUMMYFUNCTION("SPLIT(C349,"","")"),287.0)</f>
        <v>287</v>
      </c>
      <c r="G349" s="4">
        <f>IFERROR(__xludf.DUMMYFUNCTION("""COMPUTED_VALUE"""),891.0)</f>
        <v>891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2" t="s">
        <v>353</v>
      </c>
      <c r="B350" s="3">
        <f>IFERROR(__xludf.DUMMYFUNCTION("SPLIT(A350,"" -&gt; "")"),529886.0)</f>
        <v>529886</v>
      </c>
      <c r="C350" s="3">
        <f>IFERROR(__xludf.DUMMYFUNCTION("""COMPUTED_VALUE"""),529826.0)</f>
        <v>529826</v>
      </c>
      <c r="D350" s="4">
        <f>IFERROR(__xludf.DUMMYFUNCTION("SPLIT(B350,"","")"),529.0)</f>
        <v>529</v>
      </c>
      <c r="E350" s="4">
        <f>IFERROR(__xludf.DUMMYFUNCTION("""COMPUTED_VALUE"""),886.0)</f>
        <v>886</v>
      </c>
      <c r="F350" s="4">
        <f>IFERROR(__xludf.DUMMYFUNCTION("SPLIT(C350,"","")"),529.0)</f>
        <v>529</v>
      </c>
      <c r="G350" s="4">
        <f>IFERROR(__xludf.DUMMYFUNCTION("""COMPUTED_VALUE"""),826.0)</f>
        <v>826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2" t="s">
        <v>354</v>
      </c>
      <c r="B351" s="3">
        <f>IFERROR(__xludf.DUMMYFUNCTION("SPLIT(A351,"" -&gt; "")"),217320.0)</f>
        <v>217320</v>
      </c>
      <c r="C351" s="3">
        <f>IFERROR(__xludf.DUMMYFUNCTION("""COMPUTED_VALUE"""),217875.0)</f>
        <v>217875</v>
      </c>
      <c r="D351" s="4">
        <f>IFERROR(__xludf.DUMMYFUNCTION("SPLIT(B351,"","")"),217.0)</f>
        <v>217</v>
      </c>
      <c r="E351" s="4">
        <f>IFERROR(__xludf.DUMMYFUNCTION("""COMPUTED_VALUE"""),320.0)</f>
        <v>320</v>
      </c>
      <c r="F351" s="4">
        <f>IFERROR(__xludf.DUMMYFUNCTION("SPLIT(C351,"","")"),217.0)</f>
        <v>217</v>
      </c>
      <c r="G351" s="4">
        <f>IFERROR(__xludf.DUMMYFUNCTION("""COMPUTED_VALUE"""),875.0)</f>
        <v>875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2" t="s">
        <v>355</v>
      </c>
      <c r="B352" s="3">
        <f>IFERROR(__xludf.DUMMYFUNCTION("SPLIT(A352,"" -&gt; "")"),11988.0)</f>
        <v>11988</v>
      </c>
      <c r="C352" s="1" t="str">
        <f>IFERROR(__xludf.DUMMYFUNCTION("""COMPUTED_VALUE"""),"989,10")</f>
        <v>989,10</v>
      </c>
      <c r="D352" s="4">
        <f>IFERROR(__xludf.DUMMYFUNCTION("SPLIT(B352,"","")"),11.0)</f>
        <v>11</v>
      </c>
      <c r="E352" s="4">
        <f>IFERROR(__xludf.DUMMYFUNCTION("""COMPUTED_VALUE"""),988.0)</f>
        <v>988</v>
      </c>
      <c r="F352" s="4">
        <f>IFERROR(__xludf.DUMMYFUNCTION("SPLIT(C352,"","")"),989.0)</f>
        <v>989</v>
      </c>
      <c r="G352" s="4">
        <f>IFERROR(__xludf.DUMMYFUNCTION("""COMPUTED_VALUE"""),10.0)</f>
        <v>10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2" t="s">
        <v>356</v>
      </c>
      <c r="B353" s="1" t="str">
        <f>IFERROR(__xludf.DUMMYFUNCTION("SPLIT(A353,"" -&gt; "")"),"291,30")</f>
        <v>291,30</v>
      </c>
      <c r="C353" s="1" t="str">
        <f>IFERROR(__xludf.DUMMYFUNCTION("""COMPUTED_VALUE"""),"488,30")</f>
        <v>488,30</v>
      </c>
      <c r="D353" s="4">
        <f>IFERROR(__xludf.DUMMYFUNCTION("SPLIT(B353,"","")"),291.0)</f>
        <v>291</v>
      </c>
      <c r="E353" s="4">
        <f>IFERROR(__xludf.DUMMYFUNCTION("""COMPUTED_VALUE"""),30.0)</f>
        <v>30</v>
      </c>
      <c r="F353" s="4">
        <f>IFERROR(__xludf.DUMMYFUNCTION("SPLIT(C353,"","")"),488.0)</f>
        <v>488</v>
      </c>
      <c r="G353" s="4">
        <f>IFERROR(__xludf.DUMMYFUNCTION("""COMPUTED_VALUE"""),30.0)</f>
        <v>30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2" t="s">
        <v>357</v>
      </c>
      <c r="B354" s="3">
        <f>IFERROR(__xludf.DUMMYFUNCTION("SPLIT(A354,"" -&gt; "")"),864945.0)</f>
        <v>864945</v>
      </c>
      <c r="C354" s="3">
        <f>IFERROR(__xludf.DUMMYFUNCTION("""COMPUTED_VALUE"""),113194.0)</f>
        <v>113194</v>
      </c>
      <c r="D354" s="4">
        <f>IFERROR(__xludf.DUMMYFUNCTION("SPLIT(B354,"","")"),864.0)</f>
        <v>864</v>
      </c>
      <c r="E354" s="4">
        <f>IFERROR(__xludf.DUMMYFUNCTION("""COMPUTED_VALUE"""),945.0)</f>
        <v>945</v>
      </c>
      <c r="F354" s="4">
        <f>IFERROR(__xludf.DUMMYFUNCTION("SPLIT(C354,"","")"),113.0)</f>
        <v>113</v>
      </c>
      <c r="G354" s="4">
        <f>IFERROR(__xludf.DUMMYFUNCTION("""COMPUTED_VALUE"""),194.0)</f>
        <v>194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2" t="s">
        <v>358</v>
      </c>
      <c r="B355" s="3">
        <f>IFERROR(__xludf.DUMMYFUNCTION("SPLIT(A355,"" -&gt; "")"),550501.0)</f>
        <v>550501</v>
      </c>
      <c r="C355" s="1" t="str">
        <f>IFERROR(__xludf.DUMMYFUNCTION("""COMPUTED_VALUE"""),"550,89")</f>
        <v>550,89</v>
      </c>
      <c r="D355" s="4">
        <f>IFERROR(__xludf.DUMMYFUNCTION("SPLIT(B355,"","")"),550.0)</f>
        <v>550</v>
      </c>
      <c r="E355" s="4">
        <f>IFERROR(__xludf.DUMMYFUNCTION("""COMPUTED_VALUE"""),501.0)</f>
        <v>501</v>
      </c>
      <c r="F355" s="4">
        <f>IFERROR(__xludf.DUMMYFUNCTION("SPLIT(C355,"","")"),550.0)</f>
        <v>550</v>
      </c>
      <c r="G355" s="4">
        <f>IFERROR(__xludf.DUMMYFUNCTION("""COMPUTED_VALUE"""),89.0)</f>
        <v>89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2" t="s">
        <v>359</v>
      </c>
      <c r="B356" s="3">
        <f>IFERROR(__xludf.DUMMYFUNCTION("SPLIT(A356,"" -&gt; "")"),269474.0)</f>
        <v>269474</v>
      </c>
      <c r="C356" s="1" t="str">
        <f>IFERROR(__xludf.DUMMYFUNCTION("""COMPUTED_VALUE"""),"269,40")</f>
        <v>269,40</v>
      </c>
      <c r="D356" s="4">
        <f>IFERROR(__xludf.DUMMYFUNCTION("SPLIT(B356,"","")"),269.0)</f>
        <v>269</v>
      </c>
      <c r="E356" s="4">
        <f>IFERROR(__xludf.DUMMYFUNCTION("""COMPUTED_VALUE"""),474.0)</f>
        <v>474</v>
      </c>
      <c r="F356" s="4">
        <f>IFERROR(__xludf.DUMMYFUNCTION("SPLIT(C356,"","")"),269.0)</f>
        <v>269</v>
      </c>
      <c r="G356" s="4">
        <f>IFERROR(__xludf.DUMMYFUNCTION("""COMPUTED_VALUE"""),40.0)</f>
        <v>40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2" t="s">
        <v>360</v>
      </c>
      <c r="B357" s="3">
        <f>IFERROR(__xludf.DUMMYFUNCTION("SPLIT(A357,"" -&gt; "")"),953394.0)</f>
        <v>953394</v>
      </c>
      <c r="C357" s="3">
        <f>IFERROR(__xludf.DUMMYFUNCTION("""COMPUTED_VALUE"""),908394.0)</f>
        <v>908394</v>
      </c>
      <c r="D357" s="4">
        <f>IFERROR(__xludf.DUMMYFUNCTION("SPLIT(B357,"","")"),953.0)</f>
        <v>953</v>
      </c>
      <c r="E357" s="4">
        <f>IFERROR(__xludf.DUMMYFUNCTION("""COMPUTED_VALUE"""),394.0)</f>
        <v>394</v>
      </c>
      <c r="F357" s="4">
        <f>IFERROR(__xludf.DUMMYFUNCTION("SPLIT(C357,"","")"),908.0)</f>
        <v>908</v>
      </c>
      <c r="G357" s="4">
        <f>IFERROR(__xludf.DUMMYFUNCTION("""COMPUTED_VALUE"""),394.0)</f>
        <v>394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2" t="s">
        <v>361</v>
      </c>
      <c r="B358" s="3">
        <f>IFERROR(__xludf.DUMMYFUNCTION("SPLIT(A358,"" -&gt; "")"),451983.0)</f>
        <v>451983</v>
      </c>
      <c r="C358" s="3">
        <f>IFERROR(__xludf.DUMMYFUNCTION("""COMPUTED_VALUE"""),451293.0)</f>
        <v>451293</v>
      </c>
      <c r="D358" s="4">
        <f>IFERROR(__xludf.DUMMYFUNCTION("SPLIT(B358,"","")"),451.0)</f>
        <v>451</v>
      </c>
      <c r="E358" s="4">
        <f>IFERROR(__xludf.DUMMYFUNCTION("""COMPUTED_VALUE"""),983.0)</f>
        <v>983</v>
      </c>
      <c r="F358" s="4">
        <f>IFERROR(__xludf.DUMMYFUNCTION("SPLIT(C358,"","")"),451.0)</f>
        <v>451</v>
      </c>
      <c r="G358" s="4">
        <f>IFERROR(__xludf.DUMMYFUNCTION("""COMPUTED_VALUE"""),293.0)</f>
        <v>293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2" t="s">
        <v>362</v>
      </c>
      <c r="B359" s="3">
        <f>IFERROR(__xludf.DUMMYFUNCTION("SPLIT(A359,"" -&gt; "")"),135121.0)</f>
        <v>135121</v>
      </c>
      <c r="C359" s="3">
        <f>IFERROR(__xludf.DUMMYFUNCTION("""COMPUTED_VALUE"""),455121.0)</f>
        <v>455121</v>
      </c>
      <c r="D359" s="4">
        <f>IFERROR(__xludf.DUMMYFUNCTION("SPLIT(B359,"","")"),135.0)</f>
        <v>135</v>
      </c>
      <c r="E359" s="4">
        <f>IFERROR(__xludf.DUMMYFUNCTION("""COMPUTED_VALUE"""),121.0)</f>
        <v>121</v>
      </c>
      <c r="F359" s="4">
        <f>IFERROR(__xludf.DUMMYFUNCTION("SPLIT(C359,"","")"),455.0)</f>
        <v>455</v>
      </c>
      <c r="G359" s="4">
        <f>IFERROR(__xludf.DUMMYFUNCTION("""COMPUTED_VALUE"""),121.0)</f>
        <v>121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2" t="s">
        <v>363</v>
      </c>
      <c r="B360" s="1" t="str">
        <f>IFERROR(__xludf.DUMMYFUNCTION("SPLIT(A360,"" -&gt; "")"),"30,35")</f>
        <v>30,35</v>
      </c>
      <c r="C360" s="3">
        <f>IFERROR(__xludf.DUMMYFUNCTION("""COMPUTED_VALUE"""),915920.0)</f>
        <v>915920</v>
      </c>
      <c r="D360" s="4">
        <f>IFERROR(__xludf.DUMMYFUNCTION("SPLIT(B360,"","")"),30.0)</f>
        <v>30</v>
      </c>
      <c r="E360" s="4">
        <f>IFERROR(__xludf.DUMMYFUNCTION("""COMPUTED_VALUE"""),35.0)</f>
        <v>35</v>
      </c>
      <c r="F360" s="4">
        <f>IFERROR(__xludf.DUMMYFUNCTION("SPLIT(C360,"","")"),915.0)</f>
        <v>915</v>
      </c>
      <c r="G360" s="4">
        <f>IFERROR(__xludf.DUMMYFUNCTION("""COMPUTED_VALUE"""),920.0)</f>
        <v>920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2" t="s">
        <v>364</v>
      </c>
      <c r="B361" s="3">
        <f>IFERROR(__xludf.DUMMYFUNCTION("SPLIT(A361,"" -&gt; "")"),31451.0)</f>
        <v>31451</v>
      </c>
      <c r="C361" s="3">
        <f>IFERROR(__xludf.DUMMYFUNCTION("""COMPUTED_VALUE"""),31936.0)</f>
        <v>31936</v>
      </c>
      <c r="D361" s="4">
        <f>IFERROR(__xludf.DUMMYFUNCTION("SPLIT(B361,"","")"),31.0)</f>
        <v>31</v>
      </c>
      <c r="E361" s="4">
        <f>IFERROR(__xludf.DUMMYFUNCTION("""COMPUTED_VALUE"""),451.0)</f>
        <v>451</v>
      </c>
      <c r="F361" s="4">
        <f>IFERROR(__xludf.DUMMYFUNCTION("SPLIT(C361,"","")"),31.0)</f>
        <v>31</v>
      </c>
      <c r="G361" s="4">
        <f>IFERROR(__xludf.DUMMYFUNCTION("""COMPUTED_VALUE"""),936.0)</f>
        <v>936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2" t="s">
        <v>365</v>
      </c>
      <c r="B362" s="3">
        <f>IFERROR(__xludf.DUMMYFUNCTION("SPLIT(A362,"" -&gt; "")"),300715.0)</f>
        <v>300715</v>
      </c>
      <c r="C362" s="3">
        <f>IFERROR(__xludf.DUMMYFUNCTION("""COMPUTED_VALUE"""),42973.0)</f>
        <v>42973</v>
      </c>
      <c r="D362" s="4">
        <f>IFERROR(__xludf.DUMMYFUNCTION("SPLIT(B362,"","")"),300.0)</f>
        <v>300</v>
      </c>
      <c r="E362" s="4">
        <f>IFERROR(__xludf.DUMMYFUNCTION("""COMPUTED_VALUE"""),715.0)</f>
        <v>715</v>
      </c>
      <c r="F362" s="4">
        <f>IFERROR(__xludf.DUMMYFUNCTION("SPLIT(C362,"","")"),42.0)</f>
        <v>42</v>
      </c>
      <c r="G362" s="4">
        <f>IFERROR(__xludf.DUMMYFUNCTION("""COMPUTED_VALUE"""),973.0)</f>
        <v>973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2" t="s">
        <v>366</v>
      </c>
      <c r="B363" s="3">
        <f>IFERROR(__xludf.DUMMYFUNCTION("SPLIT(A363,"" -&gt; "")"),577459.0)</f>
        <v>577459</v>
      </c>
      <c r="C363" s="3">
        <f>IFERROR(__xludf.DUMMYFUNCTION("""COMPUTED_VALUE"""),577700.0)</f>
        <v>577700</v>
      </c>
      <c r="D363" s="4">
        <f>IFERROR(__xludf.DUMMYFUNCTION("SPLIT(B363,"","")"),577.0)</f>
        <v>577</v>
      </c>
      <c r="E363" s="4">
        <f>IFERROR(__xludf.DUMMYFUNCTION("""COMPUTED_VALUE"""),459.0)</f>
        <v>459</v>
      </c>
      <c r="F363" s="4">
        <f>IFERROR(__xludf.DUMMYFUNCTION("SPLIT(C363,"","")"),577.0)</f>
        <v>577</v>
      </c>
      <c r="G363" s="4">
        <f>IFERROR(__xludf.DUMMYFUNCTION("""COMPUTED_VALUE"""),700.0)</f>
        <v>700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2" t="s">
        <v>367</v>
      </c>
      <c r="B364" s="3">
        <f>IFERROR(__xludf.DUMMYFUNCTION("SPLIT(A364,"" -&gt; "")"),291539.0)</f>
        <v>291539</v>
      </c>
      <c r="C364" s="3">
        <f>IFERROR(__xludf.DUMMYFUNCTION("""COMPUTED_VALUE"""),456539.0)</f>
        <v>456539</v>
      </c>
      <c r="D364" s="4">
        <f>IFERROR(__xludf.DUMMYFUNCTION("SPLIT(B364,"","")"),291.0)</f>
        <v>291</v>
      </c>
      <c r="E364" s="4">
        <f>IFERROR(__xludf.DUMMYFUNCTION("""COMPUTED_VALUE"""),539.0)</f>
        <v>539</v>
      </c>
      <c r="F364" s="4">
        <f>IFERROR(__xludf.DUMMYFUNCTION("SPLIT(C364,"","")"),456.0)</f>
        <v>456</v>
      </c>
      <c r="G364" s="4">
        <f>IFERROR(__xludf.DUMMYFUNCTION("""COMPUTED_VALUE"""),539.0)</f>
        <v>539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2" t="s">
        <v>368</v>
      </c>
      <c r="B365" s="3">
        <f>IFERROR(__xludf.DUMMYFUNCTION("SPLIT(A365,"" -&gt; "")"),373449.0)</f>
        <v>373449</v>
      </c>
      <c r="C365" s="3">
        <f>IFERROR(__xludf.DUMMYFUNCTION("""COMPUTED_VALUE"""),855449.0)</f>
        <v>855449</v>
      </c>
      <c r="D365" s="4">
        <f>IFERROR(__xludf.DUMMYFUNCTION("SPLIT(B365,"","")"),373.0)</f>
        <v>373</v>
      </c>
      <c r="E365" s="4">
        <f>IFERROR(__xludf.DUMMYFUNCTION("""COMPUTED_VALUE"""),449.0)</f>
        <v>449</v>
      </c>
      <c r="F365" s="4">
        <f>IFERROR(__xludf.DUMMYFUNCTION("SPLIT(C365,"","")"),855.0)</f>
        <v>855</v>
      </c>
      <c r="G365" s="4">
        <f>IFERROR(__xludf.DUMMYFUNCTION("""COMPUTED_VALUE"""),449.0)</f>
        <v>449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2" t="s">
        <v>369</v>
      </c>
      <c r="B366" s="3">
        <f>IFERROR(__xludf.DUMMYFUNCTION("SPLIT(A366,"" -&gt; "")"),222136.0)</f>
        <v>222136</v>
      </c>
      <c r="C366" s="3">
        <f>IFERROR(__xludf.DUMMYFUNCTION("""COMPUTED_VALUE"""),358136.0)</f>
        <v>358136</v>
      </c>
      <c r="D366" s="4">
        <f>IFERROR(__xludf.DUMMYFUNCTION("SPLIT(B366,"","")"),222.0)</f>
        <v>222</v>
      </c>
      <c r="E366" s="4">
        <f>IFERROR(__xludf.DUMMYFUNCTION("""COMPUTED_VALUE"""),136.0)</f>
        <v>136</v>
      </c>
      <c r="F366" s="4">
        <f>IFERROR(__xludf.DUMMYFUNCTION("SPLIT(C366,"","")"),358.0)</f>
        <v>358</v>
      </c>
      <c r="G366" s="4">
        <f>IFERROR(__xludf.DUMMYFUNCTION("""COMPUTED_VALUE"""),136.0)</f>
        <v>136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2" t="s">
        <v>370</v>
      </c>
      <c r="B367" s="1" t="str">
        <f>IFERROR(__xludf.DUMMYFUNCTION("SPLIT(A367,"" -&gt; "")"),"206,14")</f>
        <v>206,14</v>
      </c>
      <c r="C367" s="3">
        <f>IFERROR(__xludf.DUMMYFUNCTION("""COMPUTED_VALUE"""),206211.0)</f>
        <v>206211</v>
      </c>
      <c r="D367" s="4">
        <f>IFERROR(__xludf.DUMMYFUNCTION("SPLIT(B367,"","")"),206.0)</f>
        <v>206</v>
      </c>
      <c r="E367" s="4">
        <f>IFERROR(__xludf.DUMMYFUNCTION("""COMPUTED_VALUE"""),14.0)</f>
        <v>14</v>
      </c>
      <c r="F367" s="4">
        <f>IFERROR(__xludf.DUMMYFUNCTION("SPLIT(C367,"","")"),206.0)</f>
        <v>206</v>
      </c>
      <c r="G367" s="4">
        <f>IFERROR(__xludf.DUMMYFUNCTION("""COMPUTED_VALUE"""),211.0)</f>
        <v>211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2" t="s">
        <v>371</v>
      </c>
      <c r="B368" s="3">
        <f>IFERROR(__xludf.DUMMYFUNCTION("SPLIT(A368,"" -&gt; "")"),977577.0)</f>
        <v>977577</v>
      </c>
      <c r="C368" s="3">
        <f>IFERROR(__xludf.DUMMYFUNCTION("""COMPUTED_VALUE"""),977535.0)</f>
        <v>977535</v>
      </c>
      <c r="D368" s="4">
        <f>IFERROR(__xludf.DUMMYFUNCTION("SPLIT(B368,"","")"),977.0)</f>
        <v>977</v>
      </c>
      <c r="E368" s="4">
        <f>IFERROR(__xludf.DUMMYFUNCTION("""COMPUTED_VALUE"""),577.0)</f>
        <v>577</v>
      </c>
      <c r="F368" s="4">
        <f>IFERROR(__xludf.DUMMYFUNCTION("SPLIT(C368,"","")"),977.0)</f>
        <v>977</v>
      </c>
      <c r="G368" s="4">
        <f>IFERROR(__xludf.DUMMYFUNCTION("""COMPUTED_VALUE"""),535.0)</f>
        <v>535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2" t="s">
        <v>372</v>
      </c>
      <c r="B369" s="3">
        <f>IFERROR(__xludf.DUMMYFUNCTION("SPLIT(A369,"" -&gt; "")"),183723.0)</f>
        <v>183723</v>
      </c>
      <c r="C369" s="3">
        <f>IFERROR(__xludf.DUMMYFUNCTION("""COMPUTED_VALUE"""),183900.0)</f>
        <v>183900</v>
      </c>
      <c r="D369" s="4">
        <f>IFERROR(__xludf.DUMMYFUNCTION("SPLIT(B369,"","")"),183.0)</f>
        <v>183</v>
      </c>
      <c r="E369" s="4">
        <f>IFERROR(__xludf.DUMMYFUNCTION("""COMPUTED_VALUE"""),723.0)</f>
        <v>723</v>
      </c>
      <c r="F369" s="4">
        <f>IFERROR(__xludf.DUMMYFUNCTION("SPLIT(C369,"","")"),183.0)</f>
        <v>183</v>
      </c>
      <c r="G369" s="4">
        <f>IFERROR(__xludf.DUMMYFUNCTION("""COMPUTED_VALUE"""),900.0)</f>
        <v>900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2" t="s">
        <v>373</v>
      </c>
      <c r="B370" s="3">
        <f>IFERROR(__xludf.DUMMYFUNCTION("SPLIT(A370,"" -&gt; "")"),888905.0)</f>
        <v>888905</v>
      </c>
      <c r="C370" s="3">
        <f>IFERROR(__xludf.DUMMYFUNCTION("""COMPUTED_VALUE"""),821905.0)</f>
        <v>821905</v>
      </c>
      <c r="D370" s="4">
        <f>IFERROR(__xludf.DUMMYFUNCTION("SPLIT(B370,"","")"),888.0)</f>
        <v>888</v>
      </c>
      <c r="E370" s="4">
        <f>IFERROR(__xludf.DUMMYFUNCTION("""COMPUTED_VALUE"""),905.0)</f>
        <v>905</v>
      </c>
      <c r="F370" s="4">
        <f>IFERROR(__xludf.DUMMYFUNCTION("SPLIT(C370,"","")"),821.0)</f>
        <v>821</v>
      </c>
      <c r="G370" s="4">
        <f>IFERROR(__xludf.DUMMYFUNCTION("""COMPUTED_VALUE"""),905.0)</f>
        <v>905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2" t="s">
        <v>374</v>
      </c>
      <c r="B371" s="3">
        <f>IFERROR(__xludf.DUMMYFUNCTION("SPLIT(A371,"" -&gt; "")"),51301.0)</f>
        <v>51301</v>
      </c>
      <c r="C371" s="3">
        <f>IFERROR(__xludf.DUMMYFUNCTION("""COMPUTED_VALUE"""),388301.0)</f>
        <v>388301</v>
      </c>
      <c r="D371" s="4">
        <f>IFERROR(__xludf.DUMMYFUNCTION("SPLIT(B371,"","")"),51.0)</f>
        <v>51</v>
      </c>
      <c r="E371" s="4">
        <f>IFERROR(__xludf.DUMMYFUNCTION("""COMPUTED_VALUE"""),301.0)</f>
        <v>301</v>
      </c>
      <c r="F371" s="4">
        <f>IFERROR(__xludf.DUMMYFUNCTION("SPLIT(C371,"","")"),388.0)</f>
        <v>388</v>
      </c>
      <c r="G371" s="4">
        <f>IFERROR(__xludf.DUMMYFUNCTION("""COMPUTED_VALUE"""),301.0)</f>
        <v>301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2" t="s">
        <v>375</v>
      </c>
      <c r="B372" s="3">
        <f>IFERROR(__xludf.DUMMYFUNCTION("SPLIT(A372,"" -&gt; "")"),859594.0)</f>
        <v>859594</v>
      </c>
      <c r="C372" s="3">
        <f>IFERROR(__xludf.DUMMYFUNCTION("""COMPUTED_VALUE"""),859227.0)</f>
        <v>859227</v>
      </c>
      <c r="D372" s="4">
        <f>IFERROR(__xludf.DUMMYFUNCTION("SPLIT(B372,"","")"),859.0)</f>
        <v>859</v>
      </c>
      <c r="E372" s="4">
        <f>IFERROR(__xludf.DUMMYFUNCTION("""COMPUTED_VALUE"""),594.0)</f>
        <v>594</v>
      </c>
      <c r="F372" s="4">
        <f>IFERROR(__xludf.DUMMYFUNCTION("SPLIT(C372,"","")"),859.0)</f>
        <v>859</v>
      </c>
      <c r="G372" s="4">
        <f>IFERROR(__xludf.DUMMYFUNCTION("""COMPUTED_VALUE"""),227.0)</f>
        <v>227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2" t="s">
        <v>376</v>
      </c>
      <c r="B373" s="3">
        <f>IFERROR(__xludf.DUMMYFUNCTION("SPLIT(A373,"" -&gt; "")"),767343.0)</f>
        <v>767343</v>
      </c>
      <c r="C373" s="3">
        <f>IFERROR(__xludf.DUMMYFUNCTION("""COMPUTED_VALUE"""),767472.0)</f>
        <v>767472</v>
      </c>
      <c r="D373" s="4">
        <f>IFERROR(__xludf.DUMMYFUNCTION("SPLIT(B373,"","")"),767.0)</f>
        <v>767</v>
      </c>
      <c r="E373" s="4">
        <f>IFERROR(__xludf.DUMMYFUNCTION("""COMPUTED_VALUE"""),343.0)</f>
        <v>343</v>
      </c>
      <c r="F373" s="4">
        <f>IFERROR(__xludf.DUMMYFUNCTION("SPLIT(C373,"","")"),767.0)</f>
        <v>767</v>
      </c>
      <c r="G373" s="4">
        <f>IFERROR(__xludf.DUMMYFUNCTION("""COMPUTED_VALUE"""),472.0)</f>
        <v>472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2" t="s">
        <v>377</v>
      </c>
      <c r="B374" s="3">
        <f>IFERROR(__xludf.DUMMYFUNCTION("SPLIT(A374,"" -&gt; "")"),36897.0)</f>
        <v>36897</v>
      </c>
      <c r="C374" s="3">
        <f>IFERROR(__xludf.DUMMYFUNCTION("""COMPUTED_VALUE"""),565897.0)</f>
        <v>565897</v>
      </c>
      <c r="D374" s="4">
        <f>IFERROR(__xludf.DUMMYFUNCTION("SPLIT(B374,"","")"),36.0)</f>
        <v>36</v>
      </c>
      <c r="E374" s="4">
        <f>IFERROR(__xludf.DUMMYFUNCTION("""COMPUTED_VALUE"""),897.0)</f>
        <v>897</v>
      </c>
      <c r="F374" s="4">
        <f>IFERROR(__xludf.DUMMYFUNCTION("SPLIT(C374,"","")"),565.0)</f>
        <v>565</v>
      </c>
      <c r="G374" s="4">
        <f>IFERROR(__xludf.DUMMYFUNCTION("""COMPUTED_VALUE"""),897.0)</f>
        <v>897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2" t="s">
        <v>378</v>
      </c>
      <c r="B375" s="3">
        <f>IFERROR(__xludf.DUMMYFUNCTION("SPLIT(A375,"" -&gt; "")"),450481.0)</f>
        <v>450481</v>
      </c>
      <c r="C375" s="3">
        <f>IFERROR(__xludf.DUMMYFUNCTION("""COMPUTED_VALUE"""),855481.0)</f>
        <v>855481</v>
      </c>
      <c r="D375" s="4">
        <f>IFERROR(__xludf.DUMMYFUNCTION("SPLIT(B375,"","")"),450.0)</f>
        <v>450</v>
      </c>
      <c r="E375" s="4">
        <f>IFERROR(__xludf.DUMMYFUNCTION("""COMPUTED_VALUE"""),481.0)</f>
        <v>481</v>
      </c>
      <c r="F375" s="4">
        <f>IFERROR(__xludf.DUMMYFUNCTION("SPLIT(C375,"","")"),855.0)</f>
        <v>855</v>
      </c>
      <c r="G375" s="4">
        <f>IFERROR(__xludf.DUMMYFUNCTION("""COMPUTED_VALUE"""),481.0)</f>
        <v>481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2" t="s">
        <v>379</v>
      </c>
      <c r="B376" s="3">
        <f>IFERROR(__xludf.DUMMYFUNCTION("SPLIT(A376,"" -&gt; "")"),137401.0)</f>
        <v>137401</v>
      </c>
      <c r="C376" s="3">
        <f>IFERROR(__xludf.DUMMYFUNCTION("""COMPUTED_VALUE"""),137643.0)</f>
        <v>137643</v>
      </c>
      <c r="D376" s="4">
        <f>IFERROR(__xludf.DUMMYFUNCTION("SPLIT(B376,"","")"),137.0)</f>
        <v>137</v>
      </c>
      <c r="E376" s="4">
        <f>IFERROR(__xludf.DUMMYFUNCTION("""COMPUTED_VALUE"""),401.0)</f>
        <v>401</v>
      </c>
      <c r="F376" s="4">
        <f>IFERROR(__xludf.DUMMYFUNCTION("SPLIT(C376,"","")"),137.0)</f>
        <v>137</v>
      </c>
      <c r="G376" s="4">
        <f>IFERROR(__xludf.DUMMYFUNCTION("""COMPUTED_VALUE"""),643.0)</f>
        <v>643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2" t="s">
        <v>380</v>
      </c>
      <c r="B377" s="3">
        <f>IFERROR(__xludf.DUMMYFUNCTION("SPLIT(A377,"" -&gt; "")"),771276.0)</f>
        <v>771276</v>
      </c>
      <c r="C377" s="1" t="str">
        <f>IFERROR(__xludf.DUMMYFUNCTION("""COMPUTED_VALUE"""),"771,61")</f>
        <v>771,61</v>
      </c>
      <c r="D377" s="4">
        <f>IFERROR(__xludf.DUMMYFUNCTION("SPLIT(B377,"","")"),771.0)</f>
        <v>771</v>
      </c>
      <c r="E377" s="4">
        <f>IFERROR(__xludf.DUMMYFUNCTION("""COMPUTED_VALUE"""),276.0)</f>
        <v>276</v>
      </c>
      <c r="F377" s="4">
        <f>IFERROR(__xludf.DUMMYFUNCTION("SPLIT(C377,"","")"),771.0)</f>
        <v>771</v>
      </c>
      <c r="G377" s="4">
        <f>IFERROR(__xludf.DUMMYFUNCTION("""COMPUTED_VALUE"""),61.0)</f>
        <v>61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2" t="s">
        <v>381</v>
      </c>
      <c r="B378" s="3">
        <f>IFERROR(__xludf.DUMMYFUNCTION("SPLIT(A378,"" -&gt; "")"),767144.0)</f>
        <v>767144</v>
      </c>
      <c r="C378" s="3">
        <f>IFERROR(__xludf.DUMMYFUNCTION("""COMPUTED_VALUE"""),767562.0)</f>
        <v>767562</v>
      </c>
      <c r="D378" s="4">
        <f>IFERROR(__xludf.DUMMYFUNCTION("SPLIT(B378,"","")"),767.0)</f>
        <v>767</v>
      </c>
      <c r="E378" s="4">
        <f>IFERROR(__xludf.DUMMYFUNCTION("""COMPUTED_VALUE"""),144.0)</f>
        <v>144</v>
      </c>
      <c r="F378" s="4">
        <f>IFERROR(__xludf.DUMMYFUNCTION("SPLIT(C378,"","")"),767.0)</f>
        <v>767</v>
      </c>
      <c r="G378" s="4">
        <f>IFERROR(__xludf.DUMMYFUNCTION("""COMPUTED_VALUE"""),562.0)</f>
        <v>562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2" t="s">
        <v>382</v>
      </c>
      <c r="B379" s="3">
        <f>IFERROR(__xludf.DUMMYFUNCTION("SPLIT(A379,"" -&gt; "")"),212111.0)</f>
        <v>212111</v>
      </c>
      <c r="C379" s="3">
        <f>IFERROR(__xludf.DUMMYFUNCTION("""COMPUTED_VALUE"""),978877.0)</f>
        <v>978877</v>
      </c>
      <c r="D379" s="4">
        <f>IFERROR(__xludf.DUMMYFUNCTION("SPLIT(B379,"","")"),212.0)</f>
        <v>212</v>
      </c>
      <c r="E379" s="4">
        <f>IFERROR(__xludf.DUMMYFUNCTION("""COMPUTED_VALUE"""),111.0)</f>
        <v>111</v>
      </c>
      <c r="F379" s="4">
        <f>IFERROR(__xludf.DUMMYFUNCTION("SPLIT(C379,"","")"),978.0)</f>
        <v>978</v>
      </c>
      <c r="G379" s="4">
        <f>IFERROR(__xludf.DUMMYFUNCTION("""COMPUTED_VALUE"""),877.0)</f>
        <v>877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2" t="s">
        <v>383</v>
      </c>
      <c r="B380" s="3">
        <f>IFERROR(__xludf.DUMMYFUNCTION("SPLIT(A380,"" -&gt; "")"),841117.0)</f>
        <v>841117</v>
      </c>
      <c r="C380" s="3">
        <f>IFERROR(__xludf.DUMMYFUNCTION("""COMPUTED_VALUE"""),234724.0)</f>
        <v>234724</v>
      </c>
      <c r="D380" s="4">
        <f>IFERROR(__xludf.DUMMYFUNCTION("SPLIT(B380,"","")"),841.0)</f>
        <v>841</v>
      </c>
      <c r="E380" s="4">
        <f>IFERROR(__xludf.DUMMYFUNCTION("""COMPUTED_VALUE"""),117.0)</f>
        <v>117</v>
      </c>
      <c r="F380" s="4">
        <f>IFERROR(__xludf.DUMMYFUNCTION("SPLIT(C380,"","")"),234.0)</f>
        <v>234</v>
      </c>
      <c r="G380" s="4">
        <f>IFERROR(__xludf.DUMMYFUNCTION("""COMPUTED_VALUE"""),724.0)</f>
        <v>724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2" t="s">
        <v>384</v>
      </c>
      <c r="B381" s="3">
        <f>IFERROR(__xludf.DUMMYFUNCTION("SPLIT(A381,"" -&gt; "")"),975104.0)</f>
        <v>975104</v>
      </c>
      <c r="C381" s="3">
        <f>IFERROR(__xludf.DUMMYFUNCTION("""COMPUTED_VALUE"""),263104.0)</f>
        <v>263104</v>
      </c>
      <c r="D381" s="4">
        <f>IFERROR(__xludf.DUMMYFUNCTION("SPLIT(B381,"","")"),975.0)</f>
        <v>975</v>
      </c>
      <c r="E381" s="4">
        <f>IFERROR(__xludf.DUMMYFUNCTION("""COMPUTED_VALUE"""),104.0)</f>
        <v>104</v>
      </c>
      <c r="F381" s="4">
        <f>IFERROR(__xludf.DUMMYFUNCTION("SPLIT(C381,"","")"),263.0)</f>
        <v>263</v>
      </c>
      <c r="G381" s="4">
        <f>IFERROR(__xludf.DUMMYFUNCTION("""COMPUTED_VALUE"""),104.0)</f>
        <v>104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2" t="s">
        <v>385</v>
      </c>
      <c r="B382" s="3">
        <f>IFERROR(__xludf.DUMMYFUNCTION("SPLIT(A382,"" -&gt; "")"),839408.0)</f>
        <v>839408</v>
      </c>
      <c r="C382" s="3">
        <f>IFERROR(__xludf.DUMMYFUNCTION("""COMPUTED_VALUE"""),839588.0)</f>
        <v>839588</v>
      </c>
      <c r="D382" s="4">
        <f>IFERROR(__xludf.DUMMYFUNCTION("SPLIT(B382,"","")"),839.0)</f>
        <v>839</v>
      </c>
      <c r="E382" s="4">
        <f>IFERROR(__xludf.DUMMYFUNCTION("""COMPUTED_VALUE"""),408.0)</f>
        <v>408</v>
      </c>
      <c r="F382" s="4">
        <f>IFERROR(__xludf.DUMMYFUNCTION("SPLIT(C382,"","")"),839.0)</f>
        <v>839</v>
      </c>
      <c r="G382" s="4">
        <f>IFERROR(__xludf.DUMMYFUNCTION("""COMPUTED_VALUE"""),588.0)</f>
        <v>588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2" t="s">
        <v>386</v>
      </c>
      <c r="B383" s="1" t="str">
        <f>IFERROR(__xludf.DUMMYFUNCTION("SPLIT(A383,"" -&gt; "")"),"122,50")</f>
        <v>122,50</v>
      </c>
      <c r="C383" s="3">
        <f>IFERROR(__xludf.DUMMYFUNCTION("""COMPUTED_VALUE"""),911839.0)</f>
        <v>911839</v>
      </c>
      <c r="D383" s="4">
        <f>IFERROR(__xludf.DUMMYFUNCTION("SPLIT(B383,"","")"),122.0)</f>
        <v>122</v>
      </c>
      <c r="E383" s="4">
        <f>IFERROR(__xludf.DUMMYFUNCTION("""COMPUTED_VALUE"""),50.0)</f>
        <v>50</v>
      </c>
      <c r="F383" s="4">
        <f>IFERROR(__xludf.DUMMYFUNCTION("SPLIT(C383,"","")"),911.0)</f>
        <v>911</v>
      </c>
      <c r="G383" s="4">
        <f>IFERROR(__xludf.DUMMYFUNCTION("""COMPUTED_VALUE"""),839.0)</f>
        <v>839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2" t="s">
        <v>387</v>
      </c>
      <c r="B384" s="3">
        <f>IFERROR(__xludf.DUMMYFUNCTION("SPLIT(A384,"" -&gt; "")"),748208.0)</f>
        <v>748208</v>
      </c>
      <c r="C384" s="3">
        <f>IFERROR(__xludf.DUMMYFUNCTION("""COMPUTED_VALUE"""),748929.0)</f>
        <v>748929</v>
      </c>
      <c r="D384" s="4">
        <f>IFERROR(__xludf.DUMMYFUNCTION("SPLIT(B384,"","")"),748.0)</f>
        <v>748</v>
      </c>
      <c r="E384" s="4">
        <f>IFERROR(__xludf.DUMMYFUNCTION("""COMPUTED_VALUE"""),208.0)</f>
        <v>208</v>
      </c>
      <c r="F384" s="4">
        <f>IFERROR(__xludf.DUMMYFUNCTION("SPLIT(C384,"","")"),748.0)</f>
        <v>748</v>
      </c>
      <c r="G384" s="4">
        <f>IFERROR(__xludf.DUMMYFUNCTION("""COMPUTED_VALUE"""),929.0)</f>
        <v>929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2" t="s">
        <v>388</v>
      </c>
      <c r="B385" s="3">
        <f>IFERROR(__xludf.DUMMYFUNCTION("SPLIT(A385,"" -&gt; "")"),230305.0)</f>
        <v>230305</v>
      </c>
      <c r="C385" s="3">
        <f>IFERROR(__xludf.DUMMYFUNCTION("""COMPUTED_VALUE"""),645305.0)</f>
        <v>645305</v>
      </c>
      <c r="D385" s="4">
        <f>IFERROR(__xludf.DUMMYFUNCTION("SPLIT(B385,"","")"),230.0)</f>
        <v>230</v>
      </c>
      <c r="E385" s="4">
        <f>IFERROR(__xludf.DUMMYFUNCTION("""COMPUTED_VALUE"""),305.0)</f>
        <v>305</v>
      </c>
      <c r="F385" s="4">
        <f>IFERROR(__xludf.DUMMYFUNCTION("SPLIT(C385,"","")"),645.0)</f>
        <v>645</v>
      </c>
      <c r="G385" s="4">
        <f>IFERROR(__xludf.DUMMYFUNCTION("""COMPUTED_VALUE"""),305.0)</f>
        <v>305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2" t="s">
        <v>389</v>
      </c>
      <c r="B386" s="3">
        <f>IFERROR(__xludf.DUMMYFUNCTION("SPLIT(A386,"" -&gt; "")"),107324.0)</f>
        <v>107324</v>
      </c>
      <c r="C386" s="3">
        <f>IFERROR(__xludf.DUMMYFUNCTION("""COMPUTED_VALUE"""),175256.0)</f>
        <v>175256</v>
      </c>
      <c r="D386" s="4">
        <f>IFERROR(__xludf.DUMMYFUNCTION("SPLIT(B386,"","")"),107.0)</f>
        <v>107</v>
      </c>
      <c r="E386" s="4">
        <f>IFERROR(__xludf.DUMMYFUNCTION("""COMPUTED_VALUE"""),324.0)</f>
        <v>324</v>
      </c>
      <c r="F386" s="4">
        <f>IFERROR(__xludf.DUMMYFUNCTION("SPLIT(C386,"","")"),175.0)</f>
        <v>175</v>
      </c>
      <c r="G386" s="4">
        <f>IFERROR(__xludf.DUMMYFUNCTION("""COMPUTED_VALUE"""),256.0)</f>
        <v>256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2" t="s">
        <v>390</v>
      </c>
      <c r="B387" s="3">
        <f>IFERROR(__xludf.DUMMYFUNCTION("SPLIT(A387,"" -&gt; "")"),726339.0)</f>
        <v>726339</v>
      </c>
      <c r="C387" s="3">
        <f>IFERROR(__xludf.DUMMYFUNCTION("""COMPUTED_VALUE"""),726968.0)</f>
        <v>726968</v>
      </c>
      <c r="D387" s="4">
        <f>IFERROR(__xludf.DUMMYFUNCTION("SPLIT(B387,"","")"),726.0)</f>
        <v>726</v>
      </c>
      <c r="E387" s="4">
        <f>IFERROR(__xludf.DUMMYFUNCTION("""COMPUTED_VALUE"""),339.0)</f>
        <v>339</v>
      </c>
      <c r="F387" s="4">
        <f>IFERROR(__xludf.DUMMYFUNCTION("SPLIT(C387,"","")"),726.0)</f>
        <v>726</v>
      </c>
      <c r="G387" s="4">
        <f>IFERROR(__xludf.DUMMYFUNCTION("""COMPUTED_VALUE"""),968.0)</f>
        <v>968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2" t="s">
        <v>391</v>
      </c>
      <c r="B388" s="3">
        <f>IFERROR(__xludf.DUMMYFUNCTION("SPLIT(A388,"" -&gt; "")"),780127.0)</f>
        <v>780127</v>
      </c>
      <c r="C388" s="1" t="str">
        <f>IFERROR(__xludf.DUMMYFUNCTION("""COMPUTED_VALUE"""),"664,11")</f>
        <v>664,11</v>
      </c>
      <c r="D388" s="4">
        <f>IFERROR(__xludf.DUMMYFUNCTION("SPLIT(B388,"","")"),780.0)</f>
        <v>780</v>
      </c>
      <c r="E388" s="4">
        <f>IFERROR(__xludf.DUMMYFUNCTION("""COMPUTED_VALUE"""),127.0)</f>
        <v>127</v>
      </c>
      <c r="F388" s="4">
        <f>IFERROR(__xludf.DUMMYFUNCTION("SPLIT(C388,"","")"),664.0)</f>
        <v>664</v>
      </c>
      <c r="G388" s="4">
        <f>IFERROR(__xludf.DUMMYFUNCTION("""COMPUTED_VALUE"""),11.0)</f>
        <v>11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2" t="s">
        <v>392</v>
      </c>
      <c r="B389" s="3">
        <f>IFERROR(__xludf.DUMMYFUNCTION("SPLIT(A389,"" -&gt; "")"),392148.0)</f>
        <v>392148</v>
      </c>
      <c r="C389" s="3">
        <f>IFERROR(__xludf.DUMMYFUNCTION("""COMPUTED_VALUE"""),392133.0)</f>
        <v>392133</v>
      </c>
      <c r="D389" s="4">
        <f>IFERROR(__xludf.DUMMYFUNCTION("SPLIT(B389,"","")"),392.0)</f>
        <v>392</v>
      </c>
      <c r="E389" s="4">
        <f>IFERROR(__xludf.DUMMYFUNCTION("""COMPUTED_VALUE"""),148.0)</f>
        <v>148</v>
      </c>
      <c r="F389" s="4">
        <f>IFERROR(__xludf.DUMMYFUNCTION("SPLIT(C389,"","")"),392.0)</f>
        <v>392</v>
      </c>
      <c r="G389" s="4">
        <f>IFERROR(__xludf.DUMMYFUNCTION("""COMPUTED_VALUE"""),133.0)</f>
        <v>133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2" t="s">
        <v>393</v>
      </c>
      <c r="B390" s="3">
        <f>IFERROR(__xludf.DUMMYFUNCTION("SPLIT(A390,"" -&gt; "")"),228607.0)</f>
        <v>228607</v>
      </c>
      <c r="C390" s="3">
        <f>IFERROR(__xludf.DUMMYFUNCTION("""COMPUTED_VALUE"""),228689.0)</f>
        <v>228689</v>
      </c>
      <c r="D390" s="4">
        <f>IFERROR(__xludf.DUMMYFUNCTION("SPLIT(B390,"","")"),228.0)</f>
        <v>228</v>
      </c>
      <c r="E390" s="4">
        <f>IFERROR(__xludf.DUMMYFUNCTION("""COMPUTED_VALUE"""),607.0)</f>
        <v>607</v>
      </c>
      <c r="F390" s="4">
        <f>IFERROR(__xludf.DUMMYFUNCTION("SPLIT(C390,"","")"),228.0)</f>
        <v>228</v>
      </c>
      <c r="G390" s="4">
        <f>IFERROR(__xludf.DUMMYFUNCTION("""COMPUTED_VALUE"""),689.0)</f>
        <v>689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2" t="s">
        <v>394</v>
      </c>
      <c r="B391" s="3">
        <f>IFERROR(__xludf.DUMMYFUNCTION("SPLIT(A391,"" -&gt; "")"),469379.0)</f>
        <v>469379</v>
      </c>
      <c r="C391" s="3">
        <f>IFERROR(__xludf.DUMMYFUNCTION("""COMPUTED_VALUE"""),739379.0)</f>
        <v>739379</v>
      </c>
      <c r="D391" s="4">
        <f>IFERROR(__xludf.DUMMYFUNCTION("SPLIT(B391,"","")"),469.0)</f>
        <v>469</v>
      </c>
      <c r="E391" s="4">
        <f>IFERROR(__xludf.DUMMYFUNCTION("""COMPUTED_VALUE"""),379.0)</f>
        <v>379</v>
      </c>
      <c r="F391" s="4">
        <f>IFERROR(__xludf.DUMMYFUNCTION("SPLIT(C391,"","")"),739.0)</f>
        <v>739</v>
      </c>
      <c r="G391" s="4">
        <f>IFERROR(__xludf.DUMMYFUNCTION("""COMPUTED_VALUE"""),379.0)</f>
        <v>379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2" t="s">
        <v>395</v>
      </c>
      <c r="B392" s="3">
        <f>IFERROR(__xludf.DUMMYFUNCTION("SPLIT(A392,"" -&gt; "")"),797851.0)</f>
        <v>797851</v>
      </c>
      <c r="C392" s="3">
        <f>IFERROR(__xludf.DUMMYFUNCTION("""COMPUTED_VALUE"""),841895.0)</f>
        <v>841895</v>
      </c>
      <c r="D392" s="4">
        <f>IFERROR(__xludf.DUMMYFUNCTION("SPLIT(B392,"","")"),797.0)</f>
        <v>797</v>
      </c>
      <c r="E392" s="4">
        <f>IFERROR(__xludf.DUMMYFUNCTION("""COMPUTED_VALUE"""),851.0)</f>
        <v>851</v>
      </c>
      <c r="F392" s="4">
        <f>IFERROR(__xludf.DUMMYFUNCTION("SPLIT(C392,"","")"),841.0)</f>
        <v>841</v>
      </c>
      <c r="G392" s="4">
        <f>IFERROR(__xludf.DUMMYFUNCTION("""COMPUTED_VALUE"""),895.0)</f>
        <v>895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2" t="s">
        <v>396</v>
      </c>
      <c r="B393" s="3">
        <f>IFERROR(__xludf.DUMMYFUNCTION("SPLIT(A393,"" -&gt; "")"),896494.0)</f>
        <v>896494</v>
      </c>
      <c r="C393" s="3">
        <f>IFERROR(__xludf.DUMMYFUNCTION("""COMPUTED_VALUE"""),896568.0)</f>
        <v>896568</v>
      </c>
      <c r="D393" s="4">
        <f>IFERROR(__xludf.DUMMYFUNCTION("SPLIT(B393,"","")"),896.0)</f>
        <v>896</v>
      </c>
      <c r="E393" s="4">
        <f>IFERROR(__xludf.DUMMYFUNCTION("""COMPUTED_VALUE"""),494.0)</f>
        <v>494</v>
      </c>
      <c r="F393" s="4">
        <f>IFERROR(__xludf.DUMMYFUNCTION("SPLIT(C393,"","")"),896.0)</f>
        <v>896</v>
      </c>
      <c r="G393" s="4">
        <f>IFERROR(__xludf.DUMMYFUNCTION("""COMPUTED_VALUE"""),568.0)</f>
        <v>568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2" t="s">
        <v>397</v>
      </c>
      <c r="B394" s="3">
        <f>IFERROR(__xludf.DUMMYFUNCTION("SPLIT(A394,"" -&gt; "")"),351950.0)</f>
        <v>351950</v>
      </c>
      <c r="C394" s="3">
        <f>IFERROR(__xludf.DUMMYFUNCTION("""COMPUTED_VALUE"""),566950.0)</f>
        <v>566950</v>
      </c>
      <c r="D394" s="4">
        <f>IFERROR(__xludf.DUMMYFUNCTION("SPLIT(B394,"","")"),351.0)</f>
        <v>351</v>
      </c>
      <c r="E394" s="4">
        <f>IFERROR(__xludf.DUMMYFUNCTION("""COMPUTED_VALUE"""),950.0)</f>
        <v>950</v>
      </c>
      <c r="F394" s="4">
        <f>IFERROR(__xludf.DUMMYFUNCTION("SPLIT(C394,"","")"),566.0)</f>
        <v>566</v>
      </c>
      <c r="G394" s="4">
        <f>IFERROR(__xludf.DUMMYFUNCTION("""COMPUTED_VALUE"""),950.0)</f>
        <v>950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2" t="s">
        <v>398</v>
      </c>
      <c r="B395" s="3">
        <f>IFERROR(__xludf.DUMMYFUNCTION("SPLIT(A395,"" -&gt; "")"),593387.0)</f>
        <v>593387</v>
      </c>
      <c r="C395" s="3">
        <f>IFERROR(__xludf.DUMMYFUNCTION("""COMPUTED_VALUE"""),492488.0)</f>
        <v>492488</v>
      </c>
      <c r="D395" s="4">
        <f>IFERROR(__xludf.DUMMYFUNCTION("SPLIT(B395,"","")"),593.0)</f>
        <v>593</v>
      </c>
      <c r="E395" s="4">
        <f>IFERROR(__xludf.DUMMYFUNCTION("""COMPUTED_VALUE"""),387.0)</f>
        <v>387</v>
      </c>
      <c r="F395" s="4">
        <f>IFERROR(__xludf.DUMMYFUNCTION("SPLIT(C395,"","")"),492.0)</f>
        <v>492</v>
      </c>
      <c r="G395" s="4">
        <f>IFERROR(__xludf.DUMMYFUNCTION("""COMPUTED_VALUE"""),488.0)</f>
        <v>488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2" t="s">
        <v>399</v>
      </c>
      <c r="B396" s="3">
        <f>IFERROR(__xludf.DUMMYFUNCTION("SPLIT(A396,"" -&gt; "")"),939664.0)</f>
        <v>939664</v>
      </c>
      <c r="C396" s="3">
        <f>IFERROR(__xludf.DUMMYFUNCTION("""COMPUTED_VALUE"""),843664.0)</f>
        <v>843664</v>
      </c>
      <c r="D396" s="4">
        <f>IFERROR(__xludf.DUMMYFUNCTION("SPLIT(B396,"","")"),939.0)</f>
        <v>939</v>
      </c>
      <c r="E396" s="4">
        <f>IFERROR(__xludf.DUMMYFUNCTION("""COMPUTED_VALUE"""),664.0)</f>
        <v>664</v>
      </c>
      <c r="F396" s="4">
        <f>IFERROR(__xludf.DUMMYFUNCTION("SPLIT(C396,"","")"),843.0)</f>
        <v>843</v>
      </c>
      <c r="G396" s="4">
        <f>IFERROR(__xludf.DUMMYFUNCTION("""COMPUTED_VALUE"""),664.0)</f>
        <v>664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2" t="s">
        <v>400</v>
      </c>
      <c r="B397" s="3">
        <f>IFERROR(__xludf.DUMMYFUNCTION("SPLIT(A397,"" -&gt; "")"),463159.0)</f>
        <v>463159</v>
      </c>
      <c r="C397" s="3">
        <f>IFERROR(__xludf.DUMMYFUNCTION("""COMPUTED_VALUE"""),197159.0)</f>
        <v>197159</v>
      </c>
      <c r="D397" s="4">
        <f>IFERROR(__xludf.DUMMYFUNCTION("SPLIT(B397,"","")"),463.0)</f>
        <v>463</v>
      </c>
      <c r="E397" s="4">
        <f>IFERROR(__xludf.DUMMYFUNCTION("""COMPUTED_VALUE"""),159.0)</f>
        <v>159</v>
      </c>
      <c r="F397" s="4">
        <f>IFERROR(__xludf.DUMMYFUNCTION("SPLIT(C397,"","")"),197.0)</f>
        <v>197</v>
      </c>
      <c r="G397" s="4">
        <f>IFERROR(__xludf.DUMMYFUNCTION("""COMPUTED_VALUE"""),159.0)</f>
        <v>159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2" t="s">
        <v>401</v>
      </c>
      <c r="B398" s="3">
        <f>IFERROR(__xludf.DUMMYFUNCTION("SPLIT(A398,"" -&gt; "")"),164265.0)</f>
        <v>164265</v>
      </c>
      <c r="C398" s="1" t="str">
        <f>IFERROR(__xludf.DUMMYFUNCTION("""COMPUTED_VALUE"""),"164,16")</f>
        <v>164,16</v>
      </c>
      <c r="D398" s="4">
        <f>IFERROR(__xludf.DUMMYFUNCTION("SPLIT(B398,"","")"),164.0)</f>
        <v>164</v>
      </c>
      <c r="E398" s="4">
        <f>IFERROR(__xludf.DUMMYFUNCTION("""COMPUTED_VALUE"""),265.0)</f>
        <v>265</v>
      </c>
      <c r="F398" s="4">
        <f>IFERROR(__xludf.DUMMYFUNCTION("SPLIT(C398,"","")"),164.0)</f>
        <v>164</v>
      </c>
      <c r="G398" s="4">
        <f>IFERROR(__xludf.DUMMYFUNCTION("""COMPUTED_VALUE"""),16.0)</f>
        <v>16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2" t="s">
        <v>402</v>
      </c>
      <c r="B399" s="3">
        <f>IFERROR(__xludf.DUMMYFUNCTION("SPLIT(A399,"" -&gt; "")"),164147.0)</f>
        <v>164147</v>
      </c>
      <c r="C399" s="3">
        <f>IFERROR(__xludf.DUMMYFUNCTION("""COMPUTED_VALUE"""),510493.0)</f>
        <v>510493</v>
      </c>
      <c r="D399" s="4">
        <f>IFERROR(__xludf.DUMMYFUNCTION("SPLIT(B399,"","")"),164.0)</f>
        <v>164</v>
      </c>
      <c r="E399" s="4">
        <f>IFERROR(__xludf.DUMMYFUNCTION("""COMPUTED_VALUE"""),147.0)</f>
        <v>147</v>
      </c>
      <c r="F399" s="4">
        <f>IFERROR(__xludf.DUMMYFUNCTION("SPLIT(C399,"","")"),510.0)</f>
        <v>510</v>
      </c>
      <c r="G399" s="4">
        <f>IFERROR(__xludf.DUMMYFUNCTION("""COMPUTED_VALUE"""),493.0)</f>
        <v>493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2" t="s">
        <v>403</v>
      </c>
      <c r="B400" s="3">
        <f>IFERROR(__xludf.DUMMYFUNCTION("SPLIT(A400,"" -&gt; "")"),989988.0)</f>
        <v>989988</v>
      </c>
      <c r="C400" s="1" t="str">
        <f>IFERROR(__xludf.DUMMYFUNCTION("""COMPUTED_VALUE"""),"11,10")</f>
        <v>11,10</v>
      </c>
      <c r="D400" s="4">
        <f>IFERROR(__xludf.DUMMYFUNCTION("SPLIT(B400,"","")"),989.0)</f>
        <v>989</v>
      </c>
      <c r="E400" s="4">
        <f>IFERROR(__xludf.DUMMYFUNCTION("""COMPUTED_VALUE"""),988.0)</f>
        <v>988</v>
      </c>
      <c r="F400" s="4">
        <f>IFERROR(__xludf.DUMMYFUNCTION("SPLIT(C400,"","")"),11.0)</f>
        <v>11</v>
      </c>
      <c r="G400" s="4">
        <f>IFERROR(__xludf.DUMMYFUNCTION("""COMPUTED_VALUE"""),10.0)</f>
        <v>10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2" t="s">
        <v>404</v>
      </c>
      <c r="B401" s="3">
        <f>IFERROR(__xludf.DUMMYFUNCTION("SPLIT(A401,"" -&gt; "")"),98676.0)</f>
        <v>98676</v>
      </c>
      <c r="C401" s="3">
        <f>IFERROR(__xludf.DUMMYFUNCTION("""COMPUTED_VALUE"""),693676.0)</f>
        <v>693676</v>
      </c>
      <c r="D401" s="4">
        <f>IFERROR(__xludf.DUMMYFUNCTION("SPLIT(B401,"","")"),98.0)</f>
        <v>98</v>
      </c>
      <c r="E401" s="4">
        <f>IFERROR(__xludf.DUMMYFUNCTION("""COMPUTED_VALUE"""),676.0)</f>
        <v>676</v>
      </c>
      <c r="F401" s="4">
        <f>IFERROR(__xludf.DUMMYFUNCTION("SPLIT(C401,"","")"),693.0)</f>
        <v>693</v>
      </c>
      <c r="G401" s="4">
        <f>IFERROR(__xludf.DUMMYFUNCTION("""COMPUTED_VALUE"""),676.0)</f>
        <v>676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2" t="s">
        <v>405</v>
      </c>
      <c r="B402" s="3">
        <f>IFERROR(__xludf.DUMMYFUNCTION("SPLIT(A402,"" -&gt; "")"),118384.0)</f>
        <v>118384</v>
      </c>
      <c r="C402" s="3">
        <f>IFERROR(__xludf.DUMMYFUNCTION("""COMPUTED_VALUE"""),118544.0)</f>
        <v>118544</v>
      </c>
      <c r="D402" s="4">
        <f>IFERROR(__xludf.DUMMYFUNCTION("SPLIT(B402,"","")"),118.0)</f>
        <v>118</v>
      </c>
      <c r="E402" s="4">
        <f>IFERROR(__xludf.DUMMYFUNCTION("""COMPUTED_VALUE"""),384.0)</f>
        <v>384</v>
      </c>
      <c r="F402" s="4">
        <f>IFERROR(__xludf.DUMMYFUNCTION("SPLIT(C402,"","")"),118.0)</f>
        <v>118</v>
      </c>
      <c r="G402" s="4">
        <f>IFERROR(__xludf.DUMMYFUNCTION("""COMPUTED_VALUE"""),544.0)</f>
        <v>544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2" t="s">
        <v>406</v>
      </c>
      <c r="B403" s="3">
        <f>IFERROR(__xludf.DUMMYFUNCTION("SPLIT(A403,"" -&gt; "")"),220502.0)</f>
        <v>220502</v>
      </c>
      <c r="C403" s="3">
        <f>IFERROR(__xludf.DUMMYFUNCTION("""COMPUTED_VALUE"""),220593.0)</f>
        <v>220593</v>
      </c>
      <c r="D403" s="4">
        <f>IFERROR(__xludf.DUMMYFUNCTION("SPLIT(B403,"","")"),220.0)</f>
        <v>220</v>
      </c>
      <c r="E403" s="4">
        <f>IFERROR(__xludf.DUMMYFUNCTION("""COMPUTED_VALUE"""),502.0)</f>
        <v>502</v>
      </c>
      <c r="F403" s="4">
        <f>IFERROR(__xludf.DUMMYFUNCTION("SPLIT(C403,"","")"),220.0)</f>
        <v>220</v>
      </c>
      <c r="G403" s="4">
        <f>IFERROR(__xludf.DUMMYFUNCTION("""COMPUTED_VALUE"""),593.0)</f>
        <v>593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2" t="s">
        <v>407</v>
      </c>
      <c r="B404" s="3">
        <f>IFERROR(__xludf.DUMMYFUNCTION("SPLIT(A404,"" -&gt; "")"),530437.0)</f>
        <v>530437</v>
      </c>
      <c r="C404" s="3">
        <f>IFERROR(__xludf.DUMMYFUNCTION("""COMPUTED_VALUE"""),802437.0)</f>
        <v>802437</v>
      </c>
      <c r="D404" s="4">
        <f>IFERROR(__xludf.DUMMYFUNCTION("SPLIT(B404,"","")"),530.0)</f>
        <v>530</v>
      </c>
      <c r="E404" s="4">
        <f>IFERROR(__xludf.DUMMYFUNCTION("""COMPUTED_VALUE"""),437.0)</f>
        <v>437</v>
      </c>
      <c r="F404" s="4">
        <f>IFERROR(__xludf.DUMMYFUNCTION("SPLIT(C404,"","")"),802.0)</f>
        <v>802</v>
      </c>
      <c r="G404" s="4">
        <f>IFERROR(__xludf.DUMMYFUNCTION("""COMPUTED_VALUE"""),437.0)</f>
        <v>437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2" t="s">
        <v>408</v>
      </c>
      <c r="B405" s="1" t="str">
        <f>IFERROR(__xludf.DUMMYFUNCTION("SPLIT(A405,"" -&gt; "")"),"321,29")</f>
        <v>321,29</v>
      </c>
      <c r="C405" s="3">
        <f>IFERROR(__xludf.DUMMYFUNCTION("""COMPUTED_VALUE"""),321819.0)</f>
        <v>321819</v>
      </c>
      <c r="D405" s="4">
        <f>IFERROR(__xludf.DUMMYFUNCTION("SPLIT(B405,"","")"),321.0)</f>
        <v>321</v>
      </c>
      <c r="E405" s="4">
        <f>IFERROR(__xludf.DUMMYFUNCTION("""COMPUTED_VALUE"""),29.0)</f>
        <v>29</v>
      </c>
      <c r="F405" s="4">
        <f>IFERROR(__xludf.DUMMYFUNCTION("SPLIT(C405,"","")"),321.0)</f>
        <v>321</v>
      </c>
      <c r="G405" s="4">
        <f>IFERROR(__xludf.DUMMYFUNCTION("""COMPUTED_VALUE"""),819.0)</f>
        <v>819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2" t="s">
        <v>409</v>
      </c>
      <c r="B406" s="3">
        <f>IFERROR(__xludf.DUMMYFUNCTION("SPLIT(A406,"" -&gt; "")"),438118.0)</f>
        <v>438118</v>
      </c>
      <c r="C406" s="3">
        <f>IFERROR(__xludf.DUMMYFUNCTION("""COMPUTED_VALUE"""),438531.0)</f>
        <v>438531</v>
      </c>
      <c r="D406" s="4">
        <f>IFERROR(__xludf.DUMMYFUNCTION("SPLIT(B406,"","")"),438.0)</f>
        <v>438</v>
      </c>
      <c r="E406" s="4">
        <f>IFERROR(__xludf.DUMMYFUNCTION("""COMPUTED_VALUE"""),118.0)</f>
        <v>118</v>
      </c>
      <c r="F406" s="4">
        <f>IFERROR(__xludf.DUMMYFUNCTION("SPLIT(C406,"","")"),438.0)</f>
        <v>438</v>
      </c>
      <c r="G406" s="4">
        <f>IFERROR(__xludf.DUMMYFUNCTION("""COMPUTED_VALUE"""),531.0)</f>
        <v>531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2" t="s">
        <v>410</v>
      </c>
      <c r="B407" s="3">
        <f>IFERROR(__xludf.DUMMYFUNCTION("SPLIT(A407,"" -&gt; "")"),268128.0)</f>
        <v>268128</v>
      </c>
      <c r="C407" s="3">
        <f>IFERROR(__xludf.DUMMYFUNCTION("""COMPUTED_VALUE"""),802128.0)</f>
        <v>802128</v>
      </c>
      <c r="D407" s="4">
        <f>IFERROR(__xludf.DUMMYFUNCTION("SPLIT(B407,"","")"),268.0)</f>
        <v>268</v>
      </c>
      <c r="E407" s="4">
        <f>IFERROR(__xludf.DUMMYFUNCTION("""COMPUTED_VALUE"""),128.0)</f>
        <v>128</v>
      </c>
      <c r="F407" s="4">
        <f>IFERROR(__xludf.DUMMYFUNCTION("SPLIT(C407,"","")"),802.0)</f>
        <v>802</v>
      </c>
      <c r="G407" s="4">
        <f>IFERROR(__xludf.DUMMYFUNCTION("""COMPUTED_VALUE"""),128.0)</f>
        <v>128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2" t="s">
        <v>411</v>
      </c>
      <c r="B408" s="3">
        <f>IFERROR(__xludf.DUMMYFUNCTION("SPLIT(A408,"" -&gt; "")"),602770.0)</f>
        <v>602770</v>
      </c>
      <c r="C408" s="3">
        <f>IFERROR(__xludf.DUMMYFUNCTION("""COMPUTED_VALUE"""),602183.0)</f>
        <v>602183</v>
      </c>
      <c r="D408" s="4">
        <f>IFERROR(__xludf.DUMMYFUNCTION("SPLIT(B408,"","")"),602.0)</f>
        <v>602</v>
      </c>
      <c r="E408" s="4">
        <f>IFERROR(__xludf.DUMMYFUNCTION("""COMPUTED_VALUE"""),770.0)</f>
        <v>770</v>
      </c>
      <c r="F408" s="4">
        <f>IFERROR(__xludf.DUMMYFUNCTION("SPLIT(C408,"","")"),602.0)</f>
        <v>602</v>
      </c>
      <c r="G408" s="4">
        <f>IFERROR(__xludf.DUMMYFUNCTION("""COMPUTED_VALUE"""),183.0)</f>
        <v>183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2" t="s">
        <v>412</v>
      </c>
      <c r="B409" s="1" t="str">
        <f>IFERROR(__xludf.DUMMYFUNCTION("SPLIT(A409,"" -&gt; "")"),"841,58")</f>
        <v>841,58</v>
      </c>
      <c r="C409" s="1" t="str">
        <f>IFERROR(__xludf.DUMMYFUNCTION("""COMPUTED_VALUE"""),"846,63")</f>
        <v>846,63</v>
      </c>
      <c r="D409" s="4">
        <f>IFERROR(__xludf.DUMMYFUNCTION("SPLIT(B409,"","")"),841.0)</f>
        <v>841</v>
      </c>
      <c r="E409" s="4">
        <f>IFERROR(__xludf.DUMMYFUNCTION("""COMPUTED_VALUE"""),58.0)</f>
        <v>58</v>
      </c>
      <c r="F409" s="4">
        <f>IFERROR(__xludf.DUMMYFUNCTION("SPLIT(C409,"","")"),846.0)</f>
        <v>846</v>
      </c>
      <c r="G409" s="4">
        <f>IFERROR(__xludf.DUMMYFUNCTION("""COMPUTED_VALUE"""),63.0)</f>
        <v>63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2" t="s">
        <v>413</v>
      </c>
      <c r="B410" s="3">
        <f>IFERROR(__xludf.DUMMYFUNCTION("SPLIT(A410,"" -&gt; "")"),582371.0)</f>
        <v>582371</v>
      </c>
      <c r="C410" s="3">
        <f>IFERROR(__xludf.DUMMYFUNCTION("""COMPUTED_VALUE"""),592361.0)</f>
        <v>592361</v>
      </c>
      <c r="D410" s="4">
        <f>IFERROR(__xludf.DUMMYFUNCTION("SPLIT(B410,"","")"),582.0)</f>
        <v>582</v>
      </c>
      <c r="E410" s="4">
        <f>IFERROR(__xludf.DUMMYFUNCTION("""COMPUTED_VALUE"""),371.0)</f>
        <v>371</v>
      </c>
      <c r="F410" s="4">
        <f>IFERROR(__xludf.DUMMYFUNCTION("SPLIT(C410,"","")"),592.0)</f>
        <v>592</v>
      </c>
      <c r="G410" s="4">
        <f>IFERROR(__xludf.DUMMYFUNCTION("""COMPUTED_VALUE"""),361.0)</f>
        <v>361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2" t="s">
        <v>414</v>
      </c>
      <c r="B411" s="3">
        <f>IFERROR(__xludf.DUMMYFUNCTION("SPLIT(A411,"" -&gt; "")"),174163.0)</f>
        <v>174163</v>
      </c>
      <c r="C411" s="3">
        <f>IFERROR(__xludf.DUMMYFUNCTION("""COMPUTED_VALUE"""),296163.0)</f>
        <v>296163</v>
      </c>
      <c r="D411" s="4">
        <f>IFERROR(__xludf.DUMMYFUNCTION("SPLIT(B411,"","")"),174.0)</f>
        <v>174</v>
      </c>
      <c r="E411" s="4">
        <f>IFERROR(__xludf.DUMMYFUNCTION("""COMPUTED_VALUE"""),163.0)</f>
        <v>163</v>
      </c>
      <c r="F411" s="4">
        <f>IFERROR(__xludf.DUMMYFUNCTION("SPLIT(C411,"","")"),296.0)</f>
        <v>296</v>
      </c>
      <c r="G411" s="4">
        <f>IFERROR(__xludf.DUMMYFUNCTION("""COMPUTED_VALUE"""),163.0)</f>
        <v>163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2" t="s">
        <v>415</v>
      </c>
      <c r="B412" s="3">
        <f>IFERROR(__xludf.DUMMYFUNCTION("SPLIT(A412,"" -&gt; "")"),927268.0)</f>
        <v>927268</v>
      </c>
      <c r="C412" s="3">
        <f>IFERROR(__xludf.DUMMYFUNCTION("""COMPUTED_VALUE"""),927391.0)</f>
        <v>927391</v>
      </c>
      <c r="D412" s="4">
        <f>IFERROR(__xludf.DUMMYFUNCTION("SPLIT(B412,"","")"),927.0)</f>
        <v>927</v>
      </c>
      <c r="E412" s="4">
        <f>IFERROR(__xludf.DUMMYFUNCTION("""COMPUTED_VALUE"""),268.0)</f>
        <v>268</v>
      </c>
      <c r="F412" s="4">
        <f>IFERROR(__xludf.DUMMYFUNCTION("SPLIT(C412,"","")"),927.0)</f>
        <v>927</v>
      </c>
      <c r="G412" s="4">
        <f>IFERROR(__xludf.DUMMYFUNCTION("""COMPUTED_VALUE"""),391.0)</f>
        <v>391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2" t="s">
        <v>416</v>
      </c>
      <c r="B413" s="3">
        <f>IFERROR(__xludf.DUMMYFUNCTION("SPLIT(A413,"" -&gt; "")"),579280.0)</f>
        <v>579280</v>
      </c>
      <c r="C413" s="3">
        <f>IFERROR(__xludf.DUMMYFUNCTION("""COMPUTED_VALUE"""),12847.0)</f>
        <v>12847</v>
      </c>
      <c r="D413" s="4">
        <f>IFERROR(__xludf.DUMMYFUNCTION("SPLIT(B413,"","")"),579.0)</f>
        <v>579</v>
      </c>
      <c r="E413" s="4">
        <f>IFERROR(__xludf.DUMMYFUNCTION("""COMPUTED_VALUE"""),280.0)</f>
        <v>280</v>
      </c>
      <c r="F413" s="4">
        <f>IFERROR(__xludf.DUMMYFUNCTION("SPLIT(C413,"","")"),12.0)</f>
        <v>12</v>
      </c>
      <c r="G413" s="4">
        <f>IFERROR(__xludf.DUMMYFUNCTION("""COMPUTED_VALUE"""),847.0)</f>
        <v>847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2" t="s">
        <v>417</v>
      </c>
      <c r="B414" s="3">
        <f>IFERROR(__xludf.DUMMYFUNCTION("SPLIT(A414,"" -&gt; "")"),52951.0)</f>
        <v>52951</v>
      </c>
      <c r="C414" s="3">
        <f>IFERROR(__xludf.DUMMYFUNCTION("""COMPUTED_VALUE"""),52772.0)</f>
        <v>52772</v>
      </c>
      <c r="D414" s="4">
        <f>IFERROR(__xludf.DUMMYFUNCTION("SPLIT(B414,"","")"),52.0)</f>
        <v>52</v>
      </c>
      <c r="E414" s="4">
        <f>IFERROR(__xludf.DUMMYFUNCTION("""COMPUTED_VALUE"""),951.0)</f>
        <v>951</v>
      </c>
      <c r="F414" s="4">
        <f>IFERROR(__xludf.DUMMYFUNCTION("SPLIT(C414,"","")"),52.0)</f>
        <v>52</v>
      </c>
      <c r="G414" s="4">
        <f>IFERROR(__xludf.DUMMYFUNCTION("""COMPUTED_VALUE"""),772.0)</f>
        <v>772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2" t="s">
        <v>418</v>
      </c>
      <c r="B415" s="3">
        <f>IFERROR(__xludf.DUMMYFUNCTION("SPLIT(A415,"" -&gt; "")"),645203.0)</f>
        <v>645203</v>
      </c>
      <c r="C415" s="3">
        <f>IFERROR(__xludf.DUMMYFUNCTION("""COMPUTED_VALUE"""),985203.0)</f>
        <v>985203</v>
      </c>
      <c r="D415" s="4">
        <f>IFERROR(__xludf.DUMMYFUNCTION("SPLIT(B415,"","")"),645.0)</f>
        <v>645</v>
      </c>
      <c r="E415" s="4">
        <f>IFERROR(__xludf.DUMMYFUNCTION("""COMPUTED_VALUE"""),203.0)</f>
        <v>203</v>
      </c>
      <c r="F415" s="4">
        <f>IFERROR(__xludf.DUMMYFUNCTION("SPLIT(C415,"","")"),985.0)</f>
        <v>985</v>
      </c>
      <c r="G415" s="4">
        <f>IFERROR(__xludf.DUMMYFUNCTION("""COMPUTED_VALUE"""),203.0)</f>
        <v>203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2" t="s">
        <v>419</v>
      </c>
      <c r="B416" s="3">
        <f>IFERROR(__xludf.DUMMYFUNCTION("SPLIT(A416,"" -&gt; "")"),725119.0)</f>
        <v>725119</v>
      </c>
      <c r="C416" s="3">
        <f>IFERROR(__xludf.DUMMYFUNCTION("""COMPUTED_VALUE"""),725367.0)</f>
        <v>725367</v>
      </c>
      <c r="D416" s="4">
        <f>IFERROR(__xludf.DUMMYFUNCTION("SPLIT(B416,"","")"),725.0)</f>
        <v>725</v>
      </c>
      <c r="E416" s="4">
        <f>IFERROR(__xludf.DUMMYFUNCTION("""COMPUTED_VALUE"""),119.0)</f>
        <v>119</v>
      </c>
      <c r="F416" s="4">
        <f>IFERROR(__xludf.DUMMYFUNCTION("SPLIT(C416,"","")"),725.0)</f>
        <v>725</v>
      </c>
      <c r="G416" s="4">
        <f>IFERROR(__xludf.DUMMYFUNCTION("""COMPUTED_VALUE"""),367.0)</f>
        <v>367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2" t="s">
        <v>420</v>
      </c>
      <c r="B417" s="3">
        <f>IFERROR(__xludf.DUMMYFUNCTION("SPLIT(A417,"" -&gt; "")"),155112.0)</f>
        <v>155112</v>
      </c>
      <c r="C417" s="3">
        <f>IFERROR(__xludf.DUMMYFUNCTION("""COMPUTED_VALUE"""),779736.0)</f>
        <v>779736</v>
      </c>
      <c r="D417" s="4">
        <f>IFERROR(__xludf.DUMMYFUNCTION("SPLIT(B417,"","")"),155.0)</f>
        <v>155</v>
      </c>
      <c r="E417" s="4">
        <f>IFERROR(__xludf.DUMMYFUNCTION("""COMPUTED_VALUE"""),112.0)</f>
        <v>112</v>
      </c>
      <c r="F417" s="4">
        <f>IFERROR(__xludf.DUMMYFUNCTION("SPLIT(C417,"","")"),779.0)</f>
        <v>779</v>
      </c>
      <c r="G417" s="4">
        <f>IFERROR(__xludf.DUMMYFUNCTION("""COMPUTED_VALUE"""),736.0)</f>
        <v>736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2" t="s">
        <v>421</v>
      </c>
      <c r="B418" s="1" t="str">
        <f>IFERROR(__xludf.DUMMYFUNCTION("SPLIT(A418,"" -&gt; "")"),"988,44")</f>
        <v>988,44</v>
      </c>
      <c r="C418" s="3">
        <f>IFERROR(__xludf.DUMMYFUNCTION("""COMPUTED_VALUE"""),320712.0)</f>
        <v>320712</v>
      </c>
      <c r="D418" s="4">
        <f>IFERROR(__xludf.DUMMYFUNCTION("SPLIT(B418,"","")"),988.0)</f>
        <v>988</v>
      </c>
      <c r="E418" s="4">
        <f>IFERROR(__xludf.DUMMYFUNCTION("""COMPUTED_VALUE"""),44.0)</f>
        <v>44</v>
      </c>
      <c r="F418" s="4">
        <f>IFERROR(__xludf.DUMMYFUNCTION("SPLIT(C418,"","")"),320.0)</f>
        <v>320</v>
      </c>
      <c r="G418" s="4">
        <f>IFERROR(__xludf.DUMMYFUNCTION("""COMPUTED_VALUE"""),712.0)</f>
        <v>712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2" t="s">
        <v>422</v>
      </c>
      <c r="B419" s="3">
        <f>IFERROR(__xludf.DUMMYFUNCTION("SPLIT(A419,"" -&gt; "")"),438463.0)</f>
        <v>438463</v>
      </c>
      <c r="C419" s="3">
        <f>IFERROR(__xludf.DUMMYFUNCTION("""COMPUTED_VALUE"""),914463.0)</f>
        <v>914463</v>
      </c>
      <c r="D419" s="4">
        <f>IFERROR(__xludf.DUMMYFUNCTION("SPLIT(B419,"","")"),438.0)</f>
        <v>438</v>
      </c>
      <c r="E419" s="4">
        <f>IFERROR(__xludf.DUMMYFUNCTION("""COMPUTED_VALUE"""),463.0)</f>
        <v>463</v>
      </c>
      <c r="F419" s="4">
        <f>IFERROR(__xludf.DUMMYFUNCTION("SPLIT(C419,"","")"),914.0)</f>
        <v>914</v>
      </c>
      <c r="G419" s="4">
        <f>IFERROR(__xludf.DUMMYFUNCTION("""COMPUTED_VALUE"""),463.0)</f>
        <v>463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2" t="s">
        <v>423</v>
      </c>
      <c r="B420" s="3">
        <f>IFERROR(__xludf.DUMMYFUNCTION("SPLIT(A420,"" -&gt; "")"),193948.0)</f>
        <v>193948</v>
      </c>
      <c r="C420" s="3">
        <f>IFERROR(__xludf.DUMMYFUNCTION("""COMPUTED_VALUE"""),292948.0)</f>
        <v>292948</v>
      </c>
      <c r="D420" s="4">
        <f>IFERROR(__xludf.DUMMYFUNCTION("SPLIT(B420,"","")"),193.0)</f>
        <v>193</v>
      </c>
      <c r="E420" s="4">
        <f>IFERROR(__xludf.DUMMYFUNCTION("""COMPUTED_VALUE"""),948.0)</f>
        <v>948</v>
      </c>
      <c r="F420" s="4">
        <f>IFERROR(__xludf.DUMMYFUNCTION("SPLIT(C420,"","")"),292.0)</f>
        <v>292</v>
      </c>
      <c r="G420" s="4">
        <f>IFERROR(__xludf.DUMMYFUNCTION("""COMPUTED_VALUE"""),948.0)</f>
        <v>948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2" t="s">
        <v>424</v>
      </c>
      <c r="B421" s="3">
        <f>IFERROR(__xludf.DUMMYFUNCTION("SPLIT(A421,"" -&gt; "")"),217398.0)</f>
        <v>217398</v>
      </c>
      <c r="C421" s="3">
        <f>IFERROR(__xludf.DUMMYFUNCTION("""COMPUTED_VALUE"""),638398.0)</f>
        <v>638398</v>
      </c>
      <c r="D421" s="4">
        <f>IFERROR(__xludf.DUMMYFUNCTION("SPLIT(B421,"","")"),217.0)</f>
        <v>217</v>
      </c>
      <c r="E421" s="4">
        <f>IFERROR(__xludf.DUMMYFUNCTION("""COMPUTED_VALUE"""),398.0)</f>
        <v>398</v>
      </c>
      <c r="F421" s="4">
        <f>IFERROR(__xludf.DUMMYFUNCTION("SPLIT(C421,"","")"),638.0)</f>
        <v>638</v>
      </c>
      <c r="G421" s="4">
        <f>IFERROR(__xludf.DUMMYFUNCTION("""COMPUTED_VALUE"""),398.0)</f>
        <v>398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2" t="s">
        <v>425</v>
      </c>
      <c r="B422" s="3">
        <f>IFERROR(__xludf.DUMMYFUNCTION("SPLIT(A422,"" -&gt; "")"),70553.0)</f>
        <v>70553</v>
      </c>
      <c r="C422" s="3">
        <f>IFERROR(__xludf.DUMMYFUNCTION("""COMPUTED_VALUE"""),465158.0)</f>
        <v>465158</v>
      </c>
      <c r="D422" s="4">
        <f>IFERROR(__xludf.DUMMYFUNCTION("SPLIT(B422,"","")"),70.0)</f>
        <v>70</v>
      </c>
      <c r="E422" s="4">
        <f>IFERROR(__xludf.DUMMYFUNCTION("""COMPUTED_VALUE"""),553.0)</f>
        <v>553</v>
      </c>
      <c r="F422" s="4">
        <f>IFERROR(__xludf.DUMMYFUNCTION("SPLIT(C422,"","")"),465.0)</f>
        <v>465</v>
      </c>
      <c r="G422" s="4">
        <f>IFERROR(__xludf.DUMMYFUNCTION("""COMPUTED_VALUE"""),158.0)</f>
        <v>158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2" t="s">
        <v>426</v>
      </c>
      <c r="B423" s="3">
        <f>IFERROR(__xludf.DUMMYFUNCTION("SPLIT(A423,"" -&gt; "")"),271262.0)</f>
        <v>271262</v>
      </c>
      <c r="C423" s="3">
        <f>IFERROR(__xludf.DUMMYFUNCTION("""COMPUTED_VALUE"""),867262.0)</f>
        <v>867262</v>
      </c>
      <c r="D423" s="4">
        <f>IFERROR(__xludf.DUMMYFUNCTION("SPLIT(B423,"","")"),271.0)</f>
        <v>271</v>
      </c>
      <c r="E423" s="4">
        <f>IFERROR(__xludf.DUMMYFUNCTION("""COMPUTED_VALUE"""),262.0)</f>
        <v>262</v>
      </c>
      <c r="F423" s="4">
        <f>IFERROR(__xludf.DUMMYFUNCTION("SPLIT(C423,"","")"),867.0)</f>
        <v>867</v>
      </c>
      <c r="G423" s="4">
        <f>IFERROR(__xludf.DUMMYFUNCTION("""COMPUTED_VALUE"""),262.0)</f>
        <v>262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2" t="s">
        <v>427</v>
      </c>
      <c r="B424" s="3">
        <f>IFERROR(__xludf.DUMMYFUNCTION("SPLIT(A424,"" -&gt; "")"),964576.0)</f>
        <v>964576</v>
      </c>
      <c r="C424" s="1" t="str">
        <f>IFERROR(__xludf.DUMMYFUNCTION("""COMPUTED_VALUE"""),"442,54")</f>
        <v>442,54</v>
      </c>
      <c r="D424" s="4">
        <f>IFERROR(__xludf.DUMMYFUNCTION("SPLIT(B424,"","")"),964.0)</f>
        <v>964</v>
      </c>
      <c r="E424" s="4">
        <f>IFERROR(__xludf.DUMMYFUNCTION("""COMPUTED_VALUE"""),576.0)</f>
        <v>576</v>
      </c>
      <c r="F424" s="4">
        <f>IFERROR(__xludf.DUMMYFUNCTION("SPLIT(C424,"","")"),442.0)</f>
        <v>442</v>
      </c>
      <c r="G424" s="4">
        <f>IFERROR(__xludf.DUMMYFUNCTION("""COMPUTED_VALUE"""),54.0)</f>
        <v>54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2" t="s">
        <v>428</v>
      </c>
      <c r="B425" s="1" t="str">
        <f>IFERROR(__xludf.DUMMYFUNCTION("SPLIT(A425,"" -&gt; "")"),"253,67")</f>
        <v>253,67</v>
      </c>
      <c r="C425" s="1" t="str">
        <f>IFERROR(__xludf.DUMMYFUNCTION("""COMPUTED_VALUE"""),"972,67")</f>
        <v>972,67</v>
      </c>
      <c r="D425" s="4">
        <f>IFERROR(__xludf.DUMMYFUNCTION("SPLIT(B425,"","")"),253.0)</f>
        <v>253</v>
      </c>
      <c r="E425" s="4">
        <f>IFERROR(__xludf.DUMMYFUNCTION("""COMPUTED_VALUE"""),67.0)</f>
        <v>67</v>
      </c>
      <c r="F425" s="4">
        <f>IFERROR(__xludf.DUMMYFUNCTION("SPLIT(C425,"","")"),972.0)</f>
        <v>972</v>
      </c>
      <c r="G425" s="4">
        <f>IFERROR(__xludf.DUMMYFUNCTION("""COMPUTED_VALUE"""),67.0)</f>
        <v>67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2" t="s">
        <v>429</v>
      </c>
      <c r="B426" s="3">
        <f>IFERROR(__xludf.DUMMYFUNCTION("SPLIT(A426,"" -&gt; "")"),537507.0)</f>
        <v>537507</v>
      </c>
      <c r="C426" s="3">
        <f>IFERROR(__xludf.DUMMYFUNCTION("""COMPUTED_VALUE"""),290260.0)</f>
        <v>290260</v>
      </c>
      <c r="D426" s="4">
        <f>IFERROR(__xludf.DUMMYFUNCTION("SPLIT(B426,"","")"),537.0)</f>
        <v>537</v>
      </c>
      <c r="E426" s="4">
        <f>IFERROR(__xludf.DUMMYFUNCTION("""COMPUTED_VALUE"""),507.0)</f>
        <v>507</v>
      </c>
      <c r="F426" s="4">
        <f>IFERROR(__xludf.DUMMYFUNCTION("SPLIT(C426,"","")"),290.0)</f>
        <v>290</v>
      </c>
      <c r="G426" s="4">
        <f>IFERROR(__xludf.DUMMYFUNCTION("""COMPUTED_VALUE"""),260.0)</f>
        <v>260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2" t="s">
        <v>430</v>
      </c>
      <c r="B427" s="3">
        <f>IFERROR(__xludf.DUMMYFUNCTION("SPLIT(A427,"" -&gt; "")"),537645.0)</f>
        <v>537645</v>
      </c>
      <c r="C427" s="3">
        <f>IFERROR(__xludf.DUMMYFUNCTION("""COMPUTED_VALUE"""),213321.0)</f>
        <v>213321</v>
      </c>
      <c r="D427" s="4">
        <f>IFERROR(__xludf.DUMMYFUNCTION("SPLIT(B427,"","")"),537.0)</f>
        <v>537</v>
      </c>
      <c r="E427" s="4">
        <f>IFERROR(__xludf.DUMMYFUNCTION("""COMPUTED_VALUE"""),645.0)</f>
        <v>645</v>
      </c>
      <c r="F427" s="4">
        <f>IFERROR(__xludf.DUMMYFUNCTION("SPLIT(C427,"","")"),213.0)</f>
        <v>213</v>
      </c>
      <c r="G427" s="4">
        <f>IFERROR(__xludf.DUMMYFUNCTION("""COMPUTED_VALUE"""),321.0)</f>
        <v>321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2" t="s">
        <v>431</v>
      </c>
      <c r="B428" s="3">
        <f>IFERROR(__xludf.DUMMYFUNCTION("SPLIT(A428,"" -&gt; "")"),366130.0)</f>
        <v>366130</v>
      </c>
      <c r="C428" s="3">
        <f>IFERROR(__xludf.DUMMYFUNCTION("""COMPUTED_VALUE"""),913677.0)</f>
        <v>913677</v>
      </c>
      <c r="D428" s="4">
        <f>IFERROR(__xludf.DUMMYFUNCTION("SPLIT(B428,"","")"),366.0)</f>
        <v>366</v>
      </c>
      <c r="E428" s="4">
        <f>IFERROR(__xludf.DUMMYFUNCTION("""COMPUTED_VALUE"""),130.0)</f>
        <v>130</v>
      </c>
      <c r="F428" s="4">
        <f>IFERROR(__xludf.DUMMYFUNCTION("SPLIT(C428,"","")"),913.0)</f>
        <v>913</v>
      </c>
      <c r="G428" s="4">
        <f>IFERROR(__xludf.DUMMYFUNCTION("""COMPUTED_VALUE"""),677.0)</f>
        <v>677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2" t="s">
        <v>432</v>
      </c>
      <c r="B429" s="3">
        <f>IFERROR(__xludf.DUMMYFUNCTION("SPLIT(A429,"" -&gt; "")"),834283.0)</f>
        <v>834283</v>
      </c>
      <c r="C429" s="3">
        <f>IFERROR(__xludf.DUMMYFUNCTION("""COMPUTED_VALUE"""),834523.0)</f>
        <v>834523</v>
      </c>
      <c r="D429" s="4">
        <f>IFERROR(__xludf.DUMMYFUNCTION("SPLIT(B429,"","")"),834.0)</f>
        <v>834</v>
      </c>
      <c r="E429" s="4">
        <f>IFERROR(__xludf.DUMMYFUNCTION("""COMPUTED_VALUE"""),283.0)</f>
        <v>283</v>
      </c>
      <c r="F429" s="4">
        <f>IFERROR(__xludf.DUMMYFUNCTION("SPLIT(C429,"","")"),834.0)</f>
        <v>834</v>
      </c>
      <c r="G429" s="4">
        <f>IFERROR(__xludf.DUMMYFUNCTION("""COMPUTED_VALUE"""),523.0)</f>
        <v>523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2" t="s">
        <v>433</v>
      </c>
      <c r="B430" s="3">
        <f>IFERROR(__xludf.DUMMYFUNCTION("SPLIT(A430,"" -&gt; "")"),858825.0)</f>
        <v>858825</v>
      </c>
      <c r="C430" s="3">
        <f>IFERROR(__xludf.DUMMYFUNCTION("""COMPUTED_VALUE"""),858391.0)</f>
        <v>858391</v>
      </c>
      <c r="D430" s="4">
        <f>IFERROR(__xludf.DUMMYFUNCTION("SPLIT(B430,"","")"),858.0)</f>
        <v>858</v>
      </c>
      <c r="E430" s="4">
        <f>IFERROR(__xludf.DUMMYFUNCTION("""COMPUTED_VALUE"""),825.0)</f>
        <v>825</v>
      </c>
      <c r="F430" s="4">
        <f>IFERROR(__xludf.DUMMYFUNCTION("SPLIT(C430,"","")"),858.0)</f>
        <v>858</v>
      </c>
      <c r="G430" s="4">
        <f>IFERROR(__xludf.DUMMYFUNCTION("""COMPUTED_VALUE"""),391.0)</f>
        <v>391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2" t="s">
        <v>434</v>
      </c>
      <c r="B431" s="1" t="str">
        <f>IFERROR(__xludf.DUMMYFUNCTION("SPLIT(A431,"" -&gt; "")"),"146,60")</f>
        <v>146,60</v>
      </c>
      <c r="C431" s="3">
        <f>IFERROR(__xludf.DUMMYFUNCTION("""COMPUTED_VALUE"""),146701.0)</f>
        <v>146701</v>
      </c>
      <c r="D431" s="4">
        <f>IFERROR(__xludf.DUMMYFUNCTION("SPLIT(B431,"","")"),146.0)</f>
        <v>146</v>
      </c>
      <c r="E431" s="4">
        <f>IFERROR(__xludf.DUMMYFUNCTION("""COMPUTED_VALUE"""),60.0)</f>
        <v>60</v>
      </c>
      <c r="F431" s="4">
        <f>IFERROR(__xludf.DUMMYFUNCTION("SPLIT(C431,"","")"),146.0)</f>
        <v>146</v>
      </c>
      <c r="G431" s="4">
        <f>IFERROR(__xludf.DUMMYFUNCTION("""COMPUTED_VALUE"""),701.0)</f>
        <v>701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2" t="s">
        <v>435</v>
      </c>
      <c r="B432" s="3">
        <f>IFERROR(__xludf.DUMMYFUNCTION("SPLIT(A432,"" -&gt; "")"),865909.0)</f>
        <v>865909</v>
      </c>
      <c r="C432" s="3">
        <f>IFERROR(__xludf.DUMMYFUNCTION("""COMPUTED_VALUE"""),162206.0)</f>
        <v>162206</v>
      </c>
      <c r="D432" s="4">
        <f>IFERROR(__xludf.DUMMYFUNCTION("SPLIT(B432,"","")"),865.0)</f>
        <v>865</v>
      </c>
      <c r="E432" s="4">
        <f>IFERROR(__xludf.DUMMYFUNCTION("""COMPUTED_VALUE"""),909.0)</f>
        <v>909</v>
      </c>
      <c r="F432" s="4">
        <f>IFERROR(__xludf.DUMMYFUNCTION("SPLIT(C432,"","")"),162.0)</f>
        <v>162</v>
      </c>
      <c r="G432" s="4">
        <f>IFERROR(__xludf.DUMMYFUNCTION("""COMPUTED_VALUE"""),206.0)</f>
        <v>206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2" t="s">
        <v>436</v>
      </c>
      <c r="B433" s="3">
        <f>IFERROR(__xludf.DUMMYFUNCTION("SPLIT(A433,"" -&gt; "")"),503628.0)</f>
        <v>503628</v>
      </c>
      <c r="C433" s="3">
        <f>IFERROR(__xludf.DUMMYFUNCTION("""COMPUTED_VALUE"""),326628.0)</f>
        <v>326628</v>
      </c>
      <c r="D433" s="4">
        <f>IFERROR(__xludf.DUMMYFUNCTION("SPLIT(B433,"","")"),503.0)</f>
        <v>503</v>
      </c>
      <c r="E433" s="4">
        <f>IFERROR(__xludf.DUMMYFUNCTION("""COMPUTED_VALUE"""),628.0)</f>
        <v>628</v>
      </c>
      <c r="F433" s="4">
        <f>IFERROR(__xludf.DUMMYFUNCTION("SPLIT(C433,"","")"),326.0)</f>
        <v>326</v>
      </c>
      <c r="G433" s="4">
        <f>IFERROR(__xludf.DUMMYFUNCTION("""COMPUTED_VALUE"""),628.0)</f>
        <v>628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2" t="s">
        <v>437</v>
      </c>
      <c r="B434" s="3">
        <f>IFERROR(__xludf.DUMMYFUNCTION("SPLIT(A434,"" -&gt; "")"),49101.0)</f>
        <v>49101</v>
      </c>
      <c r="C434" s="3">
        <f>IFERROR(__xludf.DUMMYFUNCTION("""COMPUTED_VALUE"""),583101.0)</f>
        <v>583101</v>
      </c>
      <c r="D434" s="4">
        <f>IFERROR(__xludf.DUMMYFUNCTION("SPLIT(B434,"","")"),49.0)</f>
        <v>49</v>
      </c>
      <c r="E434" s="4">
        <f>IFERROR(__xludf.DUMMYFUNCTION("""COMPUTED_VALUE"""),101.0)</f>
        <v>101</v>
      </c>
      <c r="F434" s="4">
        <f>IFERROR(__xludf.DUMMYFUNCTION("SPLIT(C434,"","")"),583.0)</f>
        <v>583</v>
      </c>
      <c r="G434" s="4">
        <f>IFERROR(__xludf.DUMMYFUNCTION("""COMPUTED_VALUE"""),101.0)</f>
        <v>101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2" t="s">
        <v>438</v>
      </c>
      <c r="B435" s="1" t="str">
        <f>IFERROR(__xludf.DUMMYFUNCTION("SPLIT(A435,"" -&gt; "")"),"692,17")</f>
        <v>692,17</v>
      </c>
      <c r="C435" s="3">
        <f>IFERROR(__xludf.DUMMYFUNCTION("""COMPUTED_VALUE"""),692218.0)</f>
        <v>692218</v>
      </c>
      <c r="D435" s="4">
        <f>IFERROR(__xludf.DUMMYFUNCTION("SPLIT(B435,"","")"),692.0)</f>
        <v>692</v>
      </c>
      <c r="E435" s="4">
        <f>IFERROR(__xludf.DUMMYFUNCTION("""COMPUTED_VALUE"""),17.0)</f>
        <v>17</v>
      </c>
      <c r="F435" s="4">
        <f>IFERROR(__xludf.DUMMYFUNCTION("SPLIT(C435,"","")"),692.0)</f>
        <v>692</v>
      </c>
      <c r="G435" s="4">
        <f>IFERROR(__xludf.DUMMYFUNCTION("""COMPUTED_VALUE"""),218.0)</f>
        <v>218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2" t="s">
        <v>439</v>
      </c>
      <c r="B436" s="3">
        <f>IFERROR(__xludf.DUMMYFUNCTION("SPLIT(A436,"" -&gt; "")"),704744.0)</f>
        <v>704744</v>
      </c>
      <c r="C436" s="3">
        <f>IFERROR(__xludf.DUMMYFUNCTION("""COMPUTED_VALUE"""),210744.0)</f>
        <v>210744</v>
      </c>
      <c r="D436" s="4">
        <f>IFERROR(__xludf.DUMMYFUNCTION("SPLIT(B436,"","")"),704.0)</f>
        <v>704</v>
      </c>
      <c r="E436" s="4">
        <f>IFERROR(__xludf.DUMMYFUNCTION("""COMPUTED_VALUE"""),744.0)</f>
        <v>744</v>
      </c>
      <c r="F436" s="4">
        <f>IFERROR(__xludf.DUMMYFUNCTION("SPLIT(C436,"","")"),210.0)</f>
        <v>210</v>
      </c>
      <c r="G436" s="4">
        <f>IFERROR(__xludf.DUMMYFUNCTION("""COMPUTED_VALUE"""),744.0)</f>
        <v>744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2" t="s">
        <v>440</v>
      </c>
      <c r="B437" s="3">
        <f>IFERROR(__xludf.DUMMYFUNCTION("SPLIT(A437,"" -&gt; "")"),144434.0)</f>
        <v>144434</v>
      </c>
      <c r="C437" s="3">
        <f>IFERROR(__xludf.DUMMYFUNCTION("""COMPUTED_VALUE"""),587434.0)</f>
        <v>587434</v>
      </c>
      <c r="D437" s="4">
        <f>IFERROR(__xludf.DUMMYFUNCTION("SPLIT(B437,"","")"),144.0)</f>
        <v>144</v>
      </c>
      <c r="E437" s="4">
        <f>IFERROR(__xludf.DUMMYFUNCTION("""COMPUTED_VALUE"""),434.0)</f>
        <v>434</v>
      </c>
      <c r="F437" s="4">
        <f>IFERROR(__xludf.DUMMYFUNCTION("SPLIT(C437,"","")"),587.0)</f>
        <v>587</v>
      </c>
      <c r="G437" s="4">
        <f>IFERROR(__xludf.DUMMYFUNCTION("""COMPUTED_VALUE"""),434.0)</f>
        <v>434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2" t="s">
        <v>441</v>
      </c>
      <c r="B438" s="3">
        <f>IFERROR(__xludf.DUMMYFUNCTION("SPLIT(A438,"" -&gt; "")"),630393.0)</f>
        <v>630393</v>
      </c>
      <c r="C438" s="3">
        <f>IFERROR(__xludf.DUMMYFUNCTION("""COMPUTED_VALUE"""),630870.0)</f>
        <v>630870</v>
      </c>
      <c r="D438" s="4">
        <f>IFERROR(__xludf.DUMMYFUNCTION("SPLIT(B438,"","")"),630.0)</f>
        <v>630</v>
      </c>
      <c r="E438" s="4">
        <f>IFERROR(__xludf.DUMMYFUNCTION("""COMPUTED_VALUE"""),393.0)</f>
        <v>393</v>
      </c>
      <c r="F438" s="4">
        <f>IFERROR(__xludf.DUMMYFUNCTION("SPLIT(C438,"","")"),630.0)</f>
        <v>630</v>
      </c>
      <c r="G438" s="4">
        <f>IFERROR(__xludf.DUMMYFUNCTION("""COMPUTED_VALUE"""),870.0)</f>
        <v>870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2" t="s">
        <v>442</v>
      </c>
      <c r="B439" s="3">
        <f>IFERROR(__xludf.DUMMYFUNCTION("SPLIT(A439,"" -&gt; "")"),606616.0)</f>
        <v>606616</v>
      </c>
      <c r="C439" s="3">
        <f>IFERROR(__xludf.DUMMYFUNCTION("""COMPUTED_VALUE"""),606330.0)</f>
        <v>606330</v>
      </c>
      <c r="D439" s="4">
        <f>IFERROR(__xludf.DUMMYFUNCTION("SPLIT(B439,"","")"),606.0)</f>
        <v>606</v>
      </c>
      <c r="E439" s="4">
        <f>IFERROR(__xludf.DUMMYFUNCTION("""COMPUTED_VALUE"""),616.0)</f>
        <v>616</v>
      </c>
      <c r="F439" s="4">
        <f>IFERROR(__xludf.DUMMYFUNCTION("SPLIT(C439,"","")"),606.0)</f>
        <v>606</v>
      </c>
      <c r="G439" s="4">
        <f>IFERROR(__xludf.DUMMYFUNCTION("""COMPUTED_VALUE"""),330.0)</f>
        <v>330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2" t="s">
        <v>443</v>
      </c>
      <c r="B440" s="1" t="str">
        <f>IFERROR(__xludf.DUMMYFUNCTION("SPLIT(A440,"" -&gt; "")"),"41,83")</f>
        <v>41,83</v>
      </c>
      <c r="C440" s="3">
        <f>IFERROR(__xludf.DUMMYFUNCTION("""COMPUTED_VALUE"""),916958.0)</f>
        <v>916958</v>
      </c>
      <c r="D440" s="4">
        <f>IFERROR(__xludf.DUMMYFUNCTION("SPLIT(B440,"","")"),41.0)</f>
        <v>41</v>
      </c>
      <c r="E440" s="4">
        <f>IFERROR(__xludf.DUMMYFUNCTION("""COMPUTED_VALUE"""),83.0)</f>
        <v>83</v>
      </c>
      <c r="F440" s="4">
        <f>IFERROR(__xludf.DUMMYFUNCTION("SPLIT(C440,"","")"),916.0)</f>
        <v>916</v>
      </c>
      <c r="G440" s="4">
        <f>IFERROR(__xludf.DUMMYFUNCTION("""COMPUTED_VALUE"""),958.0)</f>
        <v>958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2" t="s">
        <v>444</v>
      </c>
      <c r="B441" s="3">
        <f>IFERROR(__xludf.DUMMYFUNCTION("SPLIT(A441,"" -&gt; "")"),80341.0)</f>
        <v>80341</v>
      </c>
      <c r="C441" s="3">
        <f>IFERROR(__xludf.DUMMYFUNCTION("""COMPUTED_VALUE"""),706967.0)</f>
        <v>706967</v>
      </c>
      <c r="D441" s="4">
        <f>IFERROR(__xludf.DUMMYFUNCTION("SPLIT(B441,"","")"),80.0)</f>
        <v>80</v>
      </c>
      <c r="E441" s="4">
        <f>IFERROR(__xludf.DUMMYFUNCTION("""COMPUTED_VALUE"""),341.0)</f>
        <v>341</v>
      </c>
      <c r="F441" s="4">
        <f>IFERROR(__xludf.DUMMYFUNCTION("SPLIT(C441,"","")"),706.0)</f>
        <v>706</v>
      </c>
      <c r="G441" s="4">
        <f>IFERROR(__xludf.DUMMYFUNCTION("""COMPUTED_VALUE"""),967.0)</f>
        <v>967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2" t="s">
        <v>445</v>
      </c>
      <c r="B442" s="3">
        <f>IFERROR(__xludf.DUMMYFUNCTION("SPLIT(A442,"" -&gt; "")"),426683.0)</f>
        <v>426683</v>
      </c>
      <c r="C442" s="3">
        <f>IFERROR(__xludf.DUMMYFUNCTION("""COMPUTED_VALUE"""),426173.0)</f>
        <v>426173</v>
      </c>
      <c r="D442" s="4">
        <f>IFERROR(__xludf.DUMMYFUNCTION("SPLIT(B442,"","")"),426.0)</f>
        <v>426</v>
      </c>
      <c r="E442" s="4">
        <f>IFERROR(__xludf.DUMMYFUNCTION("""COMPUTED_VALUE"""),683.0)</f>
        <v>683</v>
      </c>
      <c r="F442" s="4">
        <f>IFERROR(__xludf.DUMMYFUNCTION("SPLIT(C442,"","")"),426.0)</f>
        <v>426</v>
      </c>
      <c r="G442" s="4">
        <f>IFERROR(__xludf.DUMMYFUNCTION("""COMPUTED_VALUE"""),173.0)</f>
        <v>173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2" t="s">
        <v>446</v>
      </c>
      <c r="B443" s="3">
        <f>IFERROR(__xludf.DUMMYFUNCTION("SPLIT(A443,"" -&gt; "")"),919962.0)</f>
        <v>919962</v>
      </c>
      <c r="C443" s="3">
        <f>IFERROR(__xludf.DUMMYFUNCTION("""COMPUTED_VALUE"""),499962.0)</f>
        <v>499962</v>
      </c>
      <c r="D443" s="4">
        <f>IFERROR(__xludf.DUMMYFUNCTION("SPLIT(B443,"","")"),919.0)</f>
        <v>919</v>
      </c>
      <c r="E443" s="4">
        <f>IFERROR(__xludf.DUMMYFUNCTION("""COMPUTED_VALUE"""),962.0)</f>
        <v>962</v>
      </c>
      <c r="F443" s="4">
        <f>IFERROR(__xludf.DUMMYFUNCTION("SPLIT(C443,"","")"),499.0)</f>
        <v>499</v>
      </c>
      <c r="G443" s="4">
        <f>IFERROR(__xludf.DUMMYFUNCTION("""COMPUTED_VALUE"""),962.0)</f>
        <v>962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2" t="s">
        <v>447</v>
      </c>
      <c r="B444" s="1" t="str">
        <f>IFERROR(__xludf.DUMMYFUNCTION("SPLIT(A444,"" -&gt; "")"),"442,49")</f>
        <v>442,49</v>
      </c>
      <c r="C444" s="3">
        <f>IFERROR(__xludf.DUMMYFUNCTION("""COMPUTED_VALUE"""),442970.0)</f>
        <v>442970</v>
      </c>
      <c r="D444" s="4">
        <f>IFERROR(__xludf.DUMMYFUNCTION("SPLIT(B444,"","")"),442.0)</f>
        <v>442</v>
      </c>
      <c r="E444" s="4">
        <f>IFERROR(__xludf.DUMMYFUNCTION("""COMPUTED_VALUE"""),49.0)</f>
        <v>49</v>
      </c>
      <c r="F444" s="4">
        <f>IFERROR(__xludf.DUMMYFUNCTION("SPLIT(C444,"","")"),442.0)</f>
        <v>442</v>
      </c>
      <c r="G444" s="4">
        <f>IFERROR(__xludf.DUMMYFUNCTION("""COMPUTED_VALUE"""),970.0)</f>
        <v>970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2" t="s">
        <v>448</v>
      </c>
      <c r="B445" s="3">
        <f>IFERROR(__xludf.DUMMYFUNCTION("SPLIT(A445,"" -&gt; "")"),740378.0)</f>
        <v>740378</v>
      </c>
      <c r="C445" s="3">
        <f>IFERROR(__xludf.DUMMYFUNCTION("""COMPUTED_VALUE"""),498378.0)</f>
        <v>498378</v>
      </c>
      <c r="D445" s="4">
        <f>IFERROR(__xludf.DUMMYFUNCTION("SPLIT(B445,"","")"),740.0)</f>
        <v>740</v>
      </c>
      <c r="E445" s="4">
        <f>IFERROR(__xludf.DUMMYFUNCTION("""COMPUTED_VALUE"""),378.0)</f>
        <v>378</v>
      </c>
      <c r="F445" s="4">
        <f>IFERROR(__xludf.DUMMYFUNCTION("SPLIT(C445,"","")"),498.0)</f>
        <v>498</v>
      </c>
      <c r="G445" s="4">
        <f>IFERROR(__xludf.DUMMYFUNCTION("""COMPUTED_VALUE"""),378.0)</f>
        <v>378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2" t="s">
        <v>449</v>
      </c>
      <c r="B446" s="3">
        <f>IFERROR(__xludf.DUMMYFUNCTION("SPLIT(A446,"" -&gt; "")"),563196.0)</f>
        <v>563196</v>
      </c>
      <c r="C446" s="3">
        <f>IFERROR(__xludf.DUMMYFUNCTION("""COMPUTED_VALUE"""),563442.0)</f>
        <v>563442</v>
      </c>
      <c r="D446" s="4">
        <f>IFERROR(__xludf.DUMMYFUNCTION("SPLIT(B446,"","")"),563.0)</f>
        <v>563</v>
      </c>
      <c r="E446" s="4">
        <f>IFERROR(__xludf.DUMMYFUNCTION("""COMPUTED_VALUE"""),196.0)</f>
        <v>196</v>
      </c>
      <c r="F446" s="4">
        <f>IFERROR(__xludf.DUMMYFUNCTION("SPLIT(C446,"","")"),563.0)</f>
        <v>563</v>
      </c>
      <c r="G446" s="4">
        <f>IFERROR(__xludf.DUMMYFUNCTION("""COMPUTED_VALUE"""),442.0)</f>
        <v>442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2" t="s">
        <v>450</v>
      </c>
      <c r="B447" s="1" t="str">
        <f>IFERROR(__xludf.DUMMYFUNCTION("SPLIT(A447,"" -&gt; "")"),"222,76")</f>
        <v>222,76</v>
      </c>
      <c r="C447" s="1" t="str">
        <f>IFERROR(__xludf.DUMMYFUNCTION("""COMPUTED_VALUE"""),"614,76")</f>
        <v>614,76</v>
      </c>
      <c r="D447" s="4">
        <f>IFERROR(__xludf.DUMMYFUNCTION("SPLIT(B447,"","")"),222.0)</f>
        <v>222</v>
      </c>
      <c r="E447" s="4">
        <f>IFERROR(__xludf.DUMMYFUNCTION("""COMPUTED_VALUE"""),76.0)</f>
        <v>76</v>
      </c>
      <c r="F447" s="4">
        <f>IFERROR(__xludf.DUMMYFUNCTION("SPLIT(C447,"","")"),614.0)</f>
        <v>614</v>
      </c>
      <c r="G447" s="4">
        <f>IFERROR(__xludf.DUMMYFUNCTION("""COMPUTED_VALUE"""),76.0)</f>
        <v>76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2" t="s">
        <v>451</v>
      </c>
      <c r="B448" s="3">
        <f>IFERROR(__xludf.DUMMYFUNCTION("SPLIT(A448,"" -&gt; "")"),398451.0)</f>
        <v>398451</v>
      </c>
      <c r="C448" s="3">
        <f>IFERROR(__xludf.DUMMYFUNCTION("""COMPUTED_VALUE"""),851451.0)</f>
        <v>851451</v>
      </c>
      <c r="D448" s="4">
        <f>IFERROR(__xludf.DUMMYFUNCTION("SPLIT(B448,"","")"),398.0)</f>
        <v>398</v>
      </c>
      <c r="E448" s="4">
        <f>IFERROR(__xludf.DUMMYFUNCTION("""COMPUTED_VALUE"""),451.0)</f>
        <v>451</v>
      </c>
      <c r="F448" s="4">
        <f>IFERROR(__xludf.DUMMYFUNCTION("SPLIT(C448,"","")"),851.0)</f>
        <v>851</v>
      </c>
      <c r="G448" s="4">
        <f>IFERROR(__xludf.DUMMYFUNCTION("""COMPUTED_VALUE"""),451.0)</f>
        <v>451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2" t="s">
        <v>452</v>
      </c>
      <c r="B449" s="1" t="str">
        <f>IFERROR(__xludf.DUMMYFUNCTION("SPLIT(A449,"" -&gt; "")"),"62,50")</f>
        <v>62,50</v>
      </c>
      <c r="C449" s="1" t="str">
        <f>IFERROR(__xludf.DUMMYFUNCTION("""COMPUTED_VALUE"""),"243,50")</f>
        <v>243,50</v>
      </c>
      <c r="D449" s="4">
        <f>IFERROR(__xludf.DUMMYFUNCTION("SPLIT(B449,"","")"),62.0)</f>
        <v>62</v>
      </c>
      <c r="E449" s="4">
        <f>IFERROR(__xludf.DUMMYFUNCTION("""COMPUTED_VALUE"""),50.0)</f>
        <v>50</v>
      </c>
      <c r="F449" s="4">
        <f>IFERROR(__xludf.DUMMYFUNCTION("SPLIT(C449,"","")"),243.0)</f>
        <v>243</v>
      </c>
      <c r="G449" s="4">
        <f>IFERROR(__xludf.DUMMYFUNCTION("""COMPUTED_VALUE"""),50.0)</f>
        <v>50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2" t="s">
        <v>453</v>
      </c>
      <c r="B450" s="3">
        <f>IFERROR(__xludf.DUMMYFUNCTION("SPLIT(A450,"" -&gt; "")"),775114.0)</f>
        <v>775114</v>
      </c>
      <c r="C450" s="3">
        <f>IFERROR(__xludf.DUMMYFUNCTION("""COMPUTED_VALUE"""),775234.0)</f>
        <v>775234</v>
      </c>
      <c r="D450" s="4">
        <f>IFERROR(__xludf.DUMMYFUNCTION("SPLIT(B450,"","")"),775.0)</f>
        <v>775</v>
      </c>
      <c r="E450" s="4">
        <f>IFERROR(__xludf.DUMMYFUNCTION("""COMPUTED_VALUE"""),114.0)</f>
        <v>114</v>
      </c>
      <c r="F450" s="4">
        <f>IFERROR(__xludf.DUMMYFUNCTION("SPLIT(C450,"","")"),775.0)</f>
        <v>775</v>
      </c>
      <c r="G450" s="4">
        <f>IFERROR(__xludf.DUMMYFUNCTION("""COMPUTED_VALUE"""),234.0)</f>
        <v>234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2" t="s">
        <v>454</v>
      </c>
      <c r="B451" s="3">
        <f>IFERROR(__xludf.DUMMYFUNCTION("SPLIT(A451,"" -&gt; "")"),650901.0)</f>
        <v>650901</v>
      </c>
      <c r="C451" s="3">
        <f>IFERROR(__xludf.DUMMYFUNCTION("""COMPUTED_VALUE"""),650195.0)</f>
        <v>650195</v>
      </c>
      <c r="D451" s="4">
        <f>IFERROR(__xludf.DUMMYFUNCTION("SPLIT(B451,"","")"),650.0)</f>
        <v>650</v>
      </c>
      <c r="E451" s="4">
        <f>IFERROR(__xludf.DUMMYFUNCTION("""COMPUTED_VALUE"""),901.0)</f>
        <v>901</v>
      </c>
      <c r="F451" s="4">
        <f>IFERROR(__xludf.DUMMYFUNCTION("SPLIT(C451,"","")"),650.0)</f>
        <v>650</v>
      </c>
      <c r="G451" s="4">
        <f>IFERROR(__xludf.DUMMYFUNCTION("""COMPUTED_VALUE"""),195.0)</f>
        <v>195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2" t="s">
        <v>455</v>
      </c>
      <c r="B452" s="1" t="str">
        <f>IFERROR(__xludf.DUMMYFUNCTION("SPLIT(A452,"" -&gt; "")"),"164,10")</f>
        <v>164,10</v>
      </c>
      <c r="C452" s="3">
        <f>IFERROR(__xludf.DUMMYFUNCTION("""COMPUTED_VALUE"""),164149.0)</f>
        <v>164149</v>
      </c>
      <c r="D452" s="4">
        <f>IFERROR(__xludf.DUMMYFUNCTION("SPLIT(B452,"","")"),164.0)</f>
        <v>164</v>
      </c>
      <c r="E452" s="4">
        <f>IFERROR(__xludf.DUMMYFUNCTION("""COMPUTED_VALUE"""),10.0)</f>
        <v>10</v>
      </c>
      <c r="F452" s="4">
        <f>IFERROR(__xludf.DUMMYFUNCTION("SPLIT(C452,"","")"),164.0)</f>
        <v>164</v>
      </c>
      <c r="G452" s="4">
        <f>IFERROR(__xludf.DUMMYFUNCTION("""COMPUTED_VALUE"""),149.0)</f>
        <v>149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2" t="s">
        <v>456</v>
      </c>
      <c r="B453" s="3">
        <f>IFERROR(__xludf.DUMMYFUNCTION("SPLIT(A453,"" -&gt; "")"),127751.0)</f>
        <v>127751</v>
      </c>
      <c r="C453" s="3">
        <f>IFERROR(__xludf.DUMMYFUNCTION("""COMPUTED_VALUE"""),67751.0)</f>
        <v>67751</v>
      </c>
      <c r="D453" s="4">
        <f>IFERROR(__xludf.DUMMYFUNCTION("SPLIT(B453,"","")"),127.0)</f>
        <v>127</v>
      </c>
      <c r="E453" s="4">
        <f>IFERROR(__xludf.DUMMYFUNCTION("""COMPUTED_VALUE"""),751.0)</f>
        <v>751</v>
      </c>
      <c r="F453" s="4">
        <f>IFERROR(__xludf.DUMMYFUNCTION("SPLIT(C453,"","")"),67.0)</f>
        <v>67</v>
      </c>
      <c r="G453" s="4">
        <f>IFERROR(__xludf.DUMMYFUNCTION("""COMPUTED_VALUE"""),751.0)</f>
        <v>751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2" t="s">
        <v>457</v>
      </c>
      <c r="B454" s="3">
        <f>IFERROR(__xludf.DUMMYFUNCTION("SPLIT(A454,"" -&gt; "")"),122674.0)</f>
        <v>122674</v>
      </c>
      <c r="C454" s="3">
        <f>IFERROR(__xludf.DUMMYFUNCTION("""COMPUTED_VALUE"""),780674.0)</f>
        <v>780674</v>
      </c>
      <c r="D454" s="4">
        <f>IFERROR(__xludf.DUMMYFUNCTION("SPLIT(B454,"","")"),122.0)</f>
        <v>122</v>
      </c>
      <c r="E454" s="4">
        <f>IFERROR(__xludf.DUMMYFUNCTION("""COMPUTED_VALUE"""),674.0)</f>
        <v>674</v>
      </c>
      <c r="F454" s="4">
        <f>IFERROR(__xludf.DUMMYFUNCTION("SPLIT(C454,"","")"),780.0)</f>
        <v>780</v>
      </c>
      <c r="G454" s="4">
        <f>IFERROR(__xludf.DUMMYFUNCTION("""COMPUTED_VALUE"""),674.0)</f>
        <v>674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2" t="s">
        <v>458</v>
      </c>
      <c r="B455" s="3">
        <f>IFERROR(__xludf.DUMMYFUNCTION("SPLIT(A455,"" -&gt; "")"),325652.0)</f>
        <v>325652</v>
      </c>
      <c r="C455" s="3">
        <f>IFERROR(__xludf.DUMMYFUNCTION("""COMPUTED_VALUE"""),70652.0)</f>
        <v>70652</v>
      </c>
      <c r="D455" s="4">
        <f>IFERROR(__xludf.DUMMYFUNCTION("SPLIT(B455,"","")"),325.0)</f>
        <v>325</v>
      </c>
      <c r="E455" s="4">
        <f>IFERROR(__xludf.DUMMYFUNCTION("""COMPUTED_VALUE"""),652.0)</f>
        <v>652</v>
      </c>
      <c r="F455" s="4">
        <f>IFERROR(__xludf.DUMMYFUNCTION("SPLIT(C455,"","")"),70.0)</f>
        <v>70</v>
      </c>
      <c r="G455" s="4">
        <f>IFERROR(__xludf.DUMMYFUNCTION("""COMPUTED_VALUE"""),652.0)</f>
        <v>652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2" t="s">
        <v>459</v>
      </c>
      <c r="B456" s="3">
        <f>IFERROR(__xludf.DUMMYFUNCTION("SPLIT(A456,"" -&gt; "")"),944908.0)</f>
        <v>944908</v>
      </c>
      <c r="C456" s="1" t="str">
        <f>IFERROR(__xludf.DUMMYFUNCTION("""COMPUTED_VALUE"""),"99,63")</f>
        <v>99,63</v>
      </c>
      <c r="D456" s="4">
        <f>IFERROR(__xludf.DUMMYFUNCTION("SPLIT(B456,"","")"),944.0)</f>
        <v>944</v>
      </c>
      <c r="E456" s="4">
        <f>IFERROR(__xludf.DUMMYFUNCTION("""COMPUTED_VALUE"""),908.0)</f>
        <v>908</v>
      </c>
      <c r="F456" s="4">
        <f>IFERROR(__xludf.DUMMYFUNCTION("SPLIT(C456,"","")"),99.0)</f>
        <v>99</v>
      </c>
      <c r="G456" s="4">
        <f>IFERROR(__xludf.DUMMYFUNCTION("""COMPUTED_VALUE"""),63.0)</f>
        <v>63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2" t="s">
        <v>460</v>
      </c>
      <c r="B457" s="3">
        <f>IFERROR(__xludf.DUMMYFUNCTION("SPLIT(A457,"" -&gt; "")"),40985.0)</f>
        <v>40985</v>
      </c>
      <c r="C457" s="1" t="str">
        <f>IFERROR(__xludf.DUMMYFUNCTION("""COMPUTED_VALUE"""),"977,48")</f>
        <v>977,48</v>
      </c>
      <c r="D457" s="4">
        <f>IFERROR(__xludf.DUMMYFUNCTION("SPLIT(B457,"","")"),40.0)</f>
        <v>40</v>
      </c>
      <c r="E457" s="4">
        <f>IFERROR(__xludf.DUMMYFUNCTION("""COMPUTED_VALUE"""),985.0)</f>
        <v>985</v>
      </c>
      <c r="F457" s="4">
        <f>IFERROR(__xludf.DUMMYFUNCTION("SPLIT(C457,"","")"),977.0)</f>
        <v>977</v>
      </c>
      <c r="G457" s="4">
        <f>IFERROR(__xludf.DUMMYFUNCTION("""COMPUTED_VALUE"""),48.0)</f>
        <v>48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2" t="s">
        <v>461</v>
      </c>
      <c r="B458" s="1" t="str">
        <f>IFERROR(__xludf.DUMMYFUNCTION("SPLIT(A458,"" -&gt; "")"),"946,21")</f>
        <v>946,21</v>
      </c>
      <c r="C458" s="3">
        <f>IFERROR(__xludf.DUMMYFUNCTION("""COMPUTED_VALUE"""),126841.0)</f>
        <v>126841</v>
      </c>
      <c r="D458" s="4">
        <f>IFERROR(__xludf.DUMMYFUNCTION("SPLIT(B458,"","")"),946.0)</f>
        <v>946</v>
      </c>
      <c r="E458" s="4">
        <f>IFERROR(__xludf.DUMMYFUNCTION("""COMPUTED_VALUE"""),21.0)</f>
        <v>21</v>
      </c>
      <c r="F458" s="4">
        <f>IFERROR(__xludf.DUMMYFUNCTION("SPLIT(C458,"","")"),126.0)</f>
        <v>126</v>
      </c>
      <c r="G458" s="4">
        <f>IFERROR(__xludf.DUMMYFUNCTION("""COMPUTED_VALUE"""),841.0)</f>
        <v>841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2" t="s">
        <v>462</v>
      </c>
      <c r="B459" s="3">
        <f>IFERROR(__xludf.DUMMYFUNCTION("SPLIT(A459,"" -&gt; "")"),872906.0)</f>
        <v>872906</v>
      </c>
      <c r="C459" s="3">
        <f>IFERROR(__xludf.DUMMYFUNCTION("""COMPUTED_VALUE"""),872136.0)</f>
        <v>872136</v>
      </c>
      <c r="D459" s="4">
        <f>IFERROR(__xludf.DUMMYFUNCTION("SPLIT(B459,"","")"),872.0)</f>
        <v>872</v>
      </c>
      <c r="E459" s="4">
        <f>IFERROR(__xludf.DUMMYFUNCTION("""COMPUTED_VALUE"""),906.0)</f>
        <v>906</v>
      </c>
      <c r="F459" s="4">
        <f>IFERROR(__xludf.DUMMYFUNCTION("SPLIT(C459,"","")"),872.0)</f>
        <v>872</v>
      </c>
      <c r="G459" s="4">
        <f>IFERROR(__xludf.DUMMYFUNCTION("""COMPUTED_VALUE"""),136.0)</f>
        <v>136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2" t="s">
        <v>463</v>
      </c>
      <c r="B460" s="3">
        <f>IFERROR(__xludf.DUMMYFUNCTION("SPLIT(A460,"" -&gt; "")"),365288.0)</f>
        <v>365288</v>
      </c>
      <c r="C460" s="3">
        <f>IFERROR(__xludf.DUMMYFUNCTION("""COMPUTED_VALUE"""),827750.0)</f>
        <v>827750</v>
      </c>
      <c r="D460" s="4">
        <f>IFERROR(__xludf.DUMMYFUNCTION("SPLIT(B460,"","")"),365.0)</f>
        <v>365</v>
      </c>
      <c r="E460" s="4">
        <f>IFERROR(__xludf.DUMMYFUNCTION("""COMPUTED_VALUE"""),288.0)</f>
        <v>288</v>
      </c>
      <c r="F460" s="4">
        <f>IFERROR(__xludf.DUMMYFUNCTION("SPLIT(C460,"","")"),827.0)</f>
        <v>827</v>
      </c>
      <c r="G460" s="4">
        <f>IFERROR(__xludf.DUMMYFUNCTION("""COMPUTED_VALUE"""),750.0)</f>
        <v>750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2" t="s">
        <v>464</v>
      </c>
      <c r="B461" s="3">
        <f>IFERROR(__xludf.DUMMYFUNCTION("SPLIT(A461,"" -&gt; "")"),348935.0)</f>
        <v>348935</v>
      </c>
      <c r="C461" s="3">
        <f>IFERROR(__xludf.DUMMYFUNCTION("""COMPUTED_VALUE"""),244935.0)</f>
        <v>244935</v>
      </c>
      <c r="D461" s="4">
        <f>IFERROR(__xludf.DUMMYFUNCTION("SPLIT(B461,"","")"),348.0)</f>
        <v>348</v>
      </c>
      <c r="E461" s="4">
        <f>IFERROR(__xludf.DUMMYFUNCTION("""COMPUTED_VALUE"""),935.0)</f>
        <v>935</v>
      </c>
      <c r="F461" s="4">
        <f>IFERROR(__xludf.DUMMYFUNCTION("SPLIT(C461,"","")"),244.0)</f>
        <v>244</v>
      </c>
      <c r="G461" s="4">
        <f>IFERROR(__xludf.DUMMYFUNCTION("""COMPUTED_VALUE"""),935.0)</f>
        <v>935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2" t="s">
        <v>465</v>
      </c>
      <c r="B462" s="3">
        <f>IFERROR(__xludf.DUMMYFUNCTION("SPLIT(A462,"" -&gt; "")"),371963.0)</f>
        <v>371963</v>
      </c>
      <c r="C462" s="3">
        <f>IFERROR(__xludf.DUMMYFUNCTION("""COMPUTED_VALUE"""),499963.0)</f>
        <v>499963</v>
      </c>
      <c r="D462" s="4">
        <f>IFERROR(__xludf.DUMMYFUNCTION("SPLIT(B462,"","")"),371.0)</f>
        <v>371</v>
      </c>
      <c r="E462" s="4">
        <f>IFERROR(__xludf.DUMMYFUNCTION("""COMPUTED_VALUE"""),963.0)</f>
        <v>963</v>
      </c>
      <c r="F462" s="4">
        <f>IFERROR(__xludf.DUMMYFUNCTION("SPLIT(C462,"","")"),499.0)</f>
        <v>499</v>
      </c>
      <c r="G462" s="4">
        <f>IFERROR(__xludf.DUMMYFUNCTION("""COMPUTED_VALUE"""),963.0)</f>
        <v>963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2" t="s">
        <v>466</v>
      </c>
      <c r="B463" s="3">
        <f>IFERROR(__xludf.DUMMYFUNCTION("SPLIT(A463,"" -&gt; "")"),816595.0)</f>
        <v>816595</v>
      </c>
      <c r="C463" s="3">
        <f>IFERROR(__xludf.DUMMYFUNCTION("""COMPUTED_VALUE"""),392171.0)</f>
        <v>392171</v>
      </c>
      <c r="D463" s="4">
        <f>IFERROR(__xludf.DUMMYFUNCTION("SPLIT(B463,"","")"),816.0)</f>
        <v>816</v>
      </c>
      <c r="E463" s="4">
        <f>IFERROR(__xludf.DUMMYFUNCTION("""COMPUTED_VALUE"""),595.0)</f>
        <v>595</v>
      </c>
      <c r="F463" s="4">
        <f>IFERROR(__xludf.DUMMYFUNCTION("SPLIT(C463,"","")"),392.0)</f>
        <v>392</v>
      </c>
      <c r="G463" s="4">
        <f>IFERROR(__xludf.DUMMYFUNCTION("""COMPUTED_VALUE"""),171.0)</f>
        <v>171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2" t="s">
        <v>467</v>
      </c>
      <c r="B464" s="3">
        <f>IFERROR(__xludf.DUMMYFUNCTION("SPLIT(A464,"" -&gt; "")"),953673.0)</f>
        <v>953673</v>
      </c>
      <c r="C464" s="3">
        <f>IFERROR(__xludf.DUMMYFUNCTION("""COMPUTED_VALUE"""),953585.0)</f>
        <v>953585</v>
      </c>
      <c r="D464" s="4">
        <f>IFERROR(__xludf.DUMMYFUNCTION("SPLIT(B464,"","")"),953.0)</f>
        <v>953</v>
      </c>
      <c r="E464" s="4">
        <f>IFERROR(__xludf.DUMMYFUNCTION("""COMPUTED_VALUE"""),673.0)</f>
        <v>673</v>
      </c>
      <c r="F464" s="4">
        <f>IFERROR(__xludf.DUMMYFUNCTION("SPLIT(C464,"","")"),953.0)</f>
        <v>953</v>
      </c>
      <c r="G464" s="4">
        <f>IFERROR(__xludf.DUMMYFUNCTION("""COMPUTED_VALUE"""),585.0)</f>
        <v>585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2" t="s">
        <v>468</v>
      </c>
      <c r="B465" s="3">
        <f>IFERROR(__xludf.DUMMYFUNCTION("SPLIT(A465,"" -&gt; "")"),223612.0)</f>
        <v>223612</v>
      </c>
      <c r="C465" s="3">
        <f>IFERROR(__xludf.DUMMYFUNCTION("""COMPUTED_VALUE"""),223362.0)</f>
        <v>223362</v>
      </c>
      <c r="D465" s="4">
        <f>IFERROR(__xludf.DUMMYFUNCTION("SPLIT(B465,"","")"),223.0)</f>
        <v>223</v>
      </c>
      <c r="E465" s="4">
        <f>IFERROR(__xludf.DUMMYFUNCTION("""COMPUTED_VALUE"""),612.0)</f>
        <v>612</v>
      </c>
      <c r="F465" s="4">
        <f>IFERROR(__xludf.DUMMYFUNCTION("SPLIT(C465,"","")"),223.0)</f>
        <v>223</v>
      </c>
      <c r="G465" s="4">
        <f>IFERROR(__xludf.DUMMYFUNCTION("""COMPUTED_VALUE"""),362.0)</f>
        <v>362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2" t="s">
        <v>469</v>
      </c>
      <c r="B466" s="3">
        <f>IFERROR(__xludf.DUMMYFUNCTION("SPLIT(A466,"" -&gt; "")"),327423.0)</f>
        <v>327423</v>
      </c>
      <c r="C466" s="3">
        <f>IFERROR(__xludf.DUMMYFUNCTION("""COMPUTED_VALUE"""),553649.0)</f>
        <v>553649</v>
      </c>
      <c r="D466" s="4">
        <f>IFERROR(__xludf.DUMMYFUNCTION("SPLIT(B466,"","")"),327.0)</f>
        <v>327</v>
      </c>
      <c r="E466" s="4">
        <f>IFERROR(__xludf.DUMMYFUNCTION("""COMPUTED_VALUE"""),423.0)</f>
        <v>423</v>
      </c>
      <c r="F466" s="4">
        <f>IFERROR(__xludf.DUMMYFUNCTION("SPLIT(C466,"","")"),553.0)</f>
        <v>553</v>
      </c>
      <c r="G466" s="4">
        <f>IFERROR(__xludf.DUMMYFUNCTION("""COMPUTED_VALUE"""),649.0)</f>
        <v>649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2" t="s">
        <v>470</v>
      </c>
      <c r="B467" s="3">
        <f>IFERROR(__xludf.DUMMYFUNCTION("SPLIT(A467,"" -&gt; "")"),661693.0)</f>
        <v>661693</v>
      </c>
      <c r="C467" s="3">
        <f>IFERROR(__xludf.DUMMYFUNCTION("""COMPUTED_VALUE"""),258693.0)</f>
        <v>258693</v>
      </c>
      <c r="D467" s="4">
        <f>IFERROR(__xludf.DUMMYFUNCTION("SPLIT(B467,"","")"),661.0)</f>
        <v>661</v>
      </c>
      <c r="E467" s="4">
        <f>IFERROR(__xludf.DUMMYFUNCTION("""COMPUTED_VALUE"""),693.0)</f>
        <v>693</v>
      </c>
      <c r="F467" s="4">
        <f>IFERROR(__xludf.DUMMYFUNCTION("SPLIT(C467,"","")"),258.0)</f>
        <v>258</v>
      </c>
      <c r="G467" s="4">
        <f>IFERROR(__xludf.DUMMYFUNCTION("""COMPUTED_VALUE"""),693.0)</f>
        <v>693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2" t="s">
        <v>471</v>
      </c>
      <c r="B468" s="3">
        <f>IFERROR(__xludf.DUMMYFUNCTION("SPLIT(A468,"" -&gt; "")"),10838.0)</f>
        <v>10838</v>
      </c>
      <c r="C468" s="3">
        <f>IFERROR(__xludf.DUMMYFUNCTION("""COMPUTED_VALUE"""),10859.0)</f>
        <v>10859</v>
      </c>
      <c r="D468" s="4">
        <f>IFERROR(__xludf.DUMMYFUNCTION("SPLIT(B468,"","")"),10.0)</f>
        <v>10</v>
      </c>
      <c r="E468" s="4">
        <f>IFERROR(__xludf.DUMMYFUNCTION("""COMPUTED_VALUE"""),838.0)</f>
        <v>838</v>
      </c>
      <c r="F468" s="4">
        <f>IFERROR(__xludf.DUMMYFUNCTION("SPLIT(C468,"","")"),10.0)</f>
        <v>10</v>
      </c>
      <c r="G468" s="4">
        <f>IFERROR(__xludf.DUMMYFUNCTION("""COMPUTED_VALUE"""),859.0)</f>
        <v>859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2" t="s">
        <v>472</v>
      </c>
      <c r="B469" s="3">
        <f>IFERROR(__xludf.DUMMYFUNCTION("SPLIT(A469,"" -&gt; "")"),985814.0)</f>
        <v>985814</v>
      </c>
      <c r="C469" s="1" t="str">
        <f>IFERROR(__xludf.DUMMYFUNCTION("""COMPUTED_VALUE"""),"985,25")</f>
        <v>985,25</v>
      </c>
      <c r="D469" s="4">
        <f>IFERROR(__xludf.DUMMYFUNCTION("SPLIT(B469,"","")"),985.0)</f>
        <v>985</v>
      </c>
      <c r="E469" s="4">
        <f>IFERROR(__xludf.DUMMYFUNCTION("""COMPUTED_VALUE"""),814.0)</f>
        <v>814</v>
      </c>
      <c r="F469" s="4">
        <f>IFERROR(__xludf.DUMMYFUNCTION("SPLIT(C469,"","")"),985.0)</f>
        <v>985</v>
      </c>
      <c r="G469" s="4">
        <f>IFERROR(__xludf.DUMMYFUNCTION("""COMPUTED_VALUE"""),25.0)</f>
        <v>25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2" t="s">
        <v>473</v>
      </c>
      <c r="B470" s="3">
        <f>IFERROR(__xludf.DUMMYFUNCTION("SPLIT(A470,"" -&gt; "")"),331529.0)</f>
        <v>331529</v>
      </c>
      <c r="C470" s="3">
        <f>IFERROR(__xludf.DUMMYFUNCTION("""COMPUTED_VALUE"""),87529.0)</f>
        <v>87529</v>
      </c>
      <c r="D470" s="4">
        <f>IFERROR(__xludf.DUMMYFUNCTION("SPLIT(B470,"","")"),331.0)</f>
        <v>331</v>
      </c>
      <c r="E470" s="4">
        <f>IFERROR(__xludf.DUMMYFUNCTION("""COMPUTED_VALUE"""),529.0)</f>
        <v>529</v>
      </c>
      <c r="F470" s="4">
        <f>IFERROR(__xludf.DUMMYFUNCTION("SPLIT(C470,"","")"),87.0)</f>
        <v>87</v>
      </c>
      <c r="G470" s="4">
        <f>IFERROR(__xludf.DUMMYFUNCTION("""COMPUTED_VALUE"""),529.0)</f>
        <v>529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2" t="s">
        <v>474</v>
      </c>
      <c r="B471" s="3">
        <f>IFERROR(__xludf.DUMMYFUNCTION("SPLIT(A471,"" -&gt; "")"),611460.0)</f>
        <v>611460</v>
      </c>
      <c r="C471" s="3">
        <f>IFERROR(__xludf.DUMMYFUNCTION("""COMPUTED_VALUE"""),355460.0)</f>
        <v>355460</v>
      </c>
      <c r="D471" s="4">
        <f>IFERROR(__xludf.DUMMYFUNCTION("SPLIT(B471,"","")"),611.0)</f>
        <v>611</v>
      </c>
      <c r="E471" s="4">
        <f>IFERROR(__xludf.DUMMYFUNCTION("""COMPUTED_VALUE"""),460.0)</f>
        <v>460</v>
      </c>
      <c r="F471" s="4">
        <f>IFERROR(__xludf.DUMMYFUNCTION("SPLIT(C471,"","")"),355.0)</f>
        <v>355</v>
      </c>
      <c r="G471" s="4">
        <f>IFERROR(__xludf.DUMMYFUNCTION("""COMPUTED_VALUE"""),460.0)</f>
        <v>460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2" t="s">
        <v>475</v>
      </c>
      <c r="B472" s="3">
        <f>IFERROR(__xludf.DUMMYFUNCTION("SPLIT(A472,"" -&gt; "")"),928426.0)</f>
        <v>928426</v>
      </c>
      <c r="C472" s="3">
        <f>IFERROR(__xludf.DUMMYFUNCTION("""COMPUTED_VALUE"""),748426.0)</f>
        <v>748426</v>
      </c>
      <c r="D472" s="4">
        <f>IFERROR(__xludf.DUMMYFUNCTION("SPLIT(B472,"","")"),928.0)</f>
        <v>928</v>
      </c>
      <c r="E472" s="4">
        <f>IFERROR(__xludf.DUMMYFUNCTION("""COMPUTED_VALUE"""),426.0)</f>
        <v>426</v>
      </c>
      <c r="F472" s="4">
        <f>IFERROR(__xludf.DUMMYFUNCTION("SPLIT(C472,"","")"),748.0)</f>
        <v>748</v>
      </c>
      <c r="G472" s="4">
        <f>IFERROR(__xludf.DUMMYFUNCTION("""COMPUTED_VALUE"""),426.0)</f>
        <v>426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2" t="s">
        <v>476</v>
      </c>
      <c r="B473" s="3">
        <f>IFERROR(__xludf.DUMMYFUNCTION("SPLIT(A473,"" -&gt; "")"),540172.0)</f>
        <v>540172</v>
      </c>
      <c r="C473" s="3">
        <f>IFERROR(__xludf.DUMMYFUNCTION("""COMPUTED_VALUE"""),365347.0)</f>
        <v>365347</v>
      </c>
      <c r="D473" s="4">
        <f>IFERROR(__xludf.DUMMYFUNCTION("SPLIT(B473,"","")"),540.0)</f>
        <v>540</v>
      </c>
      <c r="E473" s="4">
        <f>IFERROR(__xludf.DUMMYFUNCTION("""COMPUTED_VALUE"""),172.0)</f>
        <v>172</v>
      </c>
      <c r="F473" s="4">
        <f>IFERROR(__xludf.DUMMYFUNCTION("SPLIT(C473,"","")"),365.0)</f>
        <v>365</v>
      </c>
      <c r="G473" s="4">
        <f>IFERROR(__xludf.DUMMYFUNCTION("""COMPUTED_VALUE"""),347.0)</f>
        <v>347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2" t="s">
        <v>477</v>
      </c>
      <c r="B474" s="1" t="str">
        <f>IFERROR(__xludf.DUMMYFUNCTION("SPLIT(A474,"" -&gt; "")"),"57,45")</f>
        <v>57,45</v>
      </c>
      <c r="C474" s="3">
        <f>IFERROR(__xludf.DUMMYFUNCTION("""COMPUTED_VALUE"""),57129.0)</f>
        <v>57129</v>
      </c>
      <c r="D474" s="4">
        <f>IFERROR(__xludf.DUMMYFUNCTION("SPLIT(B474,"","")"),57.0)</f>
        <v>57</v>
      </c>
      <c r="E474" s="4">
        <f>IFERROR(__xludf.DUMMYFUNCTION("""COMPUTED_VALUE"""),45.0)</f>
        <v>45</v>
      </c>
      <c r="F474" s="4">
        <f>IFERROR(__xludf.DUMMYFUNCTION("SPLIT(C474,"","")"),57.0)</f>
        <v>57</v>
      </c>
      <c r="G474" s="4">
        <f>IFERROR(__xludf.DUMMYFUNCTION("""COMPUTED_VALUE"""),129.0)</f>
        <v>129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2" t="s">
        <v>478</v>
      </c>
      <c r="B475" s="3">
        <f>IFERROR(__xludf.DUMMYFUNCTION("SPLIT(A475,"" -&gt; "")"),20861.0)</f>
        <v>20861</v>
      </c>
      <c r="C475" s="3">
        <f>IFERROR(__xludf.DUMMYFUNCTION("""COMPUTED_VALUE"""),628253.0)</f>
        <v>628253</v>
      </c>
      <c r="D475" s="4">
        <f>IFERROR(__xludf.DUMMYFUNCTION("SPLIT(B475,"","")"),20.0)</f>
        <v>20</v>
      </c>
      <c r="E475" s="4">
        <f>IFERROR(__xludf.DUMMYFUNCTION("""COMPUTED_VALUE"""),861.0)</f>
        <v>861</v>
      </c>
      <c r="F475" s="4">
        <f>IFERROR(__xludf.DUMMYFUNCTION("SPLIT(C475,"","")"),628.0)</f>
        <v>628</v>
      </c>
      <c r="G475" s="4">
        <f>IFERROR(__xludf.DUMMYFUNCTION("""COMPUTED_VALUE"""),253.0)</f>
        <v>253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2" t="s">
        <v>479</v>
      </c>
      <c r="B476" s="3">
        <f>IFERROR(__xludf.DUMMYFUNCTION("SPLIT(A476,"" -&gt; "")"),460474.0)</f>
        <v>460474</v>
      </c>
      <c r="C476" s="3">
        <f>IFERROR(__xludf.DUMMYFUNCTION("""COMPUTED_VALUE"""),297311.0)</f>
        <v>297311</v>
      </c>
      <c r="D476" s="4">
        <f>IFERROR(__xludf.DUMMYFUNCTION("SPLIT(B476,"","")"),460.0)</f>
        <v>460</v>
      </c>
      <c r="E476" s="4">
        <f>IFERROR(__xludf.DUMMYFUNCTION("""COMPUTED_VALUE"""),474.0)</f>
        <v>474</v>
      </c>
      <c r="F476" s="4">
        <f>IFERROR(__xludf.DUMMYFUNCTION("SPLIT(C476,"","")"),297.0)</f>
        <v>297</v>
      </c>
      <c r="G476" s="4">
        <f>IFERROR(__xludf.DUMMYFUNCTION("""COMPUTED_VALUE"""),311.0)</f>
        <v>311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2" t="s">
        <v>480</v>
      </c>
      <c r="B477" s="3">
        <f>IFERROR(__xludf.DUMMYFUNCTION("SPLIT(A477,"" -&gt; "")"),549876.0)</f>
        <v>549876</v>
      </c>
      <c r="C477" s="3">
        <f>IFERROR(__xludf.DUMMYFUNCTION("""COMPUTED_VALUE"""),131876.0)</f>
        <v>131876</v>
      </c>
      <c r="D477" s="4">
        <f>IFERROR(__xludf.DUMMYFUNCTION("SPLIT(B477,"","")"),549.0)</f>
        <v>549</v>
      </c>
      <c r="E477" s="4">
        <f>IFERROR(__xludf.DUMMYFUNCTION("""COMPUTED_VALUE"""),876.0)</f>
        <v>876</v>
      </c>
      <c r="F477" s="4">
        <f>IFERROR(__xludf.DUMMYFUNCTION("SPLIT(C477,"","")"),131.0)</f>
        <v>131</v>
      </c>
      <c r="G477" s="4">
        <f>IFERROR(__xludf.DUMMYFUNCTION("""COMPUTED_VALUE"""),876.0)</f>
        <v>876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2" t="s">
        <v>481</v>
      </c>
      <c r="B478" s="3">
        <f>IFERROR(__xludf.DUMMYFUNCTION("SPLIT(A478,"" -&gt; "")"),748197.0)</f>
        <v>748197</v>
      </c>
      <c r="C478" s="3">
        <f>IFERROR(__xludf.DUMMYFUNCTION("""COMPUTED_VALUE"""),287658.0)</f>
        <v>287658</v>
      </c>
      <c r="D478" s="4">
        <f>IFERROR(__xludf.DUMMYFUNCTION("SPLIT(B478,"","")"),748.0)</f>
        <v>748</v>
      </c>
      <c r="E478" s="4">
        <f>IFERROR(__xludf.DUMMYFUNCTION("""COMPUTED_VALUE"""),197.0)</f>
        <v>197</v>
      </c>
      <c r="F478" s="4">
        <f>IFERROR(__xludf.DUMMYFUNCTION("SPLIT(C478,"","")"),287.0)</f>
        <v>287</v>
      </c>
      <c r="G478" s="4">
        <f>IFERROR(__xludf.DUMMYFUNCTION("""COMPUTED_VALUE"""),658.0)</f>
        <v>658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2" t="s">
        <v>482</v>
      </c>
      <c r="B479" s="3">
        <f>IFERROR(__xludf.DUMMYFUNCTION("SPLIT(A479,"" -&gt; "")"),639137.0)</f>
        <v>639137</v>
      </c>
      <c r="C479" s="3">
        <f>IFERROR(__xludf.DUMMYFUNCTION("""COMPUTED_VALUE"""),741137.0)</f>
        <v>741137</v>
      </c>
      <c r="D479" s="4">
        <f>IFERROR(__xludf.DUMMYFUNCTION("SPLIT(B479,"","")"),639.0)</f>
        <v>639</v>
      </c>
      <c r="E479" s="4">
        <f>IFERROR(__xludf.DUMMYFUNCTION("""COMPUTED_VALUE"""),137.0)</f>
        <v>137</v>
      </c>
      <c r="F479" s="4">
        <f>IFERROR(__xludf.DUMMYFUNCTION("SPLIT(C479,"","")"),741.0)</f>
        <v>741</v>
      </c>
      <c r="G479" s="4">
        <f>IFERROR(__xludf.DUMMYFUNCTION("""COMPUTED_VALUE"""),137.0)</f>
        <v>137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2" t="s">
        <v>483</v>
      </c>
      <c r="B480" s="1" t="str">
        <f>IFERROR(__xludf.DUMMYFUNCTION("SPLIT(A480,"" -&gt; "")"),"917,35")</f>
        <v>917,35</v>
      </c>
      <c r="C480" s="3">
        <f>IFERROR(__xludf.DUMMYFUNCTION("""COMPUTED_VALUE"""),917273.0)</f>
        <v>917273</v>
      </c>
      <c r="D480" s="4">
        <f>IFERROR(__xludf.DUMMYFUNCTION("SPLIT(B480,"","")"),917.0)</f>
        <v>917</v>
      </c>
      <c r="E480" s="4">
        <f>IFERROR(__xludf.DUMMYFUNCTION("""COMPUTED_VALUE"""),35.0)</f>
        <v>35</v>
      </c>
      <c r="F480" s="4">
        <f>IFERROR(__xludf.DUMMYFUNCTION("SPLIT(C480,"","")"),917.0)</f>
        <v>917</v>
      </c>
      <c r="G480" s="4">
        <f>IFERROR(__xludf.DUMMYFUNCTION("""COMPUTED_VALUE"""),273.0)</f>
        <v>273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2" t="s">
        <v>484</v>
      </c>
      <c r="B481" s="3">
        <f>IFERROR(__xludf.DUMMYFUNCTION("SPLIT(A481,"" -&gt; "")"),482333.0)</f>
        <v>482333</v>
      </c>
      <c r="C481" s="3">
        <f>IFERROR(__xludf.DUMMYFUNCTION("""COMPUTED_VALUE"""),975826.0)</f>
        <v>975826</v>
      </c>
      <c r="D481" s="4">
        <f>IFERROR(__xludf.DUMMYFUNCTION("SPLIT(B481,"","")"),482.0)</f>
        <v>482</v>
      </c>
      <c r="E481" s="4">
        <f>IFERROR(__xludf.DUMMYFUNCTION("""COMPUTED_VALUE"""),333.0)</f>
        <v>333</v>
      </c>
      <c r="F481" s="4">
        <f>IFERROR(__xludf.DUMMYFUNCTION("SPLIT(C481,"","")"),975.0)</f>
        <v>975</v>
      </c>
      <c r="G481" s="4">
        <f>IFERROR(__xludf.DUMMYFUNCTION("""COMPUTED_VALUE"""),826.0)</f>
        <v>826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2" t="s">
        <v>485</v>
      </c>
      <c r="B482" s="3">
        <f>IFERROR(__xludf.DUMMYFUNCTION("SPLIT(A482,"" -&gt; "")"),176817.0)</f>
        <v>176817</v>
      </c>
      <c r="C482" s="3">
        <f>IFERROR(__xludf.DUMMYFUNCTION("""COMPUTED_VALUE"""),89730.0)</f>
        <v>89730</v>
      </c>
      <c r="D482" s="4">
        <f>IFERROR(__xludf.DUMMYFUNCTION("SPLIT(B482,"","")"),176.0)</f>
        <v>176</v>
      </c>
      <c r="E482" s="4">
        <f>IFERROR(__xludf.DUMMYFUNCTION("""COMPUTED_VALUE"""),817.0)</f>
        <v>817</v>
      </c>
      <c r="F482" s="4">
        <f>IFERROR(__xludf.DUMMYFUNCTION("SPLIT(C482,"","")"),89.0)</f>
        <v>89</v>
      </c>
      <c r="G482" s="4">
        <f>IFERROR(__xludf.DUMMYFUNCTION("""COMPUTED_VALUE"""),730.0)</f>
        <v>730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2" t="s">
        <v>486</v>
      </c>
      <c r="B483" s="3">
        <f>IFERROR(__xludf.DUMMYFUNCTION("SPLIT(A483,"" -&gt; "")"),894418.0)</f>
        <v>894418</v>
      </c>
      <c r="C483" s="3">
        <f>IFERROR(__xludf.DUMMYFUNCTION("""COMPUTED_VALUE"""),806418.0)</f>
        <v>806418</v>
      </c>
      <c r="D483" s="4">
        <f>IFERROR(__xludf.DUMMYFUNCTION("SPLIT(B483,"","")"),894.0)</f>
        <v>894</v>
      </c>
      <c r="E483" s="4">
        <f>IFERROR(__xludf.DUMMYFUNCTION("""COMPUTED_VALUE"""),418.0)</f>
        <v>418</v>
      </c>
      <c r="F483" s="4">
        <f>IFERROR(__xludf.DUMMYFUNCTION("SPLIT(C483,"","")"),806.0)</f>
        <v>806</v>
      </c>
      <c r="G483" s="4">
        <f>IFERROR(__xludf.DUMMYFUNCTION("""COMPUTED_VALUE"""),418.0)</f>
        <v>418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2" t="s">
        <v>487</v>
      </c>
      <c r="B484" s="3">
        <f>IFERROR(__xludf.DUMMYFUNCTION("SPLIT(A484,"" -&gt; "")"),555227.0)</f>
        <v>555227</v>
      </c>
      <c r="C484" s="3">
        <f>IFERROR(__xludf.DUMMYFUNCTION("""COMPUTED_VALUE"""),349433.0)</f>
        <v>349433</v>
      </c>
      <c r="D484" s="4">
        <f>IFERROR(__xludf.DUMMYFUNCTION("SPLIT(B484,"","")"),555.0)</f>
        <v>555</v>
      </c>
      <c r="E484" s="4">
        <f>IFERROR(__xludf.DUMMYFUNCTION("""COMPUTED_VALUE"""),227.0)</f>
        <v>227</v>
      </c>
      <c r="F484" s="4">
        <f>IFERROR(__xludf.DUMMYFUNCTION("SPLIT(C484,"","")"),349.0)</f>
        <v>349</v>
      </c>
      <c r="G484" s="4">
        <f>IFERROR(__xludf.DUMMYFUNCTION("""COMPUTED_VALUE"""),433.0)</f>
        <v>433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2" t="s">
        <v>488</v>
      </c>
      <c r="B485" s="1" t="str">
        <f>IFERROR(__xludf.DUMMYFUNCTION("SPLIT(A485,"" -&gt; "")"),"317,33")</f>
        <v>317,33</v>
      </c>
      <c r="C485" s="3">
        <f>IFERROR(__xludf.DUMMYFUNCTION("""COMPUTED_VALUE"""),432148.0)</f>
        <v>432148</v>
      </c>
      <c r="D485" s="4">
        <f>IFERROR(__xludf.DUMMYFUNCTION("SPLIT(B485,"","")"),317.0)</f>
        <v>317</v>
      </c>
      <c r="E485" s="4">
        <f>IFERROR(__xludf.DUMMYFUNCTION("""COMPUTED_VALUE"""),33.0)</f>
        <v>33</v>
      </c>
      <c r="F485" s="4">
        <f>IFERROR(__xludf.DUMMYFUNCTION("SPLIT(C485,"","")"),432.0)</f>
        <v>432</v>
      </c>
      <c r="G485" s="4">
        <f>IFERROR(__xludf.DUMMYFUNCTION("""COMPUTED_VALUE"""),148.0)</f>
        <v>148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2" t="s">
        <v>489</v>
      </c>
      <c r="B486" s="3">
        <f>IFERROR(__xludf.DUMMYFUNCTION("SPLIT(A486,"" -&gt; "")"),93988.0)</f>
        <v>93988</v>
      </c>
      <c r="C486" s="3">
        <f>IFERROR(__xludf.DUMMYFUNCTION("""COMPUTED_VALUE"""),93479.0)</f>
        <v>93479</v>
      </c>
      <c r="D486" s="4">
        <f>IFERROR(__xludf.DUMMYFUNCTION("SPLIT(B486,"","")"),93.0)</f>
        <v>93</v>
      </c>
      <c r="E486" s="4">
        <f>IFERROR(__xludf.DUMMYFUNCTION("""COMPUTED_VALUE"""),988.0)</f>
        <v>988</v>
      </c>
      <c r="F486" s="4">
        <f>IFERROR(__xludf.DUMMYFUNCTION("SPLIT(C486,"","")"),93.0)</f>
        <v>93</v>
      </c>
      <c r="G486" s="4">
        <f>IFERROR(__xludf.DUMMYFUNCTION("""COMPUTED_VALUE"""),479.0)</f>
        <v>479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2" t="s">
        <v>490</v>
      </c>
      <c r="B487" s="3">
        <f>IFERROR(__xludf.DUMMYFUNCTION("SPLIT(A487,"" -&gt; "")"),635300.0)</f>
        <v>635300</v>
      </c>
      <c r="C487" s="3">
        <f>IFERROR(__xludf.DUMMYFUNCTION("""COMPUTED_VALUE"""),870300.0)</f>
        <v>870300</v>
      </c>
      <c r="D487" s="4">
        <f>IFERROR(__xludf.DUMMYFUNCTION("SPLIT(B487,"","")"),635.0)</f>
        <v>635</v>
      </c>
      <c r="E487" s="4">
        <f>IFERROR(__xludf.DUMMYFUNCTION("""COMPUTED_VALUE"""),300.0)</f>
        <v>300</v>
      </c>
      <c r="F487" s="4">
        <f>IFERROR(__xludf.DUMMYFUNCTION("SPLIT(C487,"","")"),870.0)</f>
        <v>870</v>
      </c>
      <c r="G487" s="4">
        <f>IFERROR(__xludf.DUMMYFUNCTION("""COMPUTED_VALUE"""),300.0)</f>
        <v>300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2" t="s">
        <v>491</v>
      </c>
      <c r="B488" s="3">
        <f>IFERROR(__xludf.DUMMYFUNCTION("SPLIT(A488,"" -&gt; "")"),301437.0)</f>
        <v>301437</v>
      </c>
      <c r="C488" s="3">
        <f>IFERROR(__xludf.DUMMYFUNCTION("""COMPUTED_VALUE"""),301760.0)</f>
        <v>301760</v>
      </c>
      <c r="D488" s="4">
        <f>IFERROR(__xludf.DUMMYFUNCTION("SPLIT(B488,"","")"),301.0)</f>
        <v>301</v>
      </c>
      <c r="E488" s="4">
        <f>IFERROR(__xludf.DUMMYFUNCTION("""COMPUTED_VALUE"""),437.0)</f>
        <v>437</v>
      </c>
      <c r="F488" s="4">
        <f>IFERROR(__xludf.DUMMYFUNCTION("SPLIT(C488,"","")"),301.0)</f>
        <v>301</v>
      </c>
      <c r="G488" s="4">
        <f>IFERROR(__xludf.DUMMYFUNCTION("""COMPUTED_VALUE"""),760.0)</f>
        <v>760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2" t="s">
        <v>492</v>
      </c>
      <c r="B489" s="3">
        <f>IFERROR(__xludf.DUMMYFUNCTION("SPLIT(A489,"" -&gt; "")"),660548.0)</f>
        <v>660548</v>
      </c>
      <c r="C489" s="3">
        <f>IFERROR(__xludf.DUMMYFUNCTION("""COMPUTED_VALUE"""),660909.0)</f>
        <v>660909</v>
      </c>
      <c r="D489" s="4">
        <f>IFERROR(__xludf.DUMMYFUNCTION("SPLIT(B489,"","")"),660.0)</f>
        <v>660</v>
      </c>
      <c r="E489" s="4">
        <f>IFERROR(__xludf.DUMMYFUNCTION("""COMPUTED_VALUE"""),548.0)</f>
        <v>548</v>
      </c>
      <c r="F489" s="4">
        <f>IFERROR(__xludf.DUMMYFUNCTION("SPLIT(C489,"","")"),660.0)</f>
        <v>660</v>
      </c>
      <c r="G489" s="4">
        <f>IFERROR(__xludf.DUMMYFUNCTION("""COMPUTED_VALUE"""),909.0)</f>
        <v>909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2" t="s">
        <v>493</v>
      </c>
      <c r="B490" s="1" t="str">
        <f>IFERROR(__xludf.DUMMYFUNCTION("SPLIT(A490,"" -&gt; "")"),"696,18")</f>
        <v>696,18</v>
      </c>
      <c r="C490" s="1" t="str">
        <f>IFERROR(__xludf.DUMMYFUNCTION("""COMPUTED_VALUE"""),"60,18")</f>
        <v>60,18</v>
      </c>
      <c r="D490" s="4">
        <f>IFERROR(__xludf.DUMMYFUNCTION("SPLIT(B490,"","")"),696.0)</f>
        <v>696</v>
      </c>
      <c r="E490" s="4">
        <f>IFERROR(__xludf.DUMMYFUNCTION("""COMPUTED_VALUE"""),18.0)</f>
        <v>18</v>
      </c>
      <c r="F490" s="4">
        <f>IFERROR(__xludf.DUMMYFUNCTION("SPLIT(C490,"","")"),60.0)</f>
        <v>60</v>
      </c>
      <c r="G490" s="4">
        <f>IFERROR(__xludf.DUMMYFUNCTION("""COMPUTED_VALUE"""),18.0)</f>
        <v>18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2" t="s">
        <v>494</v>
      </c>
      <c r="B491" s="3">
        <f>IFERROR(__xludf.DUMMYFUNCTION("SPLIT(A491,"" -&gt; "")"),231787.0)</f>
        <v>231787</v>
      </c>
      <c r="C491" s="3">
        <f>IFERROR(__xludf.DUMMYFUNCTION("""COMPUTED_VALUE"""),165787.0)</f>
        <v>165787</v>
      </c>
      <c r="D491" s="4">
        <f>IFERROR(__xludf.DUMMYFUNCTION("SPLIT(B491,"","")"),231.0)</f>
        <v>231</v>
      </c>
      <c r="E491" s="4">
        <f>IFERROR(__xludf.DUMMYFUNCTION("""COMPUTED_VALUE"""),787.0)</f>
        <v>787</v>
      </c>
      <c r="F491" s="4">
        <f>IFERROR(__xludf.DUMMYFUNCTION("SPLIT(C491,"","")"),165.0)</f>
        <v>165</v>
      </c>
      <c r="G491" s="4">
        <f>IFERROR(__xludf.DUMMYFUNCTION("""COMPUTED_VALUE"""),787.0)</f>
        <v>787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2" t="s">
        <v>495</v>
      </c>
      <c r="B492" s="3">
        <f>IFERROR(__xludf.DUMMYFUNCTION("SPLIT(A492,"" -&gt; "")"),500242.0)</f>
        <v>500242</v>
      </c>
      <c r="C492" s="3">
        <f>IFERROR(__xludf.DUMMYFUNCTION("""COMPUTED_VALUE"""),371242.0)</f>
        <v>371242</v>
      </c>
      <c r="D492" s="4">
        <f>IFERROR(__xludf.DUMMYFUNCTION("SPLIT(B492,"","")"),500.0)</f>
        <v>500</v>
      </c>
      <c r="E492" s="4">
        <f>IFERROR(__xludf.DUMMYFUNCTION("""COMPUTED_VALUE"""),242.0)</f>
        <v>242</v>
      </c>
      <c r="F492" s="4">
        <f>IFERROR(__xludf.DUMMYFUNCTION("SPLIT(C492,"","")"),371.0)</f>
        <v>371</v>
      </c>
      <c r="G492" s="4">
        <f>IFERROR(__xludf.DUMMYFUNCTION("""COMPUTED_VALUE"""),242.0)</f>
        <v>242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2" t="s">
        <v>496</v>
      </c>
      <c r="B493" s="3">
        <f>IFERROR(__xludf.DUMMYFUNCTION("SPLIT(A493,"" -&gt; "")"),88126.0)</f>
        <v>88126</v>
      </c>
      <c r="C493" s="3">
        <f>IFERROR(__xludf.DUMMYFUNCTION("""COMPUTED_VALUE"""),405126.0)</f>
        <v>405126</v>
      </c>
      <c r="D493" s="4">
        <f>IFERROR(__xludf.DUMMYFUNCTION("SPLIT(B493,"","")"),88.0)</f>
        <v>88</v>
      </c>
      <c r="E493" s="4">
        <f>IFERROR(__xludf.DUMMYFUNCTION("""COMPUTED_VALUE"""),126.0)</f>
        <v>126</v>
      </c>
      <c r="F493" s="4">
        <f>IFERROR(__xludf.DUMMYFUNCTION("SPLIT(C493,"","")"),405.0)</f>
        <v>405</v>
      </c>
      <c r="G493" s="4">
        <f>IFERROR(__xludf.DUMMYFUNCTION("""COMPUTED_VALUE"""),126.0)</f>
        <v>126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2" t="s">
        <v>497</v>
      </c>
      <c r="B494" s="3">
        <f>IFERROR(__xludf.DUMMYFUNCTION("SPLIT(A494,"" -&gt; "")"),983941.0)</f>
        <v>983941</v>
      </c>
      <c r="C494" s="1" t="str">
        <f>IFERROR(__xludf.DUMMYFUNCTION("""COMPUTED_VALUE"""),"61,19")</f>
        <v>61,19</v>
      </c>
      <c r="D494" s="4">
        <f>IFERROR(__xludf.DUMMYFUNCTION("SPLIT(B494,"","")"),983.0)</f>
        <v>983</v>
      </c>
      <c r="E494" s="4">
        <f>IFERROR(__xludf.DUMMYFUNCTION("""COMPUTED_VALUE"""),941.0)</f>
        <v>941</v>
      </c>
      <c r="F494" s="4">
        <f>IFERROR(__xludf.DUMMYFUNCTION("SPLIT(C494,"","")"),61.0)</f>
        <v>61</v>
      </c>
      <c r="G494" s="4">
        <f>IFERROR(__xludf.DUMMYFUNCTION("""COMPUTED_VALUE"""),19.0)</f>
        <v>19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2" t="s">
        <v>498</v>
      </c>
      <c r="B495" s="3">
        <f>IFERROR(__xludf.DUMMYFUNCTION("SPLIT(A495,"" -&gt; "")"),242519.0)</f>
        <v>242519</v>
      </c>
      <c r="C495" s="3">
        <f>IFERROR(__xludf.DUMMYFUNCTION("""COMPUTED_VALUE"""),242489.0)</f>
        <v>242489</v>
      </c>
      <c r="D495" s="4">
        <f>IFERROR(__xludf.DUMMYFUNCTION("SPLIT(B495,"","")"),242.0)</f>
        <v>242</v>
      </c>
      <c r="E495" s="4">
        <f>IFERROR(__xludf.DUMMYFUNCTION("""COMPUTED_VALUE"""),519.0)</f>
        <v>519</v>
      </c>
      <c r="F495" s="4">
        <f>IFERROR(__xludf.DUMMYFUNCTION("SPLIT(C495,"","")"),242.0)</f>
        <v>242</v>
      </c>
      <c r="G495" s="4">
        <f>IFERROR(__xludf.DUMMYFUNCTION("""COMPUTED_VALUE"""),489.0)</f>
        <v>489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2" t="s">
        <v>499</v>
      </c>
      <c r="B496" s="3">
        <f>IFERROR(__xludf.DUMMYFUNCTION("SPLIT(A496,"" -&gt; "")"),519957.0)</f>
        <v>519957</v>
      </c>
      <c r="C496" s="3">
        <f>IFERROR(__xludf.DUMMYFUNCTION("""COMPUTED_VALUE"""),926550.0)</f>
        <v>926550</v>
      </c>
      <c r="D496" s="4">
        <f>IFERROR(__xludf.DUMMYFUNCTION("SPLIT(B496,"","")"),519.0)</f>
        <v>519</v>
      </c>
      <c r="E496" s="4">
        <f>IFERROR(__xludf.DUMMYFUNCTION("""COMPUTED_VALUE"""),957.0)</f>
        <v>957</v>
      </c>
      <c r="F496" s="4">
        <f>IFERROR(__xludf.DUMMYFUNCTION("SPLIT(C496,"","")"),926.0)</f>
        <v>926</v>
      </c>
      <c r="G496" s="4">
        <f>IFERROR(__xludf.DUMMYFUNCTION("""COMPUTED_VALUE"""),550.0)</f>
        <v>550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2" t="s">
        <v>500</v>
      </c>
      <c r="B497" s="3">
        <f>IFERROR(__xludf.DUMMYFUNCTION("SPLIT(A497,"" -&gt; "")"),606181.0)</f>
        <v>606181</v>
      </c>
      <c r="C497" s="3">
        <f>IFERROR(__xludf.DUMMYFUNCTION("""COMPUTED_VALUE"""),606432.0)</f>
        <v>606432</v>
      </c>
      <c r="D497" s="4">
        <f>IFERROR(__xludf.DUMMYFUNCTION("SPLIT(B497,"","")"),606.0)</f>
        <v>606</v>
      </c>
      <c r="E497" s="4">
        <f>IFERROR(__xludf.DUMMYFUNCTION("""COMPUTED_VALUE"""),181.0)</f>
        <v>181</v>
      </c>
      <c r="F497" s="4">
        <f>IFERROR(__xludf.DUMMYFUNCTION("SPLIT(C497,"","")"),606.0)</f>
        <v>606</v>
      </c>
      <c r="G497" s="4">
        <f>IFERROR(__xludf.DUMMYFUNCTION("""COMPUTED_VALUE"""),432.0)</f>
        <v>432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2" t="s">
        <v>501</v>
      </c>
      <c r="B498" s="3">
        <f>IFERROR(__xludf.DUMMYFUNCTION("SPLIT(A498,"" -&gt; "")"),873216.0)</f>
        <v>873216</v>
      </c>
      <c r="C498" s="3">
        <f>IFERROR(__xludf.DUMMYFUNCTION("""COMPUTED_VALUE"""),851194.0)</f>
        <v>851194</v>
      </c>
      <c r="D498" s="4">
        <f>IFERROR(__xludf.DUMMYFUNCTION("SPLIT(B498,"","")"),873.0)</f>
        <v>873</v>
      </c>
      <c r="E498" s="4">
        <f>IFERROR(__xludf.DUMMYFUNCTION("""COMPUTED_VALUE"""),216.0)</f>
        <v>216</v>
      </c>
      <c r="F498" s="4">
        <f>IFERROR(__xludf.DUMMYFUNCTION("SPLIT(C498,"","")"),851.0)</f>
        <v>851</v>
      </c>
      <c r="G498" s="4">
        <f>IFERROR(__xludf.DUMMYFUNCTION("""COMPUTED_VALUE"""),194.0)</f>
        <v>194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2" t="s">
        <v>502</v>
      </c>
      <c r="B499" s="3">
        <f>IFERROR(__xludf.DUMMYFUNCTION("SPLIT(A499,"" -&gt; "")"),880924.0)</f>
        <v>880924</v>
      </c>
      <c r="C499" s="3">
        <f>IFERROR(__xludf.DUMMYFUNCTION("""COMPUTED_VALUE"""),880844.0)</f>
        <v>880844</v>
      </c>
      <c r="D499" s="4">
        <f>IFERROR(__xludf.DUMMYFUNCTION("SPLIT(B499,"","")"),880.0)</f>
        <v>880</v>
      </c>
      <c r="E499" s="4">
        <f>IFERROR(__xludf.DUMMYFUNCTION("""COMPUTED_VALUE"""),924.0)</f>
        <v>924</v>
      </c>
      <c r="F499" s="4">
        <f>IFERROR(__xludf.DUMMYFUNCTION("SPLIT(C499,"","")"),880.0)</f>
        <v>880</v>
      </c>
      <c r="G499" s="4">
        <f>IFERROR(__xludf.DUMMYFUNCTION("""COMPUTED_VALUE"""),844.0)</f>
        <v>844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2" t="s">
        <v>503</v>
      </c>
      <c r="B500" s="3">
        <f>IFERROR(__xludf.DUMMYFUNCTION("SPLIT(A500,"" -&gt; "")"),321119.0)</f>
        <v>321119</v>
      </c>
      <c r="C500" s="3">
        <f>IFERROR(__xludf.DUMMYFUNCTION("""COMPUTED_VALUE"""),801599.0)</f>
        <v>801599</v>
      </c>
      <c r="D500" s="4">
        <f>IFERROR(__xludf.DUMMYFUNCTION("SPLIT(B500,"","")"),321.0)</f>
        <v>321</v>
      </c>
      <c r="E500" s="4">
        <f>IFERROR(__xludf.DUMMYFUNCTION("""COMPUTED_VALUE"""),119.0)</f>
        <v>119</v>
      </c>
      <c r="F500" s="4">
        <f>IFERROR(__xludf.DUMMYFUNCTION("SPLIT(C500,"","")"),801.0)</f>
        <v>801</v>
      </c>
      <c r="G500" s="4">
        <f>IFERROR(__xludf.DUMMYFUNCTION("""COMPUTED_VALUE"""),599.0)</f>
        <v>599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2" t="s">
        <v>504</v>
      </c>
      <c r="B501" s="3">
        <f>IFERROR(__xludf.DUMMYFUNCTION("SPLIT(A501,"" -&gt; "")"),963392.0)</f>
        <v>963392</v>
      </c>
      <c r="C501" s="3">
        <f>IFERROR(__xludf.DUMMYFUNCTION("""COMPUTED_VALUE"""),726155.0)</f>
        <v>726155</v>
      </c>
      <c r="D501" s="4">
        <f>IFERROR(__xludf.DUMMYFUNCTION("SPLIT(B501,"","")"),963.0)</f>
        <v>963</v>
      </c>
      <c r="E501" s="4">
        <f>IFERROR(__xludf.DUMMYFUNCTION("""COMPUTED_VALUE"""),392.0)</f>
        <v>392</v>
      </c>
      <c r="F501" s="4">
        <f>IFERROR(__xludf.DUMMYFUNCTION("SPLIT(C501,"","")"),726.0)</f>
        <v>726</v>
      </c>
      <c r="G501" s="4">
        <f>IFERROR(__xludf.DUMMYFUNCTION("""COMPUTED_VALUE"""),155.0)</f>
        <v>155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2" t="s">
        <v>505</v>
      </c>
      <c r="B502" s="3">
        <f>IFERROR(__xludf.DUMMYFUNCTION("SPLIT(A502,"" -&gt; "")"),190655.0)</f>
        <v>190655</v>
      </c>
      <c r="C502" s="3">
        <f>IFERROR(__xludf.DUMMYFUNCTION("""COMPUTED_VALUE"""),190305.0)</f>
        <v>190305</v>
      </c>
      <c r="D502" s="4">
        <f>IFERROR(__xludf.DUMMYFUNCTION("SPLIT(B502,"","")"),190.0)</f>
        <v>190</v>
      </c>
      <c r="E502" s="4">
        <f>IFERROR(__xludf.DUMMYFUNCTION("""COMPUTED_VALUE"""),655.0)</f>
        <v>655</v>
      </c>
      <c r="F502" s="4">
        <f>IFERROR(__xludf.DUMMYFUNCTION("SPLIT(C502,"","")"),190.0)</f>
        <v>190</v>
      </c>
      <c r="G502" s="4">
        <f>IFERROR(__xludf.DUMMYFUNCTION("""COMPUTED_VALUE"""),305.0)</f>
        <v>305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2" t="s">
        <v>506</v>
      </c>
      <c r="B503" s="3">
        <f>IFERROR(__xludf.DUMMYFUNCTION("SPLIT(A503,"" -&gt; "")"),542676.0)</f>
        <v>542676</v>
      </c>
      <c r="C503" s="3">
        <f>IFERROR(__xludf.DUMMYFUNCTION("""COMPUTED_VALUE"""),542819.0)</f>
        <v>542819</v>
      </c>
      <c r="D503" s="4">
        <f>IFERROR(__xludf.DUMMYFUNCTION("SPLIT(B503,"","")"),542.0)</f>
        <v>542</v>
      </c>
      <c r="E503" s="4">
        <f>IFERROR(__xludf.DUMMYFUNCTION("""COMPUTED_VALUE"""),676.0)</f>
        <v>676</v>
      </c>
      <c r="F503" s="4">
        <f>IFERROR(__xludf.DUMMYFUNCTION("SPLIT(C503,"","")"),542.0)</f>
        <v>542</v>
      </c>
      <c r="G503" s="4">
        <f>IFERROR(__xludf.DUMMYFUNCTION("""COMPUTED_VALUE"""),819.0)</f>
        <v>819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