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4.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5.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6.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7.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8.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9.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0.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1.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2.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3.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4.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L:\Projekte\NC_DE_Pre-Benchmark_DT_2019\Tools_Software_PlugIns\DE Templates\"/>
    </mc:Choice>
  </mc:AlternateContent>
  <xr:revisionPtr revIDLastSave="0" documentId="13_ncr:1_{8E5A5DE2-1106-4DBC-ACF8-F4B7076C21F7}" xr6:coauthVersionLast="36" xr6:coauthVersionMax="38" xr10:uidLastSave="{00000000-0000-0000-0000-000000000000}"/>
  <bookViews>
    <workbookView xWindow="-120" yWindow="-120" windowWidth="29040" windowHeight="15990" xr2:uid="{00000000-000D-0000-FFFF-FFFF00000000}"/>
  </bookViews>
  <sheets>
    <sheet name="MASTER" sheetId="7" r:id="rId1"/>
    <sheet name="KPI Definition" sheetId="14" r:id="rId2"/>
    <sheet name="Operator1" sheetId="1" r:id="rId3"/>
    <sheet name="Operator2" sheetId="8" r:id="rId4"/>
    <sheet name="Operator3" sheetId="9" r:id="rId5"/>
    <sheet name="Operator4" sheetId="10" r:id="rId6"/>
    <sheet name="Operator5" sheetId="11" r:id="rId7"/>
    <sheet name="RANKING" sheetId="13" r:id="rId8"/>
    <sheet name="Lists" sheetId="6" r:id="rId9"/>
    <sheet name="SetupEnviroment" sheetId="12" r:id="rId10"/>
  </sheets>
  <externalReferences>
    <externalReference r:id="rId11"/>
  </externalReferences>
  <definedNames>
    <definedName name="_xlnm._FilterDatabase" localSheetId="2" hidden="1">Operator1!$A$1:$HB$2</definedName>
    <definedName name="_xlnm._FilterDatabase" localSheetId="3" hidden="1">Operator2!$A$1:$HB$2</definedName>
    <definedName name="_xlnm._FilterDatabase" localSheetId="4" hidden="1">Operator3!$A$1:$HB$46109</definedName>
    <definedName name="_xlnm._FilterDatabase" localSheetId="5" hidden="1">Operator4!$A$1:$HB$9</definedName>
    <definedName name="_xlnm._FilterDatabase" localSheetId="6" hidden="1">Operator5!$A$1:$HB$9</definedName>
    <definedName name="lists1" localSheetId="1">[1]Lists!$G$2</definedName>
    <definedName name="lists1">Lists!$B$2:$B$5</definedName>
    <definedName name="lists10" localSheetId="1">[1]Lists!$L$2</definedName>
    <definedName name="lists10">Lists!$J$2:$J$5</definedName>
    <definedName name="lists11" localSheetId="1">[1]Lists!$M$2</definedName>
    <definedName name="lists11">Lists!$K$2:$K$5</definedName>
    <definedName name="lists12" localSheetId="1">[1]Lists!$P$2</definedName>
    <definedName name="lists12">Lists!$L$2:$L$5</definedName>
    <definedName name="lists13" localSheetId="1">[1]Lists!$R$2</definedName>
    <definedName name="lists13">Lists!$M$2:$M$4</definedName>
    <definedName name="lists14" localSheetId="1">[1]Lists!$Q$2</definedName>
    <definedName name="lists14">Lists!$O$2:$O$4</definedName>
    <definedName name="lists15" localSheetId="1">[1]Lists!$S$2</definedName>
    <definedName name="lists15">Lists!$N$2:$N$4</definedName>
    <definedName name="lists16" localSheetId="1">[1]Lists!$T$2</definedName>
    <definedName name="lists16">Lists!$P$2:$P$5</definedName>
    <definedName name="lists17" localSheetId="1">[1]Lists!$B$2</definedName>
    <definedName name="lists17">Lists!$Q$2:$Q$12</definedName>
    <definedName name="lists18" localSheetId="1">[1]Lists!$C$2</definedName>
    <definedName name="lists18">Lists!$R$2:$R$3</definedName>
    <definedName name="lists19" localSheetId="1">[1]Lists!$D$2</definedName>
    <definedName name="lists19">Lists!$S$2:$S$5</definedName>
    <definedName name="lists2" localSheetId="1">[1]Lists!$H$2</definedName>
    <definedName name="lists2">Lists!$C$2:$C$6</definedName>
    <definedName name="lists20" localSheetId="1">[1]Lists!$E$2</definedName>
    <definedName name="lists20">Lists!$T$2</definedName>
    <definedName name="lists21" localSheetId="1">[1]Lists!$F$2</definedName>
    <definedName name="lists21">Lists!$U$2:$U$34</definedName>
    <definedName name="lists22" localSheetId="1">[1]Lists!$W$2</definedName>
    <definedName name="lists22">Lists!$V$2:$V$29</definedName>
    <definedName name="lists23" localSheetId="1">[1]Lists!$X$2</definedName>
    <definedName name="lists23">Lists!$W$2</definedName>
    <definedName name="lists24" localSheetId="1">[1]Lists!$Y$2</definedName>
    <definedName name="lists24">Lists!$X$2</definedName>
    <definedName name="lists25">[1]Lists!$Z$2</definedName>
    <definedName name="lists26">[1]Lists!$AA$2</definedName>
    <definedName name="lists27">[1]Lists!$AB$2</definedName>
    <definedName name="lists28">[1]Lists!$AC$2</definedName>
    <definedName name="lists3" localSheetId="1">[1]Lists!$N$2</definedName>
    <definedName name="lists3">Lists!$D$2:$D$18</definedName>
    <definedName name="lists4" localSheetId="1">[1]Lists!$O$2</definedName>
    <definedName name="lists4">Lists!$E$2:$E$11</definedName>
    <definedName name="lists5" localSheetId="1">[1]Lists!$U$2</definedName>
    <definedName name="lists5">Lists!$F$2:$F$4</definedName>
    <definedName name="lists6" localSheetId="1">[1]Lists!$V$2</definedName>
    <definedName name="lists6">Lists!$G$2:$G$4</definedName>
    <definedName name="lists7" localSheetId="1">[1]Lists!$I$2</definedName>
    <definedName name="lists7">Lists!$Y$2:$Y$11</definedName>
    <definedName name="lists8" localSheetId="1">[1]Lists!$K$2</definedName>
    <definedName name="lists8">Lists!$H$2</definedName>
    <definedName name="lists9" localSheetId="1">[1]Lists!$J$2</definedName>
    <definedName name="lists9">Lists!$I$2</definedName>
    <definedName name="Operator1_Test256">Operator1!$GK$2</definedName>
    <definedName name="Operator1_Test256Start">Operator1!$GK$2</definedName>
    <definedName name="Operator1_Test64u">Operator1!$GT$2</definedName>
    <definedName name="Operator1_Test64uStart">Operator1!$GT$2</definedName>
    <definedName name="Operator1_TestDire">Operator1!$F$2</definedName>
    <definedName name="Operator1_TestDireStart">Operator1!$F$2</definedName>
    <definedName name="Operator1_TestMdra">Operator1!$L$2</definedName>
    <definedName name="Operator1_TestMdraStart">Operator1!$L$2</definedName>
    <definedName name="Operator1_TestMos">Operator1!$BM$2</definedName>
    <definedName name="Operator1_TestMosStart">Operator1!$BM$2</definedName>
    <definedName name="Operator1_TestName">Operator1!$D$2</definedName>
    <definedName name="Operator1_TestNameStart">Operator1!$D$2</definedName>
    <definedName name="Operator1_TestPic">Operator1!$BX$2</definedName>
    <definedName name="Operator1_TestPicStart">Operator1!$BX$2</definedName>
    <definedName name="Operator1_TestRat">Operator1!$DG$2</definedName>
    <definedName name="Operator1_TestRatStart">Operator1!$DG$2</definedName>
    <definedName name="Operator1_TestRtt">Operator1!$CQ$2</definedName>
    <definedName name="Operator1_TestRttStart">Operator1!$CQ$2</definedName>
    <definedName name="Operator1_TestStat">Operator1!$J$2</definedName>
    <definedName name="Operator1_TestStatStart">Operator1!$J$2</definedName>
    <definedName name="Operator1_TestTran">Operator1!$M$2</definedName>
    <definedName name="Operator1_TestTranStart">Operator1!$M$2</definedName>
    <definedName name="Operator1_TestType">Operator1!$C$2</definedName>
    <definedName name="Operator1_TestTypeStart">Operator1!$C$2</definedName>
    <definedName name="Operator1CallStatus">[1]Operator1!$E$2</definedName>
    <definedName name="Operator1CallStatusStart">[1]Operator1!$E$2</definedName>
    <definedName name="Operator1CST">[1]Operator1!$AX$2</definedName>
    <definedName name="Operator1CSTStart">[1]Operator1!$AX$2</definedName>
    <definedName name="Operator1VoLTEA">[1]Operator1!$AT$2</definedName>
    <definedName name="Operator1VoLTEB">[1]Operator1!$AV$2</definedName>
    <definedName name="Operator1VoLTEStartA">[1]Operator1!$AT$2</definedName>
    <definedName name="Operator1VoLTEStartB">[1]Operator1!$AV$2</definedName>
    <definedName name="Operator1VtV">[1]Operator1!$AR$2</definedName>
    <definedName name="Operator1VtVe">[1]Operator1!$AS$2</definedName>
    <definedName name="Operator2_Test256">Operator2!$GK$2</definedName>
    <definedName name="Operator2_Test256Start">Operator2!$GK$2</definedName>
    <definedName name="Operator2_Test64u">Operator2!$GT$2</definedName>
    <definedName name="Operator2_Test64uStart">Operator2!$GT$2</definedName>
    <definedName name="Operator2_TestDire">Operator2!$F$2</definedName>
    <definedName name="Operator2_TestDireStart">Operator2!$F$2</definedName>
    <definedName name="Operator2_TestMdra">Operator2!$L$2</definedName>
    <definedName name="Operator2_TestMdraStart">Operator2!$L$2</definedName>
    <definedName name="Operator2_TestMos">Operator2!$BM$2</definedName>
    <definedName name="Operator2_TestMosStart">Operator2!$BM$2</definedName>
    <definedName name="Operator2_TestName">Operator2!$D$2</definedName>
    <definedName name="Operator2_TestNameStart">Operator2!$D$2</definedName>
    <definedName name="Operator2_TestPic">Operator2!$BX$2</definedName>
    <definedName name="Operator2_TestPicStart">Operator2!$BX$2</definedName>
    <definedName name="Operator2_TestRat">Operator2!$DG$2</definedName>
    <definedName name="Operator2_TestRatStart">Operator2!$DG$2</definedName>
    <definedName name="Operator2_TestRtt">Operator2!$CQ$2</definedName>
    <definedName name="Operator2_TestRttStart">Operator2!$CQ$2</definedName>
    <definedName name="Operator2_TestStat">Operator2!$J$2</definedName>
    <definedName name="Operator2_TestStatStart">Operator2!$J$2</definedName>
    <definedName name="Operator2_TestTran">Operator2!$M$2</definedName>
    <definedName name="Operator2_TestTranStart">Operator2!$M$2</definedName>
    <definedName name="Operator2_TestType">Operator2!$C$2</definedName>
    <definedName name="Operator2_TestTypeStart">Operator2!$C$2</definedName>
    <definedName name="Operator2CallStatus">[1]Operator2!$E$2</definedName>
    <definedName name="Operator2CallStatusStart">[1]Operator2!$E$2</definedName>
    <definedName name="Operator2CST">[1]Operator2!$AX$2</definedName>
    <definedName name="Operator2CSTStart">[1]Operator2!$AX$2</definedName>
    <definedName name="Operator2VoLTEA">[1]Operator2!$AT$2</definedName>
    <definedName name="Operator2VoLTEB">[1]Operator2!$AV$2</definedName>
    <definedName name="Operator2VoLTEStartA">[1]Operator2!$AT$2</definedName>
    <definedName name="Operator2VoLTEStartB">[1]Operator2!$AV$2</definedName>
    <definedName name="Operator2VtV">[1]Operator2!$AR$2</definedName>
    <definedName name="Operator2VtVe">[1]Operator2!$AS$2</definedName>
    <definedName name="Operator3_Test256">Operator3!$GK$2</definedName>
    <definedName name="Operator3_Test256Start">Operator3!$GK$2</definedName>
    <definedName name="Operator3_Test64u">Operator3!$GT$2</definedName>
    <definedName name="Operator3_Test64uStart">Operator3!$GT$2</definedName>
    <definedName name="Operator3_TestDire">Operator3!$F$2</definedName>
    <definedName name="Operator3_TestDireStart">Operator3!$F$2</definedName>
    <definedName name="Operator3_TestMdra">Operator3!$L$2</definedName>
    <definedName name="Operator3_TestMdraStart">Operator3!$L$2</definedName>
    <definedName name="Operator3_TestMos">Operator3!$BM$2</definedName>
    <definedName name="Operator3_TestMosStart">Operator3!$BM$2</definedName>
    <definedName name="Operator3_TestName">Operator3!$D$2</definedName>
    <definedName name="Operator3_TestNameStart">Operator3!$D$2</definedName>
    <definedName name="Operator3_TestPic">Operator3!$BX$2</definedName>
    <definedName name="Operator3_TestPicStart">Operator3!$BX$2</definedName>
    <definedName name="Operator3_TestRat">Operator3!$DG$2</definedName>
    <definedName name="Operator3_TestRatStart">Operator3!$DG$2</definedName>
    <definedName name="Operator3_TestRtt">Operator3!$CQ$2</definedName>
    <definedName name="Operator3_TestRttStart">Operator3!$CQ$2</definedName>
    <definedName name="Operator3_TestStat">Operator3!$J$2</definedName>
    <definedName name="Operator3_TestStatStart">Operator3!$J$2</definedName>
    <definedName name="Operator3_TestTran">Operator3!$M$2</definedName>
    <definedName name="Operator3_TestTranStart">Operator3!$M$2</definedName>
    <definedName name="Operator3_TestType">Operator3!$C$2</definedName>
    <definedName name="Operator3_TestTypeStart">Operator3!$C$2</definedName>
    <definedName name="Operator3CallStatus">[1]Operator3!$E$2</definedName>
    <definedName name="Operator3CallStatusStart">[1]Operator3!$E$2</definedName>
    <definedName name="Operator3CST">[1]Operator3!$AX$2</definedName>
    <definedName name="Operator3CSTStart">[1]Operator3!$AX$2</definedName>
    <definedName name="Operator3VoLTEA">[1]Operator3!$AT$2</definedName>
    <definedName name="Operator3VoLTEB">[1]Operator3!$AV$2</definedName>
    <definedName name="Operator3VoLTEStartA">[1]Operator3!$AT$2</definedName>
    <definedName name="Operator3VoLTEStartB">[1]Operator3!$AV$2</definedName>
    <definedName name="Operator3VtV">[1]Operator3!$AR$2</definedName>
    <definedName name="Operator3VtVe">[1]Operator3!$AS$2</definedName>
    <definedName name="Operator4_Test256">Operator4!$GK$2</definedName>
    <definedName name="Operator4_Test256Start">Operator4!$GK$2</definedName>
    <definedName name="Operator4_Test64u">Operator4!$GT$2</definedName>
    <definedName name="Operator4_Test64uStart">Operator4!$GT$2</definedName>
    <definedName name="Operator4_TestDire">Operator4!$F$2</definedName>
    <definedName name="Operator4_TestDireStart">Operator4!$F$2</definedName>
    <definedName name="Operator4_TestMdra">Operator4!$L$2</definedName>
    <definedName name="Operator4_TestMdraStart">Operator4!$L$2</definedName>
    <definedName name="Operator4_TestMos">Operator4!$BM$2</definedName>
    <definedName name="Operator4_TestMosStart">Operator4!$BM$2</definedName>
    <definedName name="Operator4_TestName">Operator4!$D$2</definedName>
    <definedName name="Operator4_TestNameStart">Operator4!$D$2</definedName>
    <definedName name="Operator4_TestPic">Operator4!$BX$2</definedName>
    <definedName name="Operator4_TestPicStart">Operator4!$BX$2</definedName>
    <definedName name="Operator4_TestRat">Operator4!$DG$2</definedName>
    <definedName name="Operator4_TestRatStart">Operator4!$DG$2</definedName>
    <definedName name="Operator4_TestRtt">Operator4!$CQ$2</definedName>
    <definedName name="Operator4_TestRttStart">Operator4!$CQ$2</definedName>
    <definedName name="Operator4_TestStat">Operator4!$J$2</definedName>
    <definedName name="Operator4_TestStatStart">Operator4!$J$2</definedName>
    <definedName name="Operator4_TestTran">Operator4!$M$2</definedName>
    <definedName name="Operator4_TestTranStart">Operator4!$M$2</definedName>
    <definedName name="Operator4_TestType">Operator4!$C$2</definedName>
    <definedName name="Operator4_TestTypeStart">Operator4!$C$2</definedName>
    <definedName name="Operator4CallStatus">[1]Operator4!$E$2</definedName>
    <definedName name="Operator4CallStatusStart">[1]Operator4!$E$2</definedName>
    <definedName name="Operator4CST">[1]Operator4!$AX$2</definedName>
    <definedName name="Operator4CSTStart">[1]Operator4!$AX$2</definedName>
    <definedName name="Operator4VoLTEA">[1]Operator4!$AT$2</definedName>
    <definedName name="Operator4VoLTEB">[1]Operator4!$AV$2</definedName>
    <definedName name="Operator4VoLTEStartA">[1]Operator4!$AT$2</definedName>
    <definedName name="Operator4VoLTEStartB">[1]Operator4!$AV$2</definedName>
    <definedName name="Operator4VtV">[1]Operator4!$AR$2</definedName>
    <definedName name="Operator4VtVe">[1]Operator4!$AS$2</definedName>
    <definedName name="Operator5_Test256">Operator5!$GK$2</definedName>
    <definedName name="Operator5_Test256Start">Operator5!$GK$2</definedName>
    <definedName name="Operator5_Test64u">Operator5!$GT$2</definedName>
    <definedName name="Operator5_Test64uStart">Operator5!$GT$2</definedName>
    <definedName name="Operator5_TestDire">Operator5!$F$2</definedName>
    <definedName name="Operator5_TestDireStart">Operator5!$F$2</definedName>
    <definedName name="Operator5_TestMdra">Operator5!$L$2</definedName>
    <definedName name="Operator5_TestMdraStart">Operator5!$L$2</definedName>
    <definedName name="Operator5_TestMos">Operator5!$BM$2</definedName>
    <definedName name="Operator5_TestMosStart">Operator5!$BM$2</definedName>
    <definedName name="Operator5_TestName">Operator5!$D$2</definedName>
    <definedName name="Operator5_TestNameStart">Operator5!$D$2</definedName>
    <definedName name="Operator5_TestPic">Operator5!$BX$2</definedName>
    <definedName name="Operator5_TestPicStart">Operator5!$BX$2</definedName>
    <definedName name="Operator5_TestRat">Operator5!$DG$2</definedName>
    <definedName name="Operator5_TestRatStart">Operator5!$DG$2</definedName>
    <definedName name="Operator5_TestRtt">Operator5!$CQ$2</definedName>
    <definedName name="Operator5_TestRttStart">Operator5!$CQ$2</definedName>
    <definedName name="Operator5_TestStat">Operator5!$J$2</definedName>
    <definedName name="Operator5_TestStatStart">Operator5!$J$2</definedName>
    <definedName name="Operator5_TestTran">Operator5!$M$2</definedName>
    <definedName name="Operator5_TestTranStart">Operator5!$M$2</definedName>
    <definedName name="Operator5_TestType">Operator5!$C$2</definedName>
    <definedName name="Operator5_TestTypeStart">Operator5!$C$2</definedName>
    <definedName name="Operator5CallStatus">[1]Operator5!$E$2</definedName>
    <definedName name="Operator5CallStatusStart">[1]Operator5!$E$2</definedName>
    <definedName name="Operator5CST">[1]Operator5!$AX$2</definedName>
    <definedName name="Operator5CSTStart">[1]Operator5!$AX$2</definedName>
    <definedName name="Operator5VoLTEA">[1]Operator5!$AT$2</definedName>
    <definedName name="Operator5VoLTEB">[1]Operator5!$AV$2</definedName>
    <definedName name="Operator5VoLTEStartA">[1]Operator5!$AT$2</definedName>
    <definedName name="Operator5VoLTEStartB">[1]Operator5!$AV$2</definedName>
    <definedName name="Operator5VtV">[1]Operator5!$AR$2</definedName>
    <definedName name="Operator5VtVe">[1]Operator5!$AS$2</definedName>
  </definedNames>
  <calcPr calcId="179021" calcMode="manual" iterate="1" calcCompleted="0"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44" i="7" l="1" a="1"/>
  <c r="D144" i="7" s="1"/>
  <c r="D145" i="7" a="1"/>
  <c r="D145" i="7" s="1"/>
  <c r="D3" i="12" l="1"/>
  <c r="D4" i="12"/>
  <c r="D5" i="12"/>
  <c r="D44" i="7" a="1"/>
  <c r="D44" i="7" s="1"/>
  <c r="F101" i="7" l="1" a="1"/>
  <c r="F101" i="7" s="1"/>
  <c r="F99" i="7" a="1"/>
  <c r="F99" i="7" s="1"/>
  <c r="F98" i="7" a="1"/>
  <c r="F98" i="7" s="1"/>
  <c r="F97" i="7" a="1"/>
  <c r="F97" i="7" s="1"/>
  <c r="F96" i="7" a="1"/>
  <c r="F96" i="7" s="1"/>
  <c r="F95" i="7" a="1"/>
  <c r="F95" i="7" s="1"/>
  <c r="F94" i="7" a="1"/>
  <c r="F94" i="7" s="1"/>
  <c r="F93" i="7" a="1"/>
  <c r="F93" i="7" s="1"/>
  <c r="F92" i="7" a="1"/>
  <c r="F92" i="7" s="1"/>
  <c r="F90" i="7" a="1"/>
  <c r="F90" i="7" s="1"/>
  <c r="F89" i="7" a="1"/>
  <c r="F89" i="7" s="1"/>
  <c r="F88" i="7" a="1"/>
  <c r="F88" i="7" s="1"/>
  <c r="F91" i="7" s="1" a="1"/>
  <c r="F91" i="7" s="1"/>
  <c r="E108" i="7" a="1"/>
  <c r="E108" i="7" s="1"/>
  <c r="E107" i="7" a="1"/>
  <c r="E107" i="7" s="1"/>
  <c r="E106" i="7" a="1"/>
  <c r="E106" i="7" s="1"/>
  <c r="E105" i="7" a="1"/>
  <c r="E105" i="7" s="1"/>
  <c r="E104" i="7" a="1"/>
  <c r="E104" i="7" s="1"/>
  <c r="E103" i="7" a="1"/>
  <c r="E103" i="7" s="1"/>
  <c r="E101" i="7" a="1"/>
  <c r="E101" i="7" s="1"/>
  <c r="E99" i="7" a="1"/>
  <c r="E99" i="7" s="1"/>
  <c r="E98" i="7" a="1"/>
  <c r="E98" i="7" s="1"/>
  <c r="E97" i="7" a="1"/>
  <c r="E97" i="7" s="1"/>
  <c r="E96" i="7" a="1"/>
  <c r="E96" i="7" s="1"/>
  <c r="E95" i="7" a="1"/>
  <c r="E95" i="7" s="1"/>
  <c r="E94" i="7" a="1"/>
  <c r="E94" i="7" s="1"/>
  <c r="E93" i="7" a="1"/>
  <c r="E93" i="7" s="1"/>
  <c r="E92" i="7" a="1"/>
  <c r="E92" i="7" s="1"/>
  <c r="E90" i="7" a="1"/>
  <c r="E90" i="7" s="1"/>
  <c r="E89" i="7" a="1"/>
  <c r="E89" i="7" s="1"/>
  <c r="E88" i="7" a="1"/>
  <c r="E88" i="7" s="1"/>
  <c r="F79" i="7" l="1" a="1"/>
  <c r="F79" i="7" s="1"/>
  <c r="E79" i="7" a="1"/>
  <c r="E79" i="7" s="1"/>
  <c r="D79" i="7" a="1"/>
  <c r="D79" i="7" s="1"/>
  <c r="F58" i="7" a="1"/>
  <c r="F58" i="7" s="1"/>
  <c r="E58" i="7" a="1"/>
  <c r="E58" i="7" s="1"/>
  <c r="D58" i="7" a="1"/>
  <c r="D58" i="7" s="1"/>
  <c r="F102" i="7" a="1"/>
  <c r="F102" i="7" s="1"/>
  <c r="F103" i="7" a="1"/>
  <c r="F103" i="7" s="1"/>
  <c r="F108" i="7" a="1"/>
  <c r="F108" i="7" s="1"/>
  <c r="F107" i="7" a="1"/>
  <c r="F107" i="7" s="1"/>
  <c r="F109" i="7" s="1"/>
  <c r="F106" i="7" a="1"/>
  <c r="F106" i="7" s="1"/>
  <c r="F105" i="7" a="1"/>
  <c r="F105" i="7" s="1"/>
  <c r="F104" i="7" a="1"/>
  <c r="F104" i="7" s="1"/>
  <c r="E102" i="7" a="1"/>
  <c r="E102" i="7" s="1"/>
  <c r="D102" i="7" a="1"/>
  <c r="D102" i="7" s="1"/>
  <c r="F145" i="7" l="1" a="1"/>
  <c r="F145" i="7" s="1"/>
  <c r="F144" i="7" a="1"/>
  <c r="F144" i="7" s="1"/>
  <c r="F143" i="7" a="1"/>
  <c r="F143" i="7" s="1"/>
  <c r="F142" i="7" a="1"/>
  <c r="F142" i="7" s="1"/>
  <c r="F141" i="7" a="1"/>
  <c r="F141" i="7" s="1"/>
  <c r="F140" i="7" a="1"/>
  <c r="F140" i="7" s="1"/>
  <c r="F138" i="7" a="1"/>
  <c r="F138" i="7" s="1"/>
  <c r="F137" i="7" a="1"/>
  <c r="F137" i="7" s="1"/>
  <c r="F136" i="7" a="1"/>
  <c r="F136" i="7" s="1"/>
  <c r="F135" i="7" a="1"/>
  <c r="F135" i="7" s="1"/>
  <c r="F139" i="7" s="1"/>
  <c r="F133" i="7" a="1"/>
  <c r="F133" i="7" s="1"/>
  <c r="F132" i="7" a="1"/>
  <c r="F132" i="7" s="1"/>
  <c r="F131" i="7" a="1"/>
  <c r="F131" i="7" s="1"/>
  <c r="F130" i="7" a="1"/>
  <c r="F130" i="7" s="1"/>
  <c r="F129" i="7" a="1"/>
  <c r="F129" i="7" s="1"/>
  <c r="F128" i="7" a="1"/>
  <c r="F128" i="7" s="1"/>
  <c r="F126" i="7" a="1"/>
  <c r="F126" i="7" s="1"/>
  <c r="F125" i="7" a="1"/>
  <c r="F125" i="7" s="1"/>
  <c r="F124" i="7" a="1"/>
  <c r="F124" i="7" s="1"/>
  <c r="F123" i="7" a="1"/>
  <c r="F123" i="7" s="1"/>
  <c r="F127" i="7" s="1"/>
  <c r="F121" i="7" a="1"/>
  <c r="F121" i="7" s="1"/>
  <c r="F120" i="7" a="1"/>
  <c r="F120" i="7" s="1"/>
  <c r="F119" i="7" a="1"/>
  <c r="F119" i="7" s="1"/>
  <c r="F118" i="7" a="1"/>
  <c r="F118" i="7" s="1"/>
  <c r="F117" i="7" a="1"/>
  <c r="F117" i="7" s="1"/>
  <c r="F116" i="7" a="1"/>
  <c r="F116" i="7" s="1"/>
  <c r="F114" i="7" a="1"/>
  <c r="F114" i="7" s="1"/>
  <c r="F113" i="7" a="1"/>
  <c r="F113" i="7" s="1"/>
  <c r="F112" i="7" a="1"/>
  <c r="F112" i="7" s="1"/>
  <c r="F111" i="7" a="1"/>
  <c r="F111" i="7" s="1"/>
  <c r="F115" i="7" s="1"/>
  <c r="E145" i="7" a="1"/>
  <c r="E145" i="7" s="1"/>
  <c r="E144" i="7" a="1"/>
  <c r="E144" i="7" s="1"/>
  <c r="E143" i="7" a="1"/>
  <c r="E143" i="7" s="1"/>
  <c r="E142" i="7" a="1"/>
  <c r="E142" i="7" s="1"/>
  <c r="E141" i="7" a="1"/>
  <c r="E141" i="7" s="1"/>
  <c r="E140" i="7" a="1"/>
  <c r="E140" i="7" s="1"/>
  <c r="E138" i="7" a="1"/>
  <c r="E138" i="7" s="1"/>
  <c r="E137" i="7" a="1"/>
  <c r="E137" i="7" s="1"/>
  <c r="E136" i="7" a="1"/>
  <c r="E136" i="7" s="1"/>
  <c r="E135" i="7" a="1"/>
  <c r="E135" i="7" s="1"/>
  <c r="E133" i="7" a="1"/>
  <c r="E133" i="7" s="1"/>
  <c r="E132" i="7" a="1"/>
  <c r="E132" i="7" s="1"/>
  <c r="E131" i="7" a="1"/>
  <c r="E131" i="7" s="1"/>
  <c r="E130" i="7" a="1"/>
  <c r="E130" i="7" s="1"/>
  <c r="E129" i="7" a="1"/>
  <c r="E129" i="7" s="1"/>
  <c r="E128" i="7" a="1"/>
  <c r="E128" i="7" s="1"/>
  <c r="E126" i="7" a="1"/>
  <c r="E126" i="7" s="1"/>
  <c r="E125" i="7" a="1"/>
  <c r="E125" i="7" s="1"/>
  <c r="E124" i="7" a="1"/>
  <c r="E124" i="7" s="1"/>
  <c r="E123" i="7" a="1"/>
  <c r="E123" i="7" s="1"/>
  <c r="E121" i="7" a="1"/>
  <c r="E121" i="7" s="1"/>
  <c r="E120" i="7" a="1"/>
  <c r="E120" i="7" s="1"/>
  <c r="E118" i="7" a="1"/>
  <c r="E118" i="7" s="1"/>
  <c r="E119" i="7" a="1"/>
  <c r="E119" i="7" s="1"/>
  <c r="E117" i="7" a="1"/>
  <c r="E117" i="7" s="1"/>
  <c r="E116" i="7" a="1"/>
  <c r="E116" i="7" s="1"/>
  <c r="E114" i="7" a="1"/>
  <c r="E114" i="7" s="1"/>
  <c r="E113" i="7" a="1"/>
  <c r="E113" i="7" s="1"/>
  <c r="E112" i="7" a="1"/>
  <c r="E112" i="7" s="1"/>
  <c r="E111" i="7" a="1"/>
  <c r="E111" i="7" s="1"/>
  <c r="E91" i="7"/>
  <c r="D143" i="7" a="1"/>
  <c r="D143" i="7" s="1"/>
  <c r="D142" i="7" a="1"/>
  <c r="D142" i="7" s="1"/>
  <c r="D141" i="7" a="1"/>
  <c r="D141" i="7" s="1"/>
  <c r="D140" i="7" a="1"/>
  <c r="D140" i="7" s="1"/>
  <c r="D138" i="7" a="1"/>
  <c r="D138" i="7" s="1"/>
  <c r="D137" i="7" a="1"/>
  <c r="D137" i="7" s="1"/>
  <c r="D136" i="7" a="1"/>
  <c r="D136" i="7" s="1"/>
  <c r="D135" i="7" a="1"/>
  <c r="D135" i="7" s="1"/>
  <c r="D139" i="7" s="1"/>
  <c r="D133" i="7" a="1"/>
  <c r="D133" i="7" s="1"/>
  <c r="D132" i="7" a="1"/>
  <c r="D132" i="7" s="1"/>
  <c r="D131" i="7" a="1"/>
  <c r="D131" i="7" s="1"/>
  <c r="D130" i="7" a="1"/>
  <c r="D130" i="7" s="1"/>
  <c r="D129" i="7" a="1"/>
  <c r="D129" i="7" s="1"/>
  <c r="D128" i="7" a="1"/>
  <c r="D128" i="7" s="1"/>
  <c r="D126" i="7" a="1"/>
  <c r="D126" i="7" s="1"/>
  <c r="D125" i="7" a="1"/>
  <c r="D125" i="7" s="1"/>
  <c r="D124" i="7" a="1"/>
  <c r="D124" i="7" s="1"/>
  <c r="D123" i="7" a="1"/>
  <c r="D123" i="7" s="1"/>
  <c r="D127" i="7" s="1"/>
  <c r="D121" i="7" a="1"/>
  <c r="D121" i="7" s="1"/>
  <c r="D120" i="7" a="1"/>
  <c r="D120" i="7" s="1"/>
  <c r="D119" i="7" a="1"/>
  <c r="D119" i="7" s="1"/>
  <c r="D118" i="7" a="1"/>
  <c r="D118" i="7" s="1"/>
  <c r="D117" i="7" a="1"/>
  <c r="D117" i="7" s="1"/>
  <c r="D116" i="7" a="1"/>
  <c r="D116" i="7" s="1"/>
  <c r="D114" i="7" a="1"/>
  <c r="D114" i="7" s="1"/>
  <c r="D113" i="7" a="1"/>
  <c r="D113" i="7" s="1"/>
  <c r="D112" i="7" a="1"/>
  <c r="D112" i="7" s="1"/>
  <c r="D111" i="7" a="1"/>
  <c r="D111" i="7" s="1"/>
  <c r="D40" i="7" a="1"/>
  <c r="D40" i="7" s="1"/>
  <c r="F52" i="7" a="1"/>
  <c r="F52" i="7" s="1"/>
  <c r="F51" i="7" a="1"/>
  <c r="F51" i="7" s="1"/>
  <c r="F50" i="7" a="1"/>
  <c r="F50" i="7" s="1"/>
  <c r="F49" i="7" a="1"/>
  <c r="F49" i="7" s="1"/>
  <c r="F53" i="7" s="1"/>
  <c r="E52" i="7" a="1"/>
  <c r="E52" i="7" s="1"/>
  <c r="E51" i="7" a="1"/>
  <c r="E51" i="7" s="1"/>
  <c r="E50" i="7" a="1"/>
  <c r="E50" i="7" s="1"/>
  <c r="E49" i="7" a="1"/>
  <c r="E49" i="7" s="1"/>
  <c r="F41" i="7" a="1"/>
  <c r="F41" i="7" s="1"/>
  <c r="F40" i="7" a="1"/>
  <c r="F40" i="7" s="1"/>
  <c r="F39" i="7" a="1"/>
  <c r="F39" i="7" s="1"/>
  <c r="F38" i="7" a="1"/>
  <c r="F38" i="7" s="1"/>
  <c r="F42" i="7" s="1"/>
  <c r="E41" i="7" a="1"/>
  <c r="E41" i="7" s="1"/>
  <c r="E40" i="7" a="1"/>
  <c r="E40" i="7" s="1"/>
  <c r="E39" i="7" a="1"/>
  <c r="E39" i="7" s="1"/>
  <c r="E38" i="7" a="1"/>
  <c r="E38" i="7" s="1"/>
  <c r="D41" i="7" a="1"/>
  <c r="D41" i="7" s="1"/>
  <c r="D39" i="7" a="1"/>
  <c r="D39" i="7" s="1"/>
  <c r="D38" i="7" a="1"/>
  <c r="D38" i="7" s="1"/>
  <c r="D49" i="7" a="1"/>
  <c r="D49" i="7" s="1"/>
  <c r="D52" i="7" a="1"/>
  <c r="D52" i="7" s="1"/>
  <c r="D50" i="7" a="1"/>
  <c r="D50" i="7" s="1"/>
  <c r="E100" i="7" l="1"/>
  <c r="E109" i="7"/>
  <c r="F100" i="7"/>
  <c r="E139" i="7"/>
  <c r="E127" i="7"/>
  <c r="E115" i="7"/>
  <c r="D42" i="7"/>
  <c r="E53" i="7"/>
  <c r="E42" i="7"/>
  <c r="D53" i="7"/>
  <c r="D108" i="7" a="1"/>
  <c r="D108" i="7" s="1"/>
  <c r="D107" i="7" a="1"/>
  <c r="D107" i="7" s="1"/>
  <c r="D99" i="7"/>
  <c r="F64" i="7" a="1"/>
  <c r="F64" i="7" s="1"/>
  <c r="E64" i="7" a="1"/>
  <c r="E64" i="7" s="1"/>
  <c r="D64" i="7" a="1"/>
  <c r="D64" i="7" s="1"/>
  <c r="F59" i="7" a="1"/>
  <c r="F59" i="7" s="1"/>
  <c r="E59" i="7" a="1"/>
  <c r="E59" i="7" s="1"/>
  <c r="D59" i="7" a="1"/>
  <c r="D59" i="7" s="1"/>
  <c r="F57" i="7" a="1"/>
  <c r="F57" i="7" s="1"/>
  <c r="E57" i="7" a="1"/>
  <c r="E57" i="7" s="1"/>
  <c r="D57" i="7" a="1"/>
  <c r="D57" i="7" s="1"/>
  <c r="F56" i="7" a="1"/>
  <c r="F56" i="7" s="1"/>
  <c r="E56" i="7" a="1"/>
  <c r="E56" i="7" s="1"/>
  <c r="D56" i="7" a="1"/>
  <c r="D56" i="7" s="1"/>
  <c r="F55" i="7" a="1"/>
  <c r="F55" i="7" s="1"/>
  <c r="E55" i="7" a="1"/>
  <c r="E55" i="7" s="1"/>
  <c r="D55" i="7" a="1"/>
  <c r="D55" i="7" s="1"/>
  <c r="F54" i="7" a="1"/>
  <c r="F54" i="7" s="1"/>
  <c r="E54" i="7" a="1"/>
  <c r="E54" i="7" s="1"/>
  <c r="D54" i="7" a="1"/>
  <c r="D54" i="7" s="1"/>
  <c r="D51" i="7" a="1"/>
  <c r="D51" i="7" s="1"/>
  <c r="J10" i="13"/>
  <c r="M8" i="13" l="1"/>
  <c r="N8" i="13"/>
  <c r="M10" i="13"/>
  <c r="N10" i="13"/>
  <c r="M11" i="13"/>
  <c r="N11" i="13"/>
  <c r="M12" i="13"/>
  <c r="N12" i="13"/>
  <c r="M14" i="13"/>
  <c r="N14" i="13"/>
  <c r="M15" i="13"/>
  <c r="N15" i="13"/>
  <c r="M16" i="13"/>
  <c r="N16" i="13"/>
  <c r="M18" i="13"/>
  <c r="N18" i="13"/>
  <c r="M19" i="13"/>
  <c r="N19" i="13"/>
  <c r="M20" i="13"/>
  <c r="N20" i="13"/>
  <c r="M22" i="13"/>
  <c r="N22" i="13"/>
  <c r="M23" i="13"/>
  <c r="N23" i="13"/>
  <c r="M24" i="13"/>
  <c r="N24" i="13"/>
  <c r="M25" i="13"/>
  <c r="N25" i="13"/>
  <c r="M26" i="13"/>
  <c r="N26" i="13"/>
  <c r="M28" i="13"/>
  <c r="N28" i="13"/>
  <c r="M29" i="13"/>
  <c r="N29" i="13"/>
  <c r="M32" i="13"/>
  <c r="N32" i="13"/>
  <c r="M34" i="13"/>
  <c r="N34" i="13"/>
  <c r="M35" i="13"/>
  <c r="N35" i="13"/>
  <c r="M36" i="13"/>
  <c r="N36" i="13"/>
  <c r="M38" i="13"/>
  <c r="N38" i="13"/>
  <c r="M39" i="13"/>
  <c r="N39" i="13"/>
  <c r="M40" i="13"/>
  <c r="N40" i="13"/>
  <c r="M42" i="13"/>
  <c r="N42" i="13"/>
  <c r="M43" i="13"/>
  <c r="N43" i="13"/>
  <c r="M44" i="13"/>
  <c r="N44" i="13"/>
  <c r="M46" i="13"/>
  <c r="N46" i="13"/>
  <c r="M47" i="13"/>
  <c r="N47" i="13"/>
  <c r="M48" i="13"/>
  <c r="N48" i="13"/>
  <c r="M49" i="13"/>
  <c r="N49" i="13"/>
  <c r="M50" i="13"/>
  <c r="N50" i="13"/>
  <c r="M52" i="13"/>
  <c r="N52" i="13"/>
  <c r="M53" i="13"/>
  <c r="N53" i="13"/>
  <c r="M56" i="13"/>
  <c r="N56" i="13"/>
  <c r="M58" i="13"/>
  <c r="N58" i="13"/>
  <c r="M59" i="13"/>
  <c r="N59" i="13"/>
  <c r="M60" i="13"/>
  <c r="N60" i="13"/>
  <c r="M62" i="13"/>
  <c r="N62" i="13"/>
  <c r="M63" i="13"/>
  <c r="N63" i="13"/>
  <c r="M64" i="13"/>
  <c r="N64" i="13"/>
  <c r="M66" i="13"/>
  <c r="N66" i="13"/>
  <c r="M67" i="13"/>
  <c r="N67" i="13"/>
  <c r="M68" i="13"/>
  <c r="N68" i="13"/>
  <c r="M70" i="13"/>
  <c r="N70" i="13"/>
  <c r="M71" i="13"/>
  <c r="N71" i="13"/>
  <c r="M72" i="13"/>
  <c r="N72" i="13"/>
  <c r="M73" i="13"/>
  <c r="N73" i="13"/>
  <c r="M74" i="13"/>
  <c r="N74" i="13"/>
  <c r="M76" i="13"/>
  <c r="N76" i="13"/>
  <c r="M77" i="13"/>
  <c r="N77" i="13"/>
  <c r="M80" i="13"/>
  <c r="N80" i="13"/>
  <c r="M82" i="13"/>
  <c r="N82" i="13"/>
  <c r="M83" i="13"/>
  <c r="N83" i="13"/>
  <c r="M84" i="13"/>
  <c r="N84" i="13"/>
  <c r="M86" i="13"/>
  <c r="N86" i="13"/>
  <c r="M87" i="13"/>
  <c r="N87" i="13"/>
  <c r="M88" i="13"/>
  <c r="N88" i="13"/>
  <c r="M90" i="13"/>
  <c r="N90" i="13"/>
  <c r="M91" i="13"/>
  <c r="N91" i="13"/>
  <c r="M92" i="13"/>
  <c r="N92" i="13"/>
  <c r="M94" i="13"/>
  <c r="N94" i="13"/>
  <c r="M95" i="13"/>
  <c r="N95" i="13"/>
  <c r="M96" i="13"/>
  <c r="N96" i="13"/>
  <c r="M97" i="13"/>
  <c r="N97" i="13"/>
  <c r="M98" i="13"/>
  <c r="N98" i="13"/>
  <c r="M100" i="13"/>
  <c r="N100" i="13"/>
  <c r="M101" i="13"/>
  <c r="N101" i="13"/>
  <c r="M108" i="13"/>
  <c r="N108" i="13"/>
  <c r="M110" i="13"/>
  <c r="N110" i="13"/>
  <c r="M112" i="13"/>
  <c r="N112" i="13"/>
  <c r="M113" i="13"/>
  <c r="N113" i="13"/>
  <c r="M114" i="13"/>
  <c r="N114" i="13"/>
  <c r="M116" i="13"/>
  <c r="N116" i="13"/>
  <c r="M117" i="13"/>
  <c r="N117" i="13"/>
  <c r="M118" i="13"/>
  <c r="N118" i="13"/>
  <c r="M120" i="13"/>
  <c r="N120" i="13"/>
  <c r="M121" i="13"/>
  <c r="N121" i="13"/>
  <c r="M122" i="13"/>
  <c r="N122" i="13"/>
  <c r="M124" i="13"/>
  <c r="N124" i="13"/>
  <c r="M125" i="13"/>
  <c r="N125" i="13"/>
  <c r="M126" i="13"/>
  <c r="N126" i="13"/>
  <c r="M127" i="13"/>
  <c r="N127" i="13"/>
  <c r="M128" i="13"/>
  <c r="N128" i="13"/>
  <c r="M130" i="13"/>
  <c r="N130" i="13"/>
  <c r="M131" i="13"/>
  <c r="N131" i="13"/>
  <c r="M133" i="13"/>
  <c r="N133" i="13"/>
  <c r="M135" i="13"/>
  <c r="N135" i="13"/>
  <c r="M137" i="13"/>
  <c r="N137" i="13"/>
  <c r="M138" i="13"/>
  <c r="N138" i="13"/>
  <c r="M139" i="13"/>
  <c r="N139" i="13"/>
  <c r="M141" i="13"/>
  <c r="N141" i="13"/>
  <c r="M142" i="13"/>
  <c r="N142" i="13"/>
  <c r="M143" i="13"/>
  <c r="N143" i="13"/>
  <c r="M145" i="13"/>
  <c r="N145" i="13"/>
  <c r="M146" i="13"/>
  <c r="N146" i="13"/>
  <c r="M147" i="13"/>
  <c r="N147" i="13"/>
  <c r="M149" i="13"/>
  <c r="N149" i="13"/>
  <c r="M150" i="13"/>
  <c r="N150" i="13"/>
  <c r="M151" i="13"/>
  <c r="N151" i="13"/>
  <c r="M152" i="13"/>
  <c r="N152" i="13"/>
  <c r="M153" i="13"/>
  <c r="N153" i="13"/>
  <c r="M155" i="13"/>
  <c r="N155" i="13"/>
  <c r="M156" i="13"/>
  <c r="N156" i="13"/>
  <c r="M158" i="13"/>
  <c r="N158" i="13"/>
  <c r="M160" i="13"/>
  <c r="N160" i="13"/>
  <c r="M162" i="13"/>
  <c r="N162" i="13"/>
  <c r="M163" i="13"/>
  <c r="N163" i="13"/>
  <c r="M164" i="13"/>
  <c r="N164" i="13"/>
  <c r="M166" i="13"/>
  <c r="N166" i="13"/>
  <c r="M167" i="13"/>
  <c r="N167" i="13"/>
  <c r="M168" i="13"/>
  <c r="N168" i="13"/>
  <c r="M170" i="13"/>
  <c r="N170" i="13"/>
  <c r="M171" i="13"/>
  <c r="N171" i="13"/>
  <c r="M172" i="13"/>
  <c r="N172" i="13"/>
  <c r="M174" i="13"/>
  <c r="N174" i="13"/>
  <c r="M175" i="13"/>
  <c r="N175" i="13"/>
  <c r="M176" i="13"/>
  <c r="N176" i="13"/>
  <c r="M177" i="13"/>
  <c r="N177" i="13"/>
  <c r="M178" i="13"/>
  <c r="N178" i="13"/>
  <c r="M180" i="13"/>
  <c r="N180" i="13"/>
  <c r="M181" i="13"/>
  <c r="N181" i="13"/>
  <c r="M183" i="13"/>
  <c r="N183" i="13"/>
  <c r="M185" i="13"/>
  <c r="N185" i="13"/>
  <c r="M187" i="13"/>
  <c r="N187" i="13"/>
  <c r="M188" i="13"/>
  <c r="N188" i="13"/>
  <c r="M189" i="13"/>
  <c r="N189" i="13"/>
  <c r="M191" i="13"/>
  <c r="N191" i="13"/>
  <c r="M192" i="13"/>
  <c r="N192" i="13"/>
  <c r="M193" i="13"/>
  <c r="N193" i="13"/>
  <c r="M195" i="13"/>
  <c r="N195" i="13"/>
  <c r="M196" i="13"/>
  <c r="N196" i="13"/>
  <c r="M197" i="13"/>
  <c r="N197" i="13"/>
  <c r="M199" i="13"/>
  <c r="N199" i="13"/>
  <c r="M200" i="13"/>
  <c r="N200" i="13"/>
  <c r="M201" i="13"/>
  <c r="N201" i="13"/>
  <c r="M202" i="13"/>
  <c r="N202" i="13"/>
  <c r="M203" i="13"/>
  <c r="N203" i="13"/>
  <c r="M205" i="13"/>
  <c r="N205" i="13"/>
  <c r="M206" i="13"/>
  <c r="N206" i="13"/>
  <c r="M215" i="13"/>
  <c r="N215" i="13"/>
  <c r="M217" i="13"/>
  <c r="N217" i="13"/>
  <c r="M218" i="13"/>
  <c r="N218" i="13"/>
  <c r="M219" i="13"/>
  <c r="N219" i="13"/>
  <c r="M221" i="13"/>
  <c r="N221" i="13"/>
  <c r="M222" i="13"/>
  <c r="N222" i="13"/>
  <c r="M223" i="13"/>
  <c r="N223" i="13"/>
  <c r="M225" i="13"/>
  <c r="N225" i="13"/>
  <c r="M226" i="13"/>
  <c r="N226" i="13"/>
  <c r="M227" i="13"/>
  <c r="N227" i="13"/>
  <c r="M229" i="13"/>
  <c r="N229" i="13"/>
  <c r="M230" i="13"/>
  <c r="N230" i="13"/>
  <c r="M231" i="13"/>
  <c r="N231" i="13"/>
  <c r="M232" i="13"/>
  <c r="N232" i="13"/>
  <c r="M233" i="13"/>
  <c r="N233" i="13"/>
  <c r="M235" i="13"/>
  <c r="N235" i="13"/>
  <c r="M236" i="13"/>
  <c r="N236" i="13"/>
  <c r="M239" i="13"/>
  <c r="N239" i="13"/>
  <c r="M241" i="13"/>
  <c r="N241" i="13"/>
  <c r="M242" i="13"/>
  <c r="N242" i="13"/>
  <c r="M243" i="13"/>
  <c r="N243" i="13"/>
  <c r="M245" i="13"/>
  <c r="N245" i="13"/>
  <c r="M246" i="13"/>
  <c r="N246" i="13"/>
  <c r="M247" i="13"/>
  <c r="N247" i="13"/>
  <c r="M249" i="13"/>
  <c r="N249" i="13"/>
  <c r="M250" i="13"/>
  <c r="N250" i="13"/>
  <c r="M251" i="13"/>
  <c r="N251" i="13"/>
  <c r="M253" i="13"/>
  <c r="N253" i="13"/>
  <c r="M254" i="13"/>
  <c r="N254" i="13"/>
  <c r="M255" i="13"/>
  <c r="N255" i="13"/>
  <c r="M256" i="13"/>
  <c r="N256" i="13"/>
  <c r="M257" i="13"/>
  <c r="N257" i="13"/>
  <c r="M259" i="13"/>
  <c r="N259" i="13"/>
  <c r="M260" i="13"/>
  <c r="N260" i="13"/>
  <c r="J8" i="13"/>
  <c r="K8" i="13"/>
  <c r="K10" i="13"/>
  <c r="J11" i="13"/>
  <c r="K11" i="13"/>
  <c r="J12" i="13"/>
  <c r="K12" i="13"/>
  <c r="J14" i="13"/>
  <c r="K14" i="13"/>
  <c r="J15" i="13"/>
  <c r="K15" i="13"/>
  <c r="J16" i="13"/>
  <c r="K16" i="13"/>
  <c r="J18" i="13"/>
  <c r="K18" i="13"/>
  <c r="J19" i="13"/>
  <c r="K19" i="13"/>
  <c r="J20" i="13"/>
  <c r="K20" i="13"/>
  <c r="J22" i="13"/>
  <c r="K22" i="13"/>
  <c r="J23" i="13"/>
  <c r="K23" i="13"/>
  <c r="J24" i="13"/>
  <c r="K24" i="13"/>
  <c r="J25" i="13"/>
  <c r="K25" i="13"/>
  <c r="J26" i="13"/>
  <c r="K26" i="13"/>
  <c r="J28" i="13"/>
  <c r="K28" i="13"/>
  <c r="J29" i="13"/>
  <c r="K29" i="13"/>
  <c r="J32" i="13"/>
  <c r="K32" i="13"/>
  <c r="J34" i="13"/>
  <c r="K34" i="13"/>
  <c r="J35" i="13"/>
  <c r="K35" i="13"/>
  <c r="J36" i="13"/>
  <c r="K36" i="13"/>
  <c r="J38" i="13"/>
  <c r="K38" i="13"/>
  <c r="J39" i="13"/>
  <c r="K39" i="13"/>
  <c r="J40" i="13"/>
  <c r="K40" i="13"/>
  <c r="J42" i="13"/>
  <c r="K42" i="13"/>
  <c r="J43" i="13"/>
  <c r="K43" i="13"/>
  <c r="J44" i="13"/>
  <c r="K44" i="13"/>
  <c r="J46" i="13"/>
  <c r="K46" i="13"/>
  <c r="J47" i="13"/>
  <c r="K47" i="13"/>
  <c r="J48" i="13"/>
  <c r="K48" i="13"/>
  <c r="J49" i="13"/>
  <c r="K49" i="13"/>
  <c r="J50" i="13"/>
  <c r="K50" i="13"/>
  <c r="J52" i="13"/>
  <c r="K52" i="13"/>
  <c r="J53" i="13"/>
  <c r="K53" i="13"/>
  <c r="J56" i="13"/>
  <c r="K56" i="13"/>
  <c r="J58" i="13"/>
  <c r="K58" i="13"/>
  <c r="J59" i="13"/>
  <c r="K59" i="13"/>
  <c r="J60" i="13"/>
  <c r="K60" i="13"/>
  <c r="J62" i="13"/>
  <c r="K62" i="13"/>
  <c r="J63" i="13"/>
  <c r="K63" i="13"/>
  <c r="J64" i="13"/>
  <c r="K64" i="13"/>
  <c r="J66" i="13"/>
  <c r="K66" i="13"/>
  <c r="J67" i="13"/>
  <c r="K67" i="13"/>
  <c r="J68" i="13"/>
  <c r="K68" i="13"/>
  <c r="J70" i="13"/>
  <c r="K70" i="13"/>
  <c r="J71" i="13"/>
  <c r="K71" i="13"/>
  <c r="J72" i="13"/>
  <c r="K72" i="13"/>
  <c r="J73" i="13"/>
  <c r="K73" i="13"/>
  <c r="J74" i="13"/>
  <c r="K74" i="13"/>
  <c r="J76" i="13"/>
  <c r="K76" i="13"/>
  <c r="J77" i="13"/>
  <c r="K77" i="13"/>
  <c r="J80" i="13"/>
  <c r="K80" i="13"/>
  <c r="J82" i="13"/>
  <c r="K82" i="13"/>
  <c r="J83" i="13"/>
  <c r="K83" i="13"/>
  <c r="J84" i="13"/>
  <c r="K84" i="13"/>
  <c r="J86" i="13"/>
  <c r="K86" i="13"/>
  <c r="J87" i="13"/>
  <c r="K87" i="13"/>
  <c r="J88" i="13"/>
  <c r="K88" i="13"/>
  <c r="J90" i="13"/>
  <c r="K90" i="13"/>
  <c r="J91" i="13"/>
  <c r="K91" i="13"/>
  <c r="J92" i="13"/>
  <c r="K92" i="13"/>
  <c r="J94" i="13"/>
  <c r="K94" i="13"/>
  <c r="J95" i="13"/>
  <c r="K95" i="13"/>
  <c r="J96" i="13"/>
  <c r="K96" i="13"/>
  <c r="J97" i="13"/>
  <c r="K97" i="13"/>
  <c r="J98" i="13"/>
  <c r="K98" i="13"/>
  <c r="J100" i="13"/>
  <c r="K100" i="13"/>
  <c r="J101" i="13"/>
  <c r="K101" i="13"/>
  <c r="J108" i="13"/>
  <c r="K108" i="13"/>
  <c r="J110" i="13"/>
  <c r="K110" i="13"/>
  <c r="J112" i="13"/>
  <c r="K112" i="13"/>
  <c r="J113" i="13"/>
  <c r="K113" i="13"/>
  <c r="J114" i="13"/>
  <c r="K114" i="13"/>
  <c r="J116" i="13"/>
  <c r="K116" i="13"/>
  <c r="J117" i="13"/>
  <c r="K117" i="13"/>
  <c r="J118" i="13"/>
  <c r="K118" i="13"/>
  <c r="J120" i="13"/>
  <c r="K120" i="13"/>
  <c r="J121" i="13"/>
  <c r="K121" i="13"/>
  <c r="J122" i="13"/>
  <c r="K122" i="13"/>
  <c r="J124" i="13"/>
  <c r="K124" i="13"/>
  <c r="J125" i="13"/>
  <c r="K125" i="13"/>
  <c r="J126" i="13"/>
  <c r="K126" i="13"/>
  <c r="J127" i="13"/>
  <c r="K127" i="13"/>
  <c r="J128" i="13"/>
  <c r="K128" i="13"/>
  <c r="J130" i="13"/>
  <c r="K130" i="13"/>
  <c r="J131" i="13"/>
  <c r="K131" i="13"/>
  <c r="J133" i="13"/>
  <c r="K133" i="13"/>
  <c r="J135" i="13"/>
  <c r="K135" i="13"/>
  <c r="J137" i="13"/>
  <c r="K137" i="13"/>
  <c r="J138" i="13"/>
  <c r="K138" i="13"/>
  <c r="J139" i="13"/>
  <c r="K139" i="13"/>
  <c r="J141" i="13"/>
  <c r="K141" i="13"/>
  <c r="J142" i="13"/>
  <c r="K142" i="13"/>
  <c r="J143" i="13"/>
  <c r="K143" i="13"/>
  <c r="J145" i="13"/>
  <c r="K145" i="13"/>
  <c r="J146" i="13"/>
  <c r="K146" i="13"/>
  <c r="J147" i="13"/>
  <c r="K147" i="13"/>
  <c r="J149" i="13"/>
  <c r="K149" i="13"/>
  <c r="J150" i="13"/>
  <c r="K150" i="13"/>
  <c r="J151" i="13"/>
  <c r="K151" i="13"/>
  <c r="J152" i="13"/>
  <c r="K152" i="13"/>
  <c r="J153" i="13"/>
  <c r="K153" i="13"/>
  <c r="J155" i="13"/>
  <c r="K155" i="13"/>
  <c r="J156" i="13"/>
  <c r="K156" i="13"/>
  <c r="J158" i="13"/>
  <c r="K158" i="13"/>
  <c r="J160" i="13"/>
  <c r="K160" i="13"/>
  <c r="J162" i="13"/>
  <c r="K162" i="13"/>
  <c r="J163" i="13"/>
  <c r="K163" i="13"/>
  <c r="J164" i="13"/>
  <c r="K164" i="13"/>
  <c r="J166" i="13"/>
  <c r="K166" i="13"/>
  <c r="J167" i="13"/>
  <c r="K167" i="13"/>
  <c r="J168" i="13"/>
  <c r="K168" i="13"/>
  <c r="J170" i="13"/>
  <c r="K170" i="13"/>
  <c r="J171" i="13"/>
  <c r="K171" i="13"/>
  <c r="J172" i="13"/>
  <c r="K172" i="13"/>
  <c r="J174" i="13"/>
  <c r="K174" i="13"/>
  <c r="J175" i="13"/>
  <c r="K175" i="13"/>
  <c r="J176" i="13"/>
  <c r="K176" i="13"/>
  <c r="J177" i="13"/>
  <c r="K177" i="13"/>
  <c r="J178" i="13"/>
  <c r="K178" i="13"/>
  <c r="J180" i="13"/>
  <c r="K180" i="13"/>
  <c r="J181" i="13"/>
  <c r="K181" i="13"/>
  <c r="J183" i="13"/>
  <c r="K183" i="13"/>
  <c r="J185" i="13"/>
  <c r="K185" i="13"/>
  <c r="J187" i="13"/>
  <c r="K187" i="13"/>
  <c r="J188" i="13"/>
  <c r="K188" i="13"/>
  <c r="J189" i="13"/>
  <c r="K189" i="13"/>
  <c r="J191" i="13"/>
  <c r="K191" i="13"/>
  <c r="J192" i="13"/>
  <c r="K192" i="13"/>
  <c r="J193" i="13"/>
  <c r="K193" i="13"/>
  <c r="J195" i="13"/>
  <c r="K195" i="13"/>
  <c r="J196" i="13"/>
  <c r="K196" i="13"/>
  <c r="J197" i="13"/>
  <c r="K197" i="13"/>
  <c r="J199" i="13"/>
  <c r="K199" i="13"/>
  <c r="J200" i="13"/>
  <c r="K200" i="13"/>
  <c r="J201" i="13"/>
  <c r="K201" i="13"/>
  <c r="J202" i="13"/>
  <c r="K202" i="13"/>
  <c r="J203" i="13"/>
  <c r="K203" i="13"/>
  <c r="J205" i="13"/>
  <c r="K205" i="13"/>
  <c r="J206" i="13"/>
  <c r="K206" i="13"/>
  <c r="J215" i="13"/>
  <c r="K215" i="13"/>
  <c r="J217" i="13"/>
  <c r="K217" i="13"/>
  <c r="J218" i="13"/>
  <c r="K218" i="13"/>
  <c r="J219" i="13"/>
  <c r="K219" i="13"/>
  <c r="J221" i="13"/>
  <c r="K221" i="13"/>
  <c r="J222" i="13"/>
  <c r="K222" i="13"/>
  <c r="J223" i="13"/>
  <c r="K223" i="13"/>
  <c r="J225" i="13"/>
  <c r="K225" i="13"/>
  <c r="J226" i="13"/>
  <c r="K226" i="13"/>
  <c r="J227" i="13"/>
  <c r="K227" i="13"/>
  <c r="J229" i="13"/>
  <c r="K229" i="13"/>
  <c r="J230" i="13"/>
  <c r="K230" i="13"/>
  <c r="J231" i="13"/>
  <c r="K231" i="13"/>
  <c r="J232" i="13"/>
  <c r="K232" i="13"/>
  <c r="J233" i="13"/>
  <c r="K233" i="13"/>
  <c r="J235" i="13"/>
  <c r="K235" i="13"/>
  <c r="J236" i="13"/>
  <c r="K236" i="13"/>
  <c r="J239" i="13"/>
  <c r="K239" i="13"/>
  <c r="J241" i="13"/>
  <c r="K241" i="13"/>
  <c r="J242" i="13"/>
  <c r="K242" i="13"/>
  <c r="J243" i="13"/>
  <c r="K243" i="13"/>
  <c r="J245" i="13"/>
  <c r="K245" i="13"/>
  <c r="J246" i="13"/>
  <c r="K246" i="13"/>
  <c r="J247" i="13"/>
  <c r="K247" i="13"/>
  <c r="J249" i="13"/>
  <c r="K249" i="13"/>
  <c r="J250" i="13"/>
  <c r="K250" i="13"/>
  <c r="J251" i="13"/>
  <c r="K251" i="13"/>
  <c r="J253" i="13"/>
  <c r="K253" i="13"/>
  <c r="J254" i="13"/>
  <c r="K254" i="13"/>
  <c r="J255" i="13"/>
  <c r="K255" i="13"/>
  <c r="J256" i="13"/>
  <c r="K256" i="13"/>
  <c r="J257" i="13"/>
  <c r="K257" i="13"/>
  <c r="J259" i="13"/>
  <c r="K259" i="13"/>
  <c r="J260" i="13"/>
  <c r="K260" i="13"/>
  <c r="K237" i="13" l="1"/>
  <c r="K182" i="13"/>
  <c r="J182" i="13"/>
  <c r="J54" i="13"/>
  <c r="N78" i="13"/>
  <c r="K213" i="13"/>
  <c r="K30" i="13"/>
  <c r="M54" i="13"/>
  <c r="J237" i="13"/>
  <c r="J157" i="13"/>
  <c r="J104" i="13" s="1"/>
  <c r="J30" i="13"/>
  <c r="K6" i="13"/>
  <c r="K3" i="13" s="1"/>
  <c r="N182" i="13"/>
  <c r="N104" i="13" s="1"/>
  <c r="N54" i="13"/>
  <c r="K157" i="13"/>
  <c r="K104" i="13" s="1"/>
  <c r="J6" i="13"/>
  <c r="J3" i="13" s="1"/>
  <c r="M237" i="13"/>
  <c r="M182" i="13"/>
  <c r="M30" i="13"/>
  <c r="N237" i="13"/>
  <c r="N30" i="13"/>
  <c r="K78" i="13"/>
  <c r="M157" i="13"/>
  <c r="J213" i="13"/>
  <c r="J208" i="13" s="1"/>
  <c r="J78" i="13"/>
  <c r="N213" i="13"/>
  <c r="N157" i="13"/>
  <c r="N6" i="13"/>
  <c r="K54" i="13"/>
  <c r="M213" i="13"/>
  <c r="M78" i="13"/>
  <c r="M6" i="13"/>
  <c r="M3" i="13" s="1"/>
  <c r="F85" i="7" a="1"/>
  <c r="F85" i="7" s="1"/>
  <c r="E85" i="7" a="1"/>
  <c r="E85" i="7" s="1"/>
  <c r="D85" i="7" a="1"/>
  <c r="D85" i="7" s="1"/>
  <c r="M208" i="13" l="1"/>
  <c r="N208" i="13"/>
  <c r="K208" i="13"/>
  <c r="N3" i="13"/>
  <c r="M104" i="13"/>
  <c r="L260" i="13"/>
  <c r="L259" i="13"/>
  <c r="L257" i="13"/>
  <c r="L256" i="13"/>
  <c r="L255" i="13"/>
  <c r="L254" i="13"/>
  <c r="L253" i="13"/>
  <c r="L251" i="13"/>
  <c r="L250" i="13"/>
  <c r="L249" i="13"/>
  <c r="L247" i="13"/>
  <c r="L246" i="13"/>
  <c r="L245" i="13"/>
  <c r="L243" i="13"/>
  <c r="L242" i="13"/>
  <c r="L241" i="13"/>
  <c r="L239" i="13"/>
  <c r="L236" i="13"/>
  <c r="L235" i="13"/>
  <c r="L233" i="13"/>
  <c r="L232" i="13"/>
  <c r="L231" i="13"/>
  <c r="L230" i="13"/>
  <c r="L229" i="13"/>
  <c r="L227" i="13"/>
  <c r="L226" i="13"/>
  <c r="L225" i="13"/>
  <c r="L223" i="13"/>
  <c r="L222" i="13"/>
  <c r="L221" i="13"/>
  <c r="L219" i="13"/>
  <c r="L218" i="13"/>
  <c r="L217" i="13"/>
  <c r="L215" i="13"/>
  <c r="L206" i="13"/>
  <c r="L205" i="13"/>
  <c r="L203" i="13"/>
  <c r="L202" i="13"/>
  <c r="L201" i="13"/>
  <c r="L200" i="13"/>
  <c r="L199" i="13"/>
  <c r="L197" i="13"/>
  <c r="L196" i="13"/>
  <c r="L195" i="13"/>
  <c r="L193" i="13"/>
  <c r="L192" i="13"/>
  <c r="L191" i="13"/>
  <c r="L189" i="13"/>
  <c r="L188" i="13"/>
  <c r="L187" i="13"/>
  <c r="L185" i="13"/>
  <c r="L183" i="13"/>
  <c r="L181" i="13"/>
  <c r="L180" i="13"/>
  <c r="L178" i="13"/>
  <c r="L177" i="13"/>
  <c r="L176" i="13"/>
  <c r="L175" i="13"/>
  <c r="L174" i="13"/>
  <c r="L172" i="13"/>
  <c r="L171" i="13"/>
  <c r="L170" i="13"/>
  <c r="L168" i="13"/>
  <c r="L167" i="13"/>
  <c r="L166" i="13"/>
  <c r="L164" i="13"/>
  <c r="L163" i="13"/>
  <c r="L162" i="13"/>
  <c r="L160" i="13"/>
  <c r="L158" i="13"/>
  <c r="L156" i="13"/>
  <c r="L155" i="13"/>
  <c r="L153" i="13"/>
  <c r="L152" i="13"/>
  <c r="L151" i="13"/>
  <c r="L150" i="13"/>
  <c r="L149" i="13"/>
  <c r="L147" i="13"/>
  <c r="L146" i="13"/>
  <c r="L145" i="13"/>
  <c r="L143" i="13"/>
  <c r="L142" i="13"/>
  <c r="L141" i="13"/>
  <c r="L139" i="13"/>
  <c r="L138" i="13"/>
  <c r="L137" i="13"/>
  <c r="L135" i="13"/>
  <c r="L133" i="13"/>
  <c r="L108" i="13"/>
  <c r="L131" i="13"/>
  <c r="L130" i="13"/>
  <c r="L128" i="13"/>
  <c r="L127" i="13"/>
  <c r="L126" i="13"/>
  <c r="L125" i="13"/>
  <c r="L124" i="13"/>
  <c r="L122" i="13"/>
  <c r="L121" i="13"/>
  <c r="L120" i="13"/>
  <c r="L118" i="13"/>
  <c r="L117" i="13"/>
  <c r="L116" i="13"/>
  <c r="L114" i="13"/>
  <c r="L113" i="13"/>
  <c r="L112" i="13"/>
  <c r="L110" i="13"/>
  <c r="L101" i="13"/>
  <c r="L100" i="13"/>
  <c r="L98" i="13"/>
  <c r="L97" i="13"/>
  <c r="L96" i="13"/>
  <c r="L95" i="13"/>
  <c r="L94" i="13"/>
  <c r="L92" i="13"/>
  <c r="L91" i="13"/>
  <c r="L90" i="13"/>
  <c r="L88" i="13"/>
  <c r="L87" i="13"/>
  <c r="L86" i="13"/>
  <c r="L84" i="13"/>
  <c r="L83" i="13"/>
  <c r="L82" i="13"/>
  <c r="L80" i="13"/>
  <c r="L77" i="13"/>
  <c r="L76" i="13"/>
  <c r="L74" i="13"/>
  <c r="L73" i="13"/>
  <c r="L72" i="13"/>
  <c r="L71" i="13"/>
  <c r="L70" i="13"/>
  <c r="L68" i="13"/>
  <c r="L67" i="13"/>
  <c r="L66" i="13"/>
  <c r="L64" i="13"/>
  <c r="L63" i="13"/>
  <c r="L62" i="13"/>
  <c r="L60" i="13"/>
  <c r="L59" i="13"/>
  <c r="L58" i="13"/>
  <c r="L56" i="13"/>
  <c r="L53" i="13"/>
  <c r="L52" i="13"/>
  <c r="L50" i="13"/>
  <c r="L49" i="13"/>
  <c r="L48" i="13"/>
  <c r="L47" i="13"/>
  <c r="L46" i="13"/>
  <c r="L44" i="13"/>
  <c r="L43" i="13"/>
  <c r="L42" i="13"/>
  <c r="L40" i="13"/>
  <c r="L39" i="13"/>
  <c r="L38" i="13"/>
  <c r="L36" i="13"/>
  <c r="L35" i="13"/>
  <c r="L34" i="13"/>
  <c r="L32" i="13"/>
  <c r="L8" i="13"/>
  <c r="L10" i="13"/>
  <c r="L11" i="13"/>
  <c r="L12" i="13"/>
  <c r="L14" i="13"/>
  <c r="L15" i="13"/>
  <c r="L16" i="13"/>
  <c r="L18" i="13"/>
  <c r="L19" i="13"/>
  <c r="L20" i="13"/>
  <c r="L22" i="13"/>
  <c r="L23" i="13"/>
  <c r="L24" i="13"/>
  <c r="L25" i="13"/>
  <c r="L26" i="13"/>
  <c r="L28" i="13"/>
  <c r="L29" i="13"/>
  <c r="D29" i="7" a="1"/>
  <c r="D29" i="7" s="1"/>
  <c r="L237" i="13" l="1"/>
  <c r="L157" i="13"/>
  <c r="L213" i="13"/>
  <c r="L208" i="13" s="1"/>
  <c r="L30" i="13"/>
  <c r="L6" i="13"/>
  <c r="L78" i="13"/>
  <c r="L54" i="13"/>
  <c r="L182" i="13"/>
  <c r="L104" i="13" l="1"/>
  <c r="L3" i="13"/>
  <c r="B7" i="12"/>
  <c r="D7" i="12" s="1"/>
  <c r="B6" i="12"/>
  <c r="D6" i="12" s="1"/>
  <c r="F63" i="7" l="1" a="1"/>
  <c r="F63" i="7" s="1"/>
  <c r="F61" i="7" a="1"/>
  <c r="F61" i="7" s="1"/>
  <c r="F60" i="7" a="1"/>
  <c r="F60" i="7" s="1"/>
  <c r="F48" i="7" a="1"/>
  <c r="F48" i="7" s="1"/>
  <c r="F47" i="7" a="1"/>
  <c r="F47" i="7" s="1"/>
  <c r="F46" i="7" a="1"/>
  <c r="F46" i="7" s="1"/>
  <c r="F45" i="7" a="1"/>
  <c r="F45" i="7" s="1"/>
  <c r="F44" i="7" a="1"/>
  <c r="F44" i="7" s="1"/>
  <c r="F43" i="7" a="1"/>
  <c r="F43" i="7" s="1"/>
  <c r="F32" i="7" a="1"/>
  <c r="F32" i="7" s="1"/>
  <c r="F31" i="7" a="1"/>
  <c r="F31" i="7" s="1"/>
  <c r="F30" i="7" a="1"/>
  <c r="F30" i="7" s="1"/>
  <c r="F29" i="7" a="1"/>
  <c r="F29" i="7" s="1"/>
  <c r="F24" i="7" a="1"/>
  <c r="F24" i="7" s="1"/>
  <c r="F23" i="7" a="1"/>
  <c r="F23" i="7" s="1"/>
  <c r="F22" i="7" a="1"/>
  <c r="F22" i="7" s="1"/>
  <c r="F21" i="7" a="1"/>
  <c r="F21" i="7" s="1"/>
  <c r="F18" i="7" a="1"/>
  <c r="F18" i="7" s="1"/>
  <c r="F17" i="7" a="1"/>
  <c r="F17" i="7" s="1"/>
  <c r="F16" i="7" a="1"/>
  <c r="F16" i="7" s="1"/>
  <c r="F86" i="7" a="1"/>
  <c r="F86" i="7" s="1"/>
  <c r="F84" i="7" a="1"/>
  <c r="F84" i="7" s="1"/>
  <c r="F83" i="7" a="1"/>
  <c r="F83" i="7" s="1"/>
  <c r="F82" i="7" a="1"/>
  <c r="F82" i="7" s="1"/>
  <c r="F81" i="7" a="1"/>
  <c r="F81" i="7" s="1"/>
  <c r="F80" i="7" a="1"/>
  <c r="F80" i="7" s="1"/>
  <c r="F78" i="7" a="1"/>
  <c r="F78" i="7" s="1"/>
  <c r="F77" i="7" a="1"/>
  <c r="F77" i="7" s="1"/>
  <c r="F76" i="7" a="1"/>
  <c r="F76" i="7" s="1"/>
  <c r="F75" i="7" a="1"/>
  <c r="F75" i="7" s="1"/>
  <c r="F70" i="7" a="1"/>
  <c r="F70" i="7" s="1"/>
  <c r="F69" i="7" a="1"/>
  <c r="F69" i="7" s="1"/>
  <c r="F68" i="7" a="1"/>
  <c r="F68" i="7" s="1"/>
  <c r="F67" i="7" a="1"/>
  <c r="F67" i="7" s="1"/>
  <c r="E86" i="7" a="1"/>
  <c r="E86" i="7" s="1"/>
  <c r="E84" i="7" a="1"/>
  <c r="E84" i="7" s="1"/>
  <c r="E83" i="7" a="1"/>
  <c r="E83" i="7" s="1"/>
  <c r="E82" i="7" a="1"/>
  <c r="E82" i="7" s="1"/>
  <c r="E81" i="7" a="1"/>
  <c r="E81" i="7" s="1"/>
  <c r="E80" i="7" a="1"/>
  <c r="E80" i="7" s="1"/>
  <c r="E78" i="7" a="1"/>
  <c r="E78" i="7" s="1"/>
  <c r="E77" i="7" a="1"/>
  <c r="E77" i="7" s="1"/>
  <c r="E76" i="7" a="1"/>
  <c r="E76" i="7" s="1"/>
  <c r="E75" i="7" a="1"/>
  <c r="E75" i="7" s="1"/>
  <c r="E70" i="7" a="1"/>
  <c r="E70" i="7" s="1"/>
  <c r="E69" i="7" a="1"/>
  <c r="E69" i="7" s="1"/>
  <c r="E68" i="7" a="1"/>
  <c r="E68" i="7" s="1"/>
  <c r="E67" i="7" a="1"/>
  <c r="E67" i="7" s="1"/>
  <c r="E63" i="7" a="1"/>
  <c r="E63" i="7" s="1"/>
  <c r="E61" i="7" a="1"/>
  <c r="E61" i="7" s="1"/>
  <c r="E60" i="7" a="1"/>
  <c r="E60" i="7" s="1"/>
  <c r="E48" i="7" a="1"/>
  <c r="E48" i="7" s="1"/>
  <c r="E47" i="7" a="1"/>
  <c r="E47" i="7" s="1"/>
  <c r="E46" i="7" a="1"/>
  <c r="E46" i="7" s="1"/>
  <c r="E45" i="7" a="1"/>
  <c r="E45" i="7" s="1"/>
  <c r="E44" i="7" a="1"/>
  <c r="E44" i="7" s="1"/>
  <c r="E43" i="7" a="1"/>
  <c r="E43" i="7" s="1"/>
  <c r="E32" i="7" a="1"/>
  <c r="E32" i="7" s="1"/>
  <c r="E31" i="7" a="1"/>
  <c r="E31" i="7" s="1"/>
  <c r="E30" i="7" a="1"/>
  <c r="E30" i="7" s="1"/>
  <c r="E29" i="7" a="1"/>
  <c r="E29" i="7" s="1"/>
  <c r="E24" i="7" a="1"/>
  <c r="E24" i="7" s="1"/>
  <c r="E23" i="7" a="1"/>
  <c r="E23" i="7" s="1"/>
  <c r="E22" i="7" a="1"/>
  <c r="E22" i="7" s="1"/>
  <c r="E21" i="7" a="1"/>
  <c r="E21" i="7" s="1"/>
  <c r="E18" i="7" a="1"/>
  <c r="E18" i="7" s="1"/>
  <c r="E17" i="7" a="1"/>
  <c r="E17" i="7" s="1"/>
  <c r="E16" i="7" a="1"/>
  <c r="E16" i="7" s="1"/>
  <c r="D105" i="7" a="1"/>
  <c r="D105" i="7" s="1"/>
  <c r="D104" i="7" a="1"/>
  <c r="D104" i="7" s="1"/>
  <c r="D103" i="7" a="1"/>
  <c r="D103" i="7" s="1"/>
  <c r="D96" i="7" a="1"/>
  <c r="D96" i="7" s="1"/>
  <c r="D95" i="7" a="1"/>
  <c r="D95" i="7" s="1"/>
  <c r="D94" i="7" a="1"/>
  <c r="D94" i="7" s="1"/>
  <c r="D93" i="7" a="1"/>
  <c r="D93" i="7" s="1"/>
  <c r="D84" i="7" a="1"/>
  <c r="D84" i="7" s="1"/>
  <c r="D83" i="7" a="1"/>
  <c r="D83" i="7" s="1"/>
  <c r="D82" i="7" a="1"/>
  <c r="D82" i="7" s="1"/>
  <c r="D78" i="7" a="1"/>
  <c r="D78" i="7" s="1"/>
  <c r="D77" i="7" a="1"/>
  <c r="D77" i="7" s="1"/>
  <c r="D76" i="7" a="1"/>
  <c r="D76" i="7" s="1"/>
  <c r="D47" i="7" a="1"/>
  <c r="D47" i="7" s="1"/>
  <c r="D46" i="7" a="1"/>
  <c r="D46" i="7" s="1"/>
  <c r="D45" i="7" a="1"/>
  <c r="D45" i="7" s="1"/>
  <c r="D61" i="7" a="1"/>
  <c r="D61" i="7" s="1"/>
  <c r="E19" i="7" l="1"/>
  <c r="F19" i="7"/>
  <c r="E33" i="7"/>
  <c r="E34" i="7"/>
  <c r="E36" i="7"/>
  <c r="F37" i="7"/>
  <c r="F26" i="7"/>
  <c r="F28" i="7"/>
  <c r="F25" i="7"/>
  <c r="E37" i="7"/>
  <c r="E26" i="7"/>
  <c r="E28" i="7"/>
  <c r="E25" i="7"/>
  <c r="E71" i="7"/>
  <c r="E72" i="7"/>
  <c r="E74" i="7"/>
  <c r="F33" i="7"/>
  <c r="F34" i="7"/>
  <c r="F36" i="7"/>
  <c r="F73" i="7"/>
  <c r="E73" i="7"/>
  <c r="F71" i="7"/>
  <c r="F72" i="7"/>
  <c r="F74" i="7"/>
  <c r="D21" i="7" a="1"/>
  <c r="D21" i="7" s="1"/>
  <c r="D60" i="7" a="1"/>
  <c r="D60" i="7" s="1"/>
  <c r="D63" i="7" a="1"/>
  <c r="D63" i="7" s="1"/>
  <c r="D16" i="7" a="1"/>
  <c r="D16" i="7" s="1"/>
  <c r="D18" i="7" a="1"/>
  <c r="D18" i="7" s="1"/>
  <c r="D17" i="7" a="1"/>
  <c r="D17" i="7" s="1"/>
  <c r="D106" i="7" a="1"/>
  <c r="D106" i="7" s="1"/>
  <c r="D101" i="7" a="1"/>
  <c r="D101" i="7" s="1"/>
  <c r="D109" i="7"/>
  <c r="D98" i="7" a="1"/>
  <c r="D98" i="7" s="1"/>
  <c r="D97" i="7" a="1"/>
  <c r="D97" i="7" s="1"/>
  <c r="D92" i="7" a="1"/>
  <c r="D92" i="7" s="1"/>
  <c r="D90" i="7" a="1"/>
  <c r="D90" i="7" s="1"/>
  <c r="D89" i="7" a="1"/>
  <c r="D89" i="7" s="1"/>
  <c r="D88" i="7" a="1"/>
  <c r="D88" i="7" s="1"/>
  <c r="D86" i="7" a="1"/>
  <c r="D86" i="7" s="1"/>
  <c r="D81" i="7" a="1"/>
  <c r="D81" i="7" s="1"/>
  <c r="D80" i="7" a="1"/>
  <c r="D80" i="7" s="1"/>
  <c r="D75" i="7" a="1"/>
  <c r="D75" i="7" s="1"/>
  <c r="D70" i="7" a="1"/>
  <c r="D70" i="7" s="1"/>
  <c r="D69" i="7" a="1"/>
  <c r="D69" i="7" s="1"/>
  <c r="D68" i="7" a="1"/>
  <c r="D68" i="7" s="1"/>
  <c r="D67" i="7" a="1"/>
  <c r="D67" i="7" s="1"/>
  <c r="D48" i="7" a="1"/>
  <c r="D48" i="7" s="1"/>
  <c r="D43" i="7" a="1"/>
  <c r="D43" i="7" s="1"/>
  <c r="D32" i="7" a="1"/>
  <c r="D32" i="7" s="1"/>
  <c r="D31" i="7" a="1"/>
  <c r="D31" i="7" s="1"/>
  <c r="D30" i="7" a="1"/>
  <c r="D30" i="7" s="1"/>
  <c r="D24" i="7" a="1"/>
  <c r="D24" i="7" s="1"/>
  <c r="D23" i="7" a="1"/>
  <c r="D23" i="7" s="1"/>
  <c r="D22" i="7" a="1"/>
  <c r="D22" i="7" s="1"/>
  <c r="E27" i="7" l="1"/>
  <c r="E62" i="7"/>
  <c r="F27" i="7"/>
  <c r="F62" i="7"/>
  <c r="E35" i="7"/>
  <c r="E65" i="7"/>
  <c r="F35" i="7"/>
  <c r="F65" i="7"/>
  <c r="D19" i="7"/>
  <c r="D36" i="7"/>
  <c r="D115" i="7"/>
  <c r="D91" i="7"/>
  <c r="D73" i="7"/>
  <c r="D72" i="7"/>
  <c r="D74" i="7"/>
  <c r="D71" i="7"/>
  <c r="D28" i="7"/>
  <c r="D26" i="7"/>
  <c r="D37" i="7"/>
  <c r="D25" i="7"/>
  <c r="D100" i="7"/>
  <c r="D33" i="7"/>
  <c r="D34" i="7"/>
  <c r="D27" i="7" l="1"/>
  <c r="D62" i="7"/>
  <c r="D35" i="7"/>
  <c r="D6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Tomislav Miksa</author>
  </authors>
  <commentList>
    <comment ref="D101" authorId="0" shapeId="0" xr:uid="{00000000-0006-0000-0000-000001000000}">
      <text>
        <r>
          <rPr>
            <b/>
            <sz val="8"/>
            <color indexed="81"/>
            <rFont val="Tahoma"/>
            <family val="2"/>
          </rPr>
          <t>Tomislav Miksa:</t>
        </r>
        <r>
          <rPr>
            <sz val="8"/>
            <color indexed="81"/>
            <rFont val="Tahoma"/>
            <family val="2"/>
          </rPr>
          <t xml:space="preserve">
</t>
        </r>
      </text>
    </comment>
  </commentList>
</comments>
</file>

<file path=xl/sharedStrings.xml><?xml version="1.0" encoding="utf-8"?>
<sst xmlns="http://schemas.openxmlformats.org/spreadsheetml/2006/main" count="2332" uniqueCount="660">
  <si>
    <t>rnk</t>
  </si>
  <si>
    <t>QoS</t>
  </si>
  <si>
    <t>Type_of_Test</t>
  </si>
  <si>
    <t>Test_Name</t>
  </si>
  <si>
    <t>Test_Info</t>
  </si>
  <si>
    <t>Direction</t>
  </si>
  <si>
    <t>Threads</t>
  </si>
  <si>
    <t>System</t>
  </si>
  <si>
    <t>Channel</t>
  </si>
  <si>
    <t>UE</t>
  </si>
  <si>
    <t>IMEI</t>
  </si>
  <si>
    <t>IMSI</t>
  </si>
  <si>
    <t>Year</t>
  </si>
  <si>
    <t>Month</t>
  </si>
  <si>
    <t>Week</t>
  </si>
  <si>
    <t>Day</t>
  </si>
  <si>
    <t>Hour</t>
  </si>
  <si>
    <t>G_Level_1</t>
  </si>
  <si>
    <t>G_Level_2</t>
  </si>
  <si>
    <t>G_Level_3</t>
  </si>
  <si>
    <t>G_Level_4</t>
  </si>
  <si>
    <t>G_Level_5</t>
  </si>
  <si>
    <t>RAT</t>
  </si>
  <si>
    <t>All</t>
  </si>
  <si>
    <t>Filters</t>
  </si>
  <si>
    <t>G Level 1</t>
  </si>
  <si>
    <t>G Level 2</t>
  </si>
  <si>
    <t>G Level 3</t>
  </si>
  <si>
    <t>G Level 4</t>
  </si>
  <si>
    <t>G Level 5</t>
  </si>
  <si>
    <t>Region</t>
  </si>
  <si>
    <t>Vendor</t>
  </si>
  <si>
    <t>Test Type</t>
  </si>
  <si>
    <t>Test Name</t>
  </si>
  <si>
    <t>Test Info</t>
  </si>
  <si>
    <t>FDFS DL Attempt Count</t>
  </si>
  <si>
    <t>FDFS DL Transfer Cutoff</t>
  </si>
  <si>
    <t>FDFS DL Access Failure</t>
  </si>
  <si>
    <t>FDFS DL Access Success</t>
  </si>
  <si>
    <t>FDFS DL Access Failure Ratio</t>
  </si>
  <si>
    <t>FDFS DL Transfer Cutoff Ratio</t>
  </si>
  <si>
    <t>FDFS DL Success Ratio</t>
  </si>
  <si>
    <t>FDFS UL Attempt Count</t>
  </si>
  <si>
    <t>FDFS UL Transfer Cutoff</t>
  </si>
  <si>
    <t>FDFS UL Access Failure</t>
  </si>
  <si>
    <t>FDFS UL Access Success</t>
  </si>
  <si>
    <t>FDFS UL Access Failure Ratio</t>
  </si>
  <si>
    <t>FDFS UL Transfer Cutoff Ratio</t>
  </si>
  <si>
    <t>FDFS UL Success Ratio</t>
  </si>
  <si>
    <t>FDFS success Ratio</t>
  </si>
  <si>
    <t>HTTP Browsing Attempt Count</t>
  </si>
  <si>
    <t>HTTP Browsing Transfer Cutoff</t>
  </si>
  <si>
    <t>HTTP Browsing Success Count</t>
  </si>
  <si>
    <t>HTTP Browsing Access Failure</t>
  </si>
  <si>
    <t>HTTP Browsing Access Success</t>
  </si>
  <si>
    <t>HTTP Browsing Access Failure Ratio</t>
  </si>
  <si>
    <t>HTTP Browsing Transfer Cutoff Ratio</t>
  </si>
  <si>
    <t>HTTP Browsing Success Ratio</t>
  </si>
  <si>
    <t>HTTP Browsing Min Transfer Time [s]</t>
  </si>
  <si>
    <t>HTTP Browsing 10 PCTL Transfer Time [s]</t>
  </si>
  <si>
    <t>HTTP Browsing Average Transfer Time [s]</t>
  </si>
  <si>
    <t>HTTP Browsing Median Transfer Time [s]</t>
  </si>
  <si>
    <t>HTTP Browsing 90 PCTL Transfer Time [s]</t>
  </si>
  <si>
    <t>HTTP Browsing Max Transfer Time [s]</t>
  </si>
  <si>
    <t>HTTP Browsing Min RTT [ms]</t>
  </si>
  <si>
    <t>HTTP Browsing 10 PCTL RTT [ms]</t>
  </si>
  <si>
    <t>HTTP Browsing Average RTT [ms]</t>
  </si>
  <si>
    <t>HTTP Browsing Median RTT [ms]</t>
  </si>
  <si>
    <t>HTTP Browsing 90 PCTL RTT [ms]</t>
  </si>
  <si>
    <t>HTTP Browsing Max RTT [ms]</t>
  </si>
  <si>
    <t>Mean vMOS &lt; 1.6 Count</t>
  </si>
  <si>
    <t>Mean vMOS &gt;= 1.6 Count</t>
  </si>
  <si>
    <t>Mean vMOS &lt; 1.6 Ratio</t>
  </si>
  <si>
    <t>TTFP &lt; 10 [s] Count</t>
  </si>
  <si>
    <t>TTFP &gt;= 10 [s] Count</t>
  </si>
  <si>
    <t>TTFP &gt;= 10 [s] Ratio</t>
  </si>
  <si>
    <t>Application Attempt Count</t>
  </si>
  <si>
    <t>Application Failure Count</t>
  </si>
  <si>
    <t>Application Transfer Cutoff</t>
  </si>
  <si>
    <t>Application Success Count</t>
  </si>
  <si>
    <t>Application Success Ratio</t>
  </si>
  <si>
    <t>Application Min Transfer Time [s]</t>
  </si>
  <si>
    <t>Application 10 PCTL Transfer Time [s]</t>
  </si>
  <si>
    <t>Application Average Transfer Time [s]</t>
  </si>
  <si>
    <t>Application Median Transfer Time [s]</t>
  </si>
  <si>
    <t>Application 90 PCTL Transfer Time [s]</t>
  </si>
  <si>
    <t>Application Max Transfer Time [s]</t>
  </si>
  <si>
    <t>Campaign</t>
  </si>
  <si>
    <t>Operator</t>
  </si>
  <si>
    <t>URL</t>
  </si>
  <si>
    <t>Size</t>
  </si>
  <si>
    <t>Test_Result</t>
  </si>
  <si>
    <t>ErrorCode_Message</t>
  </si>
  <si>
    <t>Mean_Data_Rate_Kbit_s</t>
  </si>
  <si>
    <t>Transfer_Duration_s</t>
  </si>
  <si>
    <t>TestId</t>
  </si>
  <si>
    <t>Sessionid</t>
  </si>
  <si>
    <t>FileID</t>
  </si>
  <si>
    <t>Sequenz_ID_per_File</t>
  </si>
  <si>
    <t>File_Name</t>
  </si>
  <si>
    <t>PCAP_File_Name</t>
  </si>
  <si>
    <t>Channel_Description</t>
  </si>
  <si>
    <t>Train_Type</t>
  </si>
  <si>
    <t>Train_Name</t>
  </si>
  <si>
    <t>Wagon_Number</t>
  </si>
  <si>
    <t>Repeater_Wagon</t>
  </si>
  <si>
    <t>Test_Start_Latitude</t>
  </si>
  <si>
    <t>Test_Start_Longitude</t>
  </si>
  <si>
    <t>Test_Distance_m</t>
  </si>
  <si>
    <t>Quarter</t>
  </si>
  <si>
    <t>Test_Start_Time</t>
  </si>
  <si>
    <t>DNS_1st_Request</t>
  </si>
  <si>
    <t>DNS_1st_Response</t>
  </si>
  <si>
    <t>TCP_1st_SYN</t>
  </si>
  <si>
    <t>TCP_1st_SYN_ACK</t>
  </si>
  <si>
    <t>Player_1st_Packet</t>
  </si>
  <si>
    <t>Player_End_of_Download</t>
  </si>
  <si>
    <t>Video_Start_Download</t>
  </si>
  <si>
    <t>Video_Start_Transfer</t>
  </si>
  <si>
    <t>Data_1st_recieved</t>
  </si>
  <si>
    <t>Data_Last_Recieved</t>
  </si>
  <si>
    <t>Test_End_Time</t>
  </si>
  <si>
    <t>Test_Duration_s</t>
  </si>
  <si>
    <t>Failure_Phase</t>
  </si>
  <si>
    <t>Failure_Technology</t>
  </si>
  <si>
    <t>Failure_Class</t>
  </si>
  <si>
    <t>Failure_Category</t>
  </si>
  <si>
    <t>Failure_SubCategory</t>
  </si>
  <si>
    <t>Failure_Comment</t>
  </si>
  <si>
    <t>http_Transfer_Access_Duration_s</t>
  </si>
  <si>
    <t>http_Transfer_Transferred_Bytes</t>
  </si>
  <si>
    <t>http_Browser_Access_Duration_s</t>
  </si>
  <si>
    <t>http_Browser_Transferred_Bytes</t>
  </si>
  <si>
    <t>http_Browser_Number_of_Images</t>
  </si>
  <si>
    <t>VideoStream_VQ_Min</t>
  </si>
  <si>
    <t>VideoStream_VQ_Mean</t>
  </si>
  <si>
    <t>VideoStream_VQ_Max</t>
  </si>
  <si>
    <t>VideoStream_Video_Resolution</t>
  </si>
  <si>
    <t>VideoStream_Video_Resolution_Timeline</t>
  </si>
  <si>
    <t>VideoStream_Number_of_Freezings</t>
  </si>
  <si>
    <t>VideoStream_Freezing_Time_Sum_s</t>
  </si>
  <si>
    <t>VideoStream_Freezing_Time_Max_s</t>
  </si>
  <si>
    <t>VideoStream_Black_Frames_Ratio</t>
  </si>
  <si>
    <t>VideoStream_Jerkiness_Ratio</t>
  </si>
  <si>
    <t>VideoStream_Number_of_Skips</t>
  </si>
  <si>
    <t>VideoStream_Skipped_Time_Sum_s</t>
  </si>
  <si>
    <t>VideoStream_Time_to_First_Picture_s</t>
  </si>
  <si>
    <t>VideoStream_Player_IP_Service_Access_Time_s</t>
  </si>
  <si>
    <t>VideoStream_Player_Download_Time_s</t>
  </si>
  <si>
    <t>VideoStream_Player_Session_Time_s</t>
  </si>
  <si>
    <t>VideoStream_Test_Video_Stream_Duration_s</t>
  </si>
  <si>
    <t>VideoStream_Video_IP_Service_Access_Time_s</t>
  </si>
  <si>
    <t>VideoStream_Video_Reproduction_Start_Delay_s</t>
  </si>
  <si>
    <t>VideoStream_Video_Play_Start_Time_s</t>
  </si>
  <si>
    <t>VideoStream_Video_Transfer_Time_s</t>
  </si>
  <si>
    <t>VideoStream_Video_Playout_Duration_Time_s</t>
  </si>
  <si>
    <t>ICMP_Ping_Attempt</t>
  </si>
  <si>
    <t>ICMP_Ping_Success</t>
  </si>
  <si>
    <t>ICMP_Ping_RTT_Min_ms</t>
  </si>
  <si>
    <t>ICMP_Ping_RTT_Mean_ms</t>
  </si>
  <si>
    <t>ICMP_Ping_RTT_Mean_no1st_ms</t>
  </si>
  <si>
    <t>ICMP_Ping_RTT_Max_ms</t>
  </si>
  <si>
    <t>IP_Service_Access_Result</t>
  </si>
  <si>
    <t>IP_Service_Access_Delay_ms</t>
  </si>
  <si>
    <t>DNS_Service_Access_Delay_ms</t>
  </si>
  <si>
    <t>TCP_RTT_Service_Access_Delay_ms</t>
  </si>
  <si>
    <t>Data_Download_Delay (SYNACK -&gt; 1stData)</t>
  </si>
  <si>
    <t>APN_String</t>
  </si>
  <si>
    <t>Source_IP</t>
  </si>
  <si>
    <t>DNS_Server_IPs</t>
  </si>
  <si>
    <t>Destination_IP</t>
  </si>
  <si>
    <t>TCP_Threads_Detailed</t>
  </si>
  <si>
    <t>DNS_Resolution_Attempts</t>
  </si>
  <si>
    <t>DNS_Resolution_Success</t>
  </si>
  <si>
    <t>DNS_Min_Resolution_Time_ms</t>
  </si>
  <si>
    <t>DNS_Avg_Resolution_Time_ms</t>
  </si>
  <si>
    <t>DNS_Max_Resolution_Time_ms</t>
  </si>
  <si>
    <t>DNS_Hosts_Resolved</t>
  </si>
  <si>
    <t>IP_Layer_Transferred_Bytes_DL</t>
  </si>
  <si>
    <t>IP_Layer_Transferred_Bytes_UL</t>
  </si>
  <si>
    <t>PCell_RAT</t>
  </si>
  <si>
    <t>PCell_RAT_Timeline</t>
  </si>
  <si>
    <t>TEC_Timeline</t>
  </si>
  <si>
    <t>TIME_GSM_900_s</t>
  </si>
  <si>
    <t>TIME_GSM_1800_s</t>
  </si>
  <si>
    <t>TIME_GSM_1900_s</t>
  </si>
  <si>
    <t>TIME_UMTS_850_s</t>
  </si>
  <si>
    <t>TIME_UMTS_900_s</t>
  </si>
  <si>
    <t>TIME_UMTS_1700_s</t>
  </si>
  <si>
    <t>TIME_UMTS_1900_s</t>
  </si>
  <si>
    <t>TIME_UMTS_2100_s</t>
  </si>
  <si>
    <t>PCell_TIME_LTE_700_s</t>
  </si>
  <si>
    <t>PCell_TIME_LTE_800_s</t>
  </si>
  <si>
    <t>PCell_TIME_LTE_900_s</t>
  </si>
  <si>
    <t>PCell_TIME_LTE_1700_s</t>
  </si>
  <si>
    <t>PCell_TIME_LTE_1800_s</t>
  </si>
  <si>
    <t>PCell_TIME_LTE_2100_s</t>
  </si>
  <si>
    <t>PCell_TIME_LTE_2600_s</t>
  </si>
  <si>
    <t>TIME_No_Service_s</t>
  </si>
  <si>
    <t>Device</t>
  </si>
  <si>
    <t>Firmware</t>
  </si>
  <si>
    <t>Measurement_System</t>
  </si>
  <si>
    <t>SW_Version</t>
  </si>
  <si>
    <t>Home_Operator</t>
  </si>
  <si>
    <t>Home_MCC</t>
  </si>
  <si>
    <t>Home_MNC</t>
  </si>
  <si>
    <t>MCC</t>
  </si>
  <si>
    <t>MNC</t>
  </si>
  <si>
    <t>CellID</t>
  </si>
  <si>
    <t>LAC</t>
  </si>
  <si>
    <t>BCCH</t>
  </si>
  <si>
    <t>SC1</t>
  </si>
  <si>
    <t>SC2</t>
  </si>
  <si>
    <t>SC3</t>
  </si>
  <si>
    <t>SC4</t>
  </si>
  <si>
    <t>BSIC</t>
  </si>
  <si>
    <t>PCI</t>
  </si>
  <si>
    <t>LAC_CId_BCCH</t>
  </si>
  <si>
    <t>MinRxLev</t>
  </si>
  <si>
    <t>AvgRxLev</t>
  </si>
  <si>
    <t>MaxRxLev</t>
  </si>
  <si>
    <t>MinRxQual</t>
  </si>
  <si>
    <t>AvgRxQual</t>
  </si>
  <si>
    <t>MaxRxQual</t>
  </si>
  <si>
    <t>MinRSCP</t>
  </si>
  <si>
    <t>AvgRSCP</t>
  </si>
  <si>
    <t>MaxRSCP</t>
  </si>
  <si>
    <t>minEcIo</t>
  </si>
  <si>
    <t>AvgEcIo</t>
  </si>
  <si>
    <t>maxEcIo</t>
  </si>
  <si>
    <t>MinTxPwr3G</t>
  </si>
  <si>
    <t>AvgTxPwr3G</t>
  </si>
  <si>
    <t>MaxTxPwr3G</t>
  </si>
  <si>
    <t>CQI_HSDPA_Min</t>
  </si>
  <si>
    <t>CQI_HSDPA</t>
  </si>
  <si>
    <t>CQI_HSDPA_Max</t>
  </si>
  <si>
    <t>BLER3G</t>
  </si>
  <si>
    <t>MinRSRP</t>
  </si>
  <si>
    <t>AvgRSRP</t>
  </si>
  <si>
    <t>MaxRSRP</t>
  </si>
  <si>
    <t>MinRSRQ</t>
  </si>
  <si>
    <t>AvgRSRQ</t>
  </si>
  <si>
    <t>MaxRSRQ</t>
  </si>
  <si>
    <t>MinSINR</t>
  </si>
  <si>
    <t>AvgSINR</t>
  </si>
  <si>
    <t>MaxSINR</t>
  </si>
  <si>
    <t>MinTxPwr4G</t>
  </si>
  <si>
    <t>AvgTxPwr4G</t>
  </si>
  <si>
    <t>MaxTxPwr4G</t>
  </si>
  <si>
    <t>CQI_LTE_Min</t>
  </si>
  <si>
    <t>CQI_LTE</t>
  </si>
  <si>
    <t>CQI_LTE_Max</t>
  </si>
  <si>
    <t>MinDLRB</t>
  </si>
  <si>
    <t>AvgDLRB</t>
  </si>
  <si>
    <t>MaxDLRB</t>
  </si>
  <si>
    <t>AvgDLMCS</t>
  </si>
  <si>
    <t>ShareDLQPSK</t>
  </si>
  <si>
    <t>ShareDL16QAM</t>
  </si>
  <si>
    <t>ShareDL64QAM</t>
  </si>
  <si>
    <t>ShareDL256QAM</t>
  </si>
  <si>
    <t>PDSCHBytesTransfered</t>
  </si>
  <si>
    <t>MinScheduledPDSCHThroughput_kbit_s</t>
  </si>
  <si>
    <t>AvgScheduledPDSCHThroughput_kbit_s</t>
  </si>
  <si>
    <t>MaxScheduledPDSCHThroughput_kbit_s</t>
  </si>
  <si>
    <t>ShareULBPSK</t>
  </si>
  <si>
    <t>ShareULQPSK</t>
  </si>
  <si>
    <t>ShareUL16QAM</t>
  </si>
  <si>
    <t>ShareUL64QAM</t>
  </si>
  <si>
    <t>UL64QAM_larger_30</t>
  </si>
  <si>
    <t>PUSCHBytesTransfered</t>
  </si>
  <si>
    <t>MinScheduledPUSCHThroughput_kbit_s</t>
  </si>
  <si>
    <t>AvgScheduledPUSCHThroughput_kbit_s</t>
  </si>
  <si>
    <t>MaxScheduledPUSCHThroughput_kbit_s</t>
  </si>
  <si>
    <t>HandoversInfo</t>
  </si>
  <si>
    <t>JOIN_ID</t>
  </si>
  <si>
    <t>Key Performance Indicators</t>
  </si>
  <si>
    <t>Low Threshold</t>
  </si>
  <si>
    <t>High Threshold</t>
  </si>
  <si>
    <t>Tests LTE Ratio</t>
  </si>
  <si>
    <t>Tests Total Count</t>
  </si>
  <si>
    <t>httpTransfer UL 64QAM &gt; 30% Count</t>
  </si>
  <si>
    <t>httpTransfer UL 64QAM &gt; 30% Ratio</t>
  </si>
  <si>
    <t>HTTP Transfer KPIs</t>
  </si>
  <si>
    <t>Video Stream Attempt Count</t>
  </si>
  <si>
    <t>Video Stream Failure Count</t>
  </si>
  <si>
    <t>Video Stream Success Count</t>
  </si>
  <si>
    <t>Video Stream Success Ratio [%]</t>
  </si>
  <si>
    <t xml:space="preserve">Video Stream Min Mean vMOS </t>
  </si>
  <si>
    <t xml:space="preserve">Video Stream 10 PCTL Mean vMOS </t>
  </si>
  <si>
    <t xml:space="preserve">Video Stream Average Mean vMOS </t>
  </si>
  <si>
    <t xml:space="preserve">Video Stream Median Mean vMOS </t>
  </si>
  <si>
    <t xml:space="preserve">Video Stream 90 PCTL Mean vMOS </t>
  </si>
  <si>
    <t xml:space="preserve">Video Stream Max Mean vMOS </t>
  </si>
  <si>
    <t>httpTransfer DL In LTE</t>
  </si>
  <si>
    <t>httpTransfer UL In LTE</t>
  </si>
  <si>
    <t>FDTT UL Min Data Rate [Mbit/s]</t>
  </si>
  <si>
    <t>FDTT UL 10 PCTL Data Rate [Mbit/s]</t>
  </si>
  <si>
    <t>FDTT UL Average Data Rate [Mbit/s]</t>
  </si>
  <si>
    <t>FDTT UL Median Data Rate [Mbit/s]</t>
  </si>
  <si>
    <t>FDTT UL 90 PCTL Data Rate [Mbit/s]</t>
  </si>
  <si>
    <t>FDTT UL Max Data Rate [Mbit/s]</t>
  </si>
  <si>
    <t>FDTT DL Min Data Rate [Mbit/s]</t>
  </si>
  <si>
    <t>FDTT DL 10 PCTL Data Rate [Mbit/s]</t>
  </si>
  <si>
    <t>FDTT DL Average Data Rate [Mbit/s]</t>
  </si>
  <si>
    <t>FDTT DL Median Data Rate [Mbit/s]</t>
  </si>
  <si>
    <t>FDTT DL 90 PCTL Data Rate [Mbit/s]</t>
  </si>
  <si>
    <t>FDTT DL Max Data Rate [Mbit/s]</t>
  </si>
  <si>
    <t>Video Stream Min TTFP  [s]</t>
  </si>
  <si>
    <t>Video Stream 10 PCTL TTFP  [s]</t>
  </si>
  <si>
    <t>Video Stream Average TTFP  [s]</t>
  </si>
  <si>
    <t>Video Stream Median TTFP  [s]</t>
  </si>
  <si>
    <t>Video Stream 90 PCTL TTFP  [s]</t>
  </si>
  <si>
    <t>Video Stream Max TTFP  [s]</t>
  </si>
  <si>
    <t>Lausanne</t>
  </si>
  <si>
    <t>Operators List</t>
  </si>
  <si>
    <t>Name</t>
  </si>
  <si>
    <t>Visible</t>
  </si>
  <si>
    <t>ColorPreview</t>
  </si>
  <si>
    <t>Background Color R</t>
  </si>
  <si>
    <t>Background Color G</t>
  </si>
  <si>
    <t>Background Color B</t>
  </si>
  <si>
    <t>Font Color R</t>
  </si>
  <si>
    <t>Font Color G</t>
  </si>
  <si>
    <t>Font Color B</t>
  </si>
  <si>
    <t>Operator 1</t>
  </si>
  <si>
    <t>Operator 2</t>
  </si>
  <si>
    <t>Operator 3</t>
  </si>
  <si>
    <t>Operator 4</t>
  </si>
  <si>
    <t>Operator 5</t>
  </si>
  <si>
    <t>Overall KPI-s</t>
  </si>
  <si>
    <t>HTTP Browsing KPI-s</t>
  </si>
  <si>
    <t>Ranking KPI-s</t>
  </si>
  <si>
    <t>Ranking Parameters</t>
  </si>
  <si>
    <t>Ranking Points</t>
  </si>
  <si>
    <t>DriveCity</t>
  </si>
  <si>
    <t>FDFS Tests Samples Count</t>
  </si>
  <si>
    <t>FDTT DL Tests Samples Count</t>
  </si>
  <si>
    <t>FDTT UL Tests Samples Count</t>
  </si>
  <si>
    <t>HTTP Browsing Tests Samples Count</t>
  </si>
  <si>
    <t>Application Tests Samples Count</t>
  </si>
  <si>
    <t>DriveConnectingRoads</t>
  </si>
  <si>
    <t>WalkCity</t>
  </si>
  <si>
    <t>WalkTrain</t>
  </si>
  <si>
    <t>LTE Share Ratio</t>
  </si>
  <si>
    <t>BEST NETWORK OVERALL</t>
  </si>
  <si>
    <t>BEST NETWORK LTE</t>
  </si>
  <si>
    <t>BEST IN CITY</t>
  </si>
  <si>
    <t xml:space="preserve">Big City Drive </t>
  </si>
  <si>
    <t xml:space="preserve">Big City Walk </t>
  </si>
  <si>
    <t>MEASURED KPIs</t>
  </si>
  <si>
    <t>CALCULATED RANKING POINTS</t>
  </si>
  <si>
    <t>Video Stream Tests Samples Count</t>
  </si>
  <si>
    <t xml:space="preserve">Video Stream 10 PCTL vMOS </t>
  </si>
  <si>
    <t xml:space="preserve">Video Stream Average vMOS </t>
  </si>
  <si>
    <t>Video Stream Average TTFP [s]</t>
  </si>
  <si>
    <t>LOW Threshold</t>
  </si>
  <si>
    <t>FDTT DL Attempt Count</t>
  </si>
  <si>
    <t>FDTT UL Attempt Count</t>
  </si>
  <si>
    <t>NAME OF THE CITY:</t>
  </si>
  <si>
    <t>`</t>
  </si>
  <si>
    <t>Operator4</t>
  </si>
  <si>
    <t>Operator5</t>
  </si>
  <si>
    <t>Defintion Key Performance Indicator</t>
  </si>
  <si>
    <t>D</t>
  </si>
  <si>
    <t>KPI Name</t>
  </si>
  <si>
    <t>Abbrev.</t>
  </si>
  <si>
    <t>Unit</t>
  </si>
  <si>
    <t>Definition</t>
  </si>
  <si>
    <t>Abstract Equation</t>
  </si>
  <si>
    <t>Start Trigger Event</t>
  </si>
  <si>
    <t>Stop Trigger Event</t>
  </si>
  <si>
    <t>[#]</t>
  </si>
  <si>
    <t>Downlink / Uplink</t>
  </si>
  <si>
    <t>-</t>
  </si>
  <si>
    <t>[%]</t>
  </si>
  <si>
    <t>[s]</t>
  </si>
  <si>
    <t>tsLTE</t>
  </si>
  <si>
    <t>Tests executed only in LTE Count</t>
  </si>
  <si>
    <t>Tests started in LTE count</t>
  </si>
  <si>
    <t>tLTE</t>
  </si>
  <si>
    <t>Number of all valid data test attempts started in 4G as technology. InteRAT handover was not performed  in test execution</t>
  </si>
  <si>
    <t>Number of all valid data test attempts started in 4G as technology. InteRAT handover in test duration in test execution.</t>
  </si>
  <si>
    <t>TT</t>
  </si>
  <si>
    <t>Number of all tests executed in campaing.</t>
  </si>
  <si>
    <t>tsLTEr</t>
  </si>
  <si>
    <t>http Transfer KPIs</t>
  </si>
  <si>
    <t>dlFDFSa</t>
  </si>
  <si>
    <t>FDFS DL Transfer Success</t>
  </si>
  <si>
    <t>dlFDFSc</t>
  </si>
  <si>
    <t>dlFDFSs</t>
  </si>
  <si>
    <t>dlFDFSaf</t>
  </si>
  <si>
    <t>Downlink</t>
  </si>
  <si>
    <t>Number of HTTP  Transfer Test download file from the server within defined time (FDFS) is intended to provide Data Transfer Service availability and accessibility. This KPI measures count of FDFS DL Attempts.</t>
  </si>
  <si>
    <t>dlFDFSas</t>
  </si>
  <si>
    <t>As per ETSI TS 102 250-1 Chapter 5.4.3. Every test might end up before reaching Service Usage Phase. This KPI is count of FDFS DL Tests where Service Usage phase was reached.</t>
  </si>
  <si>
    <t>As per ETSI TS 102 250-1 Chapter 5.4.3. Every test might end up before reaching Service Usage Phase. This KPI is count of FDFS DL Tests where Service Usage phase was not reached.</t>
  </si>
  <si>
    <t>dlFDFSafr</t>
  </si>
  <si>
    <t>As per ETSI TS 102 250-1 Chapter 5.4.3. Every test might end up before reaching Service Usage Phase. This KPI is represents fraction of FDFS DL Tests where Service Usage phase was reached. This fraction is usually represented in percent of all FDFS DL Test Attempts.</t>
  </si>
  <si>
    <t>dlFDFScr</t>
  </si>
  <si>
    <t>dlFDFSsr</t>
  </si>
  <si>
    <t>FDFS UL Transfer Success</t>
  </si>
  <si>
    <t>ulFDFSa</t>
  </si>
  <si>
    <t>ulFDFSc</t>
  </si>
  <si>
    <t>ulFDFSs</t>
  </si>
  <si>
    <t>ulFDFSaf</t>
  </si>
  <si>
    <t>ulFDFSas</t>
  </si>
  <si>
    <t>ulFDFSafr</t>
  </si>
  <si>
    <t>ulFDFScr</t>
  </si>
  <si>
    <t>ulFDFSsr</t>
  </si>
  <si>
    <t>Uplink</t>
  </si>
  <si>
    <t>Number of HTTP  Transfer Test download file from the server within defined time (FDFS) is intended to provide Data Transfer Service availability and accessibility. This KPI measures count of FDFS UL Attempts.</t>
  </si>
  <si>
    <t>As per ETSI TS 102 250-1 Chapter 5.4.3. Every test might end up before reaching Service Usage Phase. This KPI is count of FDFS UL Tests where Service Usage phase was not reached.</t>
  </si>
  <si>
    <t>As per ETSI TS 102 250-1 Chapter 5.4.3. Every test might end up before reaching Service Usage Phase. This KPI is count of FDFS UL Tests where Service Usage phase was reached.</t>
  </si>
  <si>
    <t>As per ETSI TS 102 250-1 Chapter 5.4.3. Every test might end up before reaching Service Usage Phase. This KPI is represents fraction of FDFS UL Tests where Service Usage phase was reached. This fraction is usually represented in percent of all FDFS UL Test Attempts.</t>
  </si>
  <si>
    <t>FDFSsr</t>
  </si>
  <si>
    <t>As per ETSI TS 102 250-1 Chapter 5.4.3. Every test might end up with unintentional end or cutoff. This KPI represent fraction of FDFS UL Tests where Service usage phase ended with Intentional End. This fraction is usually represented in percent of all FDFS UL Test Attemtps.</t>
  </si>
  <si>
    <t>As per ETSI TS 102 250-1 Chapter 5.4.3. Every test might end up with unintentional end or cutoff. This KPI is count of FDFS DL Tests where Service usage phase was reached but  was not ended with Intentional End.</t>
  </si>
  <si>
    <t>As per ETSI TS 102 250-1 Chapter 5.4.3. Every test might end up with unintentional end or cutoff. This KPI is count of FDFS DL Tests where Service usage phase was reached but was ended with Intentional End.</t>
  </si>
  <si>
    <t>As per ETSI TS 102 250-1 Chapter 5.4.3. Every test might end up with unintentional end or cutoff. This KPI represent fraction of FDFS DL Tests where Service usage phase was reached but  was not ended with Intentional End. This fraction is usually represented in percent of all FDFS DL Test Attemtps that reached Service Usage Phase.</t>
  </si>
  <si>
    <t>As per ETSI TS 102 250-1 Chapter 5.4.3. Every test might end up with unintentional end or cutoff. This KPI represent fraction of FDFS DL Tests where Service usage phase ended with Intentional End. This fraction is usually represented in percent of all FDFS DL Test Attemtps.</t>
  </si>
  <si>
    <t>As per ETSI TS 102 250-1 Chapter 5.4.3. Every test might end up with unintentional end or cutoff. This KPI is count of FDFS UL Tests where Service usage phase was reached but  was not ended with Intentional End.</t>
  </si>
  <si>
    <t>As per ETSI TS 102 250-1 Chapter 5.4.3. Every test might end up with unintentional end or cutoff. This KPI is count of FDFS UL Tests where Service usage phase was reached but was ended with Intentional End.</t>
  </si>
  <si>
    <t>As per ETSI TS 102 250-1 Chapter 5.4.3. Every test might end up with unintentional end or cutoff. This KPI represent fraction of FDFS UL Tests where Service usage phase was reached but  was not ended with Intentional End. This fraction is usually represented in percent of all FDFS UL Test Attemtps that reached Service Usage Phase.</t>
  </si>
  <si>
    <r>
      <t xml:space="preserve">Tests LTE ratio is fraction of the attemts to execute PS test that started in LTE technology. This fraction is usually measured as a percentage of all Test attempts made.
</t>
    </r>
    <r>
      <rPr>
        <b/>
        <sz val="14"/>
        <color rgb="FFFF0000"/>
        <rFont val="Calibri"/>
        <family val="2"/>
        <scheme val="minor"/>
      </rPr>
      <t>This KPI is NET CHECK Ranking KPI!!!</t>
    </r>
  </si>
  <si>
    <t>FDTT DL Min Data Rate</t>
  </si>
  <si>
    <t>FDTT DL 10 PCTL Data Rate</t>
  </si>
  <si>
    <t>FDTT DL Average Data Rate</t>
  </si>
  <si>
    <t>FDTT DL Median Data Rate</t>
  </si>
  <si>
    <t>FDTT DL 90 PCTL Data Rate</t>
  </si>
  <si>
    <t>FDTT DL Max Data Rate</t>
  </si>
  <si>
    <t>dlMDRc</t>
  </si>
  <si>
    <t>dlMDRmin</t>
  </si>
  <si>
    <t>dlMDRp10</t>
  </si>
  <si>
    <t>dlMDRavg</t>
  </si>
  <si>
    <t>dlMDRp90</t>
  </si>
  <si>
    <t>dlMDRp50</t>
  </si>
  <si>
    <t>dlMDRmax</t>
  </si>
  <si>
    <t>[Mbit/s]</t>
  </si>
  <si>
    <t>HTTP  Transfer Test upload/download file from the server within defined time (FDTT ) is intended to provide stress test for network and to test throughput.
This KPI is showing count of all http FDTT dl attempts made.</t>
  </si>
  <si>
    <t>Tests Triggerpoints</t>
  </si>
  <si>
    <t>http DL Transaction</t>
  </si>
  <si>
    <t>http UL Transaction</t>
  </si>
  <si>
    <t>TCP SYN &gt;</t>
  </si>
  <si>
    <t>FDFS Success Ratio</t>
  </si>
  <si>
    <t>Uplink
Downlink</t>
  </si>
  <si>
    <t>tsLTE / TT</t>
  </si>
  <si>
    <t>dlFDFSafr / dlFDFSa</t>
  </si>
  <si>
    <t>dlFDFSc / dlFDFSas</t>
  </si>
  <si>
    <t>dlFDFSs / dlFDFSa</t>
  </si>
  <si>
    <t>ulFDFSafr / ulFDFSa</t>
  </si>
  <si>
    <t>ulFDFSc / ulFDFSas</t>
  </si>
  <si>
    <t>ulFDFSs / ulFDFSa</t>
  </si>
  <si>
    <t>( ulFDFSs + dlFDFSs ) / (ulFDFSa + dlFDFSa)</t>
  </si>
  <si>
    <r>
      <t xml:space="preserve">As per ETSI TS 102 250-1 Chapter 5.4.3. Every test might end up with unintentional end or cutoff. This KPI represent fraction of FDFS (both UL and DL)Tests where Service usage phase ended with Intentional End. This fraction is usually represented in percent of all FDFS Test Attemtps.
</t>
    </r>
    <r>
      <rPr>
        <b/>
        <sz val="14"/>
        <color rgb="FFFF0000"/>
        <rFont val="Calibri"/>
        <family val="2"/>
        <scheme val="minor"/>
      </rPr>
      <t>This KPI is NET CHECK Ranking KPI!!!</t>
    </r>
  </si>
  <si>
    <t>FDTT UL Min Data Rate</t>
  </si>
  <si>
    <t>FDTT UL 10 PCTL Data Rate</t>
  </si>
  <si>
    <t>FDTT UL Average Data Rate</t>
  </si>
  <si>
    <t>FDTT UL Median Data Rate</t>
  </si>
  <si>
    <t>FDTT UL 90 PCTL Data Rate</t>
  </si>
  <si>
    <t>FDTT UL Max Data Rate</t>
  </si>
  <si>
    <t>ulMDRc</t>
  </si>
  <si>
    <t>ulMDRmin</t>
  </si>
  <si>
    <t>ulMDRp10</t>
  </si>
  <si>
    <t>ulMDRavg</t>
  </si>
  <si>
    <t>ulMDRp50</t>
  </si>
  <si>
    <t>ulMDRp90</t>
  </si>
  <si>
    <t>ulMDRmax</t>
  </si>
  <si>
    <t>HTTP  Transfer Test upload/download file from the server within defined time (FDTT ) is intended to provide stress test for network and to test throughput.
This KPI is showing count of all http FDTT ul attempts made.</t>
  </si>
  <si>
    <t>httpTransfer DL in LTE</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</si>
  <si>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fraction of all DL http Transfers that were started and completed in 4G (LTE) and where 256QAM modulation was used more then 30% of time in DL.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</si>
  <si>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DL http Transfers that were started and completed in 4G (LTE) and where 256QAM modulation was used more then 30% of time in DL. No iRAT HO was done in test execution.</t>
  </si>
  <si>
    <t>httpTransfer DL 256QUAM &gt; 30% Count</t>
  </si>
  <si>
    <t>httpTransfer DL 256QUAM &gt; 30% Ratio</t>
  </si>
  <si>
    <t>httpLTE256c / httpLTEc</t>
  </si>
  <si>
    <t>dlhttpLTE256r</t>
  </si>
  <si>
    <t>dlhttpLTEc</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</si>
  <si>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DL http Transfers that were started and completed in 4G (LTE). No iRAT HO was done in test execution.</t>
  </si>
  <si>
    <t>dlhttpLTE256c</t>
  </si>
  <si>
    <t>dlhttpLTE256c / dlhttpLTEc</t>
  </si>
  <si>
    <t>ulhttpLTEc</t>
  </si>
  <si>
    <t>ulhttpLTE64c</t>
  </si>
  <si>
    <t>ulhttpLTE64r</t>
  </si>
  <si>
    <t>httpTransfer UL in LTE</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</si>
  <si>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UL http Transfers that were started and completed in 4G (LTE).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</si>
  <si>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count of all UL http Transfers that were started and completed in 4G (LTE) and where 64QAM modulation was used more then 30% of time in UL. No iRAT HO was done in test execution.</t>
  </si>
  <si>
    <t>There are two tests which belong to HTTP Tranfer Test Type.
HTTP  Transfer Test upload/download file from the server within defined time (FDFS) is intended to provide Data Transfer Service availability and accessibility. 
HTTP  Transfer Test upload/download file from the server within defined time (FDTT ) is intended to provide stress test for network and to test throughput.
This KPI is represents fraction of all UL http Transfers that were started and completed in 4G (LTE) and where 64QAM modulation was used more then 30% of time in UL. No iRAT HO was done in test execution.</t>
  </si>
  <si>
    <t>Last HTTP Continuation &lt;</t>
  </si>
  <si>
    <t>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t>
  </si>
  <si>
    <t>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50% of measured samples in sorted array of MDR-s in successfull FDTT DL Transactions. Bellow 50 PCTL MDR value or the Median value 50 % of measured MDR-s may be observed. 
This KPI is measured in Megabits per second - [Mbit/s]</t>
  </si>
  <si>
    <t>HTTP  Transfer Test upload/download file from the server within defined time (FDTT ) is intended to provide stress test for network and to test throughput.
This KPI is represents maximum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t>
  </si>
  <si>
    <t>Video Stream KPIs</t>
  </si>
  <si>
    <t>http Browsing KPI-s</t>
  </si>
  <si>
    <t>[ms]</t>
  </si>
  <si>
    <t>BWc</t>
  </si>
  <si>
    <t>BWa</t>
  </si>
  <si>
    <t>BWs</t>
  </si>
  <si>
    <t>BWaf</t>
  </si>
  <si>
    <t>BWas</t>
  </si>
  <si>
    <t>BWafr</t>
  </si>
  <si>
    <t>BWcr</t>
  </si>
  <si>
    <t>BWsr</t>
  </si>
  <si>
    <t>minBWTT</t>
  </si>
  <si>
    <t>p10BWTT</t>
  </si>
  <si>
    <t>avgBWTT</t>
  </si>
  <si>
    <t>p50BWTT</t>
  </si>
  <si>
    <t>p90BWTT</t>
  </si>
  <si>
    <t>maxBWTT</t>
  </si>
  <si>
    <t>minBWRTT</t>
  </si>
  <si>
    <t>p10BWRTT</t>
  </si>
  <si>
    <t>avgBWRTT</t>
  </si>
  <si>
    <t>p50BWRTT</t>
  </si>
  <si>
    <t>p90BWRTT</t>
  </si>
  <si>
    <t>maxBWRTT</t>
  </si>
  <si>
    <t>BWaf / BWa</t>
  </si>
  <si>
    <t>BWc / BWas</t>
  </si>
  <si>
    <t>BWs / BWa</t>
  </si>
  <si>
    <t>First HTTP Continuation  or 200Ok containing Content Data&lt;</t>
  </si>
  <si>
    <t>TCP SYN ACK &gt;</t>
  </si>
  <si>
    <t>The HTTP  Browser test is used to download a complete web page using the HTTP  protocol.
This KPI counts attempts of HTTP Browsing Test.</t>
  </si>
  <si>
    <t>The HTTP  Browser test is used to download a complete web page using the HTTP  protocol.
This KPI counts attempts of HTTP Browsing Test that reached Service Usage Phase but did not finished with Intentional end as per TS 102 250-1 Chapter 5.4.3.</t>
  </si>
  <si>
    <t>The HTTP  Browser test is used to download a complete web page using the HTTP  protocol.
This KPI counts attempts of HTTP Browsing Test that reached Service Usage Phase but did finished with Intentional end as per TS 102 250-1 Chapter 5.4.3.</t>
  </si>
  <si>
    <t>The HTTP  Browser test is used to download a complete web page using the HTTP  protocol.
This KPI counts attempts of HTTP Browsing Test that did not completed Service Access Phase  as per TS 102 250-1 Chapter 5.4.3.</t>
  </si>
  <si>
    <t>The HTTP  Browser test is used to download a complete web page using the HTTP  protocol.
This KPI counts attempts of HTTP Browsing Test that did  completed Service Access Phase  as per TS 102 250-1 Chapter 5.4.3.</t>
  </si>
  <si>
    <t>The HTTP  Browser test is used to download a complete web page using the HTTP  protocol.
This KPI represent fraction of HTTP Browsing Test that did not completed Service Access Phase  as per TS 102 250-1 Chapter 5.4.3.
This fraction is usually represented in percent of all HTTP Browsing Test Attemtps.</t>
  </si>
  <si>
    <t>The HTTP  Browser test is used to download a complete web page using the HTTP  protocol.
This KPI represent fraction of HTTP Browsing Test that did reached Service Usage Phase but did not completed test with Intentional end as per TS 102 250-1 Chapter 5.4.3.
This fraction is usually represented in percent of all HTTP Browsing Test Attemtps which reached Service Usage Phase as defined in TS 102 250-1 chapter 5.4.3.</t>
  </si>
  <si>
    <t>Youtube Timers</t>
  </si>
  <si>
    <t>The HTTP  Browser test is used to download a complete web page using the HTTP  protocol.
This KPI is represents minimum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t>
  </si>
  <si>
    <r>
      <t xml:space="preserve">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10% of measured samples in sorted array of MDR-s in successfullFDTT DL Transactions. Bellow 10 PCTL MDR value 10 % of measured MDR-s may be observed. 
This KPI is measured in Megabits per second - [Mbit/s]
</t>
    </r>
    <r>
      <rPr>
        <b/>
        <sz val="14"/>
        <color rgb="FFFF0000"/>
        <rFont val="Calibri"/>
        <family val="2"/>
        <scheme val="minor"/>
      </rPr>
      <t>This KPI is NET CHECK Ranking KPI!!!</t>
    </r>
  </si>
  <si>
    <r>
      <t xml:space="preserve">HTTP  Transfer Test upload/download file from the server within defined time (FDTT ) is intended to provide stress test for network and to test throughput.
This KPI is represents average measured Mean Data Rate for tests where Service usage as per TS 102 250-1 Chapter 5.4.3. was reached. MDR is measured between initial First HTTP Continuation or piggybacked 200Ok for HTTP Server and last data recieved. For more details refer to call flow bellow.
This KPI is measured in Megabits per second - [Mbit/s]
</t>
    </r>
    <r>
      <rPr>
        <b/>
        <sz val="14"/>
        <color rgb="FFFF0000"/>
        <rFont val="Calibri"/>
        <family val="2"/>
        <scheme val="minor"/>
      </rPr>
      <t>This KPI is NET CHECK Ranking KPI!!!</t>
    </r>
  </si>
  <si>
    <r>
      <t xml:space="preserve">HTTP  Transfer Test upload/download file from the server within defined time (FDTT ) is intended to provide stress test for network and to test throughput.
This KPI is represents minimum measured Mean Data Rate for tests where Service usage as per TS 102 250-1 Chapter 5.4.3. was reached. MDR is measured between initial First HTTP Continuation or piggybacked 200Ok for HTTP Server and last data recieved. For more details refer to call flow bellow.
MDR value bellow which 90% of measured samples in sorted array of MDR-s in successfullFDTT DL Transactions. Bellow 90 PCTL MDR value 90 % of measured MDR-s may be observed. 
This KPI is measured in Megabits per second - [Mbit/s]
</t>
    </r>
    <r>
      <rPr>
        <b/>
        <sz val="14"/>
        <color rgb="FFFF0000"/>
        <rFont val="Calibri"/>
        <family val="2"/>
        <scheme val="minor"/>
      </rPr>
      <t xml:space="preserve">
This KPI is NET CHECK Ranking KPI!!!</t>
    </r>
  </si>
  <si>
    <r>
      <t xml:space="preserve">The HTTP  Browser test is used to download a complete web page using the HTTP  protocol.
This KPI represent fraction of HTTP Browsing Test that  did completed test with Intentional end as per TS 102 250-1 Chapter 5.4.3.
This fraction is usually represented in percent of all HTTP Browsing Test Attemtps.
</t>
    </r>
    <r>
      <rPr>
        <b/>
        <sz val="14"/>
        <color rgb="FFFF0000"/>
        <rFont val="Calibri"/>
        <family val="2"/>
        <scheme val="minor"/>
      </rPr>
      <t>This KPI is NET CHECK Ranking KPI!!!</t>
    </r>
  </si>
  <si>
    <t>The HTTP  Browser test is used to download a complete web page using the HTTP  protocol.
This KPI is represents maximum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t>
  </si>
  <si>
    <r>
      <t xml:space="preserve">The HTTP  Browser test is used to download a complete web page using the HTTP  protocol.
This KPI is represents average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This KPI is measured in seconds - [s]
</t>
    </r>
    <r>
      <rPr>
        <b/>
        <sz val="14"/>
        <color rgb="FFFF0000"/>
        <rFont val="Calibri"/>
        <family val="2"/>
        <scheme val="minor"/>
      </rPr>
      <t>This KPI is NET CHECK Ranking KPI!!!</t>
    </r>
  </si>
  <si>
    <t>The HTTP  Browser test is used to download a complete web page using the HTTP  protocol.
This KPI is represents minimum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t>
  </si>
  <si>
    <t>The HTTP  Browser test is used to download a complete web page using the HTTP  protocol.
This KPI is represents maximum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t>
  </si>
  <si>
    <r>
      <t xml:space="preserve">The HTTP  Browser test is used to download a complete web page using the HTTP  protocol.
This KPI is represents average measured initial RTT (Round Trip Time) for tests where Test completed with Intentional end as per TS 102 250-1 Chapter 5.4.3.RTT is measured between initial TCP SYN and TCP SYN ACK in 1st session three way handshake. For more details refer to call flow bellow.
This KPI is measured in miliseconds - [ms]
</t>
    </r>
    <r>
      <rPr>
        <b/>
        <sz val="14"/>
        <color rgb="FFFF0000"/>
        <rFont val="Calibri"/>
        <family val="2"/>
        <scheme val="minor"/>
      </rPr>
      <t>This KPI is NET CHECK Ranking KPI!!!</t>
    </r>
  </si>
  <si>
    <t>Video Streaming KPI-s</t>
  </si>
  <si>
    <t>Video Stream Success Ratio</t>
  </si>
  <si>
    <t>VSac</t>
  </si>
  <si>
    <t>VSfc</t>
  </si>
  <si>
    <t>VSsc</t>
  </si>
  <si>
    <t>VSsr</t>
  </si>
  <si>
    <t>vMOSavg</t>
  </si>
  <si>
    <t>vMOSp10</t>
  </si>
  <si>
    <t>vMOSmin</t>
  </si>
  <si>
    <t>vMOSp50</t>
  </si>
  <si>
    <t>vMOSp90</t>
  </si>
  <si>
    <t>vMOSmax</t>
  </si>
  <si>
    <t>vMOSlc</t>
  </si>
  <si>
    <t>vMOShc</t>
  </si>
  <si>
    <t>vMOSlr</t>
  </si>
  <si>
    <t>[vMOS]</t>
  </si>
  <si>
    <t>TTFPmin</t>
  </si>
  <si>
    <t>TTFPp10</t>
  </si>
  <si>
    <t>TTFPavg</t>
  </si>
  <si>
    <t>TTFPp50</t>
  </si>
  <si>
    <t>TTFPp90</t>
  </si>
  <si>
    <t>TTFPmax</t>
  </si>
  <si>
    <t>TTFPlc</t>
  </si>
  <si>
    <t>TTFPhc</t>
  </si>
  <si>
    <t>TTFPhr</t>
  </si>
  <si>
    <t>VSsc / VSac</t>
  </si>
  <si>
    <t>vMOSlc / ( vMOSlc + vMOShc )</t>
  </si>
  <si>
    <t>TFTPhc / ( TFTPc + TFTPhc )</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</si>
  <si>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</si>
  <si>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 which did not reached Intentional end as per ETSI TS 102 250-1 chapter 5.4.3.</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</si>
  <si>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count of all Video Streaming attempts made by SwissQual system which did reached Intentional end as per ETSI TS 102 250-1 chapter 5.4.3.</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</si>
  <si>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In NET CHECK concept we test adaptive live video stream.
This KPI refers to fraction of all Video Streaming attempts made by SwissQual system which did reached Intentional end as per ETSI TS 102 250-1 chapter 5.4.3.
This fraction is usually represented in percent of all Video Streaming Test Attemtps Count.
</t>
    </r>
    <r>
      <rPr>
        <b/>
        <sz val="14"/>
        <color rgb="FFFF0000"/>
        <rFont val="Calibri"/>
        <family val="2"/>
        <scheme val="minor"/>
      </rPr>
      <t>This KPI is NET CHECK Ranking KPI!!!</t>
    </r>
  </si>
  <si>
    <t>The HTTP  Browser test is used to download a complete web page using the HTTP  protocol.
This KPI is represents 10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10% of measured samples in sorted array of RTT-s in successfull tests as describer above. Bellow 10 PCTL RTT value 10 % of measured RTT-s may be observed. 
This KPI is measured in seconds - [s]</t>
  </si>
  <si>
    <t>The HTTP  Browser test is used to download a complete web page using the HTTP  protocol.
This KPI is represents 50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50% of measured samples in sorted array of RTT-s in successfull tests as describer above. Bellow 50 PCTL RTT value 50 % of measured RTT-s may be observed. 
This KPI is measured in seconds - [s]</t>
  </si>
  <si>
    <t>The HTTP  Browser test is used to download a complete web page using the HTTP  protocol.
This KPI is represents 90 percentile  initial RTT (Round Trip Time) for tests where Test completed with Intentional end as per TS 102 250-1 Chapter 5.4.3.RTT is measured between initial TCP SYN and TCP SYN ACK in 1st session three way handshake. For more details refer to call flow bellow.
RTT value bellow which 90% of measured samples in sorted array of RTT-s in successfull tests as describer above. Bellow 90 PCTL RTT value 90 % of measured RTT-s may be observed. 
This KPI is measured in seconds - [s]</t>
  </si>
  <si>
    <t>The HTTP  Browser test is used to download a complete web page using the HTTP  protocol.
This KPI is represents 10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10% of measured samples in sorted array of Content Transfer Time-s in successfull tests as describer above. Bellow 10 PCTL Content Transfer Time value 10 % of measured Content Transfer Time-s may be observed. 
This KPI is measured in seconds - [s]</t>
  </si>
  <si>
    <t>The HTTP  Browser test is used to download a complete web page using the HTTP  protocol.
This KPI is represents 50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50% of measured samples in sorted array of Content Transfer Time-s in successfull tests as describer above. Bellow 10 PCTL Content Transfer Time value 50 % of measured Content Transfer Time-s may be observed. 
This KPI is measured in seconds - [s]</t>
  </si>
  <si>
    <t>The HTTP  Browser test is used to download a complete web page using the HTTP  protocol.
This KPI is represents 90 percentile measured Content Transfer Time for tests where Test completed with Intentional end as per TS 102 250-1 Chapter 5.4.3. Content Transfer Time is measured between initial First HTTP Continuation or piggybacked 200Ok which contains content data and last data packet recieved. For more details refer to call flow bellow.
Content Transfer Time value bellow which 90% of measured samples in sorted array of Content Transfer Time-s in successfull tests as describer above. Bellow 10 PCTL Content Transfer Time value 90 % of measured Content Transfer Time-s may be observed. 
This KPI is measured in seconds -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</si>
  <si>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minimum measured Video MOS avereged for successfully completed test as per aghorithm described in ITU-T J343.1 and for tests that reached Intentional End as per ETSI TS 102 250-1 chapter 5.4.3 .
This KPI is measured in Video MOS- [vMOS]</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</si>
  <si>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average measured Video MOS avereged for successfully completed test as per aghorithm described in ITU-T J343.1 and for tests that reached Intentional End as per ETSI TS 102 250-1 chapter 5.4.3 .
This KPI is measured in Video MOS- [vMOS]
</t>
    </r>
    <r>
      <rPr>
        <b/>
        <sz val="14"/>
        <color rgb="FFFF0000"/>
        <rFont val="Calibri"/>
        <family val="2"/>
        <scheme val="minor"/>
      </rPr>
      <t>This KPI is NET CHECK Ranking KPI!!!</t>
    </r>
  </si>
  <si>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maximum measured Video MOS avereged for successfully completed test as per aghorithm described in ITU-T J343.1 and for tests that reached Intentional End as per ETSI TS 102 250-1 chapter 5.4.3 .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</si>
  <si>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count of measured Video MOS avereged for successfully completed test as per aghorithm described in ITU-T J343.1 and for tests that reached Intentional End as per ETSI TS 102 250-1 chapter 5.4.3  where measured vMOS value was lower then 1.6</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</si>
  <si>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count of measured Video MOS avereged for successfully completed test as per aghorithm described in ITU-T J343.1 and for tests that reached Intentional End as per ETSI TS 102 250-1 chapter 5.4.3  where measured vMOS value was higher or equal then 1.6</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</si>
  <si>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represents fraction of measured Video MOS avereged for successfully completed test as per aghorithm described in ITU-T J343.1 and for tests that reached Intentional End as per ETSI TS 102 250-1 chapter 5.4.3  where measured vMOS value was lower then 1.6
This fraction is usually represented in percent of all measured vMOS values for all Video Stream Tests reached Intentional End as per ETSI TS 120 250-1 chapter 5.4.3.
</t>
    </r>
    <r>
      <rPr>
        <b/>
        <sz val="14"/>
        <color rgb="FFFF0000"/>
        <rFont val="Calibri"/>
        <family val="2"/>
        <scheme val="minor"/>
      </rPr>
      <t>This KPI is NET CHECK Ranking KPI!!!</t>
    </r>
  </si>
  <si>
    <t>Start of video playout</t>
  </si>
  <si>
    <t>Start of player download</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</si>
  <si>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10 percentile  measured TTFP for Video Streaming test reached Playout phase .  For more details refer to call flow bellow.
TTFP value bellow which 10% of measured samples in sorted array of TTFP-s in successfull tests as describer above. Bellow 10 PCTL RTT value 10 %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</si>
  <si>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minimum measured TTFP for Video Streaming test reached Playout phase.
This KPI is measured in seconds  [s]</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</si>
  <si>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average measured TTFP for Video Streaming test reached Playout phase.
This KPI is measured in seconds  [s]
</t>
    </r>
    <r>
      <rPr>
        <b/>
        <sz val="14"/>
        <color rgb="FFFF0000"/>
        <rFont val="Calibri"/>
        <family val="2"/>
        <scheme val="minor"/>
      </rPr>
      <t>This KPI is NET CHECK Ranking KPI!!!</t>
    </r>
  </si>
  <si>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maximum measured TTFP for Video Streaming test reached Playout phase.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</si>
  <si>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50 percentile  measured TTFP for Video Streaming test reached Playout phase .  For more details refer to call flow bellow.
TTFP value bellow which 50% of measured samples in sorted array of TTFP-s in successfull tests as describer above. Bellow 50 PCTL RTT value 50 %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</si>
  <si>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is represents 90 percentile  measured TTFP for Video Streaming test reached Playout phase .  For more details refer to call flow bellow.
TTFP value bellow which 90% of measured samples in sorted array of TTFP-s in successfull tests as describer above. Bellow 90 PCTL RTT value 90 % of measured TTFP-s may be observed. 
This KPI is measured in seconds  [s]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</si>
  <si>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10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10% of measured samples in sorted array of vMOS-s in successfull tests as describer above. Bellow 10 PCTL vMOS value 10 %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</si>
  <si>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50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50% of measured samples in sorted array of vMOS-s in successfull tests as describer above. Bellow 50 PCTL vMOS value 50 %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</si>
  <si>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SwissQual has integrated a real visual quality measure that combines bitstream information with image information to consider what the viewer actually sees. The implemented measure is the ITU-T J.343.1 standard from 2014, which is the first image based no reference model that has been standardized in ITU-T
This KPI is represents 90 percentile  measured Video MOS avereged for successfully completed test as per aghorithm described in ITU-T J343.1 and for tests that reached Intentional End as per ETSI TS 102 250-1 chapter 5.4.3 . vMOS is measured between during playout duration. For more details refer to call flow bellow.
vMOS value bellow which 90% of measured samples in sorted array of vMOS-s in successfull tests as describer above. Bellow 90 PCTL vMOS value 90 % of measured vMOS-s may be observed. 
This KPI is measured in Video MOS- [vMOS]</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</si>
  <si>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count of tests where measured TTFP was bellow 10 seconds for Video Streaming test reached Playout phase.</t>
  </si>
  <si>
    <t>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count of tests where measured TTFP was above or equal 10 seconds for Video Streaming test reached Playout phase.</t>
  </si>
  <si>
    <r>
      <t xml:space="preserve">Streaming refers to the ability of an application to play synchronized media streams, such as audio and video streams, in a continuous manner while the streams are being transmitted to the client over a data network. The software client plays the incoming multimedia stream in real time as the data is received.
Time to First Picture (TTFS)  is defined as Time between Start of player download (TR1) and Start of video playout (TR6) triggers as defined in ETSI TR 101 578 V1.2.1.
This KPI represents fraction of tests where measured TTFP was above or equal 10 seconds for Video Streaming test reached Playout phase.
This fraction is usually represented in percent of all measured Video Streaming test reached Playout phase.
</t>
    </r>
    <r>
      <rPr>
        <b/>
        <sz val="14"/>
        <color rgb="FFFF0000"/>
        <rFont val="Calibri"/>
        <family val="2"/>
        <scheme val="minor"/>
      </rPr>
      <t>This KPI is NET CHECK Ranking KPI!!!</t>
    </r>
  </si>
  <si>
    <t>Social Media KPI-s</t>
  </si>
  <si>
    <t>SMac</t>
  </si>
  <si>
    <t>SMfc</t>
  </si>
  <si>
    <t>SMcc</t>
  </si>
  <si>
    <t>SMsc</t>
  </si>
  <si>
    <t>SMsr</t>
  </si>
  <si>
    <t>SMCTTmin</t>
  </si>
  <si>
    <t>SMCTTp10</t>
  </si>
  <si>
    <t>SMCTTavg</t>
  </si>
  <si>
    <t>SMCTTp50</t>
  </si>
  <si>
    <t>SMCTTp90</t>
  </si>
  <si>
    <t>SMCTTmax</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</si>
  <si>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completed with defined intentional end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</si>
  <si>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did reach service usage phase but test did not completed with defined intentional end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</si>
  <si>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 which did not reached service usage phase as per ETSI TS 102 250-1 chapter 5.4.3.</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</si>
  <si>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 count all facebook app POST attempts.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</si>
  <si>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minimum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</si>
  <si>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10 percentile measured Content Transfer Time for tests where Test completed with Intentional end as per TS 102 250-1 Chapter 5.4.3. 
Content Transfer Time value bellow which 10% of measured samples in sorted array of Content Transfer Time-s in successfull tests as describer above. Bellow 10 PCTL Content Transfer Time value 10 % of measured Content Transfer Time-s may be observed. 
This KPI is measured in seconds - [s]</t>
  </si>
  <si>
    <r>
      <t xml:space="preserve">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represents fraction all facebook app POST attempts which completed with defined intentional end as per ETSI TS 102 250-1 chapter 5.4.3.
</t>
    </r>
    <r>
      <rPr>
        <b/>
        <sz val="14"/>
        <color rgb="FFFF0000"/>
        <rFont val="Calibri"/>
        <family val="2"/>
        <scheme val="minor"/>
      </rPr>
      <t>This KPI is NET CHECK Ranking KPI!!!</t>
    </r>
  </si>
  <si>
    <r>
      <t xml:space="preserve">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average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
</t>
    </r>
    <r>
      <rPr>
        <b/>
        <sz val="14"/>
        <color rgb="FFFF0000"/>
        <rFont val="Calibri"/>
        <family val="2"/>
        <scheme val="minor"/>
      </rPr>
      <t>This KPI is NET CHECK Ranking KPI!!!</t>
    </r>
  </si>
  <si>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50 percentile measured Content Transfer Time for tests where Test completed with Intentional end as per TS 102 250-1 Chapter 5.4.3. 
Content Transfer Time value bellow which 50% of measured samples in sorted array of Content Transfer Time-s in successfull tests as describer above. Bellow 50 PCTL Content Transfer Time value 50 % of measured Content Transfer Time-s may be observed.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</si>
  <si>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Content Transfer Time is time measured for tests where Test completed with Intentional end as per TS 102 250-1 Chapter 5.4.3. Content Transfer Time is measured between initial content transferred and last data content recieved trigger. For more details refer to HTTP UL call flow bellow.
This KPI is represents 90 percentile measured Content Transfer Time for tests where Test completed with Intentional end as per TS 102 250-1 Chapter 5.4.3. 
Content Transfer Time value bellow which 90% of measured samples in sorted array of Content Transfer Time-s in successfull tests as describer above. Bellow 90 PCTL Content Transfer Time value 90 % of measured Content Transfer Time-s may be observed. 
This KPI is measured in seconds - [s]</t>
  </si>
  <si>
    <t>Application testing for applications like facebook is also being tested. By nature, this test is very similar to HTTP  transfer test. 
NET CHECK posts picture to facebook in UL and we can consider we execute FDFS test by using facebook app. Intentional end is that picture is successfully posten in facebook.
This KPI is represents maximum measured Content Transfer Time for tests where Test completed with Intentional end as per TS 102 250-1 Chapter 5.4.3. Content Transfer Time is measured between initial content transferred and last data content recieved trigger. For more details refer to HTTP UL call flow bellow.
This KPI is measured in seconds - [s]</t>
  </si>
  <si>
    <t>Vodafone</t>
  </si>
  <si>
    <t>httpTransfer DL 256QAM &gt; 10% Ratio</t>
  </si>
  <si>
    <t>DL256QAM_larger_10</t>
  </si>
  <si>
    <t>FDTT UL Attempts</t>
  </si>
  <si>
    <t>FDTT UL Cutoff</t>
  </si>
  <si>
    <t>FDTT UL Successful</t>
  </si>
  <si>
    <t>FDTT UL Access Failure</t>
  </si>
  <si>
    <t>FDTT UL Access Success</t>
  </si>
  <si>
    <t>Facebook Application</t>
  </si>
  <si>
    <t>FDTT DL Attempts</t>
  </si>
  <si>
    <t>FDTT DL Cutoff</t>
  </si>
  <si>
    <t>FDTT DL Access Failure</t>
  </si>
  <si>
    <t>FDTT DL Success</t>
  </si>
  <si>
    <t>FDTT DL Access Successful</t>
  </si>
  <si>
    <t xml:space="preserve">Tests Started in LTE </t>
  </si>
  <si>
    <t xml:space="preserve">Tests Executed only in LTE </t>
  </si>
  <si>
    <t xml:space="preserve">Tests Total </t>
  </si>
  <si>
    <t xml:space="preserve">FDFS DL Success </t>
  </si>
  <si>
    <t xml:space="preserve">FDFS UL Success </t>
  </si>
  <si>
    <t xml:space="preserve">httpTransfer DL 256QAM &gt; 10% </t>
  </si>
  <si>
    <t xml:space="preserve">httpTransfer UL 64QAM &gt; 30% </t>
  </si>
  <si>
    <t xml:space="preserve">HTTP Browsing Success </t>
  </si>
  <si>
    <t xml:space="preserve">Video Stream Failure </t>
  </si>
  <si>
    <t xml:space="preserve">Video Stream Success </t>
  </si>
  <si>
    <t xml:space="preserve">Mean vMOS &lt; 1.6 </t>
  </si>
  <si>
    <t xml:space="preserve">Mean vMOS &gt;= 1.6 </t>
  </si>
  <si>
    <t xml:space="preserve">TTFP &lt; 10 [s] </t>
  </si>
  <si>
    <t xml:space="preserve">TTFP &gt;= 10 [s] </t>
  </si>
  <si>
    <t xml:space="preserve">Application Failure </t>
  </si>
  <si>
    <t xml:space="preserve">Application Success </t>
  </si>
  <si>
    <t>FDFS DL Attempts</t>
  </si>
  <si>
    <t>FDFS UL Attempts</t>
  </si>
  <si>
    <t>HTTP Browsing Attempts</t>
  </si>
  <si>
    <t>Video Stream Attempts</t>
  </si>
  <si>
    <t>Application Attempts</t>
  </si>
  <si>
    <t>WhatsApp Application FDFS UL</t>
  </si>
  <si>
    <t>WhatsApp Application FDFS DL</t>
  </si>
  <si>
    <t>Telekom</t>
  </si>
  <si>
    <t>Operator1</t>
  </si>
  <si>
    <t>Operator2</t>
  </si>
  <si>
    <t>Operator3</t>
  </si>
  <si>
    <t>Telefonica</t>
  </si>
  <si>
    <t>VDF_CELL_NAMES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</si>
</sst>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 _€_-;\-* #,##0.00\ _€_-;_-* &quot;-&quot;??\ _€_-;_-@_-"/>
    <numFmt numFmtId="164" formatCode="_-* #,##0.0\ _€_-;\-* #,##0.0\ _€_-;_-* &quot;-&quot;?\ _€_-;_-@_-"/>
    <numFmt numFmtId="165" formatCode="_-* #,##0.00\ _D_M_-;\-* #,##0.00\ _D_M_-;_-* &quot;-&quot;??\ _D_M_-;_-@_-"/>
    <numFmt numFmtId="166" formatCode="_([$€-2]* #,##0.00_);_([$€-2]* \(#,##0.00\);_([$€-2]* &quot;-&quot;??_)"/>
    <numFmt numFmtId="167" formatCode="_-* #,##0.00\ [$€-1]_-;\-* #,##0.00\ [$€-1]_-;_-* &quot;-&quot;??\ [$€-1]_-"/>
    <numFmt numFmtId="168" formatCode="_-* #,##0.00\ [$€]_-;\-* #,##0.00\ [$€]_-;_-* &quot;-&quot;??\ [$€]_-;_-@_-"/>
    <numFmt numFmtId="169" formatCode="_-* #,##0.00\ &quot;DM&quot;_-;\-* #,##0.00\ &quot;DM&quot;_-;_-* &quot;-&quot;??\ &quot;DM&quot;_-;_-@_-"/>
    <numFmt numFmtId="170" formatCode="0.000&quot; [Mbit/s]&quot;"/>
    <numFmt numFmtId="171" formatCode="0.000&quot; [s]&quot;"/>
    <numFmt numFmtId="172" formatCode="0&quot; [ms]&quot;"/>
    <numFmt numFmtId="173" formatCode="d\.m\.yyyy\ h:mm:ss.000"/>
    <numFmt numFmtId="174" formatCode="0.000%"/>
    <numFmt numFmtId="175" formatCode="0.00&quot; [s]&quot;"/>
    <numFmt numFmtId="176" formatCode="0.00&quot; [vMOS]&quot;"/>
    <numFmt numFmtId="177" formatCode="&quot;  &quot;0.000&quot; [Mbit/s]&quot;"/>
  </numFmts>
  <fonts count="9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Trebuchet MS"/>
      <family val="2"/>
    </font>
    <font>
      <b/>
      <sz val="11"/>
      <color theme="0"/>
      <name val="Trebuchet MS"/>
      <family val="2"/>
    </font>
    <font>
      <sz val="11"/>
      <color indexed="8"/>
      <name val="Calibri"/>
      <family val="2"/>
    </font>
    <font>
      <sz val="11"/>
      <color indexed="9"/>
      <name val="Calibri"/>
      <family val="2"/>
    </font>
    <font>
      <b/>
      <sz val="11"/>
      <color indexed="63"/>
      <name val="Calibri"/>
      <family val="2"/>
    </font>
    <font>
      <sz val="11"/>
      <color indexed="20"/>
      <name val="Calibri"/>
      <family val="2"/>
    </font>
    <font>
      <b/>
      <sz val="11"/>
      <color indexed="52"/>
      <name val="Calibri"/>
      <family val="2"/>
    </font>
    <font>
      <b/>
      <sz val="11"/>
      <color indexed="9"/>
      <name val="Calibri"/>
      <family val="2"/>
    </font>
    <font>
      <sz val="8"/>
      <name val="Arial"/>
      <family val="2"/>
    </font>
    <font>
      <sz val="10"/>
      <name val="Arial"/>
      <family val="2"/>
    </font>
    <font>
      <sz val="11"/>
      <color indexed="62"/>
      <name val="Calibri"/>
      <family val="2"/>
    </font>
    <font>
      <b/>
      <sz val="11"/>
      <color indexed="8"/>
      <name val="Calibri"/>
      <family val="2"/>
    </font>
    <font>
      <i/>
      <sz val="11"/>
      <color indexed="23"/>
      <name val="Calibri"/>
      <family val="2"/>
    </font>
    <font>
      <sz val="10"/>
      <name val="Verdana"/>
      <family val="2"/>
    </font>
    <font>
      <sz val="11"/>
      <color indexed="17"/>
      <name val="Calibri"/>
      <family val="2"/>
    </font>
    <font>
      <b/>
      <sz val="11"/>
      <color indexed="56"/>
      <name val="Calibri"/>
      <family val="2"/>
    </font>
    <font>
      <u/>
      <sz val="10"/>
      <color theme="10"/>
      <name val="Arial"/>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sz val="11"/>
      <color indexed="10"/>
      <name val="Calibri"/>
      <family val="2"/>
    </font>
    <font>
      <b/>
      <sz val="26"/>
      <color theme="0"/>
      <name val="Trebuchet MS"/>
      <family val="2"/>
    </font>
    <font>
      <b/>
      <sz val="14"/>
      <color theme="0"/>
      <name val="Trebuchet MS"/>
      <family val="2"/>
    </font>
    <font>
      <sz val="11"/>
      <color theme="0"/>
      <name val="Trebuchet MS"/>
      <family val="2"/>
    </font>
    <font>
      <b/>
      <sz val="11"/>
      <color theme="1"/>
      <name val="Trebuchet MS"/>
      <family val="2"/>
    </font>
    <font>
      <b/>
      <sz val="16"/>
      <color theme="0"/>
      <name val="Trebuchet MS"/>
      <family val="2"/>
    </font>
    <font>
      <sz val="14"/>
      <color theme="1"/>
      <name val="Trebuchet MS"/>
      <family val="2"/>
    </font>
    <font>
      <b/>
      <sz val="20"/>
      <color rgb="FFFFFFFF"/>
      <name val="Trebuchet MS"/>
      <family val="2"/>
    </font>
    <font>
      <b/>
      <sz val="10"/>
      <color theme="5" tint="0.59999389629810485"/>
      <name val="Trebuchet MS"/>
      <family val="2"/>
    </font>
    <font>
      <b/>
      <sz val="10"/>
      <color theme="6" tint="0.59999389629810485"/>
      <name val="Trebuchet MS"/>
      <family val="2"/>
    </font>
    <font>
      <sz val="14"/>
      <name val="Trebuchet MS"/>
      <family val="2"/>
    </font>
    <font>
      <b/>
      <sz val="16"/>
      <color theme="1"/>
      <name val="Trebuchet MS"/>
      <family val="2"/>
    </font>
    <font>
      <b/>
      <sz val="14"/>
      <color theme="5" tint="0.59999389629810485"/>
      <name val="Trebuchet MS"/>
      <family val="2"/>
    </font>
    <font>
      <b/>
      <sz val="14"/>
      <color theme="6" tint="0.59999389629810485"/>
      <name val="Trebuchet MS"/>
      <family val="2"/>
    </font>
    <font>
      <b/>
      <sz val="18"/>
      <color theme="0"/>
      <name val="Calibri"/>
      <family val="2"/>
      <scheme val="minor"/>
    </font>
    <font>
      <b/>
      <i/>
      <sz val="11"/>
      <color theme="1"/>
      <name val="Calibri"/>
      <family val="2"/>
      <scheme val="minor"/>
    </font>
    <font>
      <b/>
      <i/>
      <sz val="11"/>
      <name val="Calibri"/>
      <family val="2"/>
      <scheme val="minor"/>
    </font>
    <font>
      <b/>
      <sz val="12"/>
      <color rgb="FFFFFFFF"/>
      <name val="Calibri"/>
      <family val="2"/>
      <scheme val="minor"/>
    </font>
    <font>
      <b/>
      <sz val="12"/>
      <color rgb="FF000000"/>
      <name val="Calibri"/>
      <family val="2"/>
      <scheme val="minor"/>
    </font>
    <font>
      <b/>
      <sz val="16"/>
      <color rgb="FFFFFFFF"/>
      <name val="Trebuchet MS"/>
      <family val="2"/>
    </font>
    <font>
      <b/>
      <sz val="16"/>
      <name val="Calibri"/>
      <family val="2"/>
      <scheme val="minor"/>
    </font>
    <font>
      <b/>
      <sz val="14"/>
      <color rgb="FF0070C0"/>
      <name val="Calibri"/>
      <family val="2"/>
      <scheme val="minor"/>
    </font>
    <font>
      <b/>
      <sz val="14"/>
      <color rgb="FFFF0000"/>
      <name val="Calibri"/>
      <family val="2"/>
      <scheme val="minor"/>
    </font>
    <font>
      <sz val="11"/>
      <name val="Calibri"/>
      <family val="2"/>
      <scheme val="minor"/>
    </font>
    <font>
      <b/>
      <sz val="12"/>
      <name val="Calibri"/>
      <family val="2"/>
      <scheme val="minor"/>
    </font>
    <font>
      <b/>
      <i/>
      <sz val="14"/>
      <name val="Calibri"/>
      <family val="2"/>
      <scheme val="minor"/>
    </font>
    <font>
      <b/>
      <sz val="16"/>
      <color theme="1"/>
      <name val="Calibri"/>
      <family val="2"/>
      <scheme val="minor"/>
    </font>
    <font>
      <b/>
      <sz val="14"/>
      <color theme="7" tint="-0.249977111117893"/>
      <name val="Calibri"/>
      <family val="2"/>
      <scheme val="minor"/>
    </font>
    <font>
      <b/>
      <i/>
      <sz val="14"/>
      <color theme="7" tint="-0.249977111117893"/>
      <name val="Calibri"/>
      <family val="2"/>
      <scheme val="minor"/>
    </font>
    <font>
      <b/>
      <sz val="14"/>
      <name val="Calibri"/>
      <family val="2"/>
      <scheme val="minor"/>
    </font>
    <font>
      <b/>
      <i/>
      <sz val="16"/>
      <name val="Calibri"/>
      <family val="2"/>
      <scheme val="minor"/>
    </font>
    <font>
      <b/>
      <sz val="14"/>
      <color rgb="FFFFFFFF"/>
      <name val="Trebuchet MS"/>
      <family val="2"/>
    </font>
    <font>
      <b/>
      <sz val="14"/>
      <color theme="1"/>
      <name val="Calibri"/>
      <family val="2"/>
      <scheme val="minor"/>
    </font>
    <font>
      <b/>
      <sz val="14"/>
      <color theme="3" tint="-0.249977111117893"/>
      <name val="Calibri"/>
      <family val="2"/>
      <scheme val="minor"/>
    </font>
    <font>
      <b/>
      <i/>
      <sz val="14"/>
      <color theme="3" tint="-0.249977111117893"/>
      <name val="Calibri"/>
      <family val="2"/>
      <scheme val="minor"/>
    </font>
    <font>
      <sz val="8"/>
      <color indexed="81"/>
      <name val="Tahoma"/>
      <family val="2"/>
    </font>
    <font>
      <b/>
      <sz val="8"/>
      <color indexed="81"/>
      <name val="Tahoma"/>
      <family val="2"/>
    </font>
    <font>
      <b/>
      <sz val="18"/>
      <color theme="3" tint="-0.249977111117893"/>
      <name val="Calibri"/>
      <family val="2"/>
      <scheme val="minor"/>
    </font>
    <font>
      <b/>
      <sz val="18"/>
      <color rgb="FFFFFFFF"/>
      <name val="Trebuchet MS"/>
      <family val="2"/>
    </font>
    <font>
      <b/>
      <sz val="40"/>
      <color theme="0"/>
      <name val="Calibri"/>
      <family val="2"/>
    </font>
    <font>
      <b/>
      <sz val="24"/>
      <color theme="0"/>
      <name val="Calibri"/>
      <family val="2"/>
      <scheme val="minor"/>
    </font>
    <font>
      <b/>
      <sz val="24"/>
      <color theme="1"/>
      <name val="Calibri"/>
      <family val="2"/>
      <scheme val="minor"/>
    </font>
    <font>
      <sz val="24"/>
      <color theme="1"/>
      <name val="Calibri"/>
      <family val="2"/>
      <scheme val="minor"/>
    </font>
    <font>
      <sz val="14"/>
      <color theme="1"/>
      <name val="Calibri"/>
      <family val="2"/>
      <scheme val="minor"/>
    </font>
    <font>
      <b/>
      <sz val="12"/>
      <color theme="1"/>
      <name val="Calibri"/>
      <family val="2"/>
      <scheme val="minor"/>
    </font>
    <font>
      <b/>
      <sz val="16"/>
      <color rgb="FF000000"/>
      <name val="Calibri"/>
      <family val="2"/>
    </font>
    <font>
      <b/>
      <sz val="20"/>
      <color rgb="FF000000"/>
      <name val="Calibri"/>
      <family val="2"/>
    </font>
    <font>
      <b/>
      <sz val="18"/>
      <color rgb="FF000000"/>
      <name val="Calibri"/>
      <family val="2"/>
    </font>
    <font>
      <b/>
      <sz val="11"/>
      <color rgb="FF000000"/>
      <name val="Calibri"/>
      <family val="2"/>
    </font>
    <font>
      <b/>
      <sz val="14"/>
      <color rgb="FF000000"/>
      <name val="Calibri"/>
      <family val="2"/>
    </font>
    <font>
      <sz val="11"/>
      <color rgb="FF000000"/>
      <name val="Calibri"/>
      <family val="2"/>
    </font>
    <font>
      <sz val="10"/>
      <color rgb="FF000000"/>
      <name val="Calibri"/>
      <family val="2"/>
    </font>
  </fonts>
  <fills count="7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0"/>
        <bgColor indexed="36"/>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darkTrellis">
        <bgColor rgb="FF1F4B7D"/>
      </patternFill>
    </fill>
    <fill>
      <patternFill patternType="solid">
        <fgColor rgb="FF1F4B7D"/>
        <bgColor indexed="64"/>
      </patternFill>
    </fill>
    <fill>
      <patternFill patternType="solid">
        <fgColor rgb="FF005091"/>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366092"/>
        <bgColor indexed="64"/>
      </patternFill>
    </fill>
    <fill>
      <patternFill patternType="solid">
        <fgColor theme="4" tint="-0.249977111117893"/>
        <bgColor indexed="64"/>
      </patternFill>
    </fill>
    <fill>
      <patternFill patternType="darkTrellis">
        <bgColor rgb="FF00256C"/>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3"/>
        <bgColor indexed="64"/>
      </patternFill>
    </fill>
    <fill>
      <patternFill patternType="solid">
        <fgColor rgb="FFDA291C"/>
        <bgColor indexed="64"/>
      </patternFill>
    </fill>
    <fill>
      <patternFill patternType="solid">
        <fgColor rgb="FFE20074"/>
        <bgColor indexed="64"/>
      </patternFill>
    </fill>
    <fill>
      <patternFill patternType="solid">
        <fgColor rgb="FF014268"/>
        <bgColor indexed="64"/>
      </patternFill>
    </fill>
  </fills>
  <borders count="9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bottom/>
      <diagonal/>
    </border>
    <border>
      <left/>
      <right/>
      <top/>
      <bottom style="hair">
        <color auto="1"/>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style="medium">
        <color indexed="64"/>
      </left>
      <right/>
      <top style="medium">
        <color indexed="64"/>
      </top>
      <bottom/>
      <diagonal/>
    </border>
    <border>
      <left/>
      <right style="medium">
        <color theme="0"/>
      </right>
      <top style="medium">
        <color indexed="64"/>
      </top>
      <bottom/>
      <diagonal/>
    </border>
    <border>
      <left style="medium">
        <color indexed="64"/>
      </left>
      <right/>
      <top/>
      <bottom style="medium">
        <color indexed="64"/>
      </bottom>
      <diagonal/>
    </border>
    <border>
      <left/>
      <right style="medium">
        <color theme="0"/>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bottom style="medium">
        <color indexed="64"/>
      </bottom>
      <diagonal/>
    </border>
    <border>
      <left/>
      <right style="medium">
        <color indexed="64"/>
      </right>
      <top style="thin">
        <color indexed="64"/>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thin">
        <color indexed="64"/>
      </left>
      <right/>
      <top style="thin">
        <color indexed="64"/>
      </top>
      <bottom style="thin">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thin">
        <color rgb="FF3F3F3F"/>
      </left>
      <right style="thin">
        <color rgb="FF3F3F3F"/>
      </right>
      <top/>
      <bottom style="thin">
        <color rgb="FF3F3F3F"/>
      </bottom>
      <diagonal/>
    </border>
    <border>
      <left style="thin">
        <color indexed="64"/>
      </left>
      <right/>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rgb="FF3F3F3F"/>
      </right>
      <top/>
      <bottom/>
      <diagonal/>
    </border>
    <border>
      <left style="thin">
        <color rgb="FF3F3F3F"/>
      </left>
      <right/>
      <top/>
      <bottom/>
      <diagonal/>
    </border>
    <border>
      <left style="medium">
        <color indexed="64"/>
      </left>
      <right/>
      <top/>
      <bottom style="thin">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thin">
        <color indexed="64"/>
      </top>
      <bottom/>
      <diagonal/>
    </border>
    <border>
      <left/>
      <right/>
      <top style="medium">
        <color indexed="64"/>
      </top>
      <bottom style="thin">
        <color indexed="64"/>
      </bottom>
      <diagonal/>
    </border>
    <border>
      <left/>
      <right style="hair">
        <color indexed="64"/>
      </right>
      <top style="hair">
        <color indexed="64"/>
      </top>
      <bottom style="hair">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8396">
    <xf numFmtId="0" fontId="0" fillId="0" borderId="0"/>
    <xf numFmtId="0" fontId="13" fillId="7" borderId="7" applyNumberFormat="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20"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5" borderId="0" applyNumberFormat="0" applyBorder="0" applyAlignment="0" applyProtection="0"/>
    <xf numFmtId="0" fontId="20" fillId="35"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6" borderId="0" applyNumberFormat="0" applyBorder="0" applyAlignment="0" applyProtection="0"/>
    <xf numFmtId="0" fontId="20" fillId="36"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9"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9" borderId="0" applyNumberFormat="0" applyBorder="0" applyAlignment="0" applyProtection="0"/>
    <xf numFmtId="0" fontId="20" fillId="39"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41" borderId="0" applyNumberFormat="0" applyBorder="0" applyAlignment="0" applyProtection="0"/>
    <xf numFmtId="0" fontId="21" fillId="41"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8" borderId="0" applyNumberFormat="0" applyBorder="0" applyAlignment="0" applyProtection="0"/>
    <xf numFmtId="0" fontId="21" fillId="38"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39" borderId="0" applyNumberFormat="0" applyBorder="0" applyAlignment="0" applyProtection="0"/>
    <xf numFmtId="0" fontId="21" fillId="39"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4" borderId="0" applyNumberFormat="0" applyBorder="0" applyAlignment="0" applyProtection="0"/>
    <xf numFmtId="0" fontId="21" fillId="44"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17" fillId="30"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6" borderId="0" applyNumberFormat="0" applyBorder="0" applyAlignment="0" applyProtection="0"/>
    <xf numFmtId="0" fontId="21" fillId="46"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2" borderId="0" applyNumberFormat="0" applyBorder="0" applyAlignment="0" applyProtection="0"/>
    <xf numFmtId="0" fontId="21" fillId="42"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3" borderId="0" applyNumberFormat="0" applyBorder="0" applyAlignment="0" applyProtection="0"/>
    <xf numFmtId="0" fontId="21" fillId="4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1" fillId="48" borderId="0" applyNumberFormat="0" applyBorder="0" applyAlignment="0" applyProtection="0"/>
    <xf numFmtId="0" fontId="21" fillId="48"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10" fillId="6" borderId="5" applyNumberFormat="0" applyAlignment="0" applyProtection="0"/>
    <xf numFmtId="0" fontId="10" fillId="6" borderId="5" applyNumberFormat="0" applyAlignment="0" applyProtection="0"/>
    <xf numFmtId="0" fontId="10" fillId="6" borderId="5"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11" fillId="6" borderId="4" applyNumberFormat="0" applyAlignment="0" applyProtection="0"/>
    <xf numFmtId="0" fontId="11" fillId="6" borderId="4" applyNumberFormat="0" applyAlignment="0" applyProtection="0"/>
    <xf numFmtId="0" fontId="11" fillId="6" borderId="4"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4" fillId="50" borderId="13"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49" fontId="26" fillId="0" borderId="11" applyFill="0" applyBorder="0" applyProtection="0">
      <alignment vertical="center"/>
    </xf>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5" fontId="27" fillId="0" borderId="0" applyFont="0" applyFill="0" applyBorder="0" applyAlignment="0" applyProtection="0"/>
    <xf numFmtId="165"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27" fillId="0" borderId="0" applyFont="0" applyFill="0" applyBorder="0" applyAlignment="0" applyProtection="0"/>
    <xf numFmtId="164" fontId="27" fillId="0" borderId="0" applyFont="0" applyFill="0" applyBorder="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9" fillId="5" borderId="4" applyNumberFormat="0" applyAlignment="0" applyProtection="0"/>
    <xf numFmtId="0" fontId="9" fillId="5" borderId="4" applyNumberFormat="0" applyAlignment="0" applyProtection="0"/>
    <xf numFmtId="0" fontId="9" fillId="5" borderId="4"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16" fillId="0" borderId="9"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7"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7" fontId="27" fillId="0" borderId="0" applyFont="0" applyFill="0" applyBorder="0" applyAlignment="0" applyProtection="0"/>
    <xf numFmtId="167"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8" fontId="27"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2" fillId="33" borderId="0" applyNumberFormat="0" applyBorder="0" applyAlignment="0" applyProtection="0"/>
    <xf numFmtId="0" fontId="32" fillId="33"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3" fillId="0" borderId="16" applyNumberFormat="0" applyFill="0" applyAlignment="0" applyProtection="0"/>
    <xf numFmtId="0" fontId="34" fillId="0" borderId="0" applyNumberFormat="0" applyFill="0" applyBorder="0" applyAlignment="0" applyProtection="0">
      <alignment vertical="top"/>
      <protection locked="0"/>
    </xf>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28" fillId="36" borderId="13" applyNumberFormat="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27"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0"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20"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27" fillId="8" borderId="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31" fillId="53" borderId="18" applyNumberFormat="0" applyFon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0" fontId="22" fillId="50" borderId="12" applyNumberFormat="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0"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27" fillId="54" borderId="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27" fillId="0" borderId="0"/>
    <xf numFmtId="0" fontId="1" fillId="0" borderId="0"/>
    <xf numFmtId="0" fontId="27" fillId="0" borderId="0"/>
    <xf numFmtId="0" fontId="27" fillId="0" borderId="0"/>
    <xf numFmtId="0" fontId="27" fillId="0" borderId="0"/>
    <xf numFmtId="0" fontId="20" fillId="0" borderId="0"/>
    <xf numFmtId="0" fontId="1" fillId="0" borderId="0"/>
    <xf numFmtId="0" fontId="27"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27"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8" fillId="0" borderId="19" applyNumberFormat="0" applyFill="0" applyAlignment="0" applyProtection="0"/>
    <xf numFmtId="0" fontId="38" fillId="0" borderId="19"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 fillId="0" borderId="1"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9" fillId="0" borderId="20" applyNumberFormat="0" applyFill="0" applyAlignment="0" applyProtection="0"/>
    <xf numFmtId="0" fontId="39" fillId="0" borderId="20"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4" fillId="0" borderId="2"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33" fillId="0" borderId="16"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5" fillId="0" borderId="3"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35" fillId="0" borderId="17" applyNumberFormat="0" applyFill="0" applyAlignment="0" applyProtection="0"/>
    <xf numFmtId="0" fontId="35" fillId="0" borderId="17"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0" fontId="12" fillId="0" borderId="6" applyNumberFormat="0" applyFill="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169" fontId="27" fillId="0" borderId="0" applyFon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0" fontId="25" fillId="51" borderId="14" applyNumberFormat="0" applyAlignment="0" applyProtection="0"/>
    <xf numFmtId="0" fontId="25" fillId="51" borderId="14" applyNumberFormat="0" applyAlignment="0" applyProtection="0"/>
    <xf numFmtId="0" fontId="13" fillId="7" borderId="7" applyNumberFormat="0" applyAlignment="0" applyProtection="0"/>
    <xf numFmtId="0" fontId="13" fillId="7" borderId="7" applyNumberFormat="0" applyAlignment="0" applyProtection="0"/>
    <xf numFmtId="0" fontId="13" fillId="7" borderId="7" applyNumberFormat="0" applyAlignment="0" applyProtection="0"/>
    <xf numFmtId="9" fontId="1" fillId="0" borderId="0" applyFont="0" applyFill="0" applyBorder="0" applyAlignment="0" applyProtection="0"/>
  </cellStyleXfs>
  <cellXfs count="780">
    <xf numFmtId="0" fontId="0" fillId="0" borderId="0" xfId="0"/>
    <xf numFmtId="0" fontId="18" fillId="0" borderId="0" xfId="0" applyFont="1"/>
    <xf numFmtId="0" fontId="19" fillId="7" borderId="7" xfId="1" applyFont="1"/>
    <xf numFmtId="0" fontId="19" fillId="7" borderId="10" xfId="1" applyFont="1" applyBorder="1"/>
    <xf numFmtId="0" fontId="18" fillId="0" borderId="0" xfId="0" applyFont="1" applyProtection="1"/>
    <xf numFmtId="0" fontId="42" fillId="55" borderId="22" xfId="0" applyFont="1" applyFill="1" applyBorder="1" applyAlignment="1" applyProtection="1">
      <alignment horizontal="center" vertical="center"/>
      <protection hidden="1"/>
    </xf>
    <xf numFmtId="0" fontId="42" fillId="56" borderId="24" xfId="0" applyFont="1" applyFill="1" applyBorder="1" applyAlignment="1" applyProtection="1">
      <alignment horizontal="center" vertical="center"/>
      <protection locked="0" hidden="1"/>
    </xf>
    <xf numFmtId="0" fontId="43" fillId="0" borderId="0" xfId="0" applyFont="1" applyProtection="1"/>
    <xf numFmtId="1" fontId="42" fillId="56" borderId="24" xfId="0" applyNumberFormat="1" applyFont="1" applyFill="1" applyBorder="1" applyAlignment="1" applyProtection="1">
      <alignment horizontal="center" vertical="center"/>
      <protection locked="0" hidden="1"/>
    </xf>
    <xf numFmtId="0" fontId="0" fillId="0" borderId="0" xfId="0" applyAlignment="1">
      <alignment vertical="center"/>
    </xf>
    <xf numFmtId="0" fontId="18" fillId="0" borderId="0" xfId="0" applyFont="1" applyAlignment="1" applyProtection="1">
      <alignment vertical="center"/>
    </xf>
    <xf numFmtId="0" fontId="42" fillId="57" borderId="28" xfId="0" applyFont="1" applyFill="1" applyBorder="1" applyAlignment="1" applyProtection="1">
      <alignment horizontal="left" vertical="center" wrapText="1"/>
      <protection hidden="1"/>
    </xf>
    <xf numFmtId="3" fontId="0" fillId="0" borderId="0" xfId="0" applyNumberFormat="1"/>
    <xf numFmtId="0" fontId="44" fillId="0" borderId="0" xfId="0" applyFont="1" applyAlignment="1">
      <alignment horizontal="center"/>
    </xf>
    <xf numFmtId="0" fontId="44" fillId="60" borderId="32" xfId="0" applyFont="1" applyFill="1" applyBorder="1" applyAlignment="1">
      <alignment horizontal="center"/>
    </xf>
    <xf numFmtId="0" fontId="44" fillId="61" borderId="32" xfId="0" applyFont="1" applyFill="1" applyBorder="1" applyAlignment="1">
      <alignment horizontal="center"/>
    </xf>
    <xf numFmtId="0" fontId="0" fillId="0" borderId="0" xfId="0" applyAlignment="1">
      <alignment horizontal="center"/>
    </xf>
    <xf numFmtId="0" fontId="44" fillId="62" borderId="32" xfId="0" applyFont="1" applyFill="1" applyBorder="1" applyAlignment="1">
      <alignment horizontal="center"/>
    </xf>
    <xf numFmtId="0" fontId="44" fillId="63" borderId="32" xfId="0" applyFont="1" applyFill="1" applyBorder="1" applyAlignment="1">
      <alignment horizontal="center"/>
    </xf>
    <xf numFmtId="0" fontId="44" fillId="65" borderId="32" xfId="0" applyFont="1" applyFill="1" applyBorder="1" applyAlignment="1">
      <alignment horizontal="center"/>
    </xf>
    <xf numFmtId="0" fontId="44" fillId="64" borderId="32" xfId="0" applyFont="1" applyFill="1" applyBorder="1" applyAlignment="1">
      <alignment horizontal="center"/>
    </xf>
    <xf numFmtId="1" fontId="0" fillId="0" borderId="0" xfId="0" applyNumberFormat="1"/>
    <xf numFmtId="0" fontId="44" fillId="58" borderId="32" xfId="0" applyFont="1" applyFill="1" applyBorder="1" applyAlignment="1">
      <alignment horizontal="center"/>
    </xf>
    <xf numFmtId="0" fontId="44" fillId="0" borderId="32" xfId="0" applyFont="1" applyBorder="1" applyAlignment="1">
      <alignment horizontal="center"/>
    </xf>
    <xf numFmtId="0" fontId="0" fillId="60" borderId="32" xfId="0" applyFill="1" applyBorder="1" applyAlignment="1">
      <alignment vertical="center"/>
    </xf>
    <xf numFmtId="0" fontId="0" fillId="60" borderId="32" xfId="0" applyFill="1" applyBorder="1" applyAlignment="1">
      <alignment horizontal="center" vertical="center"/>
    </xf>
    <xf numFmtId="0" fontId="0" fillId="61" borderId="32" xfId="0" applyFill="1" applyBorder="1" applyAlignment="1">
      <alignment vertical="center"/>
    </xf>
    <xf numFmtId="0" fontId="0" fillId="61" borderId="32" xfId="0" applyFill="1" applyBorder="1" applyAlignment="1">
      <alignment horizontal="center" vertical="center"/>
    </xf>
    <xf numFmtId="0" fontId="0" fillId="62" borderId="32" xfId="0" applyFill="1" applyBorder="1" applyAlignment="1">
      <alignment horizontal="center" vertical="center"/>
    </xf>
    <xf numFmtId="0" fontId="0" fillId="62" borderId="32" xfId="0" applyFill="1" applyBorder="1" applyAlignment="1">
      <alignment vertical="center"/>
    </xf>
    <xf numFmtId="2" fontId="0" fillId="62" borderId="32" xfId="0" applyNumberFormat="1" applyFill="1" applyBorder="1" applyAlignment="1">
      <alignment horizontal="center" vertical="center"/>
    </xf>
    <xf numFmtId="0" fontId="0" fillId="63" borderId="32" xfId="0" applyFill="1" applyBorder="1" applyAlignment="1">
      <alignment horizontal="center" vertical="center"/>
    </xf>
    <xf numFmtId="0" fontId="0" fillId="63" borderId="32" xfId="0" applyFont="1" applyFill="1" applyBorder="1" applyAlignment="1">
      <alignment horizontal="center" vertical="center" wrapText="1"/>
    </xf>
    <xf numFmtId="0" fontId="0" fillId="62" borderId="32" xfId="0" applyFill="1" applyBorder="1" applyAlignment="1">
      <alignment horizontal="center" vertical="center" wrapText="1"/>
    </xf>
    <xf numFmtId="0" fontId="0" fillId="62" borderId="32" xfId="0" applyFill="1" applyBorder="1" applyAlignment="1">
      <alignment vertical="center" wrapText="1"/>
    </xf>
    <xf numFmtId="0" fontId="0" fillId="65" borderId="32" xfId="0" applyFill="1" applyBorder="1" applyAlignment="1">
      <alignment horizontal="center" vertical="center"/>
    </xf>
    <xf numFmtId="173" fontId="0" fillId="65" borderId="32" xfId="0" applyNumberFormat="1" applyFill="1" applyBorder="1" applyAlignment="1">
      <alignment horizontal="center" vertical="center"/>
    </xf>
    <xf numFmtId="2" fontId="0" fillId="65" borderId="32" xfId="0" applyNumberFormat="1" applyFill="1" applyBorder="1" applyAlignment="1">
      <alignment horizontal="center" vertical="center"/>
    </xf>
    <xf numFmtId="0" fontId="0" fillId="64" borderId="32" xfId="0" applyFill="1" applyBorder="1" applyAlignment="1">
      <alignment vertical="center" wrapText="1"/>
    </xf>
    <xf numFmtId="2" fontId="0" fillId="58" borderId="32" xfId="0" applyNumberFormat="1" applyFill="1" applyBorder="1" applyAlignment="1">
      <alignment horizontal="center" vertical="center"/>
    </xf>
    <xf numFmtId="1" fontId="0" fillId="58" borderId="32" xfId="0" applyNumberFormat="1" applyFill="1" applyBorder="1" applyAlignment="1">
      <alignment horizontal="center" vertical="center"/>
    </xf>
    <xf numFmtId="0" fontId="0" fillId="58" borderId="32" xfId="0" applyFill="1" applyBorder="1" applyAlignment="1">
      <alignment vertical="center" wrapText="1"/>
    </xf>
    <xf numFmtId="10" fontId="0" fillId="58" borderId="32" xfId="8395" applyNumberFormat="1" applyFont="1" applyFill="1" applyBorder="1" applyAlignment="1">
      <alignment horizontal="center" vertical="center"/>
    </xf>
    <xf numFmtId="0" fontId="0" fillId="64" borderId="32" xfId="0" applyFill="1" applyBorder="1" applyAlignment="1">
      <alignment horizontal="center" vertical="center"/>
    </xf>
    <xf numFmtId="1" fontId="0" fillId="64" borderId="32" xfId="0" applyNumberFormat="1" applyFill="1" applyBorder="1" applyAlignment="1">
      <alignment horizontal="center" vertical="center"/>
    </xf>
    <xf numFmtId="0" fontId="0" fillId="63" borderId="32" xfId="0" applyFill="1" applyBorder="1" applyAlignment="1">
      <alignment horizontal="center" vertical="center" wrapText="1"/>
    </xf>
    <xf numFmtId="0" fontId="0" fillId="63" borderId="32" xfId="0" applyFill="1" applyBorder="1" applyAlignment="1">
      <alignment horizontal="left" vertical="center" wrapText="1"/>
    </xf>
    <xf numFmtId="2" fontId="0" fillId="63" borderId="32" xfId="0" applyNumberFormat="1" applyFill="1" applyBorder="1" applyAlignment="1">
      <alignment horizontal="center" vertical="center"/>
    </xf>
    <xf numFmtId="0" fontId="0" fillId="58" borderId="32" xfId="0" applyFill="1" applyBorder="1" applyAlignment="1">
      <alignment vertical="center"/>
    </xf>
    <xf numFmtId="0" fontId="0" fillId="58" borderId="32" xfId="0" applyFill="1" applyBorder="1" applyAlignment="1">
      <alignment horizontal="center" vertical="center"/>
    </xf>
    <xf numFmtId="1" fontId="0" fillId="65" borderId="32" xfId="0" applyNumberFormat="1" applyFill="1" applyBorder="1" applyAlignment="1">
      <alignment horizontal="center" vertical="center"/>
    </xf>
    <xf numFmtId="0" fontId="0" fillId="65" borderId="32" xfId="0" applyFill="1" applyBorder="1" applyAlignment="1">
      <alignment vertical="center" wrapText="1"/>
    </xf>
    <xf numFmtId="0" fontId="0" fillId="65" borderId="32" xfId="0" applyFill="1" applyBorder="1" applyAlignment="1">
      <alignment vertical="center"/>
    </xf>
    <xf numFmtId="3" fontId="0" fillId="65" borderId="32" xfId="0" applyNumberFormat="1" applyFill="1" applyBorder="1" applyAlignment="1">
      <alignment vertical="center" wrapText="1"/>
    </xf>
    <xf numFmtId="2" fontId="0" fillId="60" borderId="32" xfId="0" applyNumberFormat="1" applyFill="1" applyBorder="1" applyAlignment="1">
      <alignment horizontal="center" vertical="center"/>
    </xf>
    <xf numFmtId="1" fontId="0" fillId="60" borderId="32" xfId="0" applyNumberFormat="1" applyFill="1" applyBorder="1" applyAlignment="1">
      <alignment horizontal="center" vertical="center"/>
    </xf>
    <xf numFmtId="10" fontId="0" fillId="60" borderId="32" xfId="8395" applyNumberFormat="1" applyFont="1" applyFill="1" applyBorder="1" applyAlignment="1">
      <alignment horizontal="center" vertical="center"/>
    </xf>
    <xf numFmtId="0" fontId="0" fillId="0" borderId="32" xfId="0" applyBorder="1" applyAlignment="1">
      <alignment vertical="center" wrapText="1"/>
    </xf>
    <xf numFmtId="0" fontId="0" fillId="0" borderId="32" xfId="0" applyBorder="1" applyAlignment="1">
      <alignment vertical="center"/>
    </xf>
    <xf numFmtId="0" fontId="45" fillId="55" borderId="31" xfId="0" applyFont="1" applyFill="1" applyBorder="1" applyAlignment="1" applyProtection="1">
      <alignment horizontal="left" vertical="center" wrapText="1"/>
      <protection locked="0"/>
    </xf>
    <xf numFmtId="0" fontId="45" fillId="55" borderId="25" xfId="0" applyFont="1" applyFill="1" applyBorder="1" applyAlignment="1" applyProtection="1">
      <alignment horizontal="left" vertical="center" wrapText="1"/>
      <protection locked="0"/>
    </xf>
    <xf numFmtId="0" fontId="45" fillId="55" borderId="26" xfId="0" applyFont="1" applyFill="1" applyBorder="1" applyAlignment="1" applyProtection="1">
      <alignment horizontal="center" vertical="center" wrapText="1"/>
      <protection locked="0"/>
    </xf>
    <xf numFmtId="0" fontId="45" fillId="55" borderId="27" xfId="0" applyFont="1" applyFill="1" applyBorder="1" applyAlignment="1" applyProtection="1">
      <alignment horizontal="center" vertical="center" wrapText="1"/>
      <protection locked="0"/>
    </xf>
    <xf numFmtId="0" fontId="49" fillId="57" borderId="35" xfId="0" applyFont="1" applyFill="1" applyBorder="1" applyAlignment="1" applyProtection="1">
      <alignment horizontal="center" vertical="center" wrapText="1"/>
      <protection locked="0"/>
    </xf>
    <xf numFmtId="0" fontId="49" fillId="57" borderId="38" xfId="0" applyFont="1" applyFill="1" applyBorder="1" applyAlignment="1" applyProtection="1">
      <alignment horizontal="center" vertical="center" wrapText="1"/>
      <protection locked="0"/>
    </xf>
    <xf numFmtId="0" fontId="49" fillId="57" borderId="41" xfId="0" applyFont="1" applyFill="1" applyBorder="1" applyAlignment="1" applyProtection="1">
      <alignment horizontal="center" vertical="center" wrapText="1"/>
      <protection locked="0"/>
    </xf>
    <xf numFmtId="0" fontId="49" fillId="57" borderId="44" xfId="0" applyFont="1" applyFill="1" applyBorder="1" applyAlignment="1" applyProtection="1">
      <alignment horizontal="center" vertical="center" wrapText="1"/>
      <protection locked="0"/>
    </xf>
    <xf numFmtId="0" fontId="45" fillId="55" borderId="29" xfId="0" applyFont="1" applyFill="1" applyBorder="1" applyAlignment="1" applyProtection="1">
      <alignment horizontal="center" vertical="center" wrapText="1"/>
      <protection locked="0"/>
    </xf>
    <xf numFmtId="0" fontId="45" fillId="55" borderId="30" xfId="0" applyFont="1" applyFill="1" applyBorder="1" applyAlignment="1" applyProtection="1">
      <alignment horizontal="center" vertical="center" wrapText="1"/>
      <protection locked="0"/>
    </xf>
    <xf numFmtId="0" fontId="49" fillId="57" borderId="46" xfId="0" applyFont="1" applyFill="1" applyBorder="1" applyAlignment="1" applyProtection="1">
      <alignment horizontal="center" vertical="center" wrapText="1"/>
      <protection locked="0"/>
    </xf>
    <xf numFmtId="0" fontId="42" fillId="57" borderId="48" xfId="0" applyFont="1" applyFill="1" applyBorder="1" applyAlignment="1" applyProtection="1">
      <alignment horizontal="left" vertical="center" wrapText="1"/>
      <protection hidden="1"/>
    </xf>
    <xf numFmtId="0" fontId="42" fillId="57" borderId="49" xfId="0" applyFont="1" applyFill="1" applyBorder="1" applyAlignment="1" applyProtection="1">
      <alignment horizontal="left" vertical="center" wrapText="1"/>
      <protection hidden="1"/>
    </xf>
    <xf numFmtId="0" fontId="42" fillId="57" borderId="51" xfId="0" applyFont="1" applyFill="1" applyBorder="1" applyAlignment="1" applyProtection="1">
      <alignment horizontal="left" vertical="center" wrapText="1"/>
      <protection hidden="1"/>
    </xf>
    <xf numFmtId="0" fontId="46" fillId="0" borderId="55" xfId="0" applyFont="1" applyBorder="1" applyAlignment="1" applyProtection="1">
      <alignment horizontal="center" vertical="center"/>
    </xf>
    <xf numFmtId="0" fontId="46" fillId="0" borderId="56" xfId="0" applyFont="1" applyBorder="1" applyAlignment="1" applyProtection="1">
      <alignment horizontal="center" vertical="center"/>
    </xf>
    <xf numFmtId="0" fontId="46" fillId="0" borderId="57" xfId="0" applyFont="1" applyBorder="1" applyAlignment="1" applyProtection="1">
      <alignment horizontal="center" vertical="center"/>
    </xf>
    <xf numFmtId="10" fontId="51" fillId="0" borderId="58" xfId="8395" applyNumberFormat="1" applyFont="1" applyBorder="1" applyAlignment="1" applyProtection="1">
      <alignment horizontal="center" vertical="center"/>
    </xf>
    <xf numFmtId="10" fontId="46" fillId="0" borderId="56" xfId="0" applyNumberFormat="1" applyFont="1" applyBorder="1" applyAlignment="1" applyProtection="1">
      <alignment horizontal="center" vertical="center"/>
    </xf>
    <xf numFmtId="10" fontId="46" fillId="0" borderId="59" xfId="8395" applyNumberFormat="1" applyFont="1" applyBorder="1" applyAlignment="1" applyProtection="1">
      <alignment horizontal="center" vertical="center"/>
    </xf>
    <xf numFmtId="1" fontId="46" fillId="59" borderId="55" xfId="0" applyNumberFormat="1" applyFont="1" applyFill="1" applyBorder="1" applyAlignment="1" applyProtection="1">
      <alignment horizontal="center" vertical="center"/>
    </xf>
    <xf numFmtId="1" fontId="46" fillId="59" borderId="56" xfId="0" applyNumberFormat="1" applyFont="1" applyFill="1" applyBorder="1" applyAlignment="1" applyProtection="1">
      <alignment horizontal="center" vertical="center"/>
    </xf>
    <xf numFmtId="10" fontId="51" fillId="59" borderId="56" xfId="8395" applyNumberFormat="1" applyFont="1" applyFill="1" applyBorder="1" applyAlignment="1" applyProtection="1">
      <alignment horizontal="center" vertical="center"/>
    </xf>
    <xf numFmtId="10" fontId="51" fillId="0" borderId="56" xfId="8395" applyNumberFormat="1" applyFont="1" applyBorder="1" applyAlignment="1" applyProtection="1">
      <alignment horizontal="center" vertical="center"/>
    </xf>
    <xf numFmtId="0" fontId="48" fillId="57" borderId="36" xfId="0" applyFont="1" applyFill="1" applyBorder="1" applyAlignment="1" applyProtection="1">
      <alignment horizontal="center" vertical="center" wrapText="1"/>
      <protection locked="0"/>
    </xf>
    <xf numFmtId="0" fontId="48" fillId="57" borderId="37" xfId="0" applyFont="1" applyFill="1" applyBorder="1" applyAlignment="1" applyProtection="1">
      <alignment horizontal="center" vertical="center" wrapText="1"/>
      <protection locked="0"/>
    </xf>
    <xf numFmtId="0" fontId="48" fillId="57" borderId="61" xfId="0" applyFont="1" applyFill="1" applyBorder="1" applyAlignment="1" applyProtection="1">
      <alignment horizontal="center" vertical="center" wrapText="1"/>
      <protection locked="0"/>
    </xf>
    <xf numFmtId="0" fontId="48" fillId="57" borderId="39" xfId="0" applyFont="1" applyFill="1" applyBorder="1" applyAlignment="1" applyProtection="1">
      <alignment horizontal="center" vertical="center" wrapText="1"/>
      <protection locked="0"/>
    </xf>
    <xf numFmtId="0" fontId="46" fillId="0" borderId="62" xfId="0" applyFont="1" applyBorder="1" applyAlignment="1" applyProtection="1">
      <alignment horizontal="center" vertical="center"/>
    </xf>
    <xf numFmtId="0" fontId="46" fillId="0" borderId="63" xfId="0" applyFont="1" applyBorder="1" applyAlignment="1" applyProtection="1">
      <alignment horizontal="center" vertical="center"/>
    </xf>
    <xf numFmtId="10" fontId="51" fillId="0" borderId="63" xfId="8395" applyNumberFormat="1" applyFont="1" applyBorder="1" applyAlignment="1" applyProtection="1">
      <alignment horizontal="center" vertical="center"/>
    </xf>
    <xf numFmtId="0" fontId="42" fillId="57" borderId="55" xfId="0" applyFont="1" applyFill="1" applyBorder="1" applyAlignment="1" applyProtection="1">
      <alignment horizontal="left" vertical="center" wrapText="1"/>
      <protection hidden="1"/>
    </xf>
    <xf numFmtId="0" fontId="42" fillId="57" borderId="56" xfId="0" applyFont="1" applyFill="1" applyBorder="1" applyAlignment="1" applyProtection="1">
      <alignment horizontal="left" vertical="center" wrapText="1"/>
      <protection hidden="1"/>
    </xf>
    <xf numFmtId="0" fontId="42" fillId="57" borderId="59" xfId="0" applyFont="1" applyFill="1" applyBorder="1" applyAlignment="1" applyProtection="1">
      <alignment horizontal="left" vertical="center" wrapText="1"/>
      <protection hidden="1"/>
    </xf>
    <xf numFmtId="10" fontId="51" fillId="0" borderId="64" xfId="8395" applyNumberFormat="1" applyFont="1" applyBorder="1" applyAlignment="1" applyProtection="1">
      <alignment horizontal="center" vertical="center"/>
    </xf>
    <xf numFmtId="10" fontId="46" fillId="0" borderId="63" xfId="0" applyNumberFormat="1" applyFont="1" applyBorder="1" applyAlignment="1" applyProtection="1">
      <alignment horizontal="center" vertical="center"/>
    </xf>
    <xf numFmtId="10" fontId="51" fillId="59" borderId="63" xfId="8395" applyNumberFormat="1" applyFont="1" applyFill="1" applyBorder="1" applyAlignment="1" applyProtection="1">
      <alignment horizontal="center" vertical="center"/>
    </xf>
    <xf numFmtId="10" fontId="46" fillId="0" borderId="64" xfId="8395" applyNumberFormat="1" applyFont="1" applyBorder="1" applyAlignment="1" applyProtection="1">
      <alignment horizontal="center" vertical="center"/>
    </xf>
    <xf numFmtId="0" fontId="42" fillId="57" borderId="57" xfId="0" applyFont="1" applyFill="1" applyBorder="1" applyAlignment="1" applyProtection="1">
      <alignment horizontal="left" vertical="center" wrapText="1"/>
      <protection hidden="1"/>
    </xf>
    <xf numFmtId="0" fontId="46" fillId="0" borderId="65" xfId="0" applyFont="1" applyBorder="1" applyAlignment="1" applyProtection="1">
      <alignment horizontal="center" vertical="center"/>
    </xf>
    <xf numFmtId="10" fontId="51" fillId="0" borderId="66" xfId="8395" applyNumberFormat="1" applyFont="1" applyBorder="1" applyAlignment="1" applyProtection="1">
      <alignment horizontal="center" vertical="center"/>
    </xf>
    <xf numFmtId="10" fontId="52" fillId="57" borderId="39" xfId="8395" applyNumberFormat="1" applyFont="1" applyFill="1" applyBorder="1" applyAlignment="1" applyProtection="1">
      <alignment horizontal="center" vertical="center" wrapText="1"/>
      <protection locked="0"/>
    </xf>
    <xf numFmtId="10" fontId="53" fillId="57" borderId="41" xfId="8395" applyNumberFormat="1" applyFont="1" applyFill="1" applyBorder="1" applyAlignment="1" applyProtection="1">
      <alignment horizontal="center" vertical="center" wrapText="1"/>
      <protection locked="0"/>
    </xf>
    <xf numFmtId="170" fontId="53" fillId="57" borderId="38" xfId="0" applyNumberFormat="1" applyFont="1" applyFill="1" applyBorder="1" applyAlignment="1" applyProtection="1">
      <alignment horizontal="center" vertical="center" wrapText="1"/>
      <protection locked="0"/>
    </xf>
    <xf numFmtId="0" fontId="52" fillId="57" borderId="37" xfId="0" applyFont="1" applyFill="1" applyBorder="1" applyAlignment="1" applyProtection="1">
      <alignment horizontal="center" vertical="center" wrapText="1"/>
      <protection locked="0"/>
    </xf>
    <xf numFmtId="0" fontId="53" fillId="57" borderId="38" xfId="0" applyFont="1" applyFill="1" applyBorder="1" applyAlignment="1" applyProtection="1">
      <alignment horizontal="center" vertical="center" wrapText="1"/>
      <protection locked="0"/>
    </xf>
    <xf numFmtId="10" fontId="52" fillId="57" borderId="37" xfId="8395" applyNumberFormat="1" applyFont="1" applyFill="1" applyBorder="1" applyAlignment="1" applyProtection="1">
      <alignment horizontal="center" vertical="center" wrapText="1"/>
      <protection locked="0"/>
    </xf>
    <xf numFmtId="10" fontId="53" fillId="57" borderId="38" xfId="8395" applyNumberFormat="1" applyFont="1" applyFill="1" applyBorder="1" applyAlignment="1" applyProtection="1">
      <alignment horizontal="center" vertical="center" wrapText="1"/>
      <protection locked="0"/>
    </xf>
    <xf numFmtId="175" fontId="52" fillId="57" borderId="37" xfId="0" applyNumberFormat="1" applyFont="1" applyFill="1" applyBorder="1" applyAlignment="1" applyProtection="1">
      <alignment horizontal="center" vertical="center" wrapText="1"/>
      <protection locked="0"/>
    </xf>
    <xf numFmtId="175" fontId="53" fillId="57" borderId="38" xfId="0" applyNumberFormat="1" applyFont="1" applyFill="1" applyBorder="1" applyAlignment="1" applyProtection="1">
      <alignment horizontal="center" vertical="center" wrapText="1"/>
      <protection locked="0"/>
    </xf>
    <xf numFmtId="172" fontId="52" fillId="57" borderId="37" xfId="0" applyNumberFormat="1" applyFont="1" applyFill="1" applyBorder="1" applyAlignment="1" applyProtection="1">
      <alignment horizontal="center" vertical="center" wrapText="1"/>
      <protection locked="0"/>
    </xf>
    <xf numFmtId="172" fontId="53" fillId="57" borderId="38" xfId="0" applyNumberFormat="1" applyFont="1" applyFill="1" applyBorder="1" applyAlignment="1" applyProtection="1">
      <alignment horizontal="center" vertical="center" wrapText="1"/>
      <protection locked="0"/>
    </xf>
    <xf numFmtId="176" fontId="52" fillId="57" borderId="37" xfId="0" applyNumberFormat="1" applyFont="1" applyFill="1" applyBorder="1" applyAlignment="1" applyProtection="1">
      <alignment horizontal="center" vertical="center" wrapText="1"/>
      <protection locked="0"/>
    </xf>
    <xf numFmtId="176" fontId="53" fillId="57" borderId="38" xfId="0" applyNumberFormat="1" applyFont="1" applyFill="1" applyBorder="1" applyAlignment="1" applyProtection="1">
      <alignment horizontal="center" vertical="center" wrapText="1"/>
      <protection locked="0"/>
    </xf>
    <xf numFmtId="171" fontId="52" fillId="57" borderId="37" xfId="0" applyNumberFormat="1" applyFont="1" applyFill="1" applyBorder="1" applyAlignment="1" applyProtection="1">
      <alignment horizontal="center" vertical="center" wrapText="1"/>
      <protection locked="0"/>
    </xf>
    <xf numFmtId="171" fontId="53" fillId="57" borderId="38" xfId="0" applyNumberFormat="1" applyFont="1" applyFill="1" applyBorder="1" applyAlignment="1" applyProtection="1">
      <alignment horizontal="center" vertical="center" wrapText="1"/>
      <protection locked="0"/>
    </xf>
    <xf numFmtId="0" fontId="46" fillId="59" borderId="62" xfId="0" applyFont="1" applyFill="1" applyBorder="1" applyAlignment="1" applyProtection="1">
      <alignment horizontal="center" vertical="center"/>
    </xf>
    <xf numFmtId="0" fontId="46" fillId="59" borderId="55" xfId="0" applyFont="1" applyFill="1" applyBorder="1" applyAlignment="1" applyProtection="1">
      <alignment horizontal="center" vertical="center"/>
    </xf>
    <xf numFmtId="0" fontId="46" fillId="59" borderId="63" xfId="0" applyFont="1" applyFill="1" applyBorder="1" applyAlignment="1" applyProtection="1">
      <alignment horizontal="center" vertical="center"/>
    </xf>
    <xf numFmtId="0" fontId="46" fillId="59" borderId="56" xfId="0" applyFont="1" applyFill="1" applyBorder="1" applyAlignment="1" applyProtection="1">
      <alignment horizontal="center" vertical="center"/>
    </xf>
    <xf numFmtId="10" fontId="46" fillId="59" borderId="63" xfId="0" applyNumberFormat="1" applyFont="1" applyFill="1" applyBorder="1" applyAlignment="1" applyProtection="1">
      <alignment horizontal="center" vertical="center"/>
    </xf>
    <xf numFmtId="10" fontId="46" fillId="59" borderId="56" xfId="0" applyNumberFormat="1" applyFont="1" applyFill="1" applyBorder="1" applyAlignment="1" applyProtection="1">
      <alignment horizontal="center" vertical="center"/>
    </xf>
    <xf numFmtId="10" fontId="46" fillId="59" borderId="64" xfId="8395" applyNumberFormat="1" applyFont="1" applyFill="1" applyBorder="1" applyAlignment="1" applyProtection="1">
      <alignment horizontal="center" vertical="center"/>
    </xf>
    <xf numFmtId="10" fontId="46" fillId="59" borderId="59" xfId="8395" applyNumberFormat="1" applyFont="1" applyFill="1" applyBorder="1" applyAlignment="1" applyProtection="1">
      <alignment horizontal="center" vertical="center"/>
    </xf>
    <xf numFmtId="174" fontId="46" fillId="59" borderId="59" xfId="8395" applyNumberFormat="1" applyFont="1" applyFill="1" applyBorder="1" applyAlignment="1" applyProtection="1">
      <alignment horizontal="center" vertical="center"/>
    </xf>
    <xf numFmtId="0" fontId="42" fillId="57" borderId="60" xfId="0" applyFont="1" applyFill="1" applyBorder="1" applyAlignment="1" applyProtection="1">
      <alignment horizontal="left" vertical="center" wrapText="1"/>
      <protection hidden="1"/>
    </xf>
    <xf numFmtId="10" fontId="51" fillId="0" borderId="67" xfId="8395" applyNumberFormat="1" applyFont="1" applyBorder="1" applyAlignment="1" applyProtection="1">
      <alignment horizontal="center" vertical="center"/>
    </xf>
    <xf numFmtId="10" fontId="52" fillId="57" borderId="42" xfId="8395" applyNumberFormat="1" applyFont="1" applyFill="1" applyBorder="1" applyAlignment="1" applyProtection="1">
      <alignment horizontal="center" vertical="center" wrapText="1"/>
      <protection locked="0"/>
    </xf>
    <xf numFmtId="10" fontId="53" fillId="57" borderId="44" xfId="8395" applyNumberFormat="1" applyFont="1" applyFill="1" applyBorder="1" applyAlignment="1" applyProtection="1">
      <alignment horizontal="center" vertical="center" wrapText="1"/>
      <protection locked="0"/>
    </xf>
    <xf numFmtId="0" fontId="52" fillId="57" borderId="61" xfId="0" applyFont="1" applyFill="1" applyBorder="1" applyAlignment="1" applyProtection="1">
      <alignment horizontal="center" vertical="center" wrapText="1"/>
      <protection locked="0"/>
    </xf>
    <xf numFmtId="0" fontId="53" fillId="57" borderId="46" xfId="0" applyFont="1" applyFill="1" applyBorder="1" applyAlignment="1" applyProtection="1">
      <alignment horizontal="center" vertical="center" wrapText="1"/>
      <protection locked="0"/>
    </xf>
    <xf numFmtId="0" fontId="52" fillId="57" borderId="36" xfId="0" applyFont="1" applyFill="1" applyBorder="1" applyAlignment="1" applyProtection="1">
      <alignment horizontal="center" vertical="center" wrapText="1"/>
      <protection locked="0"/>
    </xf>
    <xf numFmtId="0" fontId="53" fillId="57" borderId="35" xfId="0" applyFont="1" applyFill="1" applyBorder="1" applyAlignment="1" applyProtection="1">
      <alignment horizontal="center" vertical="center" wrapText="1"/>
      <protection locked="0"/>
    </xf>
    <xf numFmtId="0" fontId="52" fillId="57" borderId="39" xfId="0" applyFont="1" applyFill="1" applyBorder="1" applyAlignment="1" applyProtection="1">
      <alignment horizontal="center" vertical="center" wrapText="1"/>
      <protection locked="0"/>
    </xf>
    <xf numFmtId="0" fontId="53" fillId="57" borderId="41" xfId="0" applyFont="1" applyFill="1" applyBorder="1" applyAlignment="1" applyProtection="1">
      <alignment horizontal="center" vertical="center" wrapText="1"/>
      <protection locked="0"/>
    </xf>
    <xf numFmtId="0" fontId="13" fillId="67" borderId="45" xfId="0" applyFont="1" applyFill="1" applyBorder="1" applyAlignment="1">
      <alignment horizontal="center"/>
    </xf>
    <xf numFmtId="0" fontId="55" fillId="0" borderId="70" xfId="0" applyFont="1" applyBorder="1"/>
    <xf numFmtId="0" fontId="0" fillId="0" borderId="32" xfId="0" applyBorder="1"/>
    <xf numFmtId="0" fontId="56" fillId="0" borderId="32" xfId="0" applyFont="1" applyBorder="1" applyAlignment="1">
      <alignment horizontal="center"/>
    </xf>
    <xf numFmtId="0" fontId="0" fillId="0" borderId="32" xfId="0" applyBorder="1" applyAlignment="1">
      <alignment horizontal="center"/>
    </xf>
    <xf numFmtId="0" fontId="58" fillId="66" borderId="32" xfId="0" applyFont="1" applyFill="1" applyBorder="1" applyAlignment="1">
      <alignment horizontal="center"/>
    </xf>
    <xf numFmtId="0" fontId="59" fillId="68" borderId="21" xfId="0" applyFont="1" applyFill="1" applyBorder="1" applyAlignment="1" applyProtection="1">
      <alignment horizontal="center" vertical="center" wrapText="1"/>
      <protection locked="0"/>
    </xf>
    <xf numFmtId="0" fontId="59" fillId="68" borderId="28" xfId="0" applyFont="1" applyFill="1" applyBorder="1" applyAlignment="1" applyProtection="1">
      <alignment horizontal="center" vertical="center" wrapText="1"/>
      <protection locked="0"/>
    </xf>
    <xf numFmtId="0" fontId="60" fillId="6" borderId="73" xfId="5781" applyFont="1" applyFill="1" applyBorder="1" applyAlignment="1">
      <alignment horizontal="left"/>
    </xf>
    <xf numFmtId="0" fontId="63" fillId="0" borderId="0" xfId="0" applyFont="1"/>
    <xf numFmtId="0" fontId="63" fillId="69" borderId="21" xfId="0" applyFont="1" applyFill="1" applyBorder="1" applyAlignment="1">
      <alignment horizontal="center"/>
    </xf>
    <xf numFmtId="0" fontId="63" fillId="69" borderId="33" xfId="0" applyFont="1" applyFill="1" applyBorder="1" applyAlignment="1">
      <alignment horizontal="center"/>
    </xf>
    <xf numFmtId="0" fontId="63" fillId="69" borderId="33" xfId="0" applyFont="1" applyFill="1" applyBorder="1"/>
    <xf numFmtId="0" fontId="66" fillId="0" borderId="74" xfId="0" applyFont="1" applyFill="1" applyBorder="1" applyAlignment="1">
      <alignment horizontal="center"/>
    </xf>
    <xf numFmtId="0" fontId="63" fillId="69" borderId="48" xfId="0" applyFont="1" applyFill="1" applyBorder="1" applyAlignment="1">
      <alignment vertical="center"/>
    </xf>
    <xf numFmtId="0" fontId="63" fillId="69" borderId="21" xfId="0" applyFont="1" applyFill="1" applyBorder="1" applyAlignment="1">
      <alignment horizontal="center" vertical="center"/>
    </xf>
    <xf numFmtId="0" fontId="63" fillId="69" borderId="33" xfId="0" applyFont="1" applyFill="1" applyBorder="1" applyAlignment="1">
      <alignment horizontal="center" vertical="center"/>
    </xf>
    <xf numFmtId="0" fontId="63" fillId="69" borderId="33" xfId="0" applyFont="1" applyFill="1" applyBorder="1" applyAlignment="1">
      <alignment vertical="center"/>
    </xf>
    <xf numFmtId="0" fontId="63" fillId="0" borderId="0" xfId="0" applyFont="1" applyAlignment="1">
      <alignment vertical="center"/>
    </xf>
    <xf numFmtId="0" fontId="63" fillId="69" borderId="51" xfId="0" applyFont="1" applyFill="1" applyBorder="1" applyAlignment="1">
      <alignment vertical="center"/>
    </xf>
    <xf numFmtId="10" fontId="67" fillId="69" borderId="39" xfId="0" applyNumberFormat="1" applyFont="1" applyFill="1" applyBorder="1" applyAlignment="1">
      <alignment horizontal="center" vertical="center"/>
    </xf>
    <xf numFmtId="10" fontId="67" fillId="69" borderId="40" xfId="0" applyNumberFormat="1" applyFont="1" applyFill="1" applyBorder="1" applyAlignment="1">
      <alignment horizontal="center" vertical="center"/>
    </xf>
    <xf numFmtId="2" fontId="68" fillId="69" borderId="75" xfId="0" applyNumberFormat="1" applyFont="1" applyFill="1" applyBorder="1" applyAlignment="1">
      <alignment horizontal="center" vertical="center"/>
    </xf>
    <xf numFmtId="0" fontId="67" fillId="69" borderId="21" xfId="0" applyFont="1" applyFill="1" applyBorder="1" applyAlignment="1">
      <alignment horizontal="center" vertical="center"/>
    </xf>
    <xf numFmtId="0" fontId="67" fillId="69" borderId="33" xfId="0" applyFont="1" applyFill="1" applyBorder="1" applyAlignment="1">
      <alignment horizontal="center" vertical="center"/>
    </xf>
    <xf numFmtId="0" fontId="67" fillId="69" borderId="33" xfId="0" applyFont="1" applyFill="1" applyBorder="1" applyAlignment="1">
      <alignment vertical="center"/>
    </xf>
    <xf numFmtId="0" fontId="63" fillId="69" borderId="49" xfId="0" applyFont="1" applyFill="1" applyBorder="1" applyAlignment="1">
      <alignment vertical="center"/>
    </xf>
    <xf numFmtId="2" fontId="67" fillId="69" borderId="37" xfId="0" applyNumberFormat="1" applyFont="1" applyFill="1" applyBorder="1" applyAlignment="1">
      <alignment horizontal="center" vertical="center"/>
    </xf>
    <xf numFmtId="2" fontId="67" fillId="69" borderId="32" xfId="0" applyNumberFormat="1" applyFont="1" applyFill="1" applyBorder="1" applyAlignment="1">
      <alignment horizontal="center" vertical="center"/>
    </xf>
    <xf numFmtId="2" fontId="68" fillId="69" borderId="70" xfId="0" applyNumberFormat="1" applyFont="1" applyFill="1" applyBorder="1" applyAlignment="1">
      <alignment horizontal="center" vertical="center"/>
    </xf>
    <xf numFmtId="2" fontId="67" fillId="69" borderId="39" xfId="0" applyNumberFormat="1" applyFont="1" applyFill="1" applyBorder="1" applyAlignment="1">
      <alignment horizontal="center" vertical="center"/>
    </xf>
    <xf numFmtId="2" fontId="67" fillId="69" borderId="40" xfId="0" applyNumberFormat="1" applyFont="1" applyFill="1" applyBorder="1" applyAlignment="1">
      <alignment horizontal="center" vertical="center"/>
    </xf>
    <xf numFmtId="10" fontId="67" fillId="69" borderId="37" xfId="0" applyNumberFormat="1" applyFont="1" applyFill="1" applyBorder="1" applyAlignment="1">
      <alignment horizontal="center" vertical="center"/>
    </xf>
    <xf numFmtId="10" fontId="67" fillId="69" borderId="32" xfId="0" applyNumberFormat="1" applyFont="1" applyFill="1" applyBorder="1" applyAlignment="1">
      <alignment horizontal="center" vertical="center"/>
    </xf>
    <xf numFmtId="10" fontId="62" fillId="69" borderId="77" xfId="8395" applyNumberFormat="1" applyFont="1" applyFill="1" applyBorder="1" applyAlignment="1">
      <alignment horizontal="center"/>
    </xf>
    <xf numFmtId="0" fontId="63" fillId="70" borderId="21" xfId="0" applyFont="1" applyFill="1" applyBorder="1" applyAlignment="1">
      <alignment horizontal="center"/>
    </xf>
    <xf numFmtId="0" fontId="63" fillId="70" borderId="33" xfId="0" applyFont="1" applyFill="1" applyBorder="1" applyAlignment="1">
      <alignment horizontal="center"/>
    </xf>
    <xf numFmtId="0" fontId="63" fillId="70" borderId="33" xfId="0" applyFont="1" applyFill="1" applyBorder="1"/>
    <xf numFmtId="0" fontId="63" fillId="70" borderId="48" xfId="0" applyFont="1" applyFill="1" applyBorder="1" applyAlignment="1">
      <alignment vertical="center"/>
    </xf>
    <xf numFmtId="0" fontId="63" fillId="70" borderId="21" xfId="0" applyFont="1" applyFill="1" applyBorder="1" applyAlignment="1">
      <alignment horizontal="center" vertical="center"/>
    </xf>
    <xf numFmtId="0" fontId="63" fillId="70" borderId="33" xfId="0" applyFont="1" applyFill="1" applyBorder="1" applyAlignment="1">
      <alignment horizontal="center" vertical="center"/>
    </xf>
    <xf numFmtId="0" fontId="63" fillId="70" borderId="33" xfId="0" applyFont="1" applyFill="1" applyBorder="1" applyAlignment="1">
      <alignment vertical="center"/>
    </xf>
    <xf numFmtId="0" fontId="63" fillId="70" borderId="51" xfId="0" applyFont="1" applyFill="1" applyBorder="1" applyAlignment="1">
      <alignment vertical="center"/>
    </xf>
    <xf numFmtId="10" fontId="67" fillId="70" borderId="39" xfId="0" applyNumberFormat="1" applyFont="1" applyFill="1" applyBorder="1" applyAlignment="1">
      <alignment horizontal="center" vertical="center"/>
    </xf>
    <xf numFmtId="10" fontId="67" fillId="70" borderId="40" xfId="0" applyNumberFormat="1" applyFont="1" applyFill="1" applyBorder="1" applyAlignment="1">
      <alignment horizontal="center" vertical="center"/>
    </xf>
    <xf numFmtId="2" fontId="68" fillId="70" borderId="75" xfId="0" applyNumberFormat="1" applyFont="1" applyFill="1" applyBorder="1" applyAlignment="1">
      <alignment horizontal="center" vertical="center"/>
    </xf>
    <xf numFmtId="0" fontId="67" fillId="70" borderId="21" xfId="0" applyFont="1" applyFill="1" applyBorder="1" applyAlignment="1">
      <alignment horizontal="center" vertical="center"/>
    </xf>
    <xf numFmtId="0" fontId="67" fillId="70" borderId="33" xfId="0" applyFont="1" applyFill="1" applyBorder="1" applyAlignment="1">
      <alignment horizontal="center" vertical="center"/>
    </xf>
    <xf numFmtId="0" fontId="67" fillId="70" borderId="33" xfId="0" applyFont="1" applyFill="1" applyBorder="1" applyAlignment="1">
      <alignment vertical="center"/>
    </xf>
    <xf numFmtId="0" fontId="63" fillId="70" borderId="49" xfId="0" applyFont="1" applyFill="1" applyBorder="1" applyAlignment="1">
      <alignment vertical="center"/>
    </xf>
    <xf numFmtId="2" fontId="67" fillId="70" borderId="37" xfId="0" applyNumberFormat="1" applyFont="1" applyFill="1" applyBorder="1" applyAlignment="1">
      <alignment horizontal="center" vertical="center"/>
    </xf>
    <xf numFmtId="2" fontId="67" fillId="70" borderId="32" xfId="0" applyNumberFormat="1" applyFont="1" applyFill="1" applyBorder="1" applyAlignment="1">
      <alignment horizontal="center" vertical="center"/>
    </xf>
    <xf numFmtId="2" fontId="68" fillId="70" borderId="70" xfId="0" applyNumberFormat="1" applyFont="1" applyFill="1" applyBorder="1" applyAlignment="1">
      <alignment horizontal="center" vertical="center"/>
    </xf>
    <xf numFmtId="2" fontId="67" fillId="70" borderId="39" xfId="0" applyNumberFormat="1" applyFont="1" applyFill="1" applyBorder="1" applyAlignment="1">
      <alignment horizontal="center" vertical="center"/>
    </xf>
    <xf numFmtId="2" fontId="67" fillId="70" borderId="40" xfId="0" applyNumberFormat="1" applyFont="1" applyFill="1" applyBorder="1" applyAlignment="1">
      <alignment horizontal="center" vertical="center"/>
    </xf>
    <xf numFmtId="10" fontId="67" fillId="70" borderId="37" xfId="0" applyNumberFormat="1" applyFont="1" applyFill="1" applyBorder="1" applyAlignment="1">
      <alignment horizontal="center" vertical="center"/>
    </xf>
    <xf numFmtId="10" fontId="67" fillId="70" borderId="32" xfId="0" applyNumberFormat="1" applyFont="1" applyFill="1" applyBorder="1" applyAlignment="1">
      <alignment horizontal="center" vertical="center"/>
    </xf>
    <xf numFmtId="10" fontId="62" fillId="70" borderId="77" xfId="8395" applyNumberFormat="1" applyFont="1" applyFill="1" applyBorder="1" applyAlignment="1">
      <alignment horizontal="center"/>
    </xf>
    <xf numFmtId="0" fontId="63" fillId="71" borderId="21" xfId="0" applyFont="1" applyFill="1" applyBorder="1" applyAlignment="1">
      <alignment horizontal="center"/>
    </xf>
    <xf numFmtId="0" fontId="63" fillId="71" borderId="33" xfId="0" applyFont="1" applyFill="1" applyBorder="1" applyAlignment="1">
      <alignment horizontal="center"/>
    </xf>
    <xf numFmtId="0" fontId="63" fillId="71" borderId="33" xfId="0" applyFont="1" applyFill="1" applyBorder="1"/>
    <xf numFmtId="0" fontId="63" fillId="71" borderId="48" xfId="0" applyFont="1" applyFill="1" applyBorder="1" applyAlignment="1">
      <alignment vertical="center"/>
    </xf>
    <xf numFmtId="0" fontId="63" fillId="71" borderId="21" xfId="0" applyFont="1" applyFill="1" applyBorder="1" applyAlignment="1">
      <alignment horizontal="center" vertical="center"/>
    </xf>
    <xf numFmtId="0" fontId="63" fillId="71" borderId="33" xfId="0" applyFont="1" applyFill="1" applyBorder="1" applyAlignment="1">
      <alignment horizontal="center" vertical="center"/>
    </xf>
    <xf numFmtId="0" fontId="63" fillId="71" borderId="33" xfId="0" applyFont="1" applyFill="1" applyBorder="1" applyAlignment="1">
      <alignment vertical="center"/>
    </xf>
    <xf numFmtId="0" fontId="63" fillId="71" borderId="51" xfId="0" applyFont="1" applyFill="1" applyBorder="1" applyAlignment="1">
      <alignment vertical="center"/>
    </xf>
    <xf numFmtId="10" fontId="67" fillId="71" borderId="39" xfId="0" applyNumberFormat="1" applyFont="1" applyFill="1" applyBorder="1" applyAlignment="1">
      <alignment horizontal="center" vertical="center"/>
    </xf>
    <xf numFmtId="10" fontId="67" fillId="71" borderId="40" xfId="0" applyNumberFormat="1" applyFont="1" applyFill="1" applyBorder="1" applyAlignment="1">
      <alignment horizontal="center" vertical="center"/>
    </xf>
    <xf numFmtId="2" fontId="68" fillId="71" borderId="75" xfId="0" applyNumberFormat="1" applyFont="1" applyFill="1" applyBorder="1" applyAlignment="1">
      <alignment horizontal="center" vertical="center"/>
    </xf>
    <xf numFmtId="0" fontId="67" fillId="71" borderId="21" xfId="0" applyFont="1" applyFill="1" applyBorder="1" applyAlignment="1">
      <alignment horizontal="center" vertical="center"/>
    </xf>
    <xf numFmtId="0" fontId="67" fillId="71" borderId="33" xfId="0" applyFont="1" applyFill="1" applyBorder="1" applyAlignment="1">
      <alignment horizontal="center" vertical="center"/>
    </xf>
    <xf numFmtId="0" fontId="67" fillId="71" borderId="33" xfId="0" applyFont="1" applyFill="1" applyBorder="1" applyAlignment="1">
      <alignment vertical="center"/>
    </xf>
    <xf numFmtId="0" fontId="63" fillId="71" borderId="49" xfId="0" applyFont="1" applyFill="1" applyBorder="1" applyAlignment="1">
      <alignment vertical="center"/>
    </xf>
    <xf numFmtId="2" fontId="67" fillId="71" borderId="37" xfId="0" applyNumberFormat="1" applyFont="1" applyFill="1" applyBorder="1" applyAlignment="1">
      <alignment horizontal="center" vertical="center"/>
    </xf>
    <xf numFmtId="2" fontId="67" fillId="71" borderId="32" xfId="0" applyNumberFormat="1" applyFont="1" applyFill="1" applyBorder="1" applyAlignment="1">
      <alignment horizontal="center" vertical="center"/>
    </xf>
    <xf numFmtId="2" fontId="68" fillId="71" borderId="70" xfId="0" applyNumberFormat="1" applyFont="1" applyFill="1" applyBorder="1" applyAlignment="1">
      <alignment horizontal="center" vertical="center"/>
    </xf>
    <xf numFmtId="2" fontId="67" fillId="71" borderId="39" xfId="0" applyNumberFormat="1" applyFont="1" applyFill="1" applyBorder="1" applyAlignment="1">
      <alignment horizontal="center" vertical="center"/>
    </xf>
    <xf numFmtId="2" fontId="67" fillId="71" borderId="40" xfId="0" applyNumberFormat="1" applyFont="1" applyFill="1" applyBorder="1" applyAlignment="1">
      <alignment horizontal="center" vertical="center"/>
    </xf>
    <xf numFmtId="10" fontId="67" fillId="71" borderId="37" xfId="0" applyNumberFormat="1" applyFont="1" applyFill="1" applyBorder="1" applyAlignment="1">
      <alignment horizontal="center" vertical="center"/>
    </xf>
    <xf numFmtId="10" fontId="67" fillId="71" borderId="32" xfId="0" applyNumberFormat="1" applyFont="1" applyFill="1" applyBorder="1" applyAlignment="1">
      <alignment horizontal="center" vertical="center"/>
    </xf>
    <xf numFmtId="10" fontId="62" fillId="71" borderId="77" xfId="8395" applyNumberFormat="1" applyFont="1" applyFill="1" applyBorder="1" applyAlignment="1">
      <alignment horizontal="center"/>
    </xf>
    <xf numFmtId="0" fontId="63" fillId="72" borderId="33" xfId="0" applyFont="1" applyFill="1" applyBorder="1" applyAlignment="1">
      <alignment horizontal="center"/>
    </xf>
    <xf numFmtId="0" fontId="63" fillId="72" borderId="33" xfId="0" applyFont="1" applyFill="1" applyBorder="1"/>
    <xf numFmtId="0" fontId="63" fillId="72" borderId="33" xfId="0" applyFont="1" applyFill="1" applyBorder="1" applyAlignment="1">
      <alignment horizontal="center" vertical="center"/>
    </xf>
    <xf numFmtId="0" fontId="63" fillId="72" borderId="33" xfId="0" applyFont="1" applyFill="1" applyBorder="1" applyAlignment="1">
      <alignment vertical="center"/>
    </xf>
    <xf numFmtId="10" fontId="67" fillId="72" borderId="40" xfId="0" applyNumberFormat="1" applyFont="1" applyFill="1" applyBorder="1" applyAlignment="1">
      <alignment horizontal="center" vertical="center"/>
    </xf>
    <xf numFmtId="2" fontId="68" fillId="72" borderId="75" xfId="0" applyNumberFormat="1" applyFont="1" applyFill="1" applyBorder="1" applyAlignment="1">
      <alignment horizontal="center" vertical="center"/>
    </xf>
    <xf numFmtId="0" fontId="67" fillId="72" borderId="33" xfId="0" applyFont="1" applyFill="1" applyBorder="1" applyAlignment="1">
      <alignment horizontal="center" vertical="center"/>
    </xf>
    <xf numFmtId="0" fontId="67" fillId="72" borderId="33" xfId="0" applyFont="1" applyFill="1" applyBorder="1" applyAlignment="1">
      <alignment vertical="center"/>
    </xf>
    <xf numFmtId="2" fontId="67" fillId="72" borderId="32" xfId="0" applyNumberFormat="1" applyFont="1" applyFill="1" applyBorder="1" applyAlignment="1">
      <alignment horizontal="center" vertical="center"/>
    </xf>
    <xf numFmtId="2" fontId="68" fillId="72" borderId="70" xfId="0" applyNumberFormat="1" applyFont="1" applyFill="1" applyBorder="1" applyAlignment="1">
      <alignment horizontal="center" vertical="center"/>
    </xf>
    <xf numFmtId="2" fontId="67" fillId="72" borderId="40" xfId="0" applyNumberFormat="1" applyFont="1" applyFill="1" applyBorder="1" applyAlignment="1">
      <alignment horizontal="center" vertical="center"/>
    </xf>
    <xf numFmtId="10" fontId="67" fillId="72" borderId="32" xfId="0" applyNumberFormat="1" applyFont="1" applyFill="1" applyBorder="1" applyAlignment="1">
      <alignment horizontal="center" vertical="center"/>
    </xf>
    <xf numFmtId="10" fontId="62" fillId="72" borderId="77" xfId="8395" applyNumberFormat="1" applyFont="1" applyFill="1" applyBorder="1" applyAlignment="1">
      <alignment horizontal="center"/>
    </xf>
    <xf numFmtId="0" fontId="60" fillId="6" borderId="5" xfId="5781" applyFont="1" applyFill="1" applyBorder="1" applyAlignment="1">
      <alignment horizontal="left"/>
    </xf>
    <xf numFmtId="10" fontId="67" fillId="69" borderId="77" xfId="0" applyNumberFormat="1" applyFont="1" applyFill="1" applyBorder="1" applyAlignment="1">
      <alignment horizontal="center" vertical="center"/>
    </xf>
    <xf numFmtId="2" fontId="68" fillId="69" borderId="78" xfId="0" applyNumberFormat="1" applyFont="1" applyFill="1" applyBorder="1" applyAlignment="1">
      <alignment horizontal="center" vertical="center"/>
    </xf>
    <xf numFmtId="10" fontId="67" fillId="70" borderId="77" xfId="0" applyNumberFormat="1" applyFont="1" applyFill="1" applyBorder="1" applyAlignment="1">
      <alignment horizontal="center" vertical="center"/>
    </xf>
    <xf numFmtId="2" fontId="68" fillId="70" borderId="78" xfId="0" applyNumberFormat="1" applyFont="1" applyFill="1" applyBorder="1" applyAlignment="1">
      <alignment horizontal="center" vertical="center"/>
    </xf>
    <xf numFmtId="10" fontId="67" fillId="71" borderId="77" xfId="0" applyNumberFormat="1" applyFont="1" applyFill="1" applyBorder="1" applyAlignment="1">
      <alignment horizontal="center" vertical="center"/>
    </xf>
    <xf numFmtId="2" fontId="68" fillId="71" borderId="78" xfId="0" applyNumberFormat="1" applyFont="1" applyFill="1" applyBorder="1" applyAlignment="1">
      <alignment horizontal="center" vertical="center"/>
    </xf>
    <xf numFmtId="0" fontId="63" fillId="71" borderId="27" xfId="0" applyFont="1" applyFill="1" applyBorder="1" applyAlignment="1">
      <alignment vertical="center"/>
    </xf>
    <xf numFmtId="10" fontId="67" fillId="72" borderId="77" xfId="0" applyNumberFormat="1" applyFont="1" applyFill="1" applyBorder="1" applyAlignment="1">
      <alignment horizontal="center" vertical="center"/>
    </xf>
    <xf numFmtId="2" fontId="68" fillId="72" borderId="78" xfId="0" applyNumberFormat="1" applyFont="1" applyFill="1" applyBorder="1" applyAlignment="1">
      <alignment horizontal="center" vertical="center"/>
    </xf>
    <xf numFmtId="0" fontId="63" fillId="69" borderId="48" xfId="0" applyFont="1" applyFill="1" applyBorder="1" applyAlignment="1">
      <alignment horizontal="left" vertical="center"/>
    </xf>
    <xf numFmtId="0" fontId="63" fillId="69" borderId="51" xfId="0" applyFont="1" applyFill="1" applyBorder="1" applyAlignment="1">
      <alignment horizontal="left" vertical="center"/>
    </xf>
    <xf numFmtId="0" fontId="63" fillId="69" borderId="49" xfId="0" applyFont="1" applyFill="1" applyBorder="1" applyAlignment="1">
      <alignment horizontal="left" vertical="center"/>
    </xf>
    <xf numFmtId="0" fontId="63" fillId="69" borderId="27" xfId="0" applyFont="1" applyFill="1" applyBorder="1"/>
    <xf numFmtId="0" fontId="63" fillId="69" borderId="27" xfId="0" applyFont="1" applyFill="1" applyBorder="1" applyAlignment="1">
      <alignment vertical="center"/>
    </xf>
    <xf numFmtId="2" fontId="68" fillId="69" borderId="41" xfId="0" applyNumberFormat="1" applyFont="1" applyFill="1" applyBorder="1" applyAlignment="1">
      <alignment horizontal="center" vertical="center"/>
    </xf>
    <xf numFmtId="0" fontId="67" fillId="69" borderId="27" xfId="0" applyFont="1" applyFill="1" applyBorder="1" applyAlignment="1">
      <alignment vertical="center"/>
    </xf>
    <xf numFmtId="2" fontId="68" fillId="69" borderId="38" xfId="0" applyNumberFormat="1" applyFont="1" applyFill="1" applyBorder="1" applyAlignment="1">
      <alignment horizontal="center" vertical="center"/>
    </xf>
    <xf numFmtId="0" fontId="63" fillId="71" borderId="27" xfId="0" applyFont="1" applyFill="1" applyBorder="1"/>
    <xf numFmtId="2" fontId="68" fillId="71" borderId="41" xfId="0" applyNumberFormat="1" applyFont="1" applyFill="1" applyBorder="1" applyAlignment="1">
      <alignment horizontal="center" vertical="center"/>
    </xf>
    <xf numFmtId="0" fontId="67" fillId="71" borderId="27" xfId="0" applyFont="1" applyFill="1" applyBorder="1" applyAlignment="1">
      <alignment vertical="center"/>
    </xf>
    <xf numFmtId="2" fontId="68" fillId="71" borderId="38" xfId="0" applyNumberFormat="1" applyFont="1" applyFill="1" applyBorder="1" applyAlignment="1">
      <alignment horizontal="center" vertical="center"/>
    </xf>
    <xf numFmtId="10" fontId="62" fillId="71" borderId="82" xfId="8395" applyNumberFormat="1" applyFont="1" applyFill="1" applyBorder="1" applyAlignment="1">
      <alignment horizontal="center"/>
    </xf>
    <xf numFmtId="0" fontId="63" fillId="72" borderId="48" xfId="0" applyFont="1" applyFill="1" applyBorder="1" applyAlignment="1">
      <alignment horizontal="left" vertical="center"/>
    </xf>
    <xf numFmtId="0" fontId="63" fillId="72" borderId="51" xfId="0" applyFont="1" applyFill="1" applyBorder="1" applyAlignment="1">
      <alignment horizontal="left" vertical="center"/>
    </xf>
    <xf numFmtId="0" fontId="63" fillId="72" borderId="49" xfId="0" applyFont="1" applyFill="1" applyBorder="1" applyAlignment="1">
      <alignment horizontal="left" vertical="center"/>
    </xf>
    <xf numFmtId="0" fontId="63" fillId="72" borderId="51" xfId="0" applyFont="1" applyFill="1" applyBorder="1" applyAlignment="1">
      <alignment vertical="center"/>
    </xf>
    <xf numFmtId="0" fontId="63" fillId="72" borderId="48" xfId="0" applyFont="1" applyFill="1" applyBorder="1" applyAlignment="1">
      <alignment vertical="center"/>
    </xf>
    <xf numFmtId="0" fontId="63" fillId="72" borderId="49" xfId="0" applyFont="1" applyFill="1" applyBorder="1" applyAlignment="1">
      <alignment vertical="center"/>
    </xf>
    <xf numFmtId="0" fontId="63" fillId="72" borderId="31" xfId="0" applyFont="1" applyFill="1" applyBorder="1" applyAlignment="1">
      <alignment vertical="center"/>
    </xf>
    <xf numFmtId="0" fontId="63" fillId="71" borderId="48" xfId="0" applyFont="1" applyFill="1" applyBorder="1" applyAlignment="1">
      <alignment horizontal="left" vertical="center"/>
    </xf>
    <xf numFmtId="0" fontId="63" fillId="71" borderId="51" xfId="0" applyFont="1" applyFill="1" applyBorder="1" applyAlignment="1">
      <alignment horizontal="left" vertical="center"/>
    </xf>
    <xf numFmtId="0" fontId="63" fillId="71" borderId="49" xfId="0" applyFont="1" applyFill="1" applyBorder="1" applyAlignment="1">
      <alignment horizontal="left" vertical="center"/>
    </xf>
    <xf numFmtId="0" fontId="63" fillId="71" borderId="31" xfId="0" applyFont="1" applyFill="1" applyBorder="1" applyAlignment="1">
      <alignment vertical="center"/>
    </xf>
    <xf numFmtId="0" fontId="63" fillId="70" borderId="48" xfId="0" applyFont="1" applyFill="1" applyBorder="1" applyAlignment="1">
      <alignment horizontal="left" vertical="center"/>
    </xf>
    <xf numFmtId="0" fontId="63" fillId="70" borderId="51" xfId="0" applyFont="1" applyFill="1" applyBorder="1" applyAlignment="1">
      <alignment horizontal="left" vertical="center"/>
    </xf>
    <xf numFmtId="0" fontId="63" fillId="70" borderId="49" xfId="0" applyFont="1" applyFill="1" applyBorder="1" applyAlignment="1">
      <alignment horizontal="left" vertical="center"/>
    </xf>
    <xf numFmtId="0" fontId="63" fillId="70" borderId="31" xfId="0" applyFont="1" applyFill="1" applyBorder="1" applyAlignment="1">
      <alignment vertical="center"/>
    </xf>
    <xf numFmtId="0" fontId="63" fillId="69" borderId="31" xfId="0" applyFont="1" applyFill="1" applyBorder="1" applyAlignment="1">
      <alignment vertical="center"/>
    </xf>
    <xf numFmtId="0" fontId="65" fillId="69" borderId="21" xfId="0" applyFont="1" applyFill="1" applyBorder="1" applyAlignment="1">
      <alignment horizontal="center"/>
    </xf>
    <xf numFmtId="0" fontId="65" fillId="70" borderId="21" xfId="0" applyFont="1" applyFill="1" applyBorder="1" applyAlignment="1">
      <alignment horizontal="center"/>
    </xf>
    <xf numFmtId="0" fontId="65" fillId="71" borderId="21" xfId="0" applyFont="1" applyFill="1" applyBorder="1" applyAlignment="1">
      <alignment horizontal="center"/>
    </xf>
    <xf numFmtId="0" fontId="65" fillId="72" borderId="21" xfId="0" applyFont="1" applyFill="1" applyBorder="1" applyAlignment="1">
      <alignment horizontal="center"/>
    </xf>
    <xf numFmtId="0" fontId="71" fillId="66" borderId="26" xfId="0" applyFont="1" applyFill="1" applyBorder="1" applyAlignment="1" applyProtection="1">
      <alignment horizontal="center" vertical="center"/>
      <protection locked="0"/>
    </xf>
    <xf numFmtId="0" fontId="61" fillId="69" borderId="76" xfId="0" applyFont="1" applyFill="1" applyBorder="1" applyAlignment="1">
      <alignment horizontal="center"/>
    </xf>
    <xf numFmtId="0" fontId="61" fillId="69" borderId="77" xfId="0" applyFont="1" applyFill="1" applyBorder="1" applyAlignment="1">
      <alignment horizontal="center"/>
    </xf>
    <xf numFmtId="10" fontId="62" fillId="69" borderId="82" xfId="8395" applyNumberFormat="1" applyFont="1" applyFill="1" applyBorder="1" applyAlignment="1">
      <alignment horizontal="center"/>
    </xf>
    <xf numFmtId="0" fontId="61" fillId="70" borderId="76" xfId="0" applyFont="1" applyFill="1" applyBorder="1" applyAlignment="1">
      <alignment horizontal="center"/>
    </xf>
    <xf numFmtId="0" fontId="61" fillId="70" borderId="77" xfId="0" applyFont="1" applyFill="1" applyBorder="1" applyAlignment="1">
      <alignment horizontal="center"/>
    </xf>
    <xf numFmtId="10" fontId="62" fillId="70" borderId="82" xfId="8395" applyNumberFormat="1" applyFont="1" applyFill="1" applyBorder="1" applyAlignment="1">
      <alignment horizontal="center"/>
    </xf>
    <xf numFmtId="0" fontId="61" fillId="72" borderId="76" xfId="0" applyFont="1" applyFill="1" applyBorder="1" applyAlignment="1">
      <alignment horizontal="center"/>
    </xf>
    <xf numFmtId="0" fontId="61" fillId="72" borderId="77" xfId="0" applyFont="1" applyFill="1" applyBorder="1" applyAlignment="1">
      <alignment horizontal="center"/>
    </xf>
    <xf numFmtId="10" fontId="62" fillId="72" borderId="82" xfId="8395" applyNumberFormat="1" applyFont="1" applyFill="1" applyBorder="1" applyAlignment="1">
      <alignment horizontal="center"/>
    </xf>
    <xf numFmtId="0" fontId="61" fillId="71" borderId="76" xfId="0" applyFont="1" applyFill="1" applyBorder="1" applyAlignment="1">
      <alignment horizontal="center"/>
    </xf>
    <xf numFmtId="0" fontId="61" fillId="71" borderId="77" xfId="0" applyFont="1" applyFill="1" applyBorder="1" applyAlignment="1">
      <alignment horizontal="center"/>
    </xf>
    <xf numFmtId="0" fontId="60" fillId="6" borderId="0" xfId="5781" applyFont="1" applyFill="1" applyBorder="1" applyAlignment="1">
      <alignment horizontal="left"/>
    </xf>
    <xf numFmtId="0" fontId="63" fillId="0" borderId="0" xfId="0" applyFont="1" applyBorder="1"/>
    <xf numFmtId="0" fontId="69" fillId="69" borderId="76" xfId="0" applyFont="1" applyFill="1" applyBorder="1" applyAlignment="1">
      <alignment horizontal="center"/>
    </xf>
    <xf numFmtId="0" fontId="69" fillId="69" borderId="77" xfId="0" applyFont="1" applyFill="1" applyBorder="1" applyAlignment="1">
      <alignment horizontal="center"/>
    </xf>
    <xf numFmtId="10" fontId="69" fillId="69" borderId="77" xfId="8395" applyNumberFormat="1" applyFont="1" applyFill="1" applyBorder="1" applyAlignment="1">
      <alignment horizontal="center"/>
    </xf>
    <xf numFmtId="10" fontId="69" fillId="69" borderId="82" xfId="8395" applyNumberFormat="1" applyFont="1" applyFill="1" applyBorder="1" applyAlignment="1">
      <alignment horizontal="center"/>
    </xf>
    <xf numFmtId="2" fontId="65" fillId="69" borderId="39" xfId="0" applyNumberFormat="1" applyFont="1" applyFill="1" applyBorder="1" applyAlignment="1">
      <alignment horizontal="center" vertical="center"/>
    </xf>
    <xf numFmtId="2" fontId="65" fillId="69" borderId="40" xfId="0" applyNumberFormat="1" applyFont="1" applyFill="1" applyBorder="1" applyAlignment="1">
      <alignment horizontal="center" vertical="center"/>
    </xf>
    <xf numFmtId="10" fontId="65" fillId="69" borderId="40" xfId="8395" applyNumberFormat="1" applyFont="1" applyFill="1" applyBorder="1" applyAlignment="1">
      <alignment horizontal="center" vertical="center"/>
    </xf>
    <xf numFmtId="10" fontId="65" fillId="69" borderId="41" xfId="8395" applyNumberFormat="1" applyFont="1" applyFill="1" applyBorder="1" applyAlignment="1">
      <alignment horizontal="center" vertical="center"/>
    </xf>
    <xf numFmtId="2" fontId="65" fillId="69" borderId="37" xfId="0" applyNumberFormat="1" applyFont="1" applyFill="1" applyBorder="1" applyAlignment="1">
      <alignment horizontal="center" vertical="center"/>
    </xf>
    <xf numFmtId="2" fontId="65" fillId="69" borderId="32" xfId="0" applyNumberFormat="1" applyFont="1" applyFill="1" applyBorder="1" applyAlignment="1">
      <alignment horizontal="center" vertical="center"/>
    </xf>
    <xf numFmtId="10" fontId="65" fillId="69" borderId="32" xfId="8395" applyNumberFormat="1" applyFont="1" applyFill="1" applyBorder="1" applyAlignment="1">
      <alignment horizontal="center" vertical="center"/>
    </xf>
    <xf numFmtId="10" fontId="65" fillId="69" borderId="38" xfId="8395" applyNumberFormat="1" applyFont="1" applyFill="1" applyBorder="1" applyAlignment="1">
      <alignment horizontal="center" vertical="center"/>
    </xf>
    <xf numFmtId="2" fontId="65" fillId="69" borderId="42" xfId="0" applyNumberFormat="1" applyFont="1" applyFill="1" applyBorder="1" applyAlignment="1">
      <alignment horizontal="center" vertical="center"/>
    </xf>
    <xf numFmtId="2" fontId="65" fillId="69" borderId="43" xfId="0" applyNumberFormat="1" applyFont="1" applyFill="1" applyBorder="1" applyAlignment="1">
      <alignment horizontal="center" vertical="center"/>
    </xf>
    <xf numFmtId="10" fontId="65" fillId="69" borderId="39" xfId="8395" applyNumberFormat="1" applyFont="1" applyFill="1" applyBorder="1" applyAlignment="1">
      <alignment horizontal="center" vertical="center"/>
    </xf>
    <xf numFmtId="1" fontId="69" fillId="69" borderId="36" xfId="0" applyNumberFormat="1" applyFont="1" applyFill="1" applyBorder="1" applyAlignment="1">
      <alignment horizontal="center" vertical="center"/>
    </xf>
    <xf numFmtId="1" fontId="69" fillId="69" borderId="34" xfId="0" applyNumberFormat="1" applyFont="1" applyFill="1" applyBorder="1" applyAlignment="1">
      <alignment horizontal="center" vertical="center"/>
    </xf>
    <xf numFmtId="1" fontId="69" fillId="69" borderId="34" xfId="8395" applyNumberFormat="1" applyFont="1" applyFill="1" applyBorder="1" applyAlignment="1">
      <alignment horizontal="center" vertical="center"/>
    </xf>
    <xf numFmtId="1" fontId="69" fillId="69" borderId="35" xfId="8395" applyNumberFormat="1" applyFont="1" applyFill="1" applyBorder="1" applyAlignment="1">
      <alignment horizontal="center" vertical="center"/>
    </xf>
    <xf numFmtId="10" fontId="65" fillId="69" borderId="37" xfId="8395" applyNumberFormat="1" applyFont="1" applyFill="1" applyBorder="1" applyAlignment="1">
      <alignment horizontal="center" vertical="center"/>
    </xf>
    <xf numFmtId="2" fontId="65" fillId="69" borderId="32" xfId="8395" applyNumberFormat="1" applyFont="1" applyFill="1" applyBorder="1" applyAlignment="1">
      <alignment horizontal="center" vertical="center"/>
    </xf>
    <xf numFmtId="2" fontId="65" fillId="69" borderId="38" xfId="8395" applyNumberFormat="1" applyFont="1" applyFill="1" applyBorder="1" applyAlignment="1">
      <alignment horizontal="center" vertical="center"/>
    </xf>
    <xf numFmtId="1" fontId="65" fillId="69" borderId="39" xfId="0" applyNumberFormat="1" applyFont="1" applyFill="1" applyBorder="1" applyAlignment="1">
      <alignment horizontal="center" vertical="center"/>
    </xf>
    <xf numFmtId="1" fontId="65" fillId="69" borderId="40" xfId="0" applyNumberFormat="1" applyFont="1" applyFill="1" applyBorder="1" applyAlignment="1">
      <alignment horizontal="center" vertical="center"/>
    </xf>
    <xf numFmtId="1" fontId="65" fillId="69" borderId="40" xfId="8395" applyNumberFormat="1" applyFont="1" applyFill="1" applyBorder="1" applyAlignment="1">
      <alignment horizontal="center" vertical="center"/>
    </xf>
    <xf numFmtId="1" fontId="65" fillId="69" borderId="41" xfId="8395" applyNumberFormat="1" applyFont="1" applyFill="1" applyBorder="1" applyAlignment="1">
      <alignment horizontal="center" vertical="center"/>
    </xf>
    <xf numFmtId="10" fontId="69" fillId="69" borderId="77" xfId="8395" applyNumberFormat="1" applyFont="1" applyFill="1" applyBorder="1" applyAlignment="1">
      <alignment horizontal="center" vertical="center"/>
    </xf>
    <xf numFmtId="10" fontId="69" fillId="69" borderId="82" xfId="8395" applyNumberFormat="1" applyFont="1" applyFill="1" applyBorder="1" applyAlignment="1">
      <alignment horizontal="center" vertical="center"/>
    </xf>
    <xf numFmtId="10" fontId="69" fillId="69" borderId="76" xfId="8395" applyNumberFormat="1" applyFont="1" applyFill="1" applyBorder="1" applyAlignment="1">
      <alignment horizontal="center" vertical="center"/>
    </xf>
    <xf numFmtId="1" fontId="69" fillId="69" borderId="61" xfId="0" applyNumberFormat="1" applyFont="1" applyFill="1" applyBorder="1" applyAlignment="1">
      <alignment horizontal="center" vertical="center"/>
    </xf>
    <xf numFmtId="1" fontId="69" fillId="69" borderId="45" xfId="0" applyNumberFormat="1" applyFont="1" applyFill="1" applyBorder="1" applyAlignment="1">
      <alignment horizontal="center" vertical="center"/>
    </xf>
    <xf numFmtId="1" fontId="69" fillId="69" borderId="45" xfId="8395" applyNumberFormat="1" applyFont="1" applyFill="1" applyBorder="1" applyAlignment="1">
      <alignment horizontal="center" vertical="center"/>
    </xf>
    <xf numFmtId="1" fontId="69" fillId="69" borderId="46" xfId="8395" applyNumberFormat="1" applyFont="1" applyFill="1" applyBorder="1" applyAlignment="1">
      <alignment horizontal="center" vertical="center"/>
    </xf>
    <xf numFmtId="0" fontId="69" fillId="70" borderId="76" xfId="0" applyFont="1" applyFill="1" applyBorder="1" applyAlignment="1">
      <alignment horizontal="center"/>
    </xf>
    <xf numFmtId="0" fontId="69" fillId="70" borderId="77" xfId="0" applyFont="1" applyFill="1" applyBorder="1" applyAlignment="1">
      <alignment horizontal="center"/>
    </xf>
    <xf numFmtId="10" fontId="69" fillId="70" borderId="77" xfId="8395" applyNumberFormat="1" applyFont="1" applyFill="1" applyBorder="1" applyAlignment="1">
      <alignment horizontal="center"/>
    </xf>
    <xf numFmtId="10" fontId="69" fillId="70" borderId="82" xfId="8395" applyNumberFormat="1" applyFont="1" applyFill="1" applyBorder="1" applyAlignment="1">
      <alignment horizontal="center"/>
    </xf>
    <xf numFmtId="10" fontId="65" fillId="70" borderId="39" xfId="8395" applyNumberFormat="1" applyFont="1" applyFill="1" applyBorder="1" applyAlignment="1">
      <alignment horizontal="center" vertical="center"/>
    </xf>
    <xf numFmtId="10" fontId="65" fillId="70" borderId="40" xfId="8395" applyNumberFormat="1" applyFont="1" applyFill="1" applyBorder="1" applyAlignment="1">
      <alignment horizontal="center" vertical="center"/>
    </xf>
    <xf numFmtId="10" fontId="65" fillId="70" borderId="41" xfId="8395" applyNumberFormat="1" applyFont="1" applyFill="1" applyBorder="1" applyAlignment="1">
      <alignment horizontal="center" vertical="center"/>
    </xf>
    <xf numFmtId="1" fontId="69" fillId="70" borderId="61" xfId="0" applyNumberFormat="1" applyFont="1" applyFill="1" applyBorder="1" applyAlignment="1">
      <alignment horizontal="center" vertical="center"/>
    </xf>
    <xf numFmtId="1" fontId="69" fillId="70" borderId="45" xfId="0" applyNumberFormat="1" applyFont="1" applyFill="1" applyBorder="1" applyAlignment="1">
      <alignment horizontal="center" vertical="center"/>
    </xf>
    <xf numFmtId="1" fontId="69" fillId="70" borderId="45" xfId="8395" applyNumberFormat="1" applyFont="1" applyFill="1" applyBorder="1" applyAlignment="1">
      <alignment horizontal="center" vertical="center"/>
    </xf>
    <xf numFmtId="1" fontId="69" fillId="70" borderId="46" xfId="8395" applyNumberFormat="1" applyFont="1" applyFill="1" applyBorder="1" applyAlignment="1">
      <alignment horizontal="center" vertical="center"/>
    </xf>
    <xf numFmtId="10" fontId="65" fillId="70" borderId="37" xfId="8395" applyNumberFormat="1" applyFont="1" applyFill="1" applyBorder="1" applyAlignment="1">
      <alignment horizontal="center" vertical="center"/>
    </xf>
    <xf numFmtId="10" fontId="65" fillId="70" borderId="32" xfId="8395" applyNumberFormat="1" applyFont="1" applyFill="1" applyBorder="1" applyAlignment="1">
      <alignment horizontal="center" vertical="center"/>
    </xf>
    <xf numFmtId="10" fontId="65" fillId="70" borderId="38" xfId="8395" applyNumberFormat="1" applyFont="1" applyFill="1" applyBorder="1" applyAlignment="1">
      <alignment horizontal="center" vertical="center"/>
    </xf>
    <xf numFmtId="2" fontId="65" fillId="70" borderId="37" xfId="0" applyNumberFormat="1" applyFont="1" applyFill="1" applyBorder="1" applyAlignment="1">
      <alignment horizontal="center" vertical="center"/>
    </xf>
    <xf numFmtId="2" fontId="65" fillId="70" borderId="32" xfId="0" applyNumberFormat="1" applyFont="1" applyFill="1" applyBorder="1" applyAlignment="1">
      <alignment horizontal="center" vertical="center"/>
    </xf>
    <xf numFmtId="2" fontId="65" fillId="70" borderId="32" xfId="8395" applyNumberFormat="1" applyFont="1" applyFill="1" applyBorder="1" applyAlignment="1">
      <alignment horizontal="center" vertical="center"/>
    </xf>
    <xf numFmtId="2" fontId="65" fillId="70" borderId="38" xfId="8395" applyNumberFormat="1" applyFont="1" applyFill="1" applyBorder="1" applyAlignment="1">
      <alignment horizontal="center" vertical="center"/>
    </xf>
    <xf numFmtId="1" fontId="65" fillId="70" borderId="39" xfId="0" applyNumberFormat="1" applyFont="1" applyFill="1" applyBorder="1" applyAlignment="1">
      <alignment horizontal="center" vertical="center"/>
    </xf>
    <xf numFmtId="1" fontId="65" fillId="70" borderId="40" xfId="0" applyNumberFormat="1" applyFont="1" applyFill="1" applyBorder="1" applyAlignment="1">
      <alignment horizontal="center" vertical="center"/>
    </xf>
    <xf numFmtId="1" fontId="65" fillId="70" borderId="40" xfId="8395" applyNumberFormat="1" applyFont="1" applyFill="1" applyBorder="1" applyAlignment="1">
      <alignment horizontal="center" vertical="center"/>
    </xf>
    <xf numFmtId="1" fontId="65" fillId="70" borderId="41" xfId="8395" applyNumberFormat="1" applyFont="1" applyFill="1" applyBorder="1" applyAlignment="1">
      <alignment horizontal="center" vertical="center"/>
    </xf>
    <xf numFmtId="1" fontId="69" fillId="70" borderId="36" xfId="0" applyNumberFormat="1" applyFont="1" applyFill="1" applyBorder="1" applyAlignment="1">
      <alignment horizontal="center" vertical="center"/>
    </xf>
    <xf numFmtId="1" fontId="69" fillId="70" borderId="34" xfId="0" applyNumberFormat="1" applyFont="1" applyFill="1" applyBorder="1" applyAlignment="1">
      <alignment horizontal="center" vertical="center"/>
    </xf>
    <xf numFmtId="1" fontId="69" fillId="70" borderId="34" xfId="8395" applyNumberFormat="1" applyFont="1" applyFill="1" applyBorder="1" applyAlignment="1">
      <alignment horizontal="center" vertical="center"/>
    </xf>
    <xf numFmtId="1" fontId="69" fillId="70" borderId="35" xfId="8395" applyNumberFormat="1" applyFont="1" applyFill="1" applyBorder="1" applyAlignment="1">
      <alignment horizontal="center" vertical="center"/>
    </xf>
    <xf numFmtId="2" fontId="65" fillId="69" borderId="43" xfId="8395" applyNumberFormat="1" applyFont="1" applyFill="1" applyBorder="1" applyAlignment="1">
      <alignment horizontal="center" vertical="center"/>
    </xf>
    <xf numFmtId="2" fontId="65" fillId="69" borderId="44" xfId="8395" applyNumberFormat="1" applyFont="1" applyFill="1" applyBorder="1" applyAlignment="1">
      <alignment horizontal="center" vertical="center"/>
    </xf>
    <xf numFmtId="2" fontId="65" fillId="70" borderId="42" xfId="0" applyNumberFormat="1" applyFont="1" applyFill="1" applyBorder="1" applyAlignment="1">
      <alignment horizontal="center" vertical="center"/>
    </xf>
    <xf numFmtId="2" fontId="65" fillId="70" borderId="43" xfId="0" applyNumberFormat="1" applyFont="1" applyFill="1" applyBorder="1" applyAlignment="1">
      <alignment horizontal="center" vertical="center"/>
    </xf>
    <xf numFmtId="2" fontId="65" fillId="70" borderId="43" xfId="8395" applyNumberFormat="1" applyFont="1" applyFill="1" applyBorder="1" applyAlignment="1">
      <alignment horizontal="center" vertical="center"/>
    </xf>
    <xf numFmtId="2" fontId="65" fillId="70" borderId="44" xfId="8395" applyNumberFormat="1" applyFont="1" applyFill="1" applyBorder="1" applyAlignment="1">
      <alignment horizontal="center" vertical="center"/>
    </xf>
    <xf numFmtId="10" fontId="69" fillId="70" borderId="76" xfId="8395" applyNumberFormat="1" applyFont="1" applyFill="1" applyBorder="1" applyAlignment="1">
      <alignment horizontal="center" vertical="center"/>
    </xf>
    <xf numFmtId="10" fontId="69" fillId="70" borderId="77" xfId="8395" applyNumberFormat="1" applyFont="1" applyFill="1" applyBorder="1" applyAlignment="1">
      <alignment horizontal="center" vertical="center"/>
    </xf>
    <xf numFmtId="10" fontId="69" fillId="70" borderId="82" xfId="8395" applyNumberFormat="1" applyFont="1" applyFill="1" applyBorder="1" applyAlignment="1">
      <alignment horizontal="center" vertical="center"/>
    </xf>
    <xf numFmtId="10" fontId="65" fillId="71" borderId="39" xfId="8395" applyNumberFormat="1" applyFont="1" applyFill="1" applyBorder="1" applyAlignment="1">
      <alignment horizontal="center" vertical="center"/>
    </xf>
    <xf numFmtId="10" fontId="65" fillId="71" borderId="40" xfId="8395" applyNumberFormat="1" applyFont="1" applyFill="1" applyBorder="1" applyAlignment="1">
      <alignment horizontal="center" vertical="center"/>
    </xf>
    <xf numFmtId="10" fontId="65" fillId="71" borderId="41" xfId="8395" applyNumberFormat="1" applyFont="1" applyFill="1" applyBorder="1" applyAlignment="1">
      <alignment horizontal="center" vertical="center"/>
    </xf>
    <xf numFmtId="1" fontId="69" fillId="71" borderId="61" xfId="0" applyNumberFormat="1" applyFont="1" applyFill="1" applyBorder="1" applyAlignment="1">
      <alignment horizontal="center" vertical="center"/>
    </xf>
    <xf numFmtId="1" fontId="69" fillId="71" borderId="45" xfId="0" applyNumberFormat="1" applyFont="1" applyFill="1" applyBorder="1" applyAlignment="1">
      <alignment horizontal="center" vertical="center"/>
    </xf>
    <xf numFmtId="1" fontId="69" fillId="71" borderId="45" xfId="8395" applyNumberFormat="1" applyFont="1" applyFill="1" applyBorder="1" applyAlignment="1">
      <alignment horizontal="center" vertical="center"/>
    </xf>
    <xf numFmtId="1" fontId="69" fillId="71" borderId="46" xfId="8395" applyNumberFormat="1" applyFont="1" applyFill="1" applyBorder="1" applyAlignment="1">
      <alignment horizontal="center" vertical="center"/>
    </xf>
    <xf numFmtId="10" fontId="65" fillId="71" borderId="37" xfId="8395" applyNumberFormat="1" applyFont="1" applyFill="1" applyBorder="1" applyAlignment="1">
      <alignment horizontal="center" vertical="center"/>
    </xf>
    <xf numFmtId="10" fontId="65" fillId="71" borderId="32" xfId="8395" applyNumberFormat="1" applyFont="1" applyFill="1" applyBorder="1" applyAlignment="1">
      <alignment horizontal="center" vertical="center"/>
    </xf>
    <xf numFmtId="10" fontId="65" fillId="71" borderId="38" xfId="8395" applyNumberFormat="1" applyFont="1" applyFill="1" applyBorder="1" applyAlignment="1">
      <alignment horizontal="center" vertical="center"/>
    </xf>
    <xf numFmtId="2" fontId="65" fillId="71" borderId="37" xfId="0" applyNumberFormat="1" applyFont="1" applyFill="1" applyBorder="1" applyAlignment="1">
      <alignment horizontal="center" vertical="center"/>
    </xf>
    <xf numFmtId="2" fontId="65" fillId="71" borderId="32" xfId="0" applyNumberFormat="1" applyFont="1" applyFill="1" applyBorder="1" applyAlignment="1">
      <alignment horizontal="center" vertical="center"/>
    </xf>
    <xf numFmtId="2" fontId="65" fillId="71" borderId="32" xfId="8395" applyNumberFormat="1" applyFont="1" applyFill="1" applyBorder="1" applyAlignment="1">
      <alignment horizontal="center" vertical="center"/>
    </xf>
    <xf numFmtId="2" fontId="65" fillId="71" borderId="38" xfId="8395" applyNumberFormat="1" applyFont="1" applyFill="1" applyBorder="1" applyAlignment="1">
      <alignment horizontal="center" vertical="center"/>
    </xf>
    <xf numFmtId="1" fontId="65" fillId="71" borderId="39" xfId="0" applyNumberFormat="1" applyFont="1" applyFill="1" applyBorder="1" applyAlignment="1">
      <alignment horizontal="center" vertical="center"/>
    </xf>
    <xf numFmtId="1" fontId="65" fillId="71" borderId="40" xfId="0" applyNumberFormat="1" applyFont="1" applyFill="1" applyBorder="1" applyAlignment="1">
      <alignment horizontal="center" vertical="center"/>
    </xf>
    <xf numFmtId="1" fontId="65" fillId="71" borderId="40" xfId="8395" applyNumberFormat="1" applyFont="1" applyFill="1" applyBorder="1" applyAlignment="1">
      <alignment horizontal="center" vertical="center"/>
    </xf>
    <xf numFmtId="1" fontId="65" fillId="71" borderId="41" xfId="8395" applyNumberFormat="1" applyFont="1" applyFill="1" applyBorder="1" applyAlignment="1">
      <alignment horizontal="center" vertical="center"/>
    </xf>
    <xf numFmtId="1" fontId="69" fillId="71" borderId="36" xfId="0" applyNumberFormat="1" applyFont="1" applyFill="1" applyBorder="1" applyAlignment="1">
      <alignment horizontal="center" vertical="center"/>
    </xf>
    <xf numFmtId="1" fontId="69" fillId="71" borderId="34" xfId="0" applyNumberFormat="1" applyFont="1" applyFill="1" applyBorder="1" applyAlignment="1">
      <alignment horizontal="center" vertical="center"/>
    </xf>
    <xf numFmtId="1" fontId="69" fillId="71" borderId="34" xfId="8395" applyNumberFormat="1" applyFont="1" applyFill="1" applyBorder="1" applyAlignment="1">
      <alignment horizontal="center" vertical="center"/>
    </xf>
    <xf numFmtId="1" fontId="69" fillId="71" borderId="35" xfId="8395" applyNumberFormat="1" applyFont="1" applyFill="1" applyBorder="1" applyAlignment="1">
      <alignment horizontal="center" vertical="center"/>
    </xf>
    <xf numFmtId="2" fontId="65" fillId="71" borderId="42" xfId="0" applyNumberFormat="1" applyFont="1" applyFill="1" applyBorder="1" applyAlignment="1">
      <alignment horizontal="center" vertical="center"/>
    </xf>
    <xf numFmtId="2" fontId="65" fillId="71" borderId="43" xfId="0" applyNumberFormat="1" applyFont="1" applyFill="1" applyBorder="1" applyAlignment="1">
      <alignment horizontal="center" vertical="center"/>
    </xf>
    <xf numFmtId="2" fontId="65" fillId="71" borderId="43" xfId="8395" applyNumberFormat="1" applyFont="1" applyFill="1" applyBorder="1" applyAlignment="1">
      <alignment horizontal="center" vertical="center"/>
    </xf>
    <xf numFmtId="2" fontId="65" fillId="71" borderId="44" xfId="8395" applyNumberFormat="1" applyFont="1" applyFill="1" applyBorder="1" applyAlignment="1">
      <alignment horizontal="center" vertical="center"/>
    </xf>
    <xf numFmtId="10" fontId="69" fillId="71" borderId="76" xfId="8395" applyNumberFormat="1" applyFont="1" applyFill="1" applyBorder="1" applyAlignment="1">
      <alignment horizontal="center" vertical="center"/>
    </xf>
    <xf numFmtId="10" fontId="69" fillId="71" borderId="77" xfId="8395" applyNumberFormat="1" applyFont="1" applyFill="1" applyBorder="1" applyAlignment="1">
      <alignment horizontal="center" vertical="center"/>
    </xf>
    <xf numFmtId="10" fontId="69" fillId="71" borderId="82" xfId="8395" applyNumberFormat="1" applyFont="1" applyFill="1" applyBorder="1" applyAlignment="1">
      <alignment horizontal="center" vertical="center"/>
    </xf>
    <xf numFmtId="10" fontId="65" fillId="72" borderId="39" xfId="8395" applyNumberFormat="1" applyFont="1" applyFill="1" applyBorder="1" applyAlignment="1">
      <alignment horizontal="center" vertical="center"/>
    </xf>
    <xf numFmtId="10" fontId="65" fillId="72" borderId="40" xfId="8395" applyNumberFormat="1" applyFont="1" applyFill="1" applyBorder="1" applyAlignment="1">
      <alignment horizontal="center" vertical="center"/>
    </xf>
    <xf numFmtId="10" fontId="65" fillId="72" borderId="41" xfId="8395" applyNumberFormat="1" applyFont="1" applyFill="1" applyBorder="1" applyAlignment="1">
      <alignment horizontal="center" vertical="center"/>
    </xf>
    <xf numFmtId="1" fontId="69" fillId="72" borderId="61" xfId="0" applyNumberFormat="1" applyFont="1" applyFill="1" applyBorder="1" applyAlignment="1">
      <alignment horizontal="center" vertical="center"/>
    </xf>
    <xf numFmtId="1" fontId="69" fillId="72" borderId="45" xfId="0" applyNumberFormat="1" applyFont="1" applyFill="1" applyBorder="1" applyAlignment="1">
      <alignment horizontal="center" vertical="center"/>
    </xf>
    <xf numFmtId="1" fontId="69" fillId="72" borderId="45" xfId="8395" applyNumberFormat="1" applyFont="1" applyFill="1" applyBorder="1" applyAlignment="1">
      <alignment horizontal="center" vertical="center"/>
    </xf>
    <xf numFmtId="1" fontId="69" fillId="72" borderId="46" xfId="8395" applyNumberFormat="1" applyFont="1" applyFill="1" applyBorder="1" applyAlignment="1">
      <alignment horizontal="center" vertical="center"/>
    </xf>
    <xf numFmtId="10" fontId="65" fillId="72" borderId="37" xfId="8395" applyNumberFormat="1" applyFont="1" applyFill="1" applyBorder="1" applyAlignment="1">
      <alignment horizontal="center" vertical="center"/>
    </xf>
    <xf numFmtId="10" fontId="65" fillId="72" borderId="32" xfId="8395" applyNumberFormat="1" applyFont="1" applyFill="1" applyBorder="1" applyAlignment="1">
      <alignment horizontal="center" vertical="center"/>
    </xf>
    <xf numFmtId="10" fontId="65" fillId="72" borderId="38" xfId="8395" applyNumberFormat="1" applyFont="1" applyFill="1" applyBorder="1" applyAlignment="1">
      <alignment horizontal="center" vertical="center"/>
    </xf>
    <xf numFmtId="2" fontId="65" fillId="72" borderId="37" xfId="0" applyNumberFormat="1" applyFont="1" applyFill="1" applyBorder="1" applyAlignment="1">
      <alignment horizontal="center" vertical="center"/>
    </xf>
    <xf numFmtId="2" fontId="65" fillId="72" borderId="32" xfId="0" applyNumberFormat="1" applyFont="1" applyFill="1" applyBorder="1" applyAlignment="1">
      <alignment horizontal="center" vertical="center"/>
    </xf>
    <xf numFmtId="2" fontId="65" fillId="72" borderId="32" xfId="8395" applyNumberFormat="1" applyFont="1" applyFill="1" applyBorder="1" applyAlignment="1">
      <alignment horizontal="center" vertical="center"/>
    </xf>
    <xf numFmtId="2" fontId="65" fillId="72" borderId="38" xfId="8395" applyNumberFormat="1" applyFont="1" applyFill="1" applyBorder="1" applyAlignment="1">
      <alignment horizontal="center" vertical="center"/>
    </xf>
    <xf numFmtId="1" fontId="65" fillId="72" borderId="39" xfId="0" applyNumberFormat="1" applyFont="1" applyFill="1" applyBorder="1" applyAlignment="1">
      <alignment horizontal="center" vertical="center"/>
    </xf>
    <xf numFmtId="1" fontId="65" fillId="72" borderId="40" xfId="0" applyNumberFormat="1" applyFont="1" applyFill="1" applyBorder="1" applyAlignment="1">
      <alignment horizontal="center" vertical="center"/>
    </xf>
    <xf numFmtId="1" fontId="65" fillId="72" borderId="40" xfId="8395" applyNumberFormat="1" applyFont="1" applyFill="1" applyBorder="1" applyAlignment="1">
      <alignment horizontal="center" vertical="center"/>
    </xf>
    <xf numFmtId="1" fontId="65" fillId="72" borderId="41" xfId="8395" applyNumberFormat="1" applyFont="1" applyFill="1" applyBorder="1" applyAlignment="1">
      <alignment horizontal="center" vertical="center"/>
    </xf>
    <xf numFmtId="1" fontId="69" fillId="72" borderId="36" xfId="0" applyNumberFormat="1" applyFont="1" applyFill="1" applyBorder="1" applyAlignment="1">
      <alignment horizontal="center" vertical="center"/>
    </xf>
    <xf numFmtId="1" fontId="69" fillId="72" borderId="34" xfId="0" applyNumberFormat="1" applyFont="1" applyFill="1" applyBorder="1" applyAlignment="1">
      <alignment horizontal="center" vertical="center"/>
    </xf>
    <xf numFmtId="1" fontId="69" fillId="72" borderId="34" xfId="8395" applyNumberFormat="1" applyFont="1" applyFill="1" applyBorder="1" applyAlignment="1">
      <alignment horizontal="center" vertical="center"/>
    </xf>
    <xf numFmtId="1" fontId="69" fillId="72" borderId="35" xfId="8395" applyNumberFormat="1" applyFont="1" applyFill="1" applyBorder="1" applyAlignment="1">
      <alignment horizontal="center" vertical="center"/>
    </xf>
    <xf numFmtId="2" fontId="65" fillId="72" borderId="42" xfId="0" applyNumberFormat="1" applyFont="1" applyFill="1" applyBorder="1" applyAlignment="1">
      <alignment horizontal="center" vertical="center"/>
    </xf>
    <xf numFmtId="2" fontId="65" fillId="72" borderId="43" xfId="0" applyNumberFormat="1" applyFont="1" applyFill="1" applyBorder="1" applyAlignment="1">
      <alignment horizontal="center" vertical="center"/>
    </xf>
    <xf numFmtId="2" fontId="65" fillId="72" borderId="43" xfId="8395" applyNumberFormat="1" applyFont="1" applyFill="1" applyBorder="1" applyAlignment="1">
      <alignment horizontal="center" vertical="center"/>
    </xf>
    <xf numFmtId="2" fontId="65" fillId="72" borderId="44" xfId="8395" applyNumberFormat="1" applyFont="1" applyFill="1" applyBorder="1" applyAlignment="1">
      <alignment horizontal="center" vertical="center"/>
    </xf>
    <xf numFmtId="10" fontId="69" fillId="72" borderId="76" xfId="8395" applyNumberFormat="1" applyFont="1" applyFill="1" applyBorder="1" applyAlignment="1">
      <alignment horizontal="center" vertical="center"/>
    </xf>
    <xf numFmtId="10" fontId="69" fillId="72" borderId="77" xfId="8395" applyNumberFormat="1" applyFont="1" applyFill="1" applyBorder="1" applyAlignment="1">
      <alignment horizontal="center" vertical="center"/>
    </xf>
    <xf numFmtId="10" fontId="69" fillId="72" borderId="82" xfId="8395" applyNumberFormat="1" applyFont="1" applyFill="1" applyBorder="1" applyAlignment="1">
      <alignment horizontal="center" vertical="center"/>
    </xf>
    <xf numFmtId="0" fontId="64" fillId="0" borderId="47" xfId="0" applyFont="1" applyBorder="1" applyAlignment="1">
      <alignment horizontal="center" vertical="center"/>
    </xf>
    <xf numFmtId="0" fontId="64" fillId="0" borderId="31" xfId="0" applyFont="1" applyBorder="1" applyAlignment="1">
      <alignment horizontal="center" vertical="center"/>
    </xf>
    <xf numFmtId="2" fontId="65" fillId="69" borderId="38" xfId="0" applyNumberFormat="1" applyFont="1" applyFill="1" applyBorder="1" applyAlignment="1">
      <alignment horizontal="center" vertical="center"/>
    </xf>
    <xf numFmtId="2" fontId="65" fillId="69" borderId="41" xfId="0" applyNumberFormat="1" applyFont="1" applyFill="1" applyBorder="1" applyAlignment="1">
      <alignment horizontal="center" vertical="center"/>
    </xf>
    <xf numFmtId="2" fontId="69" fillId="70" borderId="36" xfId="0" applyNumberFormat="1" applyFont="1" applyFill="1" applyBorder="1" applyAlignment="1">
      <alignment horizontal="center" vertical="center"/>
    </xf>
    <xf numFmtId="2" fontId="69" fillId="70" borderId="34" xfId="0" applyNumberFormat="1" applyFont="1" applyFill="1" applyBorder="1" applyAlignment="1">
      <alignment horizontal="center" vertical="center"/>
    </xf>
    <xf numFmtId="2" fontId="69" fillId="70" borderId="34" xfId="8395" applyNumberFormat="1" applyFont="1" applyFill="1" applyBorder="1" applyAlignment="1">
      <alignment horizontal="center" vertical="center"/>
    </xf>
    <xf numFmtId="2" fontId="69" fillId="70" borderId="35" xfId="8395" applyNumberFormat="1" applyFont="1" applyFill="1" applyBorder="1" applyAlignment="1">
      <alignment horizontal="center" vertical="center"/>
    </xf>
    <xf numFmtId="2" fontId="65" fillId="70" borderId="38" xfId="0" applyNumberFormat="1" applyFont="1" applyFill="1" applyBorder="1" applyAlignment="1">
      <alignment horizontal="center" vertical="center"/>
    </xf>
    <xf numFmtId="2" fontId="65" fillId="70" borderId="39" xfId="0" applyNumberFormat="1" applyFont="1" applyFill="1" applyBorder="1" applyAlignment="1">
      <alignment horizontal="center" vertical="center"/>
    </xf>
    <xf numFmtId="2" fontId="65" fillId="70" borderId="40" xfId="0" applyNumberFormat="1" applyFont="1" applyFill="1" applyBorder="1" applyAlignment="1">
      <alignment horizontal="center" vertical="center"/>
    </xf>
    <xf numFmtId="2" fontId="65" fillId="70" borderId="41" xfId="0" applyNumberFormat="1" applyFont="1" applyFill="1" applyBorder="1" applyAlignment="1">
      <alignment horizontal="center" vertical="center"/>
    </xf>
    <xf numFmtId="2" fontId="65" fillId="71" borderId="38" xfId="0" applyNumberFormat="1" applyFont="1" applyFill="1" applyBorder="1" applyAlignment="1">
      <alignment horizontal="center" vertical="center"/>
    </xf>
    <xf numFmtId="2" fontId="65" fillId="71" borderId="39" xfId="0" applyNumberFormat="1" applyFont="1" applyFill="1" applyBorder="1" applyAlignment="1">
      <alignment horizontal="center" vertical="center"/>
    </xf>
    <xf numFmtId="2" fontId="65" fillId="71" borderId="40" xfId="0" applyNumberFormat="1" applyFont="1" applyFill="1" applyBorder="1" applyAlignment="1">
      <alignment horizontal="center" vertical="center"/>
    </xf>
    <xf numFmtId="2" fontId="65" fillId="71" borderId="41" xfId="0" applyNumberFormat="1" applyFont="1" applyFill="1" applyBorder="1" applyAlignment="1">
      <alignment horizontal="center" vertical="center"/>
    </xf>
    <xf numFmtId="2" fontId="65" fillId="72" borderId="38" xfId="0" applyNumberFormat="1" applyFont="1" applyFill="1" applyBorder="1" applyAlignment="1">
      <alignment horizontal="center" vertical="center"/>
    </xf>
    <xf numFmtId="2" fontId="65" fillId="72" borderId="39" xfId="0" applyNumberFormat="1" applyFont="1" applyFill="1" applyBorder="1" applyAlignment="1">
      <alignment horizontal="center" vertical="center"/>
    </xf>
    <xf numFmtId="2" fontId="65" fillId="72" borderId="40" xfId="0" applyNumberFormat="1" applyFont="1" applyFill="1" applyBorder="1" applyAlignment="1">
      <alignment horizontal="center" vertical="center"/>
    </xf>
    <xf numFmtId="2" fontId="65" fillId="72" borderId="41" xfId="0" applyNumberFormat="1" applyFont="1" applyFill="1" applyBorder="1" applyAlignment="1">
      <alignment horizontal="center" vertical="center"/>
    </xf>
    <xf numFmtId="0" fontId="42" fillId="57" borderId="81" xfId="0" applyFont="1" applyFill="1" applyBorder="1" applyAlignment="1" applyProtection="1">
      <alignment horizontal="left" vertical="center" wrapText="1"/>
      <protection hidden="1"/>
    </xf>
    <xf numFmtId="10" fontId="53" fillId="57" borderId="35" xfId="8395" applyNumberFormat="1" applyFont="1" applyFill="1" applyBorder="1" applyAlignment="1" applyProtection="1">
      <alignment horizontal="center" vertical="center" wrapText="1"/>
      <protection locked="0"/>
    </xf>
    <xf numFmtId="1" fontId="46" fillId="59" borderId="57" xfId="0" applyNumberFormat="1" applyFont="1" applyFill="1" applyBorder="1" applyAlignment="1" applyProtection="1">
      <alignment horizontal="center" vertical="center"/>
    </xf>
    <xf numFmtId="1" fontId="65" fillId="69" borderId="36" xfId="0" applyNumberFormat="1" applyFont="1" applyFill="1" applyBorder="1" applyAlignment="1">
      <alignment horizontal="center" vertical="center"/>
    </xf>
    <xf numFmtId="1" fontId="65" fillId="69" borderId="34" xfId="0" applyNumberFormat="1" applyFont="1" applyFill="1" applyBorder="1" applyAlignment="1">
      <alignment horizontal="center" vertical="center"/>
    </xf>
    <xf numFmtId="1" fontId="65" fillId="69" borderId="34" xfId="8395" applyNumberFormat="1" applyFont="1" applyFill="1" applyBorder="1" applyAlignment="1">
      <alignment horizontal="center" vertical="center"/>
    </xf>
    <xf numFmtId="1" fontId="65" fillId="69" borderId="35" xfId="8395" applyNumberFormat="1" applyFont="1" applyFill="1" applyBorder="1" applyAlignment="1">
      <alignment horizontal="center" vertical="center"/>
    </xf>
    <xf numFmtId="1" fontId="65" fillId="70" borderId="36" xfId="0" applyNumberFormat="1" applyFont="1" applyFill="1" applyBorder="1" applyAlignment="1">
      <alignment horizontal="center" vertical="center"/>
    </xf>
    <xf numFmtId="1" fontId="65" fillId="70" borderId="34" xfId="0" applyNumberFormat="1" applyFont="1" applyFill="1" applyBorder="1" applyAlignment="1">
      <alignment horizontal="center" vertical="center"/>
    </xf>
    <xf numFmtId="1" fontId="65" fillId="70" borderId="34" xfId="8395" applyNumberFormat="1" applyFont="1" applyFill="1" applyBorder="1" applyAlignment="1">
      <alignment horizontal="center" vertical="center"/>
    </xf>
    <xf numFmtId="1" fontId="65" fillId="70" borderId="35" xfId="8395" applyNumberFormat="1" applyFont="1" applyFill="1" applyBorder="1" applyAlignment="1">
      <alignment horizontal="center" vertical="center"/>
    </xf>
    <xf numFmtId="1" fontId="65" fillId="71" borderId="36" xfId="0" applyNumberFormat="1" applyFont="1" applyFill="1" applyBorder="1" applyAlignment="1">
      <alignment horizontal="center" vertical="center"/>
    </xf>
    <xf numFmtId="1" fontId="65" fillId="71" borderId="34" xfId="0" applyNumberFormat="1" applyFont="1" applyFill="1" applyBorder="1" applyAlignment="1">
      <alignment horizontal="center" vertical="center"/>
    </xf>
    <xf numFmtId="1" fontId="65" fillId="71" borderId="34" xfId="8395" applyNumberFormat="1" applyFont="1" applyFill="1" applyBorder="1" applyAlignment="1">
      <alignment horizontal="center" vertical="center"/>
    </xf>
    <xf numFmtId="1" fontId="65" fillId="71" borderId="35" xfId="8395" applyNumberFormat="1" applyFont="1" applyFill="1" applyBorder="1" applyAlignment="1">
      <alignment horizontal="center" vertical="center"/>
    </xf>
    <xf numFmtId="1" fontId="65" fillId="72" borderId="36" xfId="0" applyNumberFormat="1" applyFont="1" applyFill="1" applyBorder="1" applyAlignment="1">
      <alignment horizontal="center" vertical="center"/>
    </xf>
    <xf numFmtId="1" fontId="65" fillId="72" borderId="34" xfId="0" applyNumberFormat="1" applyFont="1" applyFill="1" applyBorder="1" applyAlignment="1">
      <alignment horizontal="center" vertical="center"/>
    </xf>
    <xf numFmtId="1" fontId="65" fillId="72" borderId="34" xfId="8395" applyNumberFormat="1" applyFont="1" applyFill="1" applyBorder="1" applyAlignment="1">
      <alignment horizontal="center" vertical="center"/>
    </xf>
    <xf numFmtId="1" fontId="65" fillId="72" borderId="35" xfId="8395" applyNumberFormat="1" applyFont="1" applyFill="1" applyBorder="1" applyAlignment="1">
      <alignment horizontal="center" vertical="center"/>
    </xf>
    <xf numFmtId="2" fontId="73" fillId="69" borderId="36" xfId="0" applyNumberFormat="1" applyFont="1" applyFill="1" applyBorder="1" applyAlignment="1">
      <alignment horizontal="center" vertical="center"/>
    </xf>
    <xf numFmtId="2" fontId="73" fillId="69" borderId="34" xfId="0" applyNumberFormat="1" applyFont="1" applyFill="1" applyBorder="1" applyAlignment="1">
      <alignment horizontal="center" vertical="center"/>
    </xf>
    <xf numFmtId="2" fontId="73" fillId="69" borderId="34" xfId="8395" applyNumberFormat="1" applyFont="1" applyFill="1" applyBorder="1" applyAlignment="1">
      <alignment horizontal="center" vertical="center"/>
    </xf>
    <xf numFmtId="2" fontId="73" fillId="69" borderId="35" xfId="8395" applyNumberFormat="1" applyFont="1" applyFill="1" applyBorder="1" applyAlignment="1">
      <alignment horizontal="center" vertical="center"/>
    </xf>
    <xf numFmtId="2" fontId="74" fillId="69" borderId="39" xfId="0" applyNumberFormat="1" applyFont="1" applyFill="1" applyBorder="1" applyAlignment="1">
      <alignment horizontal="center" vertical="center"/>
    </xf>
    <xf numFmtId="2" fontId="74" fillId="69" borderId="40" xfId="0" applyNumberFormat="1" applyFont="1" applyFill="1" applyBorder="1" applyAlignment="1">
      <alignment horizontal="center" vertical="center"/>
    </xf>
    <xf numFmtId="2" fontId="74" fillId="69" borderId="40" xfId="8395" applyNumberFormat="1" applyFont="1" applyFill="1" applyBorder="1" applyAlignment="1">
      <alignment horizontal="center" vertical="center"/>
    </xf>
    <xf numFmtId="2" fontId="74" fillId="69" borderId="41" xfId="8395" applyNumberFormat="1" applyFont="1" applyFill="1" applyBorder="1" applyAlignment="1">
      <alignment horizontal="center" vertical="center"/>
    </xf>
    <xf numFmtId="2" fontId="74" fillId="69" borderId="37" xfId="0" applyNumberFormat="1" applyFont="1" applyFill="1" applyBorder="1" applyAlignment="1">
      <alignment horizontal="center" vertical="center"/>
    </xf>
    <xf numFmtId="2" fontId="74" fillId="69" borderId="32" xfId="0" applyNumberFormat="1" applyFont="1" applyFill="1" applyBorder="1" applyAlignment="1">
      <alignment horizontal="center" vertical="center"/>
    </xf>
    <xf numFmtId="2" fontId="74" fillId="69" borderId="32" xfId="8395" applyNumberFormat="1" applyFont="1" applyFill="1" applyBorder="1" applyAlignment="1">
      <alignment horizontal="center" vertical="center"/>
    </xf>
    <xf numFmtId="2" fontId="74" fillId="69" borderId="38" xfId="8395" applyNumberFormat="1" applyFont="1" applyFill="1" applyBorder="1" applyAlignment="1">
      <alignment horizontal="center" vertical="center"/>
    </xf>
    <xf numFmtId="2" fontId="73" fillId="69" borderId="52" xfId="0" applyNumberFormat="1" applyFont="1" applyFill="1" applyBorder="1" applyAlignment="1">
      <alignment horizontal="center" vertical="center"/>
    </xf>
    <xf numFmtId="2" fontId="74" fillId="69" borderId="53" xfId="0" applyNumberFormat="1" applyFont="1" applyFill="1" applyBorder="1" applyAlignment="1">
      <alignment horizontal="center" vertical="center"/>
    </xf>
    <xf numFmtId="2" fontId="74" fillId="69" borderId="54" xfId="0" applyNumberFormat="1" applyFont="1" applyFill="1" applyBorder="1" applyAlignment="1">
      <alignment horizontal="center" vertical="center"/>
    </xf>
    <xf numFmtId="2" fontId="74" fillId="69" borderId="42" xfId="0" applyNumberFormat="1" applyFont="1" applyFill="1" applyBorder="1" applyAlignment="1">
      <alignment horizontal="center" vertical="center"/>
    </xf>
    <xf numFmtId="2" fontId="74" fillId="69" borderId="43" xfId="0" applyNumberFormat="1" applyFont="1" applyFill="1" applyBorder="1" applyAlignment="1">
      <alignment horizontal="center" vertical="center"/>
    </xf>
    <xf numFmtId="2" fontId="74" fillId="69" borderId="43" xfId="8395" applyNumberFormat="1" applyFont="1" applyFill="1" applyBorder="1" applyAlignment="1">
      <alignment horizontal="center" vertical="center"/>
    </xf>
    <xf numFmtId="2" fontId="74" fillId="69" borderId="44" xfId="8395" applyNumberFormat="1" applyFont="1" applyFill="1" applyBorder="1" applyAlignment="1">
      <alignment horizontal="center" vertical="center"/>
    </xf>
    <xf numFmtId="2" fontId="73" fillId="70" borderId="36" xfId="0" applyNumberFormat="1" applyFont="1" applyFill="1" applyBorder="1" applyAlignment="1">
      <alignment horizontal="center" vertical="center"/>
    </xf>
    <xf numFmtId="2" fontId="73" fillId="70" borderId="34" xfId="0" applyNumberFormat="1" applyFont="1" applyFill="1" applyBorder="1" applyAlignment="1">
      <alignment horizontal="center" vertical="center"/>
    </xf>
    <xf numFmtId="2" fontId="73" fillId="70" borderId="34" xfId="8395" applyNumberFormat="1" applyFont="1" applyFill="1" applyBorder="1" applyAlignment="1">
      <alignment horizontal="center" vertical="center"/>
    </xf>
    <xf numFmtId="2" fontId="73" fillId="70" borderId="35" xfId="8395" applyNumberFormat="1" applyFont="1" applyFill="1" applyBorder="1" applyAlignment="1">
      <alignment horizontal="center" vertical="center"/>
    </xf>
    <xf numFmtId="2" fontId="74" fillId="70" borderId="39" xfId="0" applyNumberFormat="1" applyFont="1" applyFill="1" applyBorder="1" applyAlignment="1">
      <alignment horizontal="center" vertical="center"/>
    </xf>
    <xf numFmtId="2" fontId="74" fillId="70" borderId="40" xfId="0" applyNumberFormat="1" applyFont="1" applyFill="1" applyBorder="1" applyAlignment="1">
      <alignment horizontal="center" vertical="center"/>
    </xf>
    <xf numFmtId="2" fontId="74" fillId="70" borderId="40" xfId="8395" applyNumberFormat="1" applyFont="1" applyFill="1" applyBorder="1" applyAlignment="1">
      <alignment horizontal="center" vertical="center"/>
    </xf>
    <xf numFmtId="2" fontId="74" fillId="70" borderId="41" xfId="8395" applyNumberFormat="1" applyFont="1" applyFill="1" applyBorder="1" applyAlignment="1">
      <alignment horizontal="center" vertical="center"/>
    </xf>
    <xf numFmtId="2" fontId="74" fillId="70" borderId="37" xfId="0" applyNumberFormat="1" applyFont="1" applyFill="1" applyBorder="1" applyAlignment="1">
      <alignment horizontal="center" vertical="center"/>
    </xf>
    <xf numFmtId="2" fontId="74" fillId="70" borderId="32" xfId="0" applyNumberFormat="1" applyFont="1" applyFill="1" applyBorder="1" applyAlignment="1">
      <alignment horizontal="center" vertical="center"/>
    </xf>
    <xf numFmtId="2" fontId="74" fillId="70" borderId="32" xfId="8395" applyNumberFormat="1" applyFont="1" applyFill="1" applyBorder="1" applyAlignment="1">
      <alignment horizontal="center" vertical="center"/>
    </xf>
    <xf numFmtId="2" fontId="74" fillId="70" borderId="38" xfId="8395" applyNumberFormat="1" applyFont="1" applyFill="1" applyBorder="1" applyAlignment="1">
      <alignment horizontal="center" vertical="center"/>
    </xf>
    <xf numFmtId="2" fontId="74" fillId="70" borderId="42" xfId="0" applyNumberFormat="1" applyFont="1" applyFill="1" applyBorder="1" applyAlignment="1">
      <alignment horizontal="center" vertical="center"/>
    </xf>
    <xf numFmtId="2" fontId="74" fillId="70" borderId="43" xfId="0" applyNumberFormat="1" applyFont="1" applyFill="1" applyBorder="1" applyAlignment="1">
      <alignment horizontal="center" vertical="center"/>
    </xf>
    <xf numFmtId="2" fontId="74" fillId="70" borderId="43" xfId="8395" applyNumberFormat="1" applyFont="1" applyFill="1" applyBorder="1" applyAlignment="1">
      <alignment horizontal="center" vertical="center"/>
    </xf>
    <xf numFmtId="2" fontId="74" fillId="70" borderId="44" xfId="8395" applyNumberFormat="1" applyFont="1" applyFill="1" applyBorder="1" applyAlignment="1">
      <alignment horizontal="center" vertical="center"/>
    </xf>
    <xf numFmtId="0" fontId="73" fillId="71" borderId="36" xfId="0" applyFont="1" applyFill="1" applyBorder="1" applyAlignment="1">
      <alignment horizontal="center" vertical="center"/>
    </xf>
    <xf numFmtId="0" fontId="73" fillId="71" borderId="34" xfId="0" applyFont="1" applyFill="1" applyBorder="1" applyAlignment="1">
      <alignment horizontal="center" vertical="center"/>
    </xf>
    <xf numFmtId="10" fontId="73" fillId="71" borderId="34" xfId="8395" applyNumberFormat="1" applyFont="1" applyFill="1" applyBorder="1" applyAlignment="1">
      <alignment horizontal="center" vertical="center"/>
    </xf>
    <xf numFmtId="10" fontId="73" fillId="71" borderId="35" xfId="8395" applyNumberFormat="1" applyFont="1" applyFill="1" applyBorder="1" applyAlignment="1">
      <alignment horizontal="center" vertical="center"/>
    </xf>
    <xf numFmtId="2" fontId="74" fillId="71" borderId="39" xfId="0" applyNumberFormat="1" applyFont="1" applyFill="1" applyBorder="1" applyAlignment="1">
      <alignment horizontal="center" vertical="center"/>
    </xf>
    <xf numFmtId="2" fontId="74" fillId="71" borderId="40" xfId="0" applyNumberFormat="1" applyFont="1" applyFill="1" applyBorder="1" applyAlignment="1">
      <alignment horizontal="center" vertical="center"/>
    </xf>
    <xf numFmtId="2" fontId="74" fillId="71" borderId="37" xfId="0" applyNumberFormat="1" applyFont="1" applyFill="1" applyBorder="1" applyAlignment="1">
      <alignment horizontal="center" vertical="center"/>
    </xf>
    <xf numFmtId="2" fontId="74" fillId="71" borderId="32" xfId="0" applyNumberFormat="1" applyFont="1" applyFill="1" applyBorder="1" applyAlignment="1">
      <alignment horizontal="center" vertical="center"/>
    </xf>
    <xf numFmtId="2" fontId="74" fillId="71" borderId="42" xfId="0" applyNumberFormat="1" applyFont="1" applyFill="1" applyBorder="1" applyAlignment="1">
      <alignment horizontal="center" vertical="center"/>
    </xf>
    <xf numFmtId="2" fontId="74" fillId="71" borderId="43" xfId="0" applyNumberFormat="1" applyFont="1" applyFill="1" applyBorder="1" applyAlignment="1">
      <alignment horizontal="center" vertical="center"/>
    </xf>
    <xf numFmtId="2" fontId="73" fillId="71" borderId="36" xfId="0" applyNumberFormat="1" applyFont="1" applyFill="1" applyBorder="1" applyAlignment="1">
      <alignment horizontal="center" vertical="center"/>
    </xf>
    <xf numFmtId="2" fontId="73" fillId="71" borderId="34" xfId="0" applyNumberFormat="1" applyFont="1" applyFill="1" applyBorder="1" applyAlignment="1">
      <alignment horizontal="center" vertical="center"/>
    </xf>
    <xf numFmtId="2" fontId="73" fillId="71" borderId="34" xfId="8395" applyNumberFormat="1" applyFont="1" applyFill="1" applyBorder="1" applyAlignment="1">
      <alignment horizontal="center" vertical="center"/>
    </xf>
    <xf numFmtId="2" fontId="73" fillId="71" borderId="35" xfId="8395" applyNumberFormat="1" applyFont="1" applyFill="1" applyBorder="1" applyAlignment="1">
      <alignment horizontal="center" vertical="center"/>
    </xf>
    <xf numFmtId="2" fontId="74" fillId="71" borderId="40" xfId="8395" applyNumberFormat="1" applyFont="1" applyFill="1" applyBorder="1" applyAlignment="1">
      <alignment horizontal="center" vertical="center"/>
    </xf>
    <xf numFmtId="2" fontId="74" fillId="71" borderId="41" xfId="8395" applyNumberFormat="1" applyFont="1" applyFill="1" applyBorder="1" applyAlignment="1">
      <alignment horizontal="center" vertical="center"/>
    </xf>
    <xf numFmtId="2" fontId="74" fillId="71" borderId="32" xfId="8395" applyNumberFormat="1" applyFont="1" applyFill="1" applyBorder="1" applyAlignment="1">
      <alignment horizontal="center" vertical="center"/>
    </xf>
    <xf numFmtId="2" fontId="74" fillId="71" borderId="38" xfId="8395" applyNumberFormat="1" applyFont="1" applyFill="1" applyBorder="1" applyAlignment="1">
      <alignment horizontal="center" vertical="center"/>
    </xf>
    <xf numFmtId="2" fontId="74" fillId="71" borderId="43" xfId="8395" applyNumberFormat="1" applyFont="1" applyFill="1" applyBorder="1" applyAlignment="1">
      <alignment horizontal="center" vertical="center"/>
    </xf>
    <xf numFmtId="2" fontId="74" fillId="71" borderId="44" xfId="8395" applyNumberFormat="1" applyFont="1" applyFill="1" applyBorder="1" applyAlignment="1">
      <alignment horizontal="center" vertical="center"/>
    </xf>
    <xf numFmtId="2" fontId="74" fillId="72" borderId="39" xfId="0" applyNumberFormat="1" applyFont="1" applyFill="1" applyBorder="1" applyAlignment="1">
      <alignment horizontal="center" vertical="center"/>
    </xf>
    <xf numFmtId="2" fontId="74" fillId="72" borderId="40" xfId="0" applyNumberFormat="1" applyFont="1" applyFill="1" applyBorder="1" applyAlignment="1">
      <alignment horizontal="center" vertical="center"/>
    </xf>
    <xf numFmtId="2" fontId="74" fillId="72" borderId="37" xfId="0" applyNumberFormat="1" applyFont="1" applyFill="1" applyBorder="1" applyAlignment="1">
      <alignment horizontal="center" vertical="center"/>
    </xf>
    <xf numFmtId="2" fontId="74" fillId="72" borderId="32" xfId="0" applyNumberFormat="1" applyFont="1" applyFill="1" applyBorder="1" applyAlignment="1">
      <alignment horizontal="center" vertical="center"/>
    </xf>
    <xf numFmtId="2" fontId="73" fillId="72" borderId="36" xfId="0" applyNumberFormat="1" applyFont="1" applyFill="1" applyBorder="1" applyAlignment="1">
      <alignment horizontal="center" vertical="center"/>
    </xf>
    <xf numFmtId="2" fontId="73" fillId="72" borderId="34" xfId="0" applyNumberFormat="1" applyFont="1" applyFill="1" applyBorder="1" applyAlignment="1">
      <alignment horizontal="center" vertical="center"/>
    </xf>
    <xf numFmtId="2" fontId="73" fillId="72" borderId="34" xfId="8395" applyNumberFormat="1" applyFont="1" applyFill="1" applyBorder="1" applyAlignment="1">
      <alignment horizontal="center" vertical="center"/>
    </xf>
    <xf numFmtId="2" fontId="73" fillId="72" borderId="35" xfId="8395" applyNumberFormat="1" applyFont="1" applyFill="1" applyBorder="1" applyAlignment="1">
      <alignment horizontal="center" vertical="center"/>
    </xf>
    <xf numFmtId="2" fontId="74" fillId="72" borderId="40" xfId="8395" applyNumberFormat="1" applyFont="1" applyFill="1" applyBorder="1" applyAlignment="1">
      <alignment horizontal="center" vertical="center"/>
    </xf>
    <xf numFmtId="2" fontId="74" fillId="72" borderId="41" xfId="8395" applyNumberFormat="1" applyFont="1" applyFill="1" applyBorder="1" applyAlignment="1">
      <alignment horizontal="center" vertical="center"/>
    </xf>
    <xf numFmtId="2" fontId="74" fillId="72" borderId="32" xfId="8395" applyNumberFormat="1" applyFont="1" applyFill="1" applyBorder="1" applyAlignment="1">
      <alignment horizontal="center" vertical="center"/>
    </xf>
    <xf numFmtId="2" fontId="74" fillId="72" borderId="38" xfId="8395" applyNumberFormat="1" applyFont="1" applyFill="1" applyBorder="1" applyAlignment="1">
      <alignment horizontal="center" vertical="center"/>
    </xf>
    <xf numFmtId="2" fontId="74" fillId="69" borderId="36" xfId="0" applyNumberFormat="1" applyFont="1" applyFill="1" applyBorder="1" applyAlignment="1">
      <alignment horizontal="center" vertical="center"/>
    </xf>
    <xf numFmtId="2" fontId="74" fillId="69" borderId="34" xfId="0" applyNumberFormat="1" applyFont="1" applyFill="1" applyBorder="1" applyAlignment="1">
      <alignment horizontal="center" vertical="center"/>
    </xf>
    <xf numFmtId="10" fontId="74" fillId="69" borderId="34" xfId="8395" applyNumberFormat="1" applyFont="1" applyFill="1" applyBorder="1" applyAlignment="1">
      <alignment horizontal="center" vertical="center"/>
    </xf>
    <xf numFmtId="10" fontId="74" fillId="69" borderId="35" xfId="8395" applyNumberFormat="1" applyFont="1" applyFill="1" applyBorder="1" applyAlignment="1">
      <alignment horizontal="center" vertical="center"/>
    </xf>
    <xf numFmtId="2" fontId="73" fillId="69" borderId="39" xfId="0" applyNumberFormat="1" applyFont="1" applyFill="1" applyBorder="1" applyAlignment="1">
      <alignment horizontal="center" vertical="center"/>
    </xf>
    <xf numFmtId="2" fontId="73" fillId="69" borderId="40" xfId="0" applyNumberFormat="1" applyFont="1" applyFill="1" applyBorder="1" applyAlignment="1">
      <alignment horizontal="center" vertical="center"/>
    </xf>
    <xf numFmtId="2" fontId="73" fillId="69" borderId="40" xfId="8395" applyNumberFormat="1" applyFont="1" applyFill="1" applyBorder="1" applyAlignment="1">
      <alignment horizontal="center" vertical="center"/>
    </xf>
    <xf numFmtId="2" fontId="73" fillId="69" borderId="41" xfId="8395" applyNumberFormat="1" applyFont="1" applyFill="1" applyBorder="1" applyAlignment="1">
      <alignment horizontal="center" vertical="center"/>
    </xf>
    <xf numFmtId="2" fontId="74" fillId="69" borderId="34" xfId="8395" applyNumberFormat="1" applyFont="1" applyFill="1" applyBorder="1" applyAlignment="1">
      <alignment horizontal="center" vertical="center"/>
    </xf>
    <xf numFmtId="2" fontId="74" fillId="69" borderId="35" xfId="8395" applyNumberFormat="1" applyFont="1" applyFill="1" applyBorder="1" applyAlignment="1">
      <alignment horizontal="center" vertical="center"/>
    </xf>
    <xf numFmtId="2" fontId="73" fillId="69" borderId="39" xfId="0" applyNumberFormat="1" applyFont="1" applyFill="1" applyBorder="1" applyAlignment="1">
      <alignment horizontal="center"/>
    </xf>
    <xf numFmtId="2" fontId="73" fillId="69" borderId="40" xfId="0" applyNumberFormat="1" applyFont="1" applyFill="1" applyBorder="1" applyAlignment="1">
      <alignment horizontal="center"/>
    </xf>
    <xf numFmtId="2" fontId="73" fillId="69" borderId="40" xfId="8395" applyNumberFormat="1" applyFont="1" applyFill="1" applyBorder="1" applyAlignment="1">
      <alignment horizontal="center"/>
    </xf>
    <xf numFmtId="2" fontId="73" fillId="69" borderId="41" xfId="8395" applyNumberFormat="1" applyFont="1" applyFill="1" applyBorder="1" applyAlignment="1">
      <alignment horizontal="center"/>
    </xf>
    <xf numFmtId="2" fontId="73" fillId="69" borderId="76" xfId="0" applyNumberFormat="1" applyFont="1" applyFill="1" applyBorder="1" applyAlignment="1">
      <alignment horizontal="center" vertical="center"/>
    </xf>
    <xf numFmtId="2" fontId="73" fillId="69" borderId="77" xfId="0" applyNumberFormat="1" applyFont="1" applyFill="1" applyBorder="1" applyAlignment="1">
      <alignment horizontal="center" vertical="center"/>
    </xf>
    <xf numFmtId="2" fontId="73" fillId="69" borderId="77" xfId="8395" applyNumberFormat="1" applyFont="1" applyFill="1" applyBorder="1" applyAlignment="1">
      <alignment horizontal="center" vertical="center"/>
    </xf>
    <xf numFmtId="2" fontId="73" fillId="69" borderId="82" xfId="8395" applyNumberFormat="1" applyFont="1" applyFill="1" applyBorder="1" applyAlignment="1">
      <alignment horizontal="center" vertical="center"/>
    </xf>
    <xf numFmtId="2" fontId="74" fillId="70" borderId="36" xfId="0" applyNumberFormat="1" applyFont="1" applyFill="1" applyBorder="1" applyAlignment="1">
      <alignment horizontal="center" vertical="center"/>
    </xf>
    <xf numFmtId="2" fontId="74" fillId="70" borderId="34" xfId="0" applyNumberFormat="1" applyFont="1" applyFill="1" applyBorder="1" applyAlignment="1">
      <alignment horizontal="center" vertical="center"/>
    </xf>
    <xf numFmtId="2" fontId="73" fillId="70" borderId="39" xfId="0" applyNumberFormat="1" applyFont="1" applyFill="1" applyBorder="1" applyAlignment="1">
      <alignment horizontal="center"/>
    </xf>
    <xf numFmtId="2" fontId="73" fillId="70" borderId="40" xfId="0" applyNumberFormat="1" applyFont="1" applyFill="1" applyBorder="1" applyAlignment="1">
      <alignment horizontal="center"/>
    </xf>
    <xf numFmtId="2" fontId="73" fillId="70" borderId="76" xfId="0" applyNumberFormat="1" applyFont="1" applyFill="1" applyBorder="1" applyAlignment="1">
      <alignment horizontal="center" vertical="center"/>
    </xf>
    <xf numFmtId="2" fontId="73" fillId="70" borderId="77" xfId="0" applyNumberFormat="1" applyFont="1" applyFill="1" applyBorder="1" applyAlignment="1">
      <alignment horizontal="center" vertical="center"/>
    </xf>
    <xf numFmtId="2" fontId="73" fillId="70" borderId="77" xfId="8395" applyNumberFormat="1" applyFont="1" applyFill="1" applyBorder="1" applyAlignment="1">
      <alignment horizontal="center" vertical="center"/>
    </xf>
    <xf numFmtId="2" fontId="73" fillId="70" borderId="82" xfId="8395" applyNumberFormat="1" applyFont="1" applyFill="1" applyBorder="1" applyAlignment="1">
      <alignment horizontal="center" vertical="center"/>
    </xf>
    <xf numFmtId="2" fontId="74" fillId="70" borderId="34" xfId="8395" applyNumberFormat="1" applyFont="1" applyFill="1" applyBorder="1" applyAlignment="1">
      <alignment horizontal="center" vertical="center"/>
    </xf>
    <xf numFmtId="2" fontId="74" fillId="70" borderId="35" xfId="8395" applyNumberFormat="1" applyFont="1" applyFill="1" applyBorder="1" applyAlignment="1">
      <alignment horizontal="center" vertical="center"/>
    </xf>
    <xf numFmtId="2" fontId="73" fillId="70" borderId="39" xfId="0" applyNumberFormat="1" applyFont="1" applyFill="1" applyBorder="1" applyAlignment="1">
      <alignment horizontal="center" vertical="center"/>
    </xf>
    <xf numFmtId="2" fontId="73" fillId="70" borderId="40" xfId="0" applyNumberFormat="1" applyFont="1" applyFill="1" applyBorder="1" applyAlignment="1">
      <alignment horizontal="center" vertical="center"/>
    </xf>
    <xf numFmtId="2" fontId="73" fillId="70" borderId="40" xfId="8395" applyNumberFormat="1" applyFont="1" applyFill="1" applyBorder="1" applyAlignment="1">
      <alignment horizontal="center" vertical="center"/>
    </xf>
    <xf numFmtId="2" fontId="73" fillId="70" borderId="41" xfId="8395" applyNumberFormat="1" applyFont="1" applyFill="1" applyBorder="1" applyAlignment="1">
      <alignment horizontal="center" vertical="center"/>
    </xf>
    <xf numFmtId="2" fontId="73" fillId="70" borderId="40" xfId="8395" applyNumberFormat="1" applyFont="1" applyFill="1" applyBorder="1" applyAlignment="1">
      <alignment horizontal="center"/>
    </xf>
    <xf numFmtId="2" fontId="73" fillId="70" borderId="41" xfId="8395" applyNumberFormat="1" applyFont="1" applyFill="1" applyBorder="1" applyAlignment="1">
      <alignment horizontal="center"/>
    </xf>
    <xf numFmtId="2" fontId="74" fillId="71" borderId="36" xfId="0" applyNumberFormat="1" applyFont="1" applyFill="1" applyBorder="1" applyAlignment="1">
      <alignment horizontal="center" vertical="center"/>
    </xf>
    <xf numFmtId="2" fontId="74" fillId="71" borderId="34" xfId="0" applyNumberFormat="1" applyFont="1" applyFill="1" applyBorder="1" applyAlignment="1">
      <alignment horizontal="center" vertical="center"/>
    </xf>
    <xf numFmtId="2" fontId="73" fillId="71" borderId="39" xfId="0" applyNumberFormat="1" applyFont="1" applyFill="1" applyBorder="1" applyAlignment="1">
      <alignment horizontal="center"/>
    </xf>
    <xf numFmtId="2" fontId="73" fillId="71" borderId="40" xfId="0" applyNumberFormat="1" applyFont="1" applyFill="1" applyBorder="1" applyAlignment="1">
      <alignment horizontal="center"/>
    </xf>
    <xf numFmtId="2" fontId="73" fillId="71" borderId="76" xfId="0" applyNumberFormat="1" applyFont="1" applyFill="1" applyBorder="1" applyAlignment="1">
      <alignment horizontal="center" vertical="center"/>
    </xf>
    <xf numFmtId="2" fontId="73" fillId="71" borderId="77" xfId="0" applyNumberFormat="1" applyFont="1" applyFill="1" applyBorder="1" applyAlignment="1">
      <alignment horizontal="center" vertical="center"/>
    </xf>
    <xf numFmtId="2" fontId="73" fillId="71" borderId="77" xfId="8395" applyNumberFormat="1" applyFont="1" applyFill="1" applyBorder="1" applyAlignment="1">
      <alignment horizontal="center" vertical="center"/>
    </xf>
    <xf numFmtId="2" fontId="73" fillId="71" borderId="82" xfId="8395" applyNumberFormat="1" applyFont="1" applyFill="1" applyBorder="1" applyAlignment="1">
      <alignment horizontal="center" vertical="center"/>
    </xf>
    <xf numFmtId="2" fontId="74" fillId="71" borderId="34" xfId="8395" applyNumberFormat="1" applyFont="1" applyFill="1" applyBorder="1" applyAlignment="1">
      <alignment horizontal="center" vertical="center"/>
    </xf>
    <xf numFmtId="2" fontId="74" fillId="71" borderId="35" xfId="8395" applyNumberFormat="1" applyFont="1" applyFill="1" applyBorder="1" applyAlignment="1">
      <alignment horizontal="center" vertical="center"/>
    </xf>
    <xf numFmtId="2" fontId="73" fillId="71" borderId="39" xfId="0" applyNumberFormat="1" applyFont="1" applyFill="1" applyBorder="1" applyAlignment="1">
      <alignment horizontal="center" vertical="center"/>
    </xf>
    <xf numFmtId="2" fontId="73" fillId="71" borderId="40" xfId="0" applyNumberFormat="1" applyFont="1" applyFill="1" applyBorder="1" applyAlignment="1">
      <alignment horizontal="center" vertical="center"/>
    </xf>
    <xf numFmtId="2" fontId="73" fillId="71" borderId="40" xfId="8395" applyNumberFormat="1" applyFont="1" applyFill="1" applyBorder="1" applyAlignment="1">
      <alignment horizontal="center" vertical="center"/>
    </xf>
    <xf numFmtId="2" fontId="73" fillId="71" borderId="41" xfId="8395" applyNumberFormat="1" applyFont="1" applyFill="1" applyBorder="1" applyAlignment="1">
      <alignment horizontal="center" vertical="center"/>
    </xf>
    <xf numFmtId="2" fontId="73" fillId="71" borderId="40" xfId="8395" applyNumberFormat="1" applyFont="1" applyFill="1" applyBorder="1" applyAlignment="1">
      <alignment horizontal="center"/>
    </xf>
    <xf numFmtId="2" fontId="73" fillId="71" borderId="41" xfId="8395" applyNumberFormat="1" applyFont="1" applyFill="1" applyBorder="1" applyAlignment="1">
      <alignment horizontal="center"/>
    </xf>
    <xf numFmtId="2" fontId="73" fillId="72" borderId="76" xfId="0" applyNumberFormat="1" applyFont="1" applyFill="1" applyBorder="1" applyAlignment="1">
      <alignment horizontal="center" vertical="center"/>
    </xf>
    <xf numFmtId="2" fontId="73" fillId="72" borderId="77" xfId="0" applyNumberFormat="1" applyFont="1" applyFill="1" applyBorder="1" applyAlignment="1">
      <alignment horizontal="center" vertical="center"/>
    </xf>
    <xf numFmtId="2" fontId="73" fillId="72" borderId="77" xfId="8395" applyNumberFormat="1" applyFont="1" applyFill="1" applyBorder="1" applyAlignment="1">
      <alignment horizontal="center" vertical="center"/>
    </xf>
    <xf numFmtId="2" fontId="73" fillId="72" borderId="82" xfId="8395" applyNumberFormat="1" applyFont="1" applyFill="1" applyBorder="1" applyAlignment="1">
      <alignment horizontal="center" vertical="center"/>
    </xf>
    <xf numFmtId="2" fontId="74" fillId="72" borderId="36" xfId="0" applyNumberFormat="1" applyFont="1" applyFill="1" applyBorder="1" applyAlignment="1">
      <alignment horizontal="center" vertical="center"/>
    </xf>
    <xf numFmtId="2" fontId="74" fillId="72" borderId="34" xfId="0" applyNumberFormat="1" applyFont="1" applyFill="1" applyBorder="1" applyAlignment="1">
      <alignment horizontal="center" vertical="center"/>
    </xf>
    <xf numFmtId="2" fontId="74" fillId="72" borderId="34" xfId="8395" applyNumberFormat="1" applyFont="1" applyFill="1" applyBorder="1" applyAlignment="1">
      <alignment horizontal="center" vertical="center"/>
    </xf>
    <xf numFmtId="2" fontId="74" fillId="72" borderId="35" xfId="8395" applyNumberFormat="1" applyFont="1" applyFill="1" applyBorder="1" applyAlignment="1">
      <alignment horizontal="center" vertical="center"/>
    </xf>
    <xf numFmtId="2" fontId="73" fillId="72" borderId="39" xfId="0" applyNumberFormat="1" applyFont="1" applyFill="1" applyBorder="1" applyAlignment="1">
      <alignment horizontal="center" vertical="center"/>
    </xf>
    <xf numFmtId="2" fontId="73" fillId="72" borderId="40" xfId="0" applyNumberFormat="1" applyFont="1" applyFill="1" applyBorder="1" applyAlignment="1">
      <alignment horizontal="center" vertical="center"/>
    </xf>
    <xf numFmtId="2" fontId="73" fillId="72" borderId="40" xfId="8395" applyNumberFormat="1" applyFont="1" applyFill="1" applyBorder="1" applyAlignment="1">
      <alignment horizontal="center" vertical="center"/>
    </xf>
    <xf numFmtId="2" fontId="73" fillId="72" borderId="41" xfId="8395" applyNumberFormat="1" applyFont="1" applyFill="1" applyBorder="1" applyAlignment="1">
      <alignment horizontal="center" vertical="center"/>
    </xf>
    <xf numFmtId="2" fontId="73" fillId="72" borderId="39" xfId="0" applyNumberFormat="1" applyFont="1" applyFill="1" applyBorder="1" applyAlignment="1">
      <alignment horizontal="center"/>
    </xf>
    <xf numFmtId="2" fontId="73" fillId="72" borderId="40" xfId="0" applyNumberFormat="1" applyFont="1" applyFill="1" applyBorder="1" applyAlignment="1">
      <alignment horizontal="center"/>
    </xf>
    <xf numFmtId="2" fontId="73" fillId="72" borderId="40" xfId="8395" applyNumberFormat="1" applyFont="1" applyFill="1" applyBorder="1" applyAlignment="1">
      <alignment horizontal="center"/>
    </xf>
    <xf numFmtId="2" fontId="73" fillId="72" borderId="41" xfId="8395" applyNumberFormat="1" applyFont="1" applyFill="1" applyBorder="1" applyAlignment="1">
      <alignment horizontal="center"/>
    </xf>
    <xf numFmtId="0" fontId="73" fillId="69" borderId="36" xfId="0" applyFont="1" applyFill="1" applyBorder="1" applyAlignment="1">
      <alignment horizontal="center" vertical="center"/>
    </xf>
    <xf numFmtId="0" fontId="73" fillId="69" borderId="34" xfId="0" applyFont="1" applyFill="1" applyBorder="1" applyAlignment="1">
      <alignment horizontal="center" vertical="center"/>
    </xf>
    <xf numFmtId="10" fontId="73" fillId="69" borderId="34" xfId="8395" applyNumberFormat="1" applyFont="1" applyFill="1" applyBorder="1" applyAlignment="1">
      <alignment horizontal="center" vertical="center"/>
    </xf>
    <xf numFmtId="10" fontId="73" fillId="69" borderId="35" xfId="8395" applyNumberFormat="1" applyFont="1" applyFill="1" applyBorder="1" applyAlignment="1">
      <alignment horizontal="center" vertical="center"/>
    </xf>
    <xf numFmtId="171" fontId="50" fillId="59" borderId="63" xfId="0" applyNumberFormat="1" applyFont="1" applyFill="1" applyBorder="1" applyAlignment="1" applyProtection="1">
      <alignment horizontal="center" vertical="center"/>
    </xf>
    <xf numFmtId="171" fontId="50" fillId="59" borderId="56" xfId="0" applyNumberFormat="1" applyFont="1" applyFill="1" applyBorder="1" applyAlignment="1" applyProtection="1">
      <alignment horizontal="center" vertical="center"/>
    </xf>
    <xf numFmtId="171" fontId="46" fillId="59" borderId="63" xfId="0" applyNumberFormat="1" applyFont="1" applyFill="1" applyBorder="1" applyAlignment="1" applyProtection="1">
      <alignment horizontal="center" vertical="center"/>
    </xf>
    <xf numFmtId="171" fontId="46" fillId="59" borderId="56" xfId="0" applyNumberFormat="1" applyFont="1" applyFill="1" applyBorder="1" applyAlignment="1" applyProtection="1">
      <alignment horizontal="center" vertical="center"/>
    </xf>
    <xf numFmtId="171" fontId="51" fillId="59" borderId="63" xfId="0" applyNumberFormat="1" applyFont="1" applyFill="1" applyBorder="1" applyAlignment="1" applyProtection="1">
      <alignment horizontal="center" vertical="center"/>
    </xf>
    <xf numFmtId="171" fontId="51" fillId="59" borderId="56" xfId="0" applyNumberFormat="1" applyFont="1" applyFill="1" applyBorder="1" applyAlignment="1" applyProtection="1">
      <alignment horizontal="center" vertical="center"/>
    </xf>
    <xf numFmtId="172" fontId="46" fillId="0" borderId="63" xfId="0" applyNumberFormat="1" applyFont="1" applyBorder="1" applyAlignment="1" applyProtection="1">
      <alignment horizontal="center" vertical="center"/>
    </xf>
    <xf numFmtId="172" fontId="46" fillId="0" borderId="56" xfId="0" applyNumberFormat="1" applyFont="1" applyBorder="1" applyAlignment="1" applyProtection="1">
      <alignment horizontal="center" vertical="center"/>
    </xf>
    <xf numFmtId="172" fontId="51" fillId="0" borderId="63" xfId="0" applyNumberFormat="1" applyFont="1" applyBorder="1" applyAlignment="1" applyProtection="1">
      <alignment horizontal="center" vertical="center"/>
    </xf>
    <xf numFmtId="172" fontId="51" fillId="0" borderId="56" xfId="0" applyNumberFormat="1" applyFont="1" applyBorder="1" applyAlignment="1" applyProtection="1">
      <alignment horizontal="center" vertical="center"/>
    </xf>
    <xf numFmtId="172" fontId="46" fillId="0" borderId="64" xfId="0" applyNumberFormat="1" applyFont="1" applyBorder="1" applyAlignment="1" applyProtection="1">
      <alignment horizontal="center" vertical="center"/>
    </xf>
    <xf numFmtId="172" fontId="46" fillId="0" borderId="59" xfId="0" applyNumberFormat="1" applyFont="1" applyBorder="1" applyAlignment="1" applyProtection="1">
      <alignment horizontal="center" vertical="center"/>
    </xf>
    <xf numFmtId="176" fontId="46" fillId="59" borderId="62" xfId="0" applyNumberFormat="1" applyFont="1" applyFill="1" applyBorder="1" applyAlignment="1" applyProtection="1">
      <alignment horizontal="center" vertical="center"/>
    </xf>
    <xf numFmtId="176" fontId="46" fillId="59" borderId="55" xfId="0" applyNumberFormat="1" applyFont="1" applyFill="1" applyBorder="1" applyAlignment="1" applyProtection="1">
      <alignment horizontal="center" vertical="center"/>
    </xf>
    <xf numFmtId="176" fontId="51" fillId="59" borderId="63" xfId="0" applyNumberFormat="1" applyFont="1" applyFill="1" applyBorder="1" applyAlignment="1" applyProtection="1">
      <alignment horizontal="center" vertical="center"/>
    </xf>
    <xf numFmtId="176" fontId="51" fillId="59" borderId="56" xfId="0" applyNumberFormat="1" applyFont="1" applyFill="1" applyBorder="1" applyAlignment="1" applyProtection="1">
      <alignment horizontal="center" vertical="center"/>
    </xf>
    <xf numFmtId="176" fontId="46" fillId="59" borderId="63" xfId="0" applyNumberFormat="1" applyFont="1" applyFill="1" applyBorder="1" applyAlignment="1" applyProtection="1">
      <alignment horizontal="center" vertical="center"/>
    </xf>
    <xf numFmtId="176" fontId="46" fillId="59" borderId="56" xfId="0" applyNumberFormat="1" applyFont="1" applyFill="1" applyBorder="1" applyAlignment="1" applyProtection="1">
      <alignment horizontal="center" vertical="center"/>
    </xf>
    <xf numFmtId="175" fontId="46" fillId="0" borderId="65" xfId="0" applyNumberFormat="1" applyFont="1" applyBorder="1" applyAlignment="1" applyProtection="1">
      <alignment horizontal="center" vertical="center"/>
    </xf>
    <xf numFmtId="175" fontId="46" fillId="0" borderId="57" xfId="0" applyNumberFormat="1" applyFont="1" applyBorder="1" applyAlignment="1" applyProtection="1">
      <alignment horizontal="center" vertical="center"/>
    </xf>
    <xf numFmtId="175" fontId="46" fillId="0" borderId="63" xfId="0" applyNumberFormat="1" applyFont="1" applyBorder="1" applyAlignment="1" applyProtection="1">
      <alignment horizontal="center" vertical="center"/>
    </xf>
    <xf numFmtId="175" fontId="46" fillId="0" borderId="56" xfId="0" applyNumberFormat="1" applyFont="1" applyBorder="1" applyAlignment="1" applyProtection="1">
      <alignment horizontal="center" vertical="center"/>
    </xf>
    <xf numFmtId="175" fontId="51" fillId="0" borderId="63" xfId="0" applyNumberFormat="1" applyFont="1" applyBorder="1" applyAlignment="1" applyProtection="1">
      <alignment horizontal="center" vertical="center"/>
    </xf>
    <xf numFmtId="175" fontId="51" fillId="0" borderId="56" xfId="0" applyNumberFormat="1" applyFont="1" applyBorder="1" applyAlignment="1" applyProtection="1">
      <alignment horizontal="center" vertical="center"/>
    </xf>
    <xf numFmtId="175" fontId="46" fillId="0" borderId="64" xfId="0" applyNumberFormat="1" applyFont="1" applyBorder="1" applyAlignment="1" applyProtection="1">
      <alignment horizontal="center" vertical="center"/>
    </xf>
    <xf numFmtId="175" fontId="46" fillId="0" borderId="59" xfId="0" applyNumberFormat="1" applyFont="1" applyBorder="1" applyAlignment="1" applyProtection="1">
      <alignment horizontal="center" vertical="center"/>
    </xf>
    <xf numFmtId="2" fontId="65" fillId="71" borderId="40" xfId="8395" applyNumberFormat="1" applyFont="1" applyFill="1" applyBorder="1" applyAlignment="1">
      <alignment horizontal="center" vertical="center"/>
    </xf>
    <xf numFmtId="2" fontId="65" fillId="71" borderId="41" xfId="8395" applyNumberFormat="1" applyFont="1" applyFill="1" applyBorder="1" applyAlignment="1">
      <alignment horizontal="center" vertical="center"/>
    </xf>
    <xf numFmtId="2" fontId="65" fillId="72" borderId="40" xfId="8395" applyNumberFormat="1" applyFont="1" applyFill="1" applyBorder="1" applyAlignment="1">
      <alignment horizontal="center" vertical="center"/>
    </xf>
    <xf numFmtId="2" fontId="65" fillId="72" borderId="41" xfId="8395" applyNumberFormat="1" applyFont="1" applyFill="1" applyBorder="1" applyAlignment="1">
      <alignment horizontal="center" vertical="center"/>
    </xf>
    <xf numFmtId="2" fontId="77" fillId="72" borderId="76" xfId="0" applyNumberFormat="1" applyFont="1" applyFill="1" applyBorder="1" applyAlignment="1">
      <alignment horizontal="center"/>
    </xf>
    <xf numFmtId="2" fontId="77" fillId="72" borderId="77" xfId="0" applyNumberFormat="1" applyFont="1" applyFill="1" applyBorder="1" applyAlignment="1">
      <alignment horizontal="center"/>
    </xf>
    <xf numFmtId="2" fontId="77" fillId="72" borderId="77" xfId="8395" applyNumberFormat="1" applyFont="1" applyFill="1" applyBorder="1" applyAlignment="1">
      <alignment horizontal="center"/>
    </xf>
    <xf numFmtId="2" fontId="77" fillId="72" borderId="82" xfId="8395" applyNumberFormat="1" applyFont="1" applyFill="1" applyBorder="1" applyAlignment="1">
      <alignment horizontal="center"/>
    </xf>
    <xf numFmtId="2" fontId="77" fillId="71" borderId="76" xfId="0" applyNumberFormat="1" applyFont="1" applyFill="1" applyBorder="1" applyAlignment="1">
      <alignment horizontal="center"/>
    </xf>
    <xf numFmtId="2" fontId="77" fillId="70" borderId="76" xfId="0" applyNumberFormat="1" applyFont="1" applyFill="1" applyBorder="1" applyAlignment="1">
      <alignment horizontal="center"/>
    </xf>
    <xf numFmtId="2" fontId="77" fillId="70" borderId="77" xfId="0" applyNumberFormat="1" applyFont="1" applyFill="1" applyBorder="1" applyAlignment="1">
      <alignment horizontal="center"/>
    </xf>
    <xf numFmtId="2" fontId="77" fillId="70" borderId="77" xfId="8395" applyNumberFormat="1" applyFont="1" applyFill="1" applyBorder="1" applyAlignment="1">
      <alignment horizontal="center"/>
    </xf>
    <xf numFmtId="2" fontId="77" fillId="70" borderId="82" xfId="8395" applyNumberFormat="1" applyFont="1" applyFill="1" applyBorder="1" applyAlignment="1">
      <alignment horizontal="center"/>
    </xf>
    <xf numFmtId="2" fontId="77" fillId="69" borderId="76" xfId="0" applyNumberFormat="1" applyFont="1" applyFill="1" applyBorder="1" applyAlignment="1">
      <alignment horizontal="center"/>
    </xf>
    <xf numFmtId="2" fontId="77" fillId="69" borderId="77" xfId="0" applyNumberFormat="1" applyFont="1" applyFill="1" applyBorder="1" applyAlignment="1">
      <alignment horizontal="center"/>
    </xf>
    <xf numFmtId="2" fontId="77" fillId="69" borderId="77" xfId="8395" applyNumberFormat="1" applyFont="1" applyFill="1" applyBorder="1" applyAlignment="1">
      <alignment horizontal="center"/>
    </xf>
    <xf numFmtId="2" fontId="77" fillId="69" borderId="82" xfId="8395" applyNumberFormat="1" applyFont="1" applyFill="1" applyBorder="1" applyAlignment="1">
      <alignment horizontal="center"/>
    </xf>
    <xf numFmtId="0" fontId="59" fillId="68" borderId="21" xfId="0" applyFont="1" applyFill="1" applyBorder="1" applyAlignment="1" applyProtection="1">
      <alignment vertical="center" wrapText="1"/>
      <protection locked="0"/>
    </xf>
    <xf numFmtId="0" fontId="59" fillId="68" borderId="33" xfId="0" applyFont="1" applyFill="1" applyBorder="1" applyAlignment="1" applyProtection="1">
      <alignment vertical="center" wrapText="1"/>
      <protection locked="0"/>
    </xf>
    <xf numFmtId="2" fontId="78" fillId="68" borderId="33" xfId="0" applyNumberFormat="1" applyFont="1" applyFill="1" applyBorder="1" applyAlignment="1" applyProtection="1">
      <alignment horizontal="center" vertical="center" wrapText="1"/>
      <protection locked="0"/>
    </xf>
    <xf numFmtId="2" fontId="77" fillId="71" borderId="77" xfId="0" applyNumberFormat="1" applyFont="1" applyFill="1" applyBorder="1" applyAlignment="1">
      <alignment horizontal="center"/>
    </xf>
    <xf numFmtId="2" fontId="77" fillId="71" borderId="77" xfId="8395" applyNumberFormat="1" applyFont="1" applyFill="1" applyBorder="1" applyAlignment="1">
      <alignment horizontal="center"/>
    </xf>
    <xf numFmtId="2" fontId="77" fillId="71" borderId="82" xfId="8395" applyNumberFormat="1" applyFont="1" applyFill="1" applyBorder="1" applyAlignment="1">
      <alignment horizontal="center"/>
    </xf>
    <xf numFmtId="0" fontId="70" fillId="73" borderId="47" xfId="0" applyFont="1" applyFill="1" applyBorder="1" applyAlignment="1">
      <alignment horizontal="center" vertical="center"/>
    </xf>
    <xf numFmtId="0" fontId="59" fillId="68" borderId="28" xfId="0" applyFont="1" applyFill="1" applyBorder="1" applyAlignment="1" applyProtection="1">
      <alignment vertical="center" wrapText="1"/>
      <protection locked="0"/>
    </xf>
    <xf numFmtId="0" fontId="59" fillId="68" borderId="0" xfId="0" applyFont="1" applyFill="1" applyBorder="1" applyAlignment="1" applyProtection="1">
      <alignment vertical="center" wrapText="1"/>
      <protection locked="0"/>
    </xf>
    <xf numFmtId="2" fontId="78" fillId="68" borderId="0" xfId="0" applyNumberFormat="1" applyFont="1" applyFill="1" applyBorder="1" applyAlignment="1" applyProtection="1">
      <alignment horizontal="center" vertical="center" wrapText="1"/>
      <protection locked="0"/>
    </xf>
    <xf numFmtId="0" fontId="0" fillId="0" borderId="0" xfId="0" applyAlignment="1">
      <alignment wrapText="1"/>
    </xf>
    <xf numFmtId="0" fontId="17" fillId="59" borderId="28" xfId="0" applyFont="1" applyFill="1" applyBorder="1"/>
    <xf numFmtId="0" fontId="0" fillId="0" borderId="0" xfId="0" applyBorder="1"/>
    <xf numFmtId="0" fontId="0" fillId="0" borderId="0" xfId="0" applyBorder="1" applyAlignment="1">
      <alignment wrapText="1"/>
    </xf>
    <xf numFmtId="0" fontId="0" fillId="0" borderId="28" xfId="0" applyFont="1" applyFill="1" applyBorder="1"/>
    <xf numFmtId="0" fontId="0" fillId="0" borderId="0" xfId="0" applyFill="1" applyBorder="1"/>
    <xf numFmtId="0" fontId="0" fillId="0" borderId="0" xfId="0" applyFill="1"/>
    <xf numFmtId="0" fontId="81" fillId="59" borderId="81" xfId="0" applyFont="1" applyFill="1" applyBorder="1" applyAlignment="1">
      <alignment horizontal="center" vertical="center"/>
    </xf>
    <xf numFmtId="0" fontId="81" fillId="59" borderId="83" xfId="0" applyFont="1" applyFill="1" applyBorder="1" applyAlignment="1">
      <alignment horizontal="center" vertical="center"/>
    </xf>
    <xf numFmtId="0" fontId="81" fillId="59" borderId="83" xfId="0" applyFont="1" applyFill="1" applyBorder="1" applyAlignment="1">
      <alignment horizontal="center" vertical="center" wrapText="1"/>
    </xf>
    <xf numFmtId="0" fontId="81" fillId="59" borderId="65" xfId="0" applyFont="1" applyFill="1" applyBorder="1" applyAlignment="1">
      <alignment horizontal="center" vertical="center" wrapText="1"/>
    </xf>
    <xf numFmtId="0" fontId="0" fillId="0" borderId="28" xfId="0" applyBorder="1"/>
    <xf numFmtId="0" fontId="82" fillId="62" borderId="49" xfId="0" applyFont="1" applyFill="1" applyBorder="1" applyAlignment="1">
      <alignment horizontal="left" vertical="center"/>
    </xf>
    <xf numFmtId="0" fontId="82" fillId="0" borderId="84" xfId="0" applyFont="1" applyBorder="1" applyAlignment="1">
      <alignment horizontal="center" vertical="center"/>
    </xf>
    <xf numFmtId="0" fontId="83" fillId="59" borderId="84" xfId="0" applyFont="1" applyFill="1" applyBorder="1" applyAlignment="1">
      <alignment horizontal="center" vertical="center" wrapText="1"/>
    </xf>
    <xf numFmtId="0" fontId="83" fillId="0" borderId="84" xfId="0" applyFont="1" applyBorder="1" applyAlignment="1">
      <alignment horizontal="left" vertical="center" wrapText="1"/>
    </xf>
    <xf numFmtId="0" fontId="83" fillId="0" borderId="84" xfId="0" quotePrefix="1" applyFont="1" applyBorder="1" applyAlignment="1">
      <alignment horizontal="center" vertical="center"/>
    </xf>
    <xf numFmtId="0" fontId="83" fillId="0" borderId="84" xfId="0" applyFont="1" applyBorder="1" applyAlignment="1">
      <alignment horizontal="center" vertical="center" wrapText="1"/>
    </xf>
    <xf numFmtId="0" fontId="83" fillId="0" borderId="63" xfId="0" applyFont="1" applyBorder="1" applyAlignment="1">
      <alignment horizontal="center" vertical="center" wrapText="1"/>
    </xf>
    <xf numFmtId="0" fontId="83" fillId="0" borderId="84" xfId="0" applyFont="1" applyBorder="1" applyAlignment="1">
      <alignment horizontal="center" vertical="center"/>
    </xf>
    <xf numFmtId="0" fontId="82" fillId="62" borderId="51" xfId="0" applyFont="1" applyFill="1" applyBorder="1" applyAlignment="1">
      <alignment horizontal="left" vertical="center"/>
    </xf>
    <xf numFmtId="0" fontId="82" fillId="0" borderId="85" xfId="0" applyFont="1" applyBorder="1" applyAlignment="1">
      <alignment horizontal="center" vertical="center"/>
    </xf>
    <xf numFmtId="0" fontId="83" fillId="59" borderId="85" xfId="0" applyFont="1" applyFill="1" applyBorder="1" applyAlignment="1">
      <alignment horizontal="center" vertical="center" wrapText="1"/>
    </xf>
    <xf numFmtId="0" fontId="83" fillId="0" borderId="85" xfId="0" applyFont="1" applyBorder="1" applyAlignment="1">
      <alignment horizontal="left" vertical="center" wrapText="1"/>
    </xf>
    <xf numFmtId="0" fontId="83" fillId="0" borderId="85" xfId="0" applyFont="1" applyBorder="1" applyAlignment="1">
      <alignment horizontal="center" vertical="center"/>
    </xf>
    <xf numFmtId="0" fontId="83" fillId="0" borderId="85" xfId="0" applyFont="1" applyBorder="1" applyAlignment="1">
      <alignment horizontal="center" vertical="center" wrapText="1"/>
    </xf>
    <xf numFmtId="0" fontId="83" fillId="0" borderId="64" xfId="0" applyFont="1" applyBorder="1" applyAlignment="1">
      <alignment horizontal="center" vertical="center" wrapText="1"/>
    </xf>
    <xf numFmtId="0" fontId="84" fillId="0" borderId="0" xfId="0" applyFont="1" applyFill="1" applyBorder="1" applyAlignment="1">
      <alignment vertical="center"/>
    </xf>
    <xf numFmtId="0" fontId="84" fillId="0" borderId="0" xfId="0" applyFont="1" applyFill="1" applyBorder="1" applyAlignment="1">
      <alignment vertical="center" wrapText="1"/>
    </xf>
    <xf numFmtId="0" fontId="82" fillId="0" borderId="86" xfId="0" applyFont="1" applyBorder="1" applyAlignment="1">
      <alignment horizontal="center" vertical="center"/>
    </xf>
    <xf numFmtId="0" fontId="83" fillId="59" borderId="86" xfId="0" applyFont="1" applyFill="1" applyBorder="1" applyAlignment="1">
      <alignment horizontal="center" vertical="center" wrapText="1"/>
    </xf>
    <xf numFmtId="0" fontId="83" fillId="0" borderId="83" xfId="0" applyFont="1" applyBorder="1" applyAlignment="1">
      <alignment horizontal="left" vertical="center" wrapText="1"/>
    </xf>
    <xf numFmtId="0" fontId="83" fillId="0" borderId="65" xfId="0" applyFont="1" applyBorder="1" applyAlignment="1">
      <alignment horizontal="center" vertical="center" wrapText="1"/>
    </xf>
    <xf numFmtId="0" fontId="82" fillId="62" borderId="50" xfId="0" applyFont="1" applyFill="1" applyBorder="1" applyAlignment="1">
      <alignment horizontal="left" vertical="center" wrapText="1"/>
    </xf>
    <xf numFmtId="0" fontId="82" fillId="62" borderId="50" xfId="0" applyFont="1" applyFill="1" applyBorder="1" applyAlignment="1">
      <alignment horizontal="left" vertical="center"/>
    </xf>
    <xf numFmtId="0" fontId="82" fillId="62" borderId="49" xfId="0" applyFont="1" applyFill="1" applyBorder="1" applyAlignment="1">
      <alignment horizontal="left" vertical="center" wrapText="1"/>
    </xf>
    <xf numFmtId="0" fontId="82" fillId="62" borderId="51" xfId="0" applyFont="1" applyFill="1" applyBorder="1" applyAlignment="1">
      <alignment horizontal="left" vertical="center" wrapText="1"/>
    </xf>
    <xf numFmtId="0" fontId="81" fillId="59" borderId="0" xfId="0" applyFont="1" applyFill="1" applyBorder="1" applyAlignment="1">
      <alignment horizontal="center" vertical="center"/>
    </xf>
    <xf numFmtId="0" fontId="83" fillId="0" borderId="0" xfId="0" applyFont="1" applyBorder="1" applyAlignment="1">
      <alignment horizontal="left" vertical="center" wrapText="1"/>
    </xf>
    <xf numFmtId="0" fontId="83" fillId="0" borderId="86" xfId="0" applyFont="1" applyBorder="1" applyAlignment="1">
      <alignment horizontal="center" vertical="center"/>
    </xf>
    <xf numFmtId="0" fontId="83" fillId="0" borderId="86" xfId="0" applyFont="1" applyBorder="1" applyAlignment="1">
      <alignment horizontal="center" vertical="center" wrapText="1"/>
    </xf>
    <xf numFmtId="0" fontId="83" fillId="0" borderId="30" xfId="0" applyFont="1" applyBorder="1" applyAlignment="1">
      <alignment horizontal="center" vertical="center" wrapText="1"/>
    </xf>
    <xf numFmtId="0" fontId="83" fillId="59" borderId="0" xfId="0" applyFont="1" applyFill="1" applyBorder="1" applyAlignment="1">
      <alignment horizontal="center" vertical="center" wrapText="1"/>
    </xf>
    <xf numFmtId="0" fontId="82" fillId="62" borderId="48" xfId="0" applyFont="1" applyFill="1" applyBorder="1" applyAlignment="1">
      <alignment horizontal="left" vertical="center"/>
    </xf>
    <xf numFmtId="0" fontId="82" fillId="0" borderId="87" xfId="0" applyFont="1" applyBorder="1" applyAlignment="1">
      <alignment horizontal="center" vertical="center"/>
    </xf>
    <xf numFmtId="0" fontId="83" fillId="59" borderId="33" xfId="0" applyFont="1" applyFill="1" applyBorder="1" applyAlignment="1">
      <alignment horizontal="center" vertical="center" wrapText="1"/>
    </xf>
    <xf numFmtId="0" fontId="83" fillId="0" borderId="87" xfId="0" applyFont="1" applyBorder="1" applyAlignment="1">
      <alignment horizontal="left" vertical="center" wrapText="1"/>
    </xf>
    <xf numFmtId="0" fontId="83" fillId="0" borderId="87" xfId="0" quotePrefix="1" applyFont="1" applyBorder="1" applyAlignment="1">
      <alignment horizontal="center" vertical="center"/>
    </xf>
    <xf numFmtId="0" fontId="83" fillId="0" borderId="87" xfId="0" applyFont="1" applyBorder="1" applyAlignment="1">
      <alignment horizontal="center" vertical="center" wrapText="1"/>
    </xf>
    <xf numFmtId="0" fontId="83" fillId="0" borderId="62" xfId="0" applyFont="1" applyBorder="1" applyAlignment="1">
      <alignment horizontal="center" vertical="center" wrapText="1"/>
    </xf>
    <xf numFmtId="0" fontId="83" fillId="0" borderId="71" xfId="0" applyFont="1" applyBorder="1" applyAlignment="1">
      <alignment horizontal="left" vertical="center" wrapText="1"/>
    </xf>
    <xf numFmtId="0" fontId="83" fillId="0" borderId="66" xfId="0" applyFont="1" applyBorder="1" applyAlignment="1">
      <alignment horizontal="center" vertical="center" wrapText="1"/>
    </xf>
    <xf numFmtId="0" fontId="81" fillId="59" borderId="28" xfId="0" applyFont="1" applyFill="1" applyBorder="1" applyAlignment="1">
      <alignment horizontal="center" vertical="center"/>
    </xf>
    <xf numFmtId="0" fontId="81" fillId="59" borderId="0" xfId="0" applyFont="1" applyFill="1" applyBorder="1" applyAlignment="1">
      <alignment horizontal="center" vertical="center" wrapText="1"/>
    </xf>
    <xf numFmtId="0" fontId="81" fillId="59" borderId="30" xfId="0" applyFont="1" applyFill="1" applyBorder="1" applyAlignment="1">
      <alignment horizontal="center" vertical="center" wrapText="1"/>
    </xf>
    <xf numFmtId="0" fontId="83" fillId="0" borderId="87" xfId="0" applyFont="1" applyBorder="1" applyAlignment="1">
      <alignment horizontal="center" vertical="center"/>
    </xf>
    <xf numFmtId="0" fontId="82" fillId="0" borderId="0" xfId="0" applyFont="1" applyBorder="1" applyAlignment="1">
      <alignment horizontal="center" vertical="center"/>
    </xf>
    <xf numFmtId="0" fontId="83" fillId="0" borderId="0" xfId="0" applyFont="1" applyBorder="1" applyAlignment="1">
      <alignment horizontal="center" vertical="center" wrapText="1"/>
    </xf>
    <xf numFmtId="0" fontId="82" fillId="62" borderId="23" xfId="0" applyFont="1" applyFill="1" applyBorder="1" applyAlignment="1">
      <alignment horizontal="left" vertical="center"/>
    </xf>
    <xf numFmtId="0" fontId="82" fillId="0" borderId="71" xfId="0" applyFont="1" applyBorder="1" applyAlignment="1">
      <alignment horizontal="center" vertical="center"/>
    </xf>
    <xf numFmtId="0" fontId="83" fillId="59" borderId="71" xfId="0" applyFont="1" applyFill="1" applyBorder="1" applyAlignment="1">
      <alignment horizontal="center" vertical="center" wrapText="1"/>
    </xf>
    <xf numFmtId="0" fontId="83" fillId="0" borderId="71" xfId="0" applyFont="1" applyBorder="1" applyAlignment="1">
      <alignment horizontal="center" vertical="center"/>
    </xf>
    <xf numFmtId="0" fontId="83" fillId="0" borderId="71" xfId="0" applyFont="1" applyBorder="1" applyAlignment="1">
      <alignment horizontal="center" vertical="center" wrapText="1"/>
    </xf>
    <xf numFmtId="0" fontId="83" fillId="0" borderId="0" xfId="0" applyFont="1" applyBorder="1" applyAlignment="1">
      <alignment horizontal="center" vertical="center"/>
    </xf>
    <xf numFmtId="0" fontId="83" fillId="0" borderId="67" xfId="0" applyFont="1" applyBorder="1" applyAlignment="1">
      <alignment horizontal="center" vertical="center" wrapText="1"/>
    </xf>
    <xf numFmtId="0" fontId="82" fillId="62" borderId="48" xfId="0" applyFont="1" applyFill="1" applyBorder="1" applyAlignment="1">
      <alignment horizontal="left" vertical="center" wrapText="1"/>
    </xf>
    <xf numFmtId="0" fontId="83" fillId="59" borderId="87" xfId="0" applyFont="1" applyFill="1" applyBorder="1" applyAlignment="1">
      <alignment horizontal="center" vertical="center" wrapText="1"/>
    </xf>
    <xf numFmtId="0" fontId="82" fillId="59" borderId="0" xfId="0" applyFont="1" applyFill="1" applyBorder="1" applyAlignment="1">
      <alignment horizontal="left" vertical="center" wrapText="1"/>
    </xf>
    <xf numFmtId="0" fontId="16" fillId="0" borderId="88" xfId="0" applyFont="1" applyFill="1" applyBorder="1" applyAlignment="1">
      <alignment horizontal="center"/>
    </xf>
    <xf numFmtId="0" fontId="57" fillId="75" borderId="32" xfId="0" applyFont="1" applyFill="1" applyBorder="1" applyAlignment="1">
      <alignment horizontal="center"/>
    </xf>
    <xf numFmtId="1" fontId="46" fillId="59" borderId="65" xfId="0" applyNumberFormat="1" applyFont="1" applyFill="1" applyBorder="1" applyAlignment="1" applyProtection="1">
      <alignment horizontal="center" vertical="center"/>
    </xf>
    <xf numFmtId="177" fontId="46" fillId="59" borderId="56" xfId="0" applyNumberFormat="1" applyFont="1" applyFill="1" applyBorder="1" applyAlignment="1" applyProtection="1">
      <alignment horizontal="center" vertical="center"/>
    </xf>
    <xf numFmtId="177" fontId="51" fillId="59" borderId="56" xfId="0" applyNumberFormat="1" applyFont="1" applyFill="1" applyBorder="1" applyAlignment="1" applyProtection="1">
      <alignment horizontal="center" vertical="center"/>
    </xf>
    <xf numFmtId="0" fontId="48" fillId="57" borderId="53" xfId="0" applyFont="1" applyFill="1" applyBorder="1" applyAlignment="1" applyProtection="1">
      <alignment horizontal="center" vertical="center" wrapText="1"/>
      <protection locked="0"/>
    </xf>
    <xf numFmtId="0" fontId="48" fillId="57" borderId="90" xfId="0" applyFont="1" applyFill="1" applyBorder="1" applyAlignment="1" applyProtection="1">
      <alignment horizontal="center" vertical="center" wrapText="1"/>
      <protection locked="0"/>
    </xf>
    <xf numFmtId="10" fontId="53" fillId="57" borderId="46" xfId="8395" applyNumberFormat="1" applyFont="1" applyFill="1" applyBorder="1" applyAlignment="1" applyProtection="1">
      <alignment horizontal="center" vertical="center" wrapText="1"/>
      <protection locked="0"/>
    </xf>
    <xf numFmtId="0" fontId="42" fillId="57" borderId="31" xfId="0" applyFont="1" applyFill="1" applyBorder="1" applyAlignment="1" applyProtection="1">
      <alignment horizontal="left" vertical="center" wrapText="1"/>
      <protection hidden="1"/>
    </xf>
    <xf numFmtId="10" fontId="51" fillId="0" borderId="47" xfId="8395" applyNumberFormat="1" applyFont="1" applyBorder="1" applyAlignment="1" applyProtection="1">
      <alignment horizontal="center" vertical="center"/>
    </xf>
    <xf numFmtId="10" fontId="52" fillId="57" borderId="76" xfId="8395" applyNumberFormat="1" applyFont="1" applyFill="1" applyBorder="1" applyAlignment="1" applyProtection="1">
      <alignment horizontal="center" vertical="center" wrapText="1"/>
      <protection locked="0"/>
    </xf>
    <xf numFmtId="10" fontId="53" fillId="57" borderId="82" xfId="8395" applyNumberFormat="1" applyFont="1" applyFill="1" applyBorder="1" applyAlignment="1" applyProtection="1">
      <alignment horizontal="center" vertical="center" wrapText="1"/>
      <protection locked="0"/>
    </xf>
    <xf numFmtId="1" fontId="46" fillId="59" borderId="81" xfId="0" applyNumberFormat="1" applyFont="1" applyFill="1" applyBorder="1" applyAlignment="1" applyProtection="1">
      <alignment horizontal="center" vertical="center"/>
    </xf>
    <xf numFmtId="177" fontId="46" fillId="0" borderId="56" xfId="0" applyNumberFormat="1" applyFont="1" applyBorder="1" applyAlignment="1" applyProtection="1">
      <alignment horizontal="center" vertical="center"/>
    </xf>
    <xf numFmtId="177" fontId="51" fillId="0" borderId="56" xfId="0" applyNumberFormat="1" applyFont="1" applyBorder="1" applyAlignment="1" applyProtection="1">
      <alignment horizontal="center" vertical="center"/>
    </xf>
    <xf numFmtId="177" fontId="46" fillId="0" borderId="59" xfId="0" applyNumberFormat="1" applyFont="1" applyBorder="1" applyAlignment="1" applyProtection="1">
      <alignment horizontal="center" vertical="center"/>
    </xf>
    <xf numFmtId="10" fontId="52" fillId="57" borderId="89" xfId="8395" applyNumberFormat="1" applyFont="1" applyFill="1" applyBorder="1" applyAlignment="1" applyProtection="1">
      <alignment horizontal="center" vertical="center" wrapText="1"/>
      <protection locked="0"/>
    </xf>
    <xf numFmtId="170" fontId="52" fillId="57" borderId="53" xfId="0" applyNumberFormat="1" applyFont="1" applyFill="1" applyBorder="1" applyAlignment="1" applyProtection="1">
      <alignment horizontal="center" vertical="center" wrapText="1"/>
      <protection locked="0"/>
    </xf>
    <xf numFmtId="0" fontId="52" fillId="57" borderId="53" xfId="0" applyFont="1" applyFill="1" applyBorder="1" applyAlignment="1" applyProtection="1">
      <alignment horizontal="center" vertical="center" wrapText="1"/>
      <protection locked="0"/>
    </xf>
    <xf numFmtId="0" fontId="48" fillId="57" borderId="54" xfId="0" applyFont="1" applyFill="1" applyBorder="1" applyAlignment="1" applyProtection="1">
      <alignment horizontal="center" vertical="center" wrapText="1"/>
      <protection locked="0"/>
    </xf>
    <xf numFmtId="1" fontId="46" fillId="59" borderId="48" xfId="0" applyNumberFormat="1" applyFont="1" applyFill="1" applyBorder="1" applyAlignment="1" applyProtection="1">
      <alignment horizontal="center" vertical="center"/>
    </xf>
    <xf numFmtId="1" fontId="46" fillId="59" borderId="62" xfId="0" applyNumberFormat="1" applyFont="1" applyFill="1" applyBorder="1" applyAlignment="1" applyProtection="1">
      <alignment horizontal="center" vertical="center"/>
    </xf>
    <xf numFmtId="177" fontId="46" fillId="0" borderId="49" xfId="0" applyNumberFormat="1" applyFont="1" applyBorder="1" applyAlignment="1" applyProtection="1">
      <alignment horizontal="center" vertical="center"/>
    </xf>
    <xf numFmtId="177" fontId="46" fillId="0" borderId="63" xfId="0" applyNumberFormat="1" applyFont="1" applyBorder="1" applyAlignment="1" applyProtection="1">
      <alignment horizontal="center" vertical="center"/>
    </xf>
    <xf numFmtId="177" fontId="51" fillId="0" borderId="49" xfId="0" applyNumberFormat="1" applyFont="1" applyBorder="1" applyAlignment="1" applyProtection="1">
      <alignment horizontal="center" vertical="center"/>
    </xf>
    <xf numFmtId="177" fontId="51" fillId="0" borderId="63" xfId="0" applyNumberFormat="1" applyFont="1" applyBorder="1" applyAlignment="1" applyProtection="1">
      <alignment horizontal="center" vertical="center"/>
    </xf>
    <xf numFmtId="177" fontId="46" fillId="0" borderId="51" xfId="0" applyNumberFormat="1" applyFont="1" applyBorder="1" applyAlignment="1" applyProtection="1">
      <alignment horizontal="center" vertical="center"/>
    </xf>
    <xf numFmtId="177" fontId="46" fillId="0" borderId="64" xfId="0" applyNumberFormat="1" applyFont="1" applyBorder="1" applyAlignment="1" applyProtection="1">
      <alignment horizontal="center" vertical="center"/>
    </xf>
    <xf numFmtId="177" fontId="46" fillId="59" borderId="60" xfId="0" applyNumberFormat="1" applyFont="1" applyFill="1" applyBorder="1" applyAlignment="1" applyProtection="1">
      <alignment horizontal="center" vertical="center"/>
    </xf>
    <xf numFmtId="10" fontId="52" fillId="57" borderId="52" xfId="8395" applyNumberFormat="1" applyFont="1" applyFill="1" applyBorder="1" applyAlignment="1" applyProtection="1">
      <alignment horizontal="center" vertical="center" wrapText="1"/>
      <protection locked="0"/>
    </xf>
    <xf numFmtId="10" fontId="52" fillId="57" borderId="91" xfId="8395" applyNumberFormat="1" applyFont="1" applyFill="1" applyBorder="1" applyAlignment="1" applyProtection="1">
      <alignment horizontal="center" vertical="center" wrapText="1"/>
      <protection locked="0"/>
    </xf>
    <xf numFmtId="10" fontId="53" fillId="57" borderId="92" xfId="8395" applyNumberFormat="1" applyFont="1" applyFill="1" applyBorder="1" applyAlignment="1" applyProtection="1">
      <alignment horizontal="center" vertical="center" wrapText="1"/>
      <protection locked="0"/>
    </xf>
    <xf numFmtId="0" fontId="57" fillId="76" borderId="32" xfId="0" applyFont="1" applyFill="1" applyBorder="1" applyAlignment="1">
      <alignment horizontal="center"/>
    </xf>
    <xf numFmtId="0" fontId="57" fillId="77" borderId="32" xfId="0" applyFont="1" applyFill="1" applyBorder="1" applyAlignment="1">
      <alignment horizontal="center"/>
    </xf>
    <xf numFmtId="0" fontId="47" fillId="66" borderId="26" xfId="0" applyFont="1" applyFill="1" applyBorder="1" applyAlignment="1" applyProtection="1">
      <alignment horizontal="center" vertical="center"/>
      <protection locked="0"/>
    </xf>
    <xf numFmtId="0" fontId="47" fillId="66" borderId="29" xfId="0" applyFont="1" applyFill="1" applyBorder="1" applyAlignment="1" applyProtection="1">
      <alignment horizontal="center" vertical="center"/>
      <protection locked="0"/>
    </xf>
    <xf numFmtId="1" fontId="0" fillId="63" borderId="32" xfId="0" applyNumberFormat="1" applyFill="1" applyBorder="1" applyAlignment="1">
      <alignment horizontal="center" vertical="center"/>
    </xf>
    <xf numFmtId="1" fontId="0" fillId="0" borderId="0" xfId="0" applyNumberFormat="1" applyAlignment="1">
      <alignment horizontal="center"/>
    </xf>
    <xf numFmtId="2" fontId="0" fillId="58" borderId="32" xfId="8395" applyNumberFormat="1" applyFont="1" applyFill="1" applyBorder="1" applyAlignment="1">
      <alignment horizontal="center" vertical="center"/>
    </xf>
    <xf numFmtId="49" fontId="0" fillId="58" borderId="32" xfId="0" applyNumberFormat="1" applyFill="1" applyBorder="1" applyAlignment="1">
      <alignment horizontal="center" vertical="center"/>
    </xf>
    <xf numFmtId="49" fontId="44" fillId="58" borderId="32" xfId="0" applyNumberFormat="1" applyFont="1" applyFill="1" applyBorder="1" applyAlignment="1">
      <alignment horizontal="center"/>
    </xf>
    <xf numFmtId="49" fontId="0" fillId="0" borderId="0" xfId="0" applyNumberFormat="1"/>
    <xf numFmtId="0" fontId="41" fillId="55" borderId="21" xfId="0" applyFont="1" applyFill="1" applyBorder="1" applyAlignment="1" applyProtection="1">
      <alignment horizontal="right" vertical="center"/>
      <protection hidden="1"/>
    </xf>
    <xf numFmtId="0" fontId="41" fillId="55" borderId="22" xfId="0" applyFont="1" applyFill="1" applyBorder="1" applyAlignment="1" applyProtection="1">
      <alignment horizontal="right" vertical="center"/>
      <protection hidden="1"/>
    </xf>
    <xf numFmtId="0" fontId="41" fillId="55" borderId="23" xfId="0" applyFont="1" applyFill="1" applyBorder="1" applyAlignment="1" applyProtection="1">
      <alignment horizontal="right" vertical="center"/>
      <protection hidden="1"/>
    </xf>
    <xf numFmtId="0" fontId="41" fillId="55" borderId="24" xfId="0" applyFont="1" applyFill="1" applyBorder="1" applyAlignment="1" applyProtection="1">
      <alignment horizontal="right" vertical="center"/>
      <protection hidden="1"/>
    </xf>
    <xf numFmtId="0" fontId="79" fillId="74" borderId="31" xfId="0" applyFont="1" applyFill="1" applyBorder="1" applyAlignment="1">
      <alignment horizontal="center" vertical="center"/>
    </xf>
    <xf numFmtId="0" fontId="79" fillId="74" borderId="25" xfId="0" applyFont="1" applyFill="1" applyBorder="1" applyAlignment="1">
      <alignment horizontal="center" vertical="center"/>
    </xf>
    <xf numFmtId="0" fontId="79" fillId="74" borderId="72" xfId="0" applyFont="1" applyFill="1" applyBorder="1" applyAlignment="1">
      <alignment horizontal="center" vertical="center"/>
    </xf>
    <xf numFmtId="0" fontId="80" fillId="56" borderId="21" xfId="0" applyFont="1" applyFill="1" applyBorder="1" applyAlignment="1">
      <alignment horizontal="left" vertical="center"/>
    </xf>
    <xf numFmtId="0" fontId="80" fillId="56" borderId="33" xfId="0" applyFont="1" applyFill="1" applyBorder="1" applyAlignment="1">
      <alignment horizontal="left" vertical="center"/>
    </xf>
    <xf numFmtId="0" fontId="80" fillId="56" borderId="27" xfId="0" applyFont="1" applyFill="1" applyBorder="1" applyAlignment="1">
      <alignment horizontal="left" vertical="center"/>
    </xf>
    <xf numFmtId="0" fontId="60" fillId="6" borderId="23" xfId="5781" applyFont="1" applyFill="1" applyBorder="1" applyAlignment="1">
      <alignment horizontal="center"/>
    </xf>
    <xf numFmtId="0" fontId="60" fillId="6" borderId="71" xfId="5781" applyFont="1" applyFill="1" applyBorder="1" applyAlignment="1">
      <alignment horizontal="center"/>
    </xf>
    <xf numFmtId="0" fontId="60" fillId="6" borderId="33" xfId="5781" applyFont="1" applyFill="1" applyBorder="1" applyAlignment="1">
      <alignment horizontal="center" vertical="center"/>
    </xf>
    <xf numFmtId="0" fontId="60" fillId="6" borderId="71" xfId="5781" applyFont="1" applyFill="1" applyBorder="1" applyAlignment="1">
      <alignment horizontal="center" vertical="center"/>
    </xf>
    <xf numFmtId="0" fontId="72" fillId="6" borderId="31" xfId="5781" applyFont="1" applyFill="1" applyBorder="1" applyAlignment="1">
      <alignment horizontal="center"/>
    </xf>
    <xf numFmtId="0" fontId="72" fillId="6" borderId="25" xfId="5781" applyFont="1" applyFill="1" applyBorder="1" applyAlignment="1">
      <alignment horizontal="center"/>
    </xf>
    <xf numFmtId="0" fontId="72" fillId="6" borderId="72" xfId="5781" applyFont="1" applyFill="1" applyBorder="1" applyAlignment="1">
      <alignment horizontal="center"/>
    </xf>
    <xf numFmtId="0" fontId="73" fillId="6" borderId="31" xfId="5781" applyFont="1" applyFill="1" applyBorder="1" applyAlignment="1">
      <alignment horizontal="center"/>
    </xf>
    <xf numFmtId="0" fontId="73" fillId="6" borderId="25" xfId="5781" applyFont="1" applyFill="1" applyBorder="1" applyAlignment="1">
      <alignment horizontal="center"/>
    </xf>
    <xf numFmtId="0" fontId="73" fillId="6" borderId="72" xfId="5781" applyFont="1" applyFill="1" applyBorder="1" applyAlignment="1">
      <alignment horizontal="center"/>
    </xf>
    <xf numFmtId="0" fontId="60" fillId="6" borderId="80" xfId="5781" applyFont="1" applyFill="1" applyBorder="1" applyAlignment="1">
      <alignment horizontal="center"/>
    </xf>
    <xf numFmtId="0" fontId="60" fillId="6" borderId="0" xfId="5781" applyFont="1" applyFill="1" applyBorder="1" applyAlignment="1">
      <alignment horizontal="center"/>
    </xf>
    <xf numFmtId="0" fontId="60" fillId="6" borderId="79" xfId="5781" applyFont="1" applyFill="1" applyBorder="1" applyAlignment="1">
      <alignment horizontal="center"/>
    </xf>
    <xf numFmtId="0" fontId="60" fillId="6" borderId="31" xfId="5781" applyFont="1" applyFill="1" applyBorder="1" applyAlignment="1">
      <alignment horizontal="center"/>
    </xf>
    <xf numFmtId="0" fontId="60" fillId="6" borderId="25" xfId="5781" applyFont="1" applyFill="1" applyBorder="1" applyAlignment="1">
      <alignment horizontal="center"/>
    </xf>
    <xf numFmtId="0" fontId="60" fillId="6" borderId="72" xfId="5781" applyFont="1" applyFill="1" applyBorder="1" applyAlignment="1">
      <alignment horizontal="center"/>
    </xf>
    <xf numFmtId="0" fontId="54" fillId="67" borderId="68" xfId="0" applyNumberFormat="1" applyFont="1" applyFill="1" applyBorder="1" applyAlignment="1">
      <alignment horizontal="left"/>
    </xf>
    <xf numFmtId="0" fontId="54" fillId="67" borderId="69" xfId="0" applyNumberFormat="1" applyFont="1" applyFill="1" applyBorder="1" applyAlignment="1">
      <alignment horizontal="left"/>
    </xf>
    <xf numFmtId="49" fontId="44" fillId="64" borderId="32" xfId="0" applyNumberFormat="1" applyFont="1" applyFill="1" applyBorder="1" applyAlignment="1">
      <alignment horizontal="center"/>
    </xf>
    <xf numFmtId="49" fontId="0" fillId="64" borderId="32" xfId="0" applyNumberFormat="1" applyFill="1" applyBorder="1" applyAlignment="1">
      <alignment horizontal="center" vertical="center"/>
    </xf>
  </cellXfs>
  <cellStyles count="8396">
    <cellStyle name="20% - Accent1 10" xfId="2" xr:uid="{00000000-0005-0000-0000-000000000000}"/>
    <cellStyle name="20% - Accent1 11" xfId="3" xr:uid="{00000000-0005-0000-0000-000001000000}"/>
    <cellStyle name="20% - Accent1 12" xfId="4" xr:uid="{00000000-0005-0000-0000-000002000000}"/>
    <cellStyle name="20% - Accent1 13" xfId="5" xr:uid="{00000000-0005-0000-0000-000003000000}"/>
    <cellStyle name="20% - Accent1 2" xfId="6" xr:uid="{00000000-0005-0000-0000-000004000000}"/>
    <cellStyle name="20% - Accent1 3" xfId="7" xr:uid="{00000000-0005-0000-0000-000005000000}"/>
    <cellStyle name="20% - Accent1 4" xfId="8" xr:uid="{00000000-0005-0000-0000-000006000000}"/>
    <cellStyle name="20% - Accent1 5" xfId="9" xr:uid="{00000000-0005-0000-0000-000007000000}"/>
    <cellStyle name="20% - Accent1 6" xfId="10" xr:uid="{00000000-0005-0000-0000-000008000000}"/>
    <cellStyle name="20% - Accent1 7" xfId="11" xr:uid="{00000000-0005-0000-0000-000009000000}"/>
    <cellStyle name="20% - Accent1 8" xfId="12" xr:uid="{00000000-0005-0000-0000-00000A000000}"/>
    <cellStyle name="20% - Accent1 9" xfId="13" xr:uid="{00000000-0005-0000-0000-00000B000000}"/>
    <cellStyle name="20% - Accent2 10" xfId="14" xr:uid="{00000000-0005-0000-0000-00000C000000}"/>
    <cellStyle name="20% - Accent2 11" xfId="15" xr:uid="{00000000-0005-0000-0000-00000D000000}"/>
    <cellStyle name="20% - Accent2 12" xfId="16" xr:uid="{00000000-0005-0000-0000-00000E000000}"/>
    <cellStyle name="20% - Accent2 13" xfId="17" xr:uid="{00000000-0005-0000-0000-00000F000000}"/>
    <cellStyle name="20% - Accent2 2" xfId="18" xr:uid="{00000000-0005-0000-0000-000010000000}"/>
    <cellStyle name="20% - Accent2 3" xfId="19" xr:uid="{00000000-0005-0000-0000-000011000000}"/>
    <cellStyle name="20% - Accent2 4" xfId="20" xr:uid="{00000000-0005-0000-0000-000012000000}"/>
    <cellStyle name="20% - Accent2 5" xfId="21" xr:uid="{00000000-0005-0000-0000-000013000000}"/>
    <cellStyle name="20% - Accent2 6" xfId="22" xr:uid="{00000000-0005-0000-0000-000014000000}"/>
    <cellStyle name="20% - Accent2 7" xfId="23" xr:uid="{00000000-0005-0000-0000-000015000000}"/>
    <cellStyle name="20% - Accent2 8" xfId="24" xr:uid="{00000000-0005-0000-0000-000016000000}"/>
    <cellStyle name="20% - Accent2 9" xfId="25" xr:uid="{00000000-0005-0000-0000-000017000000}"/>
    <cellStyle name="20% - Accent3 10" xfId="26" xr:uid="{00000000-0005-0000-0000-000018000000}"/>
    <cellStyle name="20% - Accent3 11" xfId="27" xr:uid="{00000000-0005-0000-0000-000019000000}"/>
    <cellStyle name="20% - Accent3 12" xfId="28" xr:uid="{00000000-0005-0000-0000-00001A000000}"/>
    <cellStyle name="20% - Accent3 13" xfId="29" xr:uid="{00000000-0005-0000-0000-00001B000000}"/>
    <cellStyle name="20% - Accent3 2" xfId="30" xr:uid="{00000000-0005-0000-0000-00001C000000}"/>
    <cellStyle name="20% - Accent3 3" xfId="31" xr:uid="{00000000-0005-0000-0000-00001D000000}"/>
    <cellStyle name="20% - Accent3 4" xfId="32" xr:uid="{00000000-0005-0000-0000-00001E000000}"/>
    <cellStyle name="20% - Accent3 5" xfId="33" xr:uid="{00000000-0005-0000-0000-00001F000000}"/>
    <cellStyle name="20% - Accent3 6" xfId="34" xr:uid="{00000000-0005-0000-0000-000020000000}"/>
    <cellStyle name="20% - Accent3 7" xfId="35" xr:uid="{00000000-0005-0000-0000-000021000000}"/>
    <cellStyle name="20% - Accent3 8" xfId="36" xr:uid="{00000000-0005-0000-0000-000022000000}"/>
    <cellStyle name="20% - Accent3 9" xfId="37" xr:uid="{00000000-0005-0000-0000-000023000000}"/>
    <cellStyle name="20% - Accent4 10" xfId="38" xr:uid="{00000000-0005-0000-0000-000024000000}"/>
    <cellStyle name="20% - Accent4 11" xfId="39" xr:uid="{00000000-0005-0000-0000-000025000000}"/>
    <cellStyle name="20% - Accent4 12" xfId="40" xr:uid="{00000000-0005-0000-0000-000026000000}"/>
    <cellStyle name="20% - Accent4 13" xfId="41" xr:uid="{00000000-0005-0000-0000-000027000000}"/>
    <cellStyle name="20% - Accent4 2" xfId="42" xr:uid="{00000000-0005-0000-0000-000028000000}"/>
    <cellStyle name="20% - Accent4 3" xfId="43" xr:uid="{00000000-0005-0000-0000-000029000000}"/>
    <cellStyle name="20% - Accent4 4" xfId="44" xr:uid="{00000000-0005-0000-0000-00002A000000}"/>
    <cellStyle name="20% - Accent4 5" xfId="45" xr:uid="{00000000-0005-0000-0000-00002B000000}"/>
    <cellStyle name="20% - Accent4 6" xfId="46" xr:uid="{00000000-0005-0000-0000-00002C000000}"/>
    <cellStyle name="20% - Accent4 7" xfId="47" xr:uid="{00000000-0005-0000-0000-00002D000000}"/>
    <cellStyle name="20% - Accent4 8" xfId="48" xr:uid="{00000000-0005-0000-0000-00002E000000}"/>
    <cellStyle name="20% - Accent4 9" xfId="49" xr:uid="{00000000-0005-0000-0000-00002F000000}"/>
    <cellStyle name="20% - Accent5 10" xfId="50" xr:uid="{00000000-0005-0000-0000-000030000000}"/>
    <cellStyle name="20% - Accent5 11" xfId="51" xr:uid="{00000000-0005-0000-0000-000031000000}"/>
    <cellStyle name="20% - Accent5 12" xfId="52" xr:uid="{00000000-0005-0000-0000-000032000000}"/>
    <cellStyle name="20% - Accent5 13" xfId="53" xr:uid="{00000000-0005-0000-0000-000033000000}"/>
    <cellStyle name="20% - Accent5 2" xfId="54" xr:uid="{00000000-0005-0000-0000-000034000000}"/>
    <cellStyle name="20% - Accent5 3" xfId="55" xr:uid="{00000000-0005-0000-0000-000035000000}"/>
    <cellStyle name="20% - Accent5 4" xfId="56" xr:uid="{00000000-0005-0000-0000-000036000000}"/>
    <cellStyle name="20% - Accent5 5" xfId="57" xr:uid="{00000000-0005-0000-0000-000037000000}"/>
    <cellStyle name="20% - Accent5 6" xfId="58" xr:uid="{00000000-0005-0000-0000-000038000000}"/>
    <cellStyle name="20% - Accent5 7" xfId="59" xr:uid="{00000000-0005-0000-0000-000039000000}"/>
    <cellStyle name="20% - Accent5 8" xfId="60" xr:uid="{00000000-0005-0000-0000-00003A000000}"/>
    <cellStyle name="20% - Accent5 9" xfId="61" xr:uid="{00000000-0005-0000-0000-00003B000000}"/>
    <cellStyle name="20% - Accent6 10" xfId="62" xr:uid="{00000000-0005-0000-0000-00003C000000}"/>
    <cellStyle name="20% - Accent6 11" xfId="63" xr:uid="{00000000-0005-0000-0000-00003D000000}"/>
    <cellStyle name="20% - Accent6 12" xfId="64" xr:uid="{00000000-0005-0000-0000-00003E000000}"/>
    <cellStyle name="20% - Accent6 13" xfId="65" xr:uid="{00000000-0005-0000-0000-00003F000000}"/>
    <cellStyle name="20% - Accent6 2" xfId="66" xr:uid="{00000000-0005-0000-0000-000040000000}"/>
    <cellStyle name="20% - Accent6 3" xfId="67" xr:uid="{00000000-0005-0000-0000-000041000000}"/>
    <cellStyle name="20% - Accent6 4" xfId="68" xr:uid="{00000000-0005-0000-0000-000042000000}"/>
    <cellStyle name="20% - Accent6 5" xfId="69" xr:uid="{00000000-0005-0000-0000-000043000000}"/>
    <cellStyle name="20% - Accent6 6" xfId="70" xr:uid="{00000000-0005-0000-0000-000044000000}"/>
    <cellStyle name="20% - Accent6 7" xfId="71" xr:uid="{00000000-0005-0000-0000-000045000000}"/>
    <cellStyle name="20% - Accent6 8" xfId="72" xr:uid="{00000000-0005-0000-0000-000046000000}"/>
    <cellStyle name="20% - Accent6 9" xfId="73" xr:uid="{00000000-0005-0000-0000-000047000000}"/>
    <cellStyle name="20% - Akzent1 10" xfId="74" xr:uid="{00000000-0005-0000-0000-000048000000}"/>
    <cellStyle name="20% - Akzent1 10 2" xfId="75" xr:uid="{00000000-0005-0000-0000-000049000000}"/>
    <cellStyle name="20% - Akzent1 10 2 2" xfId="76" xr:uid="{00000000-0005-0000-0000-00004A000000}"/>
    <cellStyle name="20% - Akzent1 10 3" xfId="77" xr:uid="{00000000-0005-0000-0000-00004B000000}"/>
    <cellStyle name="20% - Akzent1 11" xfId="78" xr:uid="{00000000-0005-0000-0000-00004C000000}"/>
    <cellStyle name="20% - Akzent1 11 2" xfId="79" xr:uid="{00000000-0005-0000-0000-00004D000000}"/>
    <cellStyle name="20% - Akzent1 18 2" xfId="80" xr:uid="{00000000-0005-0000-0000-00004E000000}"/>
    <cellStyle name="20% - Akzent1 18 2 2" xfId="81" xr:uid="{00000000-0005-0000-0000-00004F000000}"/>
    <cellStyle name="20% - Akzent1 18 2 2 2" xfId="82" xr:uid="{00000000-0005-0000-0000-000050000000}"/>
    <cellStyle name="20% - Akzent1 18 2 3" xfId="83" xr:uid="{00000000-0005-0000-0000-000051000000}"/>
    <cellStyle name="20% - Akzent1 18 3" xfId="84" xr:uid="{00000000-0005-0000-0000-000052000000}"/>
    <cellStyle name="20% - Akzent1 18 3 2" xfId="85" xr:uid="{00000000-0005-0000-0000-000053000000}"/>
    <cellStyle name="20% - Akzent1 18 3 2 2" xfId="86" xr:uid="{00000000-0005-0000-0000-000054000000}"/>
    <cellStyle name="20% - Akzent1 18 3 3" xfId="87" xr:uid="{00000000-0005-0000-0000-000055000000}"/>
    <cellStyle name="20% - Akzent1 18 4" xfId="88" xr:uid="{00000000-0005-0000-0000-000056000000}"/>
    <cellStyle name="20% - Akzent1 18 4 2" xfId="89" xr:uid="{00000000-0005-0000-0000-000057000000}"/>
    <cellStyle name="20% - Akzent1 18 4 2 2" xfId="90" xr:uid="{00000000-0005-0000-0000-000058000000}"/>
    <cellStyle name="20% - Akzent1 18 4 3" xfId="91" xr:uid="{00000000-0005-0000-0000-000059000000}"/>
    <cellStyle name="20% - Akzent1 19 2" xfId="92" xr:uid="{00000000-0005-0000-0000-00005A000000}"/>
    <cellStyle name="20% - Akzent1 19 2 2" xfId="93" xr:uid="{00000000-0005-0000-0000-00005B000000}"/>
    <cellStyle name="20% - Akzent1 19 2 2 2" xfId="94" xr:uid="{00000000-0005-0000-0000-00005C000000}"/>
    <cellStyle name="20% - Akzent1 19 2 3" xfId="95" xr:uid="{00000000-0005-0000-0000-00005D000000}"/>
    <cellStyle name="20% - Akzent1 19 3" xfId="96" xr:uid="{00000000-0005-0000-0000-00005E000000}"/>
    <cellStyle name="20% - Akzent1 19 3 2" xfId="97" xr:uid="{00000000-0005-0000-0000-00005F000000}"/>
    <cellStyle name="20% - Akzent1 19 3 2 2" xfId="98" xr:uid="{00000000-0005-0000-0000-000060000000}"/>
    <cellStyle name="20% - Akzent1 19 3 3" xfId="99" xr:uid="{00000000-0005-0000-0000-000061000000}"/>
    <cellStyle name="20% - Akzent1 19 4" xfId="100" xr:uid="{00000000-0005-0000-0000-000062000000}"/>
    <cellStyle name="20% - Akzent1 19 4 2" xfId="101" xr:uid="{00000000-0005-0000-0000-000063000000}"/>
    <cellStyle name="20% - Akzent1 19 4 2 2" xfId="102" xr:uid="{00000000-0005-0000-0000-000064000000}"/>
    <cellStyle name="20% - Akzent1 19 4 3" xfId="103" xr:uid="{00000000-0005-0000-0000-000065000000}"/>
    <cellStyle name="20% - Akzent1 2" xfId="104" xr:uid="{00000000-0005-0000-0000-000066000000}"/>
    <cellStyle name="20% - Akzent1 2 10" xfId="105" xr:uid="{00000000-0005-0000-0000-000067000000}"/>
    <cellStyle name="20% - Akzent1 2 11" xfId="106" xr:uid="{00000000-0005-0000-0000-000068000000}"/>
    <cellStyle name="20% - Akzent1 2 12" xfId="107" xr:uid="{00000000-0005-0000-0000-000069000000}"/>
    <cellStyle name="20% - Akzent1 2 13" xfId="108" xr:uid="{00000000-0005-0000-0000-00006A000000}"/>
    <cellStyle name="20% - Akzent1 2 14" xfId="109" xr:uid="{00000000-0005-0000-0000-00006B000000}"/>
    <cellStyle name="20% - Akzent1 2 15" xfId="110" xr:uid="{00000000-0005-0000-0000-00006C000000}"/>
    <cellStyle name="20% - Akzent1 2 16" xfId="111" xr:uid="{00000000-0005-0000-0000-00006D000000}"/>
    <cellStyle name="20% - Akzent1 2 17" xfId="112" xr:uid="{00000000-0005-0000-0000-00006E000000}"/>
    <cellStyle name="20% - Akzent1 2 18" xfId="113" xr:uid="{00000000-0005-0000-0000-00006F000000}"/>
    <cellStyle name="20% - Akzent1 2 19" xfId="114" xr:uid="{00000000-0005-0000-0000-000070000000}"/>
    <cellStyle name="20% - Akzent1 2 2" xfId="115" xr:uid="{00000000-0005-0000-0000-000071000000}"/>
    <cellStyle name="20% - Akzent1 2 2 2" xfId="116" xr:uid="{00000000-0005-0000-0000-000072000000}"/>
    <cellStyle name="20% - Akzent1 2 2 3" xfId="117" xr:uid="{00000000-0005-0000-0000-000073000000}"/>
    <cellStyle name="20% - Akzent1 2 20" xfId="118" xr:uid="{00000000-0005-0000-0000-000074000000}"/>
    <cellStyle name="20% - Akzent1 2 21" xfId="119" xr:uid="{00000000-0005-0000-0000-000075000000}"/>
    <cellStyle name="20% - Akzent1 2 22" xfId="120" xr:uid="{00000000-0005-0000-0000-000076000000}"/>
    <cellStyle name="20% - Akzent1 2 23" xfId="121" xr:uid="{00000000-0005-0000-0000-000077000000}"/>
    <cellStyle name="20% - Akzent1 2 24" xfId="122" xr:uid="{00000000-0005-0000-0000-000078000000}"/>
    <cellStyle name="20% - Akzent1 2 25" xfId="123" xr:uid="{00000000-0005-0000-0000-000079000000}"/>
    <cellStyle name="20% - Akzent1 2 26" xfId="124" xr:uid="{00000000-0005-0000-0000-00007A000000}"/>
    <cellStyle name="20% - Akzent1 2 27" xfId="125" xr:uid="{00000000-0005-0000-0000-00007B000000}"/>
    <cellStyle name="20% - Akzent1 2 28" xfId="126" xr:uid="{00000000-0005-0000-0000-00007C000000}"/>
    <cellStyle name="20% - Akzent1 2 29" xfId="127" xr:uid="{00000000-0005-0000-0000-00007D000000}"/>
    <cellStyle name="20% - Akzent1 2 3" xfId="128" xr:uid="{00000000-0005-0000-0000-00007E000000}"/>
    <cellStyle name="20% - Akzent1 2 3 2" xfId="129" xr:uid="{00000000-0005-0000-0000-00007F000000}"/>
    <cellStyle name="20% - Akzent1 2 30" xfId="130" xr:uid="{00000000-0005-0000-0000-000080000000}"/>
    <cellStyle name="20% - Akzent1 2 31" xfId="131" xr:uid="{00000000-0005-0000-0000-000081000000}"/>
    <cellStyle name="20% - Akzent1 2 32" xfId="132" xr:uid="{00000000-0005-0000-0000-000082000000}"/>
    <cellStyle name="20% - Akzent1 2 33" xfId="133" xr:uid="{00000000-0005-0000-0000-000083000000}"/>
    <cellStyle name="20% - Akzent1 2 34" xfId="134" xr:uid="{00000000-0005-0000-0000-000084000000}"/>
    <cellStyle name="20% - Akzent1 2 35" xfId="135" xr:uid="{00000000-0005-0000-0000-000085000000}"/>
    <cellStyle name="20% - Akzent1 2 36" xfId="136" xr:uid="{00000000-0005-0000-0000-000086000000}"/>
    <cellStyle name="20% - Akzent1 2 37" xfId="137" xr:uid="{00000000-0005-0000-0000-000087000000}"/>
    <cellStyle name="20% - Akzent1 2 38" xfId="138" xr:uid="{00000000-0005-0000-0000-000088000000}"/>
    <cellStyle name="20% - Akzent1 2 39" xfId="139" xr:uid="{00000000-0005-0000-0000-000089000000}"/>
    <cellStyle name="20% - Akzent1 2 4" xfId="140" xr:uid="{00000000-0005-0000-0000-00008A000000}"/>
    <cellStyle name="20% - Akzent1 2 40" xfId="141" xr:uid="{00000000-0005-0000-0000-00008B000000}"/>
    <cellStyle name="20% - Akzent1 2 5" xfId="142" xr:uid="{00000000-0005-0000-0000-00008C000000}"/>
    <cellStyle name="20% - Akzent1 2 6" xfId="143" xr:uid="{00000000-0005-0000-0000-00008D000000}"/>
    <cellStyle name="20% - Akzent1 2 7" xfId="144" xr:uid="{00000000-0005-0000-0000-00008E000000}"/>
    <cellStyle name="20% - Akzent1 2 8" xfId="145" xr:uid="{00000000-0005-0000-0000-00008F000000}"/>
    <cellStyle name="20% - Akzent1 2 9" xfId="146" xr:uid="{00000000-0005-0000-0000-000090000000}"/>
    <cellStyle name="20% - Akzent1 21 2" xfId="147" xr:uid="{00000000-0005-0000-0000-000091000000}"/>
    <cellStyle name="20% - Akzent1 21 2 2" xfId="148" xr:uid="{00000000-0005-0000-0000-000092000000}"/>
    <cellStyle name="20% - Akzent1 21 2 2 2" xfId="149" xr:uid="{00000000-0005-0000-0000-000093000000}"/>
    <cellStyle name="20% - Akzent1 21 2 3" xfId="150" xr:uid="{00000000-0005-0000-0000-000094000000}"/>
    <cellStyle name="20% - Akzent1 24 2" xfId="151" xr:uid="{00000000-0005-0000-0000-000095000000}"/>
    <cellStyle name="20% - Akzent1 24 2 2" xfId="152" xr:uid="{00000000-0005-0000-0000-000096000000}"/>
    <cellStyle name="20% - Akzent1 24 2 2 2" xfId="153" xr:uid="{00000000-0005-0000-0000-000097000000}"/>
    <cellStyle name="20% - Akzent1 24 2 3" xfId="154" xr:uid="{00000000-0005-0000-0000-000098000000}"/>
    <cellStyle name="20% - Akzent1 24 3" xfId="155" xr:uid="{00000000-0005-0000-0000-000099000000}"/>
    <cellStyle name="20% - Akzent1 24 3 2" xfId="156" xr:uid="{00000000-0005-0000-0000-00009A000000}"/>
    <cellStyle name="20% - Akzent1 24 3 2 2" xfId="157" xr:uid="{00000000-0005-0000-0000-00009B000000}"/>
    <cellStyle name="20% - Akzent1 24 3 3" xfId="158" xr:uid="{00000000-0005-0000-0000-00009C000000}"/>
    <cellStyle name="20% - Akzent1 25" xfId="159" xr:uid="{00000000-0005-0000-0000-00009D000000}"/>
    <cellStyle name="20% - Akzent1 25 2" xfId="160" xr:uid="{00000000-0005-0000-0000-00009E000000}"/>
    <cellStyle name="20% - Akzent1 25 2 2" xfId="161" xr:uid="{00000000-0005-0000-0000-00009F000000}"/>
    <cellStyle name="20% - Akzent1 25 3" xfId="162" xr:uid="{00000000-0005-0000-0000-0000A0000000}"/>
    <cellStyle name="20% - Akzent1 27" xfId="163" xr:uid="{00000000-0005-0000-0000-0000A1000000}"/>
    <cellStyle name="20% - Akzent1 27 2" xfId="164" xr:uid="{00000000-0005-0000-0000-0000A2000000}"/>
    <cellStyle name="20% - Akzent1 27 2 2" xfId="165" xr:uid="{00000000-0005-0000-0000-0000A3000000}"/>
    <cellStyle name="20% - Akzent1 27 3" xfId="166" xr:uid="{00000000-0005-0000-0000-0000A4000000}"/>
    <cellStyle name="20% - Akzent1 3" xfId="167" xr:uid="{00000000-0005-0000-0000-0000A5000000}"/>
    <cellStyle name="20% - Akzent1 3 2" xfId="168" xr:uid="{00000000-0005-0000-0000-0000A6000000}"/>
    <cellStyle name="20% - Akzent1 3 2 2" xfId="169" xr:uid="{00000000-0005-0000-0000-0000A7000000}"/>
    <cellStyle name="20% - Akzent1 3 2 3" xfId="170" xr:uid="{00000000-0005-0000-0000-0000A8000000}"/>
    <cellStyle name="20% - Akzent1 3 3" xfId="171" xr:uid="{00000000-0005-0000-0000-0000A9000000}"/>
    <cellStyle name="20% - Akzent1 3 3 2" xfId="172" xr:uid="{00000000-0005-0000-0000-0000AA000000}"/>
    <cellStyle name="20% - Akzent1 3 4" xfId="173" xr:uid="{00000000-0005-0000-0000-0000AB000000}"/>
    <cellStyle name="20% - Akzent1 3 5" xfId="174" xr:uid="{00000000-0005-0000-0000-0000AC000000}"/>
    <cellStyle name="20% - Akzent1 3 6" xfId="175" xr:uid="{00000000-0005-0000-0000-0000AD000000}"/>
    <cellStyle name="20% - Akzent1 3 7" xfId="176" xr:uid="{00000000-0005-0000-0000-0000AE000000}"/>
    <cellStyle name="20% - Akzent1 3 8" xfId="177" xr:uid="{00000000-0005-0000-0000-0000AF000000}"/>
    <cellStyle name="20% - Akzent1 3 9" xfId="178" xr:uid="{00000000-0005-0000-0000-0000B0000000}"/>
    <cellStyle name="20% - Akzent1 4" xfId="179" xr:uid="{00000000-0005-0000-0000-0000B1000000}"/>
    <cellStyle name="20% - Akzent1 4 2" xfId="180" xr:uid="{00000000-0005-0000-0000-0000B2000000}"/>
    <cellStyle name="20% - Akzent1 4 2 2" xfId="181" xr:uid="{00000000-0005-0000-0000-0000B3000000}"/>
    <cellStyle name="20% - Akzent1 4 2 3" xfId="182" xr:uid="{00000000-0005-0000-0000-0000B4000000}"/>
    <cellStyle name="20% - Akzent1 4 3" xfId="183" xr:uid="{00000000-0005-0000-0000-0000B5000000}"/>
    <cellStyle name="20% - Akzent1 4 3 2" xfId="184" xr:uid="{00000000-0005-0000-0000-0000B6000000}"/>
    <cellStyle name="20% - Akzent1 4 4" xfId="185" xr:uid="{00000000-0005-0000-0000-0000B7000000}"/>
    <cellStyle name="20% - Akzent1 4 5" xfId="186" xr:uid="{00000000-0005-0000-0000-0000B8000000}"/>
    <cellStyle name="20% - Akzent1 4 6" xfId="187" xr:uid="{00000000-0005-0000-0000-0000B9000000}"/>
    <cellStyle name="20% - Akzent1 4 7" xfId="188" xr:uid="{00000000-0005-0000-0000-0000BA000000}"/>
    <cellStyle name="20% - Akzent1 4 8" xfId="189" xr:uid="{00000000-0005-0000-0000-0000BB000000}"/>
    <cellStyle name="20% - Akzent1 4 9" xfId="190" xr:uid="{00000000-0005-0000-0000-0000BC000000}"/>
    <cellStyle name="20% - Akzent1 5" xfId="191" xr:uid="{00000000-0005-0000-0000-0000BD000000}"/>
    <cellStyle name="20% - Akzent1 5 2" xfId="192" xr:uid="{00000000-0005-0000-0000-0000BE000000}"/>
    <cellStyle name="20% - Akzent1 5 2 2" xfId="193" xr:uid="{00000000-0005-0000-0000-0000BF000000}"/>
    <cellStyle name="20% - Akzent1 5 2 3" xfId="194" xr:uid="{00000000-0005-0000-0000-0000C0000000}"/>
    <cellStyle name="20% - Akzent1 5 3" xfId="195" xr:uid="{00000000-0005-0000-0000-0000C1000000}"/>
    <cellStyle name="20% - Akzent1 5 4" xfId="196" xr:uid="{00000000-0005-0000-0000-0000C2000000}"/>
    <cellStyle name="20% - Akzent1 6" xfId="197" xr:uid="{00000000-0005-0000-0000-0000C3000000}"/>
    <cellStyle name="20% - Akzent1 6 2" xfId="198" xr:uid="{00000000-0005-0000-0000-0000C4000000}"/>
    <cellStyle name="20% - Akzent1 6 2 2" xfId="199" xr:uid="{00000000-0005-0000-0000-0000C5000000}"/>
    <cellStyle name="20% - Akzent1 6 2 3" xfId="200" xr:uid="{00000000-0005-0000-0000-0000C6000000}"/>
    <cellStyle name="20% - Akzent1 6 3" xfId="201" xr:uid="{00000000-0005-0000-0000-0000C7000000}"/>
    <cellStyle name="20% - Akzent1 6 4" xfId="202" xr:uid="{00000000-0005-0000-0000-0000C8000000}"/>
    <cellStyle name="20% - Akzent1 7" xfId="203" xr:uid="{00000000-0005-0000-0000-0000C9000000}"/>
    <cellStyle name="20% - Akzent1 7 2" xfId="204" xr:uid="{00000000-0005-0000-0000-0000CA000000}"/>
    <cellStyle name="20% - Akzent1 7 2 2" xfId="205" xr:uid="{00000000-0005-0000-0000-0000CB000000}"/>
    <cellStyle name="20% - Akzent1 7 2 3" xfId="206" xr:uid="{00000000-0005-0000-0000-0000CC000000}"/>
    <cellStyle name="20% - Akzent1 7 3" xfId="207" xr:uid="{00000000-0005-0000-0000-0000CD000000}"/>
    <cellStyle name="20% - Akzent1 7 4" xfId="208" xr:uid="{00000000-0005-0000-0000-0000CE000000}"/>
    <cellStyle name="20% - Akzent1 8" xfId="209" xr:uid="{00000000-0005-0000-0000-0000CF000000}"/>
    <cellStyle name="20% - Akzent1 8 2" xfId="210" xr:uid="{00000000-0005-0000-0000-0000D0000000}"/>
    <cellStyle name="20% - Akzent1 9" xfId="211" xr:uid="{00000000-0005-0000-0000-0000D1000000}"/>
    <cellStyle name="20% - Akzent1 9 2" xfId="212" xr:uid="{00000000-0005-0000-0000-0000D2000000}"/>
    <cellStyle name="20% - Akzent1 9 2 2" xfId="213" xr:uid="{00000000-0005-0000-0000-0000D3000000}"/>
    <cellStyle name="20% - Akzent1 9 2 3" xfId="214" xr:uid="{00000000-0005-0000-0000-0000D4000000}"/>
    <cellStyle name="20% - Akzent1 9 3" xfId="215" xr:uid="{00000000-0005-0000-0000-0000D5000000}"/>
    <cellStyle name="20% - Akzent1 9 4" xfId="216" xr:uid="{00000000-0005-0000-0000-0000D6000000}"/>
    <cellStyle name="20% - Akzent2 10" xfId="217" xr:uid="{00000000-0005-0000-0000-0000D7000000}"/>
    <cellStyle name="20% - Akzent2 10 2" xfId="218" xr:uid="{00000000-0005-0000-0000-0000D8000000}"/>
    <cellStyle name="20% - Akzent2 10 2 2" xfId="219" xr:uid="{00000000-0005-0000-0000-0000D9000000}"/>
    <cellStyle name="20% - Akzent2 10 3" xfId="220" xr:uid="{00000000-0005-0000-0000-0000DA000000}"/>
    <cellStyle name="20% - Akzent2 10 4" xfId="221" xr:uid="{00000000-0005-0000-0000-0000DB000000}"/>
    <cellStyle name="20% - Akzent2 10 5" xfId="222" xr:uid="{00000000-0005-0000-0000-0000DC000000}"/>
    <cellStyle name="20% - Akzent2 11" xfId="223" xr:uid="{00000000-0005-0000-0000-0000DD000000}"/>
    <cellStyle name="20% - Akzent2 11 2" xfId="224" xr:uid="{00000000-0005-0000-0000-0000DE000000}"/>
    <cellStyle name="20% - Akzent2 11 2 2" xfId="225" xr:uid="{00000000-0005-0000-0000-0000DF000000}"/>
    <cellStyle name="20% - Akzent2 11 3" xfId="226" xr:uid="{00000000-0005-0000-0000-0000E0000000}"/>
    <cellStyle name="20% - Akzent2 11 4" xfId="227" xr:uid="{00000000-0005-0000-0000-0000E1000000}"/>
    <cellStyle name="20% - Akzent2 11 5" xfId="228" xr:uid="{00000000-0005-0000-0000-0000E2000000}"/>
    <cellStyle name="20% - Akzent2 12" xfId="229" xr:uid="{00000000-0005-0000-0000-0000E3000000}"/>
    <cellStyle name="20% - Akzent2 12 2" xfId="230" xr:uid="{00000000-0005-0000-0000-0000E4000000}"/>
    <cellStyle name="20% - Akzent2 12 3" xfId="231" xr:uid="{00000000-0005-0000-0000-0000E5000000}"/>
    <cellStyle name="20% - Akzent2 13" xfId="232" xr:uid="{00000000-0005-0000-0000-0000E6000000}"/>
    <cellStyle name="20% - Akzent2 13 2" xfId="233" xr:uid="{00000000-0005-0000-0000-0000E7000000}"/>
    <cellStyle name="20% - Akzent2 13 3" xfId="234" xr:uid="{00000000-0005-0000-0000-0000E8000000}"/>
    <cellStyle name="20% - Akzent2 14" xfId="235" xr:uid="{00000000-0005-0000-0000-0000E9000000}"/>
    <cellStyle name="20% - Akzent2 14 2" xfId="236" xr:uid="{00000000-0005-0000-0000-0000EA000000}"/>
    <cellStyle name="20% - Akzent2 14 3" xfId="237" xr:uid="{00000000-0005-0000-0000-0000EB000000}"/>
    <cellStyle name="20% - Akzent2 15" xfId="238" xr:uid="{00000000-0005-0000-0000-0000EC000000}"/>
    <cellStyle name="20% - Akzent2 15 2" xfId="239" xr:uid="{00000000-0005-0000-0000-0000ED000000}"/>
    <cellStyle name="20% - Akzent2 15 3" xfId="240" xr:uid="{00000000-0005-0000-0000-0000EE000000}"/>
    <cellStyle name="20% - Akzent2 16" xfId="241" xr:uid="{00000000-0005-0000-0000-0000EF000000}"/>
    <cellStyle name="20% - Akzent2 16 2" xfId="242" xr:uid="{00000000-0005-0000-0000-0000F0000000}"/>
    <cellStyle name="20% - Akzent2 16 3" xfId="243" xr:uid="{00000000-0005-0000-0000-0000F1000000}"/>
    <cellStyle name="20% - Akzent2 2" xfId="244" xr:uid="{00000000-0005-0000-0000-0000F2000000}"/>
    <cellStyle name="20% - Akzent2 2 10" xfId="245" xr:uid="{00000000-0005-0000-0000-0000F3000000}"/>
    <cellStyle name="20% - Akzent2 2 11" xfId="246" xr:uid="{00000000-0005-0000-0000-0000F4000000}"/>
    <cellStyle name="20% - Akzent2 2 12" xfId="247" xr:uid="{00000000-0005-0000-0000-0000F5000000}"/>
    <cellStyle name="20% - Akzent2 2 13" xfId="248" xr:uid="{00000000-0005-0000-0000-0000F6000000}"/>
    <cellStyle name="20% - Akzent2 2 14" xfId="249" xr:uid="{00000000-0005-0000-0000-0000F7000000}"/>
    <cellStyle name="20% - Akzent2 2 15" xfId="250" xr:uid="{00000000-0005-0000-0000-0000F8000000}"/>
    <cellStyle name="20% - Akzent2 2 16" xfId="251" xr:uid="{00000000-0005-0000-0000-0000F9000000}"/>
    <cellStyle name="20% - Akzent2 2 17" xfId="252" xr:uid="{00000000-0005-0000-0000-0000FA000000}"/>
    <cellStyle name="20% - Akzent2 2 18" xfId="253" xr:uid="{00000000-0005-0000-0000-0000FB000000}"/>
    <cellStyle name="20% - Akzent2 2 19" xfId="254" xr:uid="{00000000-0005-0000-0000-0000FC000000}"/>
    <cellStyle name="20% - Akzent2 2 2" xfId="255" xr:uid="{00000000-0005-0000-0000-0000FD000000}"/>
    <cellStyle name="20% - Akzent2 2 20" xfId="256" xr:uid="{00000000-0005-0000-0000-0000FE000000}"/>
    <cellStyle name="20% - Akzent2 2 21" xfId="257" xr:uid="{00000000-0005-0000-0000-0000FF000000}"/>
    <cellStyle name="20% - Akzent2 2 22" xfId="258" xr:uid="{00000000-0005-0000-0000-000000010000}"/>
    <cellStyle name="20% - Akzent2 2 23" xfId="259" xr:uid="{00000000-0005-0000-0000-000001010000}"/>
    <cellStyle name="20% - Akzent2 2 24" xfId="260" xr:uid="{00000000-0005-0000-0000-000002010000}"/>
    <cellStyle name="20% - Akzent2 2 25" xfId="261" xr:uid="{00000000-0005-0000-0000-000003010000}"/>
    <cellStyle name="20% - Akzent2 2 26" xfId="262" xr:uid="{00000000-0005-0000-0000-000004010000}"/>
    <cellStyle name="20% - Akzent2 2 27" xfId="263" xr:uid="{00000000-0005-0000-0000-000005010000}"/>
    <cellStyle name="20% - Akzent2 2 28" xfId="264" xr:uid="{00000000-0005-0000-0000-000006010000}"/>
    <cellStyle name="20% - Akzent2 2 29" xfId="265" xr:uid="{00000000-0005-0000-0000-000007010000}"/>
    <cellStyle name="20% - Akzent2 2 3" xfId="266" xr:uid="{00000000-0005-0000-0000-000008010000}"/>
    <cellStyle name="20% - Akzent2 2 30" xfId="267" xr:uid="{00000000-0005-0000-0000-000009010000}"/>
    <cellStyle name="20% - Akzent2 2 31" xfId="268" xr:uid="{00000000-0005-0000-0000-00000A010000}"/>
    <cellStyle name="20% - Akzent2 2 32" xfId="269" xr:uid="{00000000-0005-0000-0000-00000B010000}"/>
    <cellStyle name="20% - Akzent2 2 33" xfId="270" xr:uid="{00000000-0005-0000-0000-00000C010000}"/>
    <cellStyle name="20% - Akzent2 2 34" xfId="271" xr:uid="{00000000-0005-0000-0000-00000D010000}"/>
    <cellStyle name="20% - Akzent2 2 35" xfId="272" xr:uid="{00000000-0005-0000-0000-00000E010000}"/>
    <cellStyle name="20% - Akzent2 2 36" xfId="273" xr:uid="{00000000-0005-0000-0000-00000F010000}"/>
    <cellStyle name="20% - Akzent2 2 37" xfId="274" xr:uid="{00000000-0005-0000-0000-000010010000}"/>
    <cellStyle name="20% - Akzent2 2 38" xfId="275" xr:uid="{00000000-0005-0000-0000-000011010000}"/>
    <cellStyle name="20% - Akzent2 2 39" xfId="276" xr:uid="{00000000-0005-0000-0000-000012010000}"/>
    <cellStyle name="20% - Akzent2 2 4" xfId="277" xr:uid="{00000000-0005-0000-0000-000013010000}"/>
    <cellStyle name="20% - Akzent2 2 5" xfId="278" xr:uid="{00000000-0005-0000-0000-000014010000}"/>
    <cellStyle name="20% - Akzent2 2 6" xfId="279" xr:uid="{00000000-0005-0000-0000-000015010000}"/>
    <cellStyle name="20% - Akzent2 2 7" xfId="280" xr:uid="{00000000-0005-0000-0000-000016010000}"/>
    <cellStyle name="20% - Akzent2 2 8" xfId="281" xr:uid="{00000000-0005-0000-0000-000017010000}"/>
    <cellStyle name="20% - Akzent2 2 9" xfId="282" xr:uid="{00000000-0005-0000-0000-000018010000}"/>
    <cellStyle name="20% - Akzent2 3" xfId="283" xr:uid="{00000000-0005-0000-0000-000019010000}"/>
    <cellStyle name="20% - Akzent2 3 10" xfId="284" xr:uid="{00000000-0005-0000-0000-00001A010000}"/>
    <cellStyle name="20% - Akzent2 3 11" xfId="285" xr:uid="{00000000-0005-0000-0000-00001B010000}"/>
    <cellStyle name="20% - Akzent2 3 12" xfId="286" xr:uid="{00000000-0005-0000-0000-00001C010000}"/>
    <cellStyle name="20% - Akzent2 3 13" xfId="287" xr:uid="{00000000-0005-0000-0000-00001D010000}"/>
    <cellStyle name="20% - Akzent2 3 14" xfId="288" xr:uid="{00000000-0005-0000-0000-00001E010000}"/>
    <cellStyle name="20% - Akzent2 3 15" xfId="289" xr:uid="{00000000-0005-0000-0000-00001F010000}"/>
    <cellStyle name="20% - Akzent2 3 16" xfId="290" xr:uid="{00000000-0005-0000-0000-000020010000}"/>
    <cellStyle name="20% - Akzent2 3 17" xfId="291" xr:uid="{00000000-0005-0000-0000-000021010000}"/>
    <cellStyle name="20% - Akzent2 3 18" xfId="292" xr:uid="{00000000-0005-0000-0000-000022010000}"/>
    <cellStyle name="20% - Akzent2 3 19" xfId="293" xr:uid="{00000000-0005-0000-0000-000023010000}"/>
    <cellStyle name="20% - Akzent2 3 2" xfId="294" xr:uid="{00000000-0005-0000-0000-000024010000}"/>
    <cellStyle name="20% - Akzent2 3 2 2" xfId="295" xr:uid="{00000000-0005-0000-0000-000025010000}"/>
    <cellStyle name="20% - Akzent2 3 20" xfId="296" xr:uid="{00000000-0005-0000-0000-000026010000}"/>
    <cellStyle name="20% - Akzent2 3 21" xfId="297" xr:uid="{00000000-0005-0000-0000-000027010000}"/>
    <cellStyle name="20% - Akzent2 3 22" xfId="298" xr:uid="{00000000-0005-0000-0000-000028010000}"/>
    <cellStyle name="20% - Akzent2 3 23" xfId="299" xr:uid="{00000000-0005-0000-0000-000029010000}"/>
    <cellStyle name="20% - Akzent2 3 3" xfId="300" xr:uid="{00000000-0005-0000-0000-00002A010000}"/>
    <cellStyle name="20% - Akzent2 3 3 2" xfId="301" xr:uid="{00000000-0005-0000-0000-00002B010000}"/>
    <cellStyle name="20% - Akzent2 3 4" xfId="302" xr:uid="{00000000-0005-0000-0000-00002C010000}"/>
    <cellStyle name="20% - Akzent2 3 4 2" xfId="303" xr:uid="{00000000-0005-0000-0000-00002D010000}"/>
    <cellStyle name="20% - Akzent2 3 5" xfId="304" xr:uid="{00000000-0005-0000-0000-00002E010000}"/>
    <cellStyle name="20% - Akzent2 3 5 2" xfId="305" xr:uid="{00000000-0005-0000-0000-00002F010000}"/>
    <cellStyle name="20% - Akzent2 3 6" xfId="306" xr:uid="{00000000-0005-0000-0000-000030010000}"/>
    <cellStyle name="20% - Akzent2 3 6 2" xfId="307" xr:uid="{00000000-0005-0000-0000-000031010000}"/>
    <cellStyle name="20% - Akzent2 3 7" xfId="308" xr:uid="{00000000-0005-0000-0000-000032010000}"/>
    <cellStyle name="20% - Akzent2 3 7 2" xfId="309" xr:uid="{00000000-0005-0000-0000-000033010000}"/>
    <cellStyle name="20% - Akzent2 3 8" xfId="310" xr:uid="{00000000-0005-0000-0000-000034010000}"/>
    <cellStyle name="20% - Akzent2 3 8 2" xfId="311" xr:uid="{00000000-0005-0000-0000-000035010000}"/>
    <cellStyle name="20% - Akzent2 3 9" xfId="312" xr:uid="{00000000-0005-0000-0000-000036010000}"/>
    <cellStyle name="20% - Akzent2 4" xfId="313" xr:uid="{00000000-0005-0000-0000-000037010000}"/>
    <cellStyle name="20% - Akzent2 4 10" xfId="314" xr:uid="{00000000-0005-0000-0000-000038010000}"/>
    <cellStyle name="20% - Akzent2 4 2" xfId="315" xr:uid="{00000000-0005-0000-0000-000039010000}"/>
    <cellStyle name="20% - Akzent2 4 2 2" xfId="316" xr:uid="{00000000-0005-0000-0000-00003A010000}"/>
    <cellStyle name="20% - Akzent2 4 3" xfId="317" xr:uid="{00000000-0005-0000-0000-00003B010000}"/>
    <cellStyle name="20% - Akzent2 4 3 2" xfId="318" xr:uid="{00000000-0005-0000-0000-00003C010000}"/>
    <cellStyle name="20% - Akzent2 4 4" xfId="319" xr:uid="{00000000-0005-0000-0000-00003D010000}"/>
    <cellStyle name="20% - Akzent2 4 5" xfId="320" xr:uid="{00000000-0005-0000-0000-00003E010000}"/>
    <cellStyle name="20% - Akzent2 4 6" xfId="321" xr:uid="{00000000-0005-0000-0000-00003F010000}"/>
    <cellStyle name="20% - Akzent2 4 7" xfId="322" xr:uid="{00000000-0005-0000-0000-000040010000}"/>
    <cellStyle name="20% - Akzent2 4 8" xfId="323" xr:uid="{00000000-0005-0000-0000-000041010000}"/>
    <cellStyle name="20% - Akzent2 4 9" xfId="324" xr:uid="{00000000-0005-0000-0000-000042010000}"/>
    <cellStyle name="20% - Akzent2 5" xfId="325" xr:uid="{00000000-0005-0000-0000-000043010000}"/>
    <cellStyle name="20% - Akzent2 5 2" xfId="326" xr:uid="{00000000-0005-0000-0000-000044010000}"/>
    <cellStyle name="20% - Akzent2 5 2 2" xfId="327" xr:uid="{00000000-0005-0000-0000-000045010000}"/>
    <cellStyle name="20% - Akzent2 5 3" xfId="328" xr:uid="{00000000-0005-0000-0000-000046010000}"/>
    <cellStyle name="20% - Akzent2 5 4" xfId="329" xr:uid="{00000000-0005-0000-0000-000047010000}"/>
    <cellStyle name="20% - Akzent2 5 5" xfId="330" xr:uid="{00000000-0005-0000-0000-000048010000}"/>
    <cellStyle name="20% - Akzent2 6" xfId="331" xr:uid="{00000000-0005-0000-0000-000049010000}"/>
    <cellStyle name="20% - Akzent2 6 2" xfId="332" xr:uid="{00000000-0005-0000-0000-00004A010000}"/>
    <cellStyle name="20% - Akzent2 6 2 2" xfId="333" xr:uid="{00000000-0005-0000-0000-00004B010000}"/>
    <cellStyle name="20% - Akzent2 6 3" xfId="334" xr:uid="{00000000-0005-0000-0000-00004C010000}"/>
    <cellStyle name="20% - Akzent2 6 4" xfId="335" xr:uid="{00000000-0005-0000-0000-00004D010000}"/>
    <cellStyle name="20% - Akzent2 6 5" xfId="336" xr:uid="{00000000-0005-0000-0000-00004E010000}"/>
    <cellStyle name="20% - Akzent2 7" xfId="337" xr:uid="{00000000-0005-0000-0000-00004F010000}"/>
    <cellStyle name="20% - Akzent2 7 2" xfId="338" xr:uid="{00000000-0005-0000-0000-000050010000}"/>
    <cellStyle name="20% - Akzent2 7 2 2" xfId="339" xr:uid="{00000000-0005-0000-0000-000051010000}"/>
    <cellStyle name="20% - Akzent2 7 3" xfId="340" xr:uid="{00000000-0005-0000-0000-000052010000}"/>
    <cellStyle name="20% - Akzent2 7 4" xfId="341" xr:uid="{00000000-0005-0000-0000-000053010000}"/>
    <cellStyle name="20% - Akzent2 7 5" xfId="342" xr:uid="{00000000-0005-0000-0000-000054010000}"/>
    <cellStyle name="20% - Akzent2 8" xfId="343" xr:uid="{00000000-0005-0000-0000-000055010000}"/>
    <cellStyle name="20% - Akzent2 8 2" xfId="344" xr:uid="{00000000-0005-0000-0000-000056010000}"/>
    <cellStyle name="20% - Akzent2 8 2 2" xfId="345" xr:uid="{00000000-0005-0000-0000-000057010000}"/>
    <cellStyle name="20% - Akzent2 8 3" xfId="346" xr:uid="{00000000-0005-0000-0000-000058010000}"/>
    <cellStyle name="20% - Akzent2 8 4" xfId="347" xr:uid="{00000000-0005-0000-0000-000059010000}"/>
    <cellStyle name="20% - Akzent2 8 5" xfId="348" xr:uid="{00000000-0005-0000-0000-00005A010000}"/>
    <cellStyle name="20% - Akzent2 9" xfId="349" xr:uid="{00000000-0005-0000-0000-00005B010000}"/>
    <cellStyle name="20% - Akzent2 9 2" xfId="350" xr:uid="{00000000-0005-0000-0000-00005C010000}"/>
    <cellStyle name="20% - Akzent2 9 2 2" xfId="351" xr:uid="{00000000-0005-0000-0000-00005D010000}"/>
    <cellStyle name="20% - Akzent2 9 3" xfId="352" xr:uid="{00000000-0005-0000-0000-00005E010000}"/>
    <cellStyle name="20% - Akzent2 9 4" xfId="353" xr:uid="{00000000-0005-0000-0000-00005F010000}"/>
    <cellStyle name="20% - Akzent2 9 5" xfId="354" xr:uid="{00000000-0005-0000-0000-000060010000}"/>
    <cellStyle name="20% - Akzent3 10" xfId="355" xr:uid="{00000000-0005-0000-0000-000061010000}"/>
    <cellStyle name="20% - Akzent3 10 2" xfId="356" xr:uid="{00000000-0005-0000-0000-000062010000}"/>
    <cellStyle name="20% - Akzent3 10 2 2" xfId="357" xr:uid="{00000000-0005-0000-0000-000063010000}"/>
    <cellStyle name="20% - Akzent3 10 3" xfId="358" xr:uid="{00000000-0005-0000-0000-000064010000}"/>
    <cellStyle name="20% - Akzent3 10 4" xfId="359" xr:uid="{00000000-0005-0000-0000-000065010000}"/>
    <cellStyle name="20% - Akzent3 10 5" xfId="360" xr:uid="{00000000-0005-0000-0000-000066010000}"/>
    <cellStyle name="20% - Akzent3 11" xfId="361" xr:uid="{00000000-0005-0000-0000-000067010000}"/>
    <cellStyle name="20% - Akzent3 11 2" xfId="362" xr:uid="{00000000-0005-0000-0000-000068010000}"/>
    <cellStyle name="20% - Akzent3 11 2 2" xfId="363" xr:uid="{00000000-0005-0000-0000-000069010000}"/>
    <cellStyle name="20% - Akzent3 11 3" xfId="364" xr:uid="{00000000-0005-0000-0000-00006A010000}"/>
    <cellStyle name="20% - Akzent3 11 4" xfId="365" xr:uid="{00000000-0005-0000-0000-00006B010000}"/>
    <cellStyle name="20% - Akzent3 11 5" xfId="366" xr:uid="{00000000-0005-0000-0000-00006C010000}"/>
    <cellStyle name="20% - Akzent3 12" xfId="367" xr:uid="{00000000-0005-0000-0000-00006D010000}"/>
    <cellStyle name="20% - Akzent3 12 2" xfId="368" xr:uid="{00000000-0005-0000-0000-00006E010000}"/>
    <cellStyle name="20% - Akzent3 12 3" xfId="369" xr:uid="{00000000-0005-0000-0000-00006F010000}"/>
    <cellStyle name="20% - Akzent3 13" xfId="370" xr:uid="{00000000-0005-0000-0000-000070010000}"/>
    <cellStyle name="20% - Akzent3 13 2" xfId="371" xr:uid="{00000000-0005-0000-0000-000071010000}"/>
    <cellStyle name="20% - Akzent3 13 3" xfId="372" xr:uid="{00000000-0005-0000-0000-000072010000}"/>
    <cellStyle name="20% - Akzent3 14" xfId="373" xr:uid="{00000000-0005-0000-0000-000073010000}"/>
    <cellStyle name="20% - Akzent3 14 2" xfId="374" xr:uid="{00000000-0005-0000-0000-000074010000}"/>
    <cellStyle name="20% - Akzent3 14 3" xfId="375" xr:uid="{00000000-0005-0000-0000-000075010000}"/>
    <cellStyle name="20% - Akzent3 15" xfId="376" xr:uid="{00000000-0005-0000-0000-000076010000}"/>
    <cellStyle name="20% - Akzent3 15 2" xfId="377" xr:uid="{00000000-0005-0000-0000-000077010000}"/>
    <cellStyle name="20% - Akzent3 15 3" xfId="378" xr:uid="{00000000-0005-0000-0000-000078010000}"/>
    <cellStyle name="20% - Akzent3 16" xfId="379" xr:uid="{00000000-0005-0000-0000-000079010000}"/>
    <cellStyle name="20% - Akzent3 16 2" xfId="380" xr:uid="{00000000-0005-0000-0000-00007A010000}"/>
    <cellStyle name="20% - Akzent3 16 3" xfId="381" xr:uid="{00000000-0005-0000-0000-00007B010000}"/>
    <cellStyle name="20% - Akzent3 2" xfId="382" xr:uid="{00000000-0005-0000-0000-00007C010000}"/>
    <cellStyle name="20% - Akzent3 2 10" xfId="383" xr:uid="{00000000-0005-0000-0000-00007D010000}"/>
    <cellStyle name="20% - Akzent3 2 11" xfId="384" xr:uid="{00000000-0005-0000-0000-00007E010000}"/>
    <cellStyle name="20% - Akzent3 2 12" xfId="385" xr:uid="{00000000-0005-0000-0000-00007F010000}"/>
    <cellStyle name="20% - Akzent3 2 13" xfId="386" xr:uid="{00000000-0005-0000-0000-000080010000}"/>
    <cellStyle name="20% - Akzent3 2 14" xfId="387" xr:uid="{00000000-0005-0000-0000-000081010000}"/>
    <cellStyle name="20% - Akzent3 2 15" xfId="388" xr:uid="{00000000-0005-0000-0000-000082010000}"/>
    <cellStyle name="20% - Akzent3 2 16" xfId="389" xr:uid="{00000000-0005-0000-0000-000083010000}"/>
    <cellStyle name="20% - Akzent3 2 17" xfId="390" xr:uid="{00000000-0005-0000-0000-000084010000}"/>
    <cellStyle name="20% - Akzent3 2 18" xfId="391" xr:uid="{00000000-0005-0000-0000-000085010000}"/>
    <cellStyle name="20% - Akzent3 2 19" xfId="392" xr:uid="{00000000-0005-0000-0000-000086010000}"/>
    <cellStyle name="20% - Akzent3 2 2" xfId="393" xr:uid="{00000000-0005-0000-0000-000087010000}"/>
    <cellStyle name="20% - Akzent3 2 20" xfId="394" xr:uid="{00000000-0005-0000-0000-000088010000}"/>
    <cellStyle name="20% - Akzent3 2 21" xfId="395" xr:uid="{00000000-0005-0000-0000-000089010000}"/>
    <cellStyle name="20% - Akzent3 2 22" xfId="396" xr:uid="{00000000-0005-0000-0000-00008A010000}"/>
    <cellStyle name="20% - Akzent3 2 23" xfId="397" xr:uid="{00000000-0005-0000-0000-00008B010000}"/>
    <cellStyle name="20% - Akzent3 2 24" xfId="398" xr:uid="{00000000-0005-0000-0000-00008C010000}"/>
    <cellStyle name="20% - Akzent3 2 25" xfId="399" xr:uid="{00000000-0005-0000-0000-00008D010000}"/>
    <cellStyle name="20% - Akzent3 2 26" xfId="400" xr:uid="{00000000-0005-0000-0000-00008E010000}"/>
    <cellStyle name="20% - Akzent3 2 27" xfId="401" xr:uid="{00000000-0005-0000-0000-00008F010000}"/>
    <cellStyle name="20% - Akzent3 2 28" xfId="402" xr:uid="{00000000-0005-0000-0000-000090010000}"/>
    <cellStyle name="20% - Akzent3 2 29" xfId="403" xr:uid="{00000000-0005-0000-0000-000091010000}"/>
    <cellStyle name="20% - Akzent3 2 3" xfId="404" xr:uid="{00000000-0005-0000-0000-000092010000}"/>
    <cellStyle name="20% - Akzent3 2 30" xfId="405" xr:uid="{00000000-0005-0000-0000-000093010000}"/>
    <cellStyle name="20% - Akzent3 2 31" xfId="406" xr:uid="{00000000-0005-0000-0000-000094010000}"/>
    <cellStyle name="20% - Akzent3 2 32" xfId="407" xr:uid="{00000000-0005-0000-0000-000095010000}"/>
    <cellStyle name="20% - Akzent3 2 33" xfId="408" xr:uid="{00000000-0005-0000-0000-000096010000}"/>
    <cellStyle name="20% - Akzent3 2 34" xfId="409" xr:uid="{00000000-0005-0000-0000-000097010000}"/>
    <cellStyle name="20% - Akzent3 2 35" xfId="410" xr:uid="{00000000-0005-0000-0000-000098010000}"/>
    <cellStyle name="20% - Akzent3 2 36" xfId="411" xr:uid="{00000000-0005-0000-0000-000099010000}"/>
    <cellStyle name="20% - Akzent3 2 37" xfId="412" xr:uid="{00000000-0005-0000-0000-00009A010000}"/>
    <cellStyle name="20% - Akzent3 2 38" xfId="413" xr:uid="{00000000-0005-0000-0000-00009B010000}"/>
    <cellStyle name="20% - Akzent3 2 39" xfId="414" xr:uid="{00000000-0005-0000-0000-00009C010000}"/>
    <cellStyle name="20% - Akzent3 2 4" xfId="415" xr:uid="{00000000-0005-0000-0000-00009D010000}"/>
    <cellStyle name="20% - Akzent3 2 5" xfId="416" xr:uid="{00000000-0005-0000-0000-00009E010000}"/>
    <cellStyle name="20% - Akzent3 2 6" xfId="417" xr:uid="{00000000-0005-0000-0000-00009F010000}"/>
    <cellStyle name="20% - Akzent3 2 7" xfId="418" xr:uid="{00000000-0005-0000-0000-0000A0010000}"/>
    <cellStyle name="20% - Akzent3 2 8" xfId="419" xr:uid="{00000000-0005-0000-0000-0000A1010000}"/>
    <cellStyle name="20% - Akzent3 2 9" xfId="420" xr:uid="{00000000-0005-0000-0000-0000A2010000}"/>
    <cellStyle name="20% - Akzent3 3" xfId="421" xr:uid="{00000000-0005-0000-0000-0000A3010000}"/>
    <cellStyle name="20% - Akzent3 3 10" xfId="422" xr:uid="{00000000-0005-0000-0000-0000A4010000}"/>
    <cellStyle name="20% - Akzent3 3 11" xfId="423" xr:uid="{00000000-0005-0000-0000-0000A5010000}"/>
    <cellStyle name="20% - Akzent3 3 12" xfId="424" xr:uid="{00000000-0005-0000-0000-0000A6010000}"/>
    <cellStyle name="20% - Akzent3 3 13" xfId="425" xr:uid="{00000000-0005-0000-0000-0000A7010000}"/>
    <cellStyle name="20% - Akzent3 3 14" xfId="426" xr:uid="{00000000-0005-0000-0000-0000A8010000}"/>
    <cellStyle name="20% - Akzent3 3 15" xfId="427" xr:uid="{00000000-0005-0000-0000-0000A9010000}"/>
    <cellStyle name="20% - Akzent3 3 16" xfId="428" xr:uid="{00000000-0005-0000-0000-0000AA010000}"/>
    <cellStyle name="20% - Akzent3 3 17" xfId="429" xr:uid="{00000000-0005-0000-0000-0000AB010000}"/>
    <cellStyle name="20% - Akzent3 3 18" xfId="430" xr:uid="{00000000-0005-0000-0000-0000AC010000}"/>
    <cellStyle name="20% - Akzent3 3 19" xfId="431" xr:uid="{00000000-0005-0000-0000-0000AD010000}"/>
    <cellStyle name="20% - Akzent3 3 2" xfId="432" xr:uid="{00000000-0005-0000-0000-0000AE010000}"/>
    <cellStyle name="20% - Akzent3 3 2 2" xfId="433" xr:uid="{00000000-0005-0000-0000-0000AF010000}"/>
    <cellStyle name="20% - Akzent3 3 20" xfId="434" xr:uid="{00000000-0005-0000-0000-0000B0010000}"/>
    <cellStyle name="20% - Akzent3 3 21" xfId="435" xr:uid="{00000000-0005-0000-0000-0000B1010000}"/>
    <cellStyle name="20% - Akzent3 3 22" xfId="436" xr:uid="{00000000-0005-0000-0000-0000B2010000}"/>
    <cellStyle name="20% - Akzent3 3 23" xfId="437" xr:uid="{00000000-0005-0000-0000-0000B3010000}"/>
    <cellStyle name="20% - Akzent3 3 3" xfId="438" xr:uid="{00000000-0005-0000-0000-0000B4010000}"/>
    <cellStyle name="20% - Akzent3 3 3 2" xfId="439" xr:uid="{00000000-0005-0000-0000-0000B5010000}"/>
    <cellStyle name="20% - Akzent3 3 4" xfId="440" xr:uid="{00000000-0005-0000-0000-0000B6010000}"/>
    <cellStyle name="20% - Akzent3 3 4 2" xfId="441" xr:uid="{00000000-0005-0000-0000-0000B7010000}"/>
    <cellStyle name="20% - Akzent3 3 5" xfId="442" xr:uid="{00000000-0005-0000-0000-0000B8010000}"/>
    <cellStyle name="20% - Akzent3 3 5 2" xfId="443" xr:uid="{00000000-0005-0000-0000-0000B9010000}"/>
    <cellStyle name="20% - Akzent3 3 6" xfId="444" xr:uid="{00000000-0005-0000-0000-0000BA010000}"/>
    <cellStyle name="20% - Akzent3 3 6 2" xfId="445" xr:uid="{00000000-0005-0000-0000-0000BB010000}"/>
    <cellStyle name="20% - Akzent3 3 7" xfId="446" xr:uid="{00000000-0005-0000-0000-0000BC010000}"/>
    <cellStyle name="20% - Akzent3 3 7 2" xfId="447" xr:uid="{00000000-0005-0000-0000-0000BD010000}"/>
    <cellStyle name="20% - Akzent3 3 8" xfId="448" xr:uid="{00000000-0005-0000-0000-0000BE010000}"/>
    <cellStyle name="20% - Akzent3 3 8 2" xfId="449" xr:uid="{00000000-0005-0000-0000-0000BF010000}"/>
    <cellStyle name="20% - Akzent3 3 9" xfId="450" xr:uid="{00000000-0005-0000-0000-0000C0010000}"/>
    <cellStyle name="20% - Akzent3 4" xfId="451" xr:uid="{00000000-0005-0000-0000-0000C1010000}"/>
    <cellStyle name="20% - Akzent3 4 10" xfId="452" xr:uid="{00000000-0005-0000-0000-0000C2010000}"/>
    <cellStyle name="20% - Akzent3 4 2" xfId="453" xr:uid="{00000000-0005-0000-0000-0000C3010000}"/>
    <cellStyle name="20% - Akzent3 4 2 2" xfId="454" xr:uid="{00000000-0005-0000-0000-0000C4010000}"/>
    <cellStyle name="20% - Akzent3 4 3" xfId="455" xr:uid="{00000000-0005-0000-0000-0000C5010000}"/>
    <cellStyle name="20% - Akzent3 4 3 2" xfId="456" xr:uid="{00000000-0005-0000-0000-0000C6010000}"/>
    <cellStyle name="20% - Akzent3 4 4" xfId="457" xr:uid="{00000000-0005-0000-0000-0000C7010000}"/>
    <cellStyle name="20% - Akzent3 4 5" xfId="458" xr:uid="{00000000-0005-0000-0000-0000C8010000}"/>
    <cellStyle name="20% - Akzent3 4 6" xfId="459" xr:uid="{00000000-0005-0000-0000-0000C9010000}"/>
    <cellStyle name="20% - Akzent3 4 7" xfId="460" xr:uid="{00000000-0005-0000-0000-0000CA010000}"/>
    <cellStyle name="20% - Akzent3 4 8" xfId="461" xr:uid="{00000000-0005-0000-0000-0000CB010000}"/>
    <cellStyle name="20% - Akzent3 4 9" xfId="462" xr:uid="{00000000-0005-0000-0000-0000CC010000}"/>
    <cellStyle name="20% - Akzent3 5" xfId="463" xr:uid="{00000000-0005-0000-0000-0000CD010000}"/>
    <cellStyle name="20% - Akzent3 5 2" xfId="464" xr:uid="{00000000-0005-0000-0000-0000CE010000}"/>
    <cellStyle name="20% - Akzent3 5 2 2" xfId="465" xr:uid="{00000000-0005-0000-0000-0000CF010000}"/>
    <cellStyle name="20% - Akzent3 5 3" xfId="466" xr:uid="{00000000-0005-0000-0000-0000D0010000}"/>
    <cellStyle name="20% - Akzent3 5 4" xfId="467" xr:uid="{00000000-0005-0000-0000-0000D1010000}"/>
    <cellStyle name="20% - Akzent3 5 5" xfId="468" xr:uid="{00000000-0005-0000-0000-0000D2010000}"/>
    <cellStyle name="20% - Akzent3 6" xfId="469" xr:uid="{00000000-0005-0000-0000-0000D3010000}"/>
    <cellStyle name="20% - Akzent3 6 2" xfId="470" xr:uid="{00000000-0005-0000-0000-0000D4010000}"/>
    <cellStyle name="20% - Akzent3 6 2 2" xfId="471" xr:uid="{00000000-0005-0000-0000-0000D5010000}"/>
    <cellStyle name="20% - Akzent3 6 3" xfId="472" xr:uid="{00000000-0005-0000-0000-0000D6010000}"/>
    <cellStyle name="20% - Akzent3 6 4" xfId="473" xr:uid="{00000000-0005-0000-0000-0000D7010000}"/>
    <cellStyle name="20% - Akzent3 6 5" xfId="474" xr:uid="{00000000-0005-0000-0000-0000D8010000}"/>
    <cellStyle name="20% - Akzent3 7" xfId="475" xr:uid="{00000000-0005-0000-0000-0000D9010000}"/>
    <cellStyle name="20% - Akzent3 7 2" xfId="476" xr:uid="{00000000-0005-0000-0000-0000DA010000}"/>
    <cellStyle name="20% - Akzent3 7 2 2" xfId="477" xr:uid="{00000000-0005-0000-0000-0000DB010000}"/>
    <cellStyle name="20% - Akzent3 7 3" xfId="478" xr:uid="{00000000-0005-0000-0000-0000DC010000}"/>
    <cellStyle name="20% - Akzent3 7 4" xfId="479" xr:uid="{00000000-0005-0000-0000-0000DD010000}"/>
    <cellStyle name="20% - Akzent3 7 5" xfId="480" xr:uid="{00000000-0005-0000-0000-0000DE010000}"/>
    <cellStyle name="20% - Akzent3 8" xfId="481" xr:uid="{00000000-0005-0000-0000-0000DF010000}"/>
    <cellStyle name="20% - Akzent3 8 2" xfId="482" xr:uid="{00000000-0005-0000-0000-0000E0010000}"/>
    <cellStyle name="20% - Akzent3 8 2 2" xfId="483" xr:uid="{00000000-0005-0000-0000-0000E1010000}"/>
    <cellStyle name="20% - Akzent3 8 3" xfId="484" xr:uid="{00000000-0005-0000-0000-0000E2010000}"/>
    <cellStyle name="20% - Akzent3 8 4" xfId="485" xr:uid="{00000000-0005-0000-0000-0000E3010000}"/>
    <cellStyle name="20% - Akzent3 8 5" xfId="486" xr:uid="{00000000-0005-0000-0000-0000E4010000}"/>
    <cellStyle name="20% - Akzent3 9" xfId="487" xr:uid="{00000000-0005-0000-0000-0000E5010000}"/>
    <cellStyle name="20% - Akzent3 9 2" xfId="488" xr:uid="{00000000-0005-0000-0000-0000E6010000}"/>
    <cellStyle name="20% - Akzent3 9 2 2" xfId="489" xr:uid="{00000000-0005-0000-0000-0000E7010000}"/>
    <cellStyle name="20% - Akzent3 9 3" xfId="490" xr:uid="{00000000-0005-0000-0000-0000E8010000}"/>
    <cellStyle name="20% - Akzent3 9 4" xfId="491" xr:uid="{00000000-0005-0000-0000-0000E9010000}"/>
    <cellStyle name="20% - Akzent3 9 5" xfId="492" xr:uid="{00000000-0005-0000-0000-0000EA010000}"/>
    <cellStyle name="20% - Akzent4 10" xfId="493" xr:uid="{00000000-0005-0000-0000-0000EB010000}"/>
    <cellStyle name="20% - Akzent4 10 2" xfId="494" xr:uid="{00000000-0005-0000-0000-0000EC010000}"/>
    <cellStyle name="20% - Akzent4 10 2 2" xfId="495" xr:uid="{00000000-0005-0000-0000-0000ED010000}"/>
    <cellStyle name="20% - Akzent4 10 3" xfId="496" xr:uid="{00000000-0005-0000-0000-0000EE010000}"/>
    <cellStyle name="20% - Akzent4 10 4" xfId="497" xr:uid="{00000000-0005-0000-0000-0000EF010000}"/>
    <cellStyle name="20% - Akzent4 10 5" xfId="498" xr:uid="{00000000-0005-0000-0000-0000F0010000}"/>
    <cellStyle name="20% - Akzent4 11" xfId="499" xr:uid="{00000000-0005-0000-0000-0000F1010000}"/>
    <cellStyle name="20% - Akzent4 11 2" xfId="500" xr:uid="{00000000-0005-0000-0000-0000F2010000}"/>
    <cellStyle name="20% - Akzent4 11 2 2" xfId="501" xr:uid="{00000000-0005-0000-0000-0000F3010000}"/>
    <cellStyle name="20% - Akzent4 11 3" xfId="502" xr:uid="{00000000-0005-0000-0000-0000F4010000}"/>
    <cellStyle name="20% - Akzent4 11 4" xfId="503" xr:uid="{00000000-0005-0000-0000-0000F5010000}"/>
    <cellStyle name="20% - Akzent4 11 5" xfId="504" xr:uid="{00000000-0005-0000-0000-0000F6010000}"/>
    <cellStyle name="20% - Akzent4 12" xfId="505" xr:uid="{00000000-0005-0000-0000-0000F7010000}"/>
    <cellStyle name="20% - Akzent4 12 2" xfId="506" xr:uid="{00000000-0005-0000-0000-0000F8010000}"/>
    <cellStyle name="20% - Akzent4 12 3" xfId="507" xr:uid="{00000000-0005-0000-0000-0000F9010000}"/>
    <cellStyle name="20% - Akzent4 13" xfId="508" xr:uid="{00000000-0005-0000-0000-0000FA010000}"/>
    <cellStyle name="20% - Akzent4 13 2" xfId="509" xr:uid="{00000000-0005-0000-0000-0000FB010000}"/>
    <cellStyle name="20% - Akzent4 13 3" xfId="510" xr:uid="{00000000-0005-0000-0000-0000FC010000}"/>
    <cellStyle name="20% - Akzent4 14" xfId="511" xr:uid="{00000000-0005-0000-0000-0000FD010000}"/>
    <cellStyle name="20% - Akzent4 14 2" xfId="512" xr:uid="{00000000-0005-0000-0000-0000FE010000}"/>
    <cellStyle name="20% - Akzent4 14 3" xfId="513" xr:uid="{00000000-0005-0000-0000-0000FF010000}"/>
    <cellStyle name="20% - Akzent4 15" xfId="514" xr:uid="{00000000-0005-0000-0000-000000020000}"/>
    <cellStyle name="20% - Akzent4 15 2" xfId="515" xr:uid="{00000000-0005-0000-0000-000001020000}"/>
    <cellStyle name="20% - Akzent4 15 3" xfId="516" xr:uid="{00000000-0005-0000-0000-000002020000}"/>
    <cellStyle name="20% - Akzent4 16" xfId="517" xr:uid="{00000000-0005-0000-0000-000003020000}"/>
    <cellStyle name="20% - Akzent4 16 2" xfId="518" xr:uid="{00000000-0005-0000-0000-000004020000}"/>
    <cellStyle name="20% - Akzent4 16 3" xfId="519" xr:uid="{00000000-0005-0000-0000-000005020000}"/>
    <cellStyle name="20% - Akzent4 2" xfId="520" xr:uid="{00000000-0005-0000-0000-000006020000}"/>
    <cellStyle name="20% - Akzent4 2 10" xfId="521" xr:uid="{00000000-0005-0000-0000-000007020000}"/>
    <cellStyle name="20% - Akzent4 2 11" xfId="522" xr:uid="{00000000-0005-0000-0000-000008020000}"/>
    <cellStyle name="20% - Akzent4 2 12" xfId="523" xr:uid="{00000000-0005-0000-0000-000009020000}"/>
    <cellStyle name="20% - Akzent4 2 13" xfId="524" xr:uid="{00000000-0005-0000-0000-00000A020000}"/>
    <cellStyle name="20% - Akzent4 2 14" xfId="525" xr:uid="{00000000-0005-0000-0000-00000B020000}"/>
    <cellStyle name="20% - Akzent4 2 15" xfId="526" xr:uid="{00000000-0005-0000-0000-00000C020000}"/>
    <cellStyle name="20% - Akzent4 2 16" xfId="527" xr:uid="{00000000-0005-0000-0000-00000D020000}"/>
    <cellStyle name="20% - Akzent4 2 17" xfId="528" xr:uid="{00000000-0005-0000-0000-00000E020000}"/>
    <cellStyle name="20% - Akzent4 2 18" xfId="529" xr:uid="{00000000-0005-0000-0000-00000F020000}"/>
    <cellStyle name="20% - Akzent4 2 19" xfId="530" xr:uid="{00000000-0005-0000-0000-000010020000}"/>
    <cellStyle name="20% - Akzent4 2 2" xfId="531" xr:uid="{00000000-0005-0000-0000-000011020000}"/>
    <cellStyle name="20% - Akzent4 2 20" xfId="532" xr:uid="{00000000-0005-0000-0000-000012020000}"/>
    <cellStyle name="20% - Akzent4 2 21" xfId="533" xr:uid="{00000000-0005-0000-0000-000013020000}"/>
    <cellStyle name="20% - Akzent4 2 22" xfId="534" xr:uid="{00000000-0005-0000-0000-000014020000}"/>
    <cellStyle name="20% - Akzent4 2 23" xfId="535" xr:uid="{00000000-0005-0000-0000-000015020000}"/>
    <cellStyle name="20% - Akzent4 2 24" xfId="536" xr:uid="{00000000-0005-0000-0000-000016020000}"/>
    <cellStyle name="20% - Akzent4 2 25" xfId="537" xr:uid="{00000000-0005-0000-0000-000017020000}"/>
    <cellStyle name="20% - Akzent4 2 26" xfId="538" xr:uid="{00000000-0005-0000-0000-000018020000}"/>
    <cellStyle name="20% - Akzent4 2 27" xfId="539" xr:uid="{00000000-0005-0000-0000-000019020000}"/>
    <cellStyle name="20% - Akzent4 2 28" xfId="540" xr:uid="{00000000-0005-0000-0000-00001A020000}"/>
    <cellStyle name="20% - Akzent4 2 29" xfId="541" xr:uid="{00000000-0005-0000-0000-00001B020000}"/>
    <cellStyle name="20% - Akzent4 2 3" xfId="542" xr:uid="{00000000-0005-0000-0000-00001C020000}"/>
    <cellStyle name="20% - Akzent4 2 30" xfId="543" xr:uid="{00000000-0005-0000-0000-00001D020000}"/>
    <cellStyle name="20% - Akzent4 2 31" xfId="544" xr:uid="{00000000-0005-0000-0000-00001E020000}"/>
    <cellStyle name="20% - Akzent4 2 32" xfId="545" xr:uid="{00000000-0005-0000-0000-00001F020000}"/>
    <cellStyle name="20% - Akzent4 2 33" xfId="546" xr:uid="{00000000-0005-0000-0000-000020020000}"/>
    <cellStyle name="20% - Akzent4 2 34" xfId="547" xr:uid="{00000000-0005-0000-0000-000021020000}"/>
    <cellStyle name="20% - Akzent4 2 35" xfId="548" xr:uid="{00000000-0005-0000-0000-000022020000}"/>
    <cellStyle name="20% - Akzent4 2 36" xfId="549" xr:uid="{00000000-0005-0000-0000-000023020000}"/>
    <cellStyle name="20% - Akzent4 2 37" xfId="550" xr:uid="{00000000-0005-0000-0000-000024020000}"/>
    <cellStyle name="20% - Akzent4 2 38" xfId="551" xr:uid="{00000000-0005-0000-0000-000025020000}"/>
    <cellStyle name="20% - Akzent4 2 39" xfId="552" xr:uid="{00000000-0005-0000-0000-000026020000}"/>
    <cellStyle name="20% - Akzent4 2 4" xfId="553" xr:uid="{00000000-0005-0000-0000-000027020000}"/>
    <cellStyle name="20% - Akzent4 2 5" xfId="554" xr:uid="{00000000-0005-0000-0000-000028020000}"/>
    <cellStyle name="20% - Akzent4 2 6" xfId="555" xr:uid="{00000000-0005-0000-0000-000029020000}"/>
    <cellStyle name="20% - Akzent4 2 7" xfId="556" xr:uid="{00000000-0005-0000-0000-00002A020000}"/>
    <cellStyle name="20% - Akzent4 2 8" xfId="557" xr:uid="{00000000-0005-0000-0000-00002B020000}"/>
    <cellStyle name="20% - Akzent4 2 9" xfId="558" xr:uid="{00000000-0005-0000-0000-00002C020000}"/>
    <cellStyle name="20% - Akzent4 3" xfId="559" xr:uid="{00000000-0005-0000-0000-00002D020000}"/>
    <cellStyle name="20% - Akzent4 3 10" xfId="560" xr:uid="{00000000-0005-0000-0000-00002E020000}"/>
    <cellStyle name="20% - Akzent4 3 11" xfId="561" xr:uid="{00000000-0005-0000-0000-00002F020000}"/>
    <cellStyle name="20% - Akzent4 3 12" xfId="562" xr:uid="{00000000-0005-0000-0000-000030020000}"/>
    <cellStyle name="20% - Akzent4 3 13" xfId="563" xr:uid="{00000000-0005-0000-0000-000031020000}"/>
    <cellStyle name="20% - Akzent4 3 14" xfId="564" xr:uid="{00000000-0005-0000-0000-000032020000}"/>
    <cellStyle name="20% - Akzent4 3 15" xfId="565" xr:uid="{00000000-0005-0000-0000-000033020000}"/>
    <cellStyle name="20% - Akzent4 3 16" xfId="566" xr:uid="{00000000-0005-0000-0000-000034020000}"/>
    <cellStyle name="20% - Akzent4 3 17" xfId="567" xr:uid="{00000000-0005-0000-0000-000035020000}"/>
    <cellStyle name="20% - Akzent4 3 18" xfId="568" xr:uid="{00000000-0005-0000-0000-000036020000}"/>
    <cellStyle name="20% - Akzent4 3 19" xfId="569" xr:uid="{00000000-0005-0000-0000-000037020000}"/>
    <cellStyle name="20% - Akzent4 3 2" xfId="570" xr:uid="{00000000-0005-0000-0000-000038020000}"/>
    <cellStyle name="20% - Akzent4 3 2 2" xfId="571" xr:uid="{00000000-0005-0000-0000-000039020000}"/>
    <cellStyle name="20% - Akzent4 3 20" xfId="572" xr:uid="{00000000-0005-0000-0000-00003A020000}"/>
    <cellStyle name="20% - Akzent4 3 21" xfId="573" xr:uid="{00000000-0005-0000-0000-00003B020000}"/>
    <cellStyle name="20% - Akzent4 3 22" xfId="574" xr:uid="{00000000-0005-0000-0000-00003C020000}"/>
    <cellStyle name="20% - Akzent4 3 23" xfId="575" xr:uid="{00000000-0005-0000-0000-00003D020000}"/>
    <cellStyle name="20% - Akzent4 3 3" xfId="576" xr:uid="{00000000-0005-0000-0000-00003E020000}"/>
    <cellStyle name="20% - Akzent4 3 3 2" xfId="577" xr:uid="{00000000-0005-0000-0000-00003F020000}"/>
    <cellStyle name="20% - Akzent4 3 4" xfId="578" xr:uid="{00000000-0005-0000-0000-000040020000}"/>
    <cellStyle name="20% - Akzent4 3 4 2" xfId="579" xr:uid="{00000000-0005-0000-0000-000041020000}"/>
    <cellStyle name="20% - Akzent4 3 5" xfId="580" xr:uid="{00000000-0005-0000-0000-000042020000}"/>
    <cellStyle name="20% - Akzent4 3 5 2" xfId="581" xr:uid="{00000000-0005-0000-0000-000043020000}"/>
    <cellStyle name="20% - Akzent4 3 6" xfId="582" xr:uid="{00000000-0005-0000-0000-000044020000}"/>
    <cellStyle name="20% - Akzent4 3 6 2" xfId="583" xr:uid="{00000000-0005-0000-0000-000045020000}"/>
    <cellStyle name="20% - Akzent4 3 7" xfId="584" xr:uid="{00000000-0005-0000-0000-000046020000}"/>
    <cellStyle name="20% - Akzent4 3 7 2" xfId="585" xr:uid="{00000000-0005-0000-0000-000047020000}"/>
    <cellStyle name="20% - Akzent4 3 8" xfId="586" xr:uid="{00000000-0005-0000-0000-000048020000}"/>
    <cellStyle name="20% - Akzent4 3 8 2" xfId="587" xr:uid="{00000000-0005-0000-0000-000049020000}"/>
    <cellStyle name="20% - Akzent4 3 9" xfId="588" xr:uid="{00000000-0005-0000-0000-00004A020000}"/>
    <cellStyle name="20% - Akzent4 4" xfId="589" xr:uid="{00000000-0005-0000-0000-00004B020000}"/>
    <cellStyle name="20% - Akzent4 4 10" xfId="590" xr:uid="{00000000-0005-0000-0000-00004C020000}"/>
    <cellStyle name="20% - Akzent4 4 2" xfId="591" xr:uid="{00000000-0005-0000-0000-00004D020000}"/>
    <cellStyle name="20% - Akzent4 4 2 2" xfId="592" xr:uid="{00000000-0005-0000-0000-00004E020000}"/>
    <cellStyle name="20% - Akzent4 4 3" xfId="593" xr:uid="{00000000-0005-0000-0000-00004F020000}"/>
    <cellStyle name="20% - Akzent4 4 3 2" xfId="594" xr:uid="{00000000-0005-0000-0000-000050020000}"/>
    <cellStyle name="20% - Akzent4 4 4" xfId="595" xr:uid="{00000000-0005-0000-0000-000051020000}"/>
    <cellStyle name="20% - Akzent4 4 5" xfId="596" xr:uid="{00000000-0005-0000-0000-000052020000}"/>
    <cellStyle name="20% - Akzent4 4 6" xfId="597" xr:uid="{00000000-0005-0000-0000-000053020000}"/>
    <cellStyle name="20% - Akzent4 4 7" xfId="598" xr:uid="{00000000-0005-0000-0000-000054020000}"/>
    <cellStyle name="20% - Akzent4 4 8" xfId="599" xr:uid="{00000000-0005-0000-0000-000055020000}"/>
    <cellStyle name="20% - Akzent4 4 9" xfId="600" xr:uid="{00000000-0005-0000-0000-000056020000}"/>
    <cellStyle name="20% - Akzent4 5" xfId="601" xr:uid="{00000000-0005-0000-0000-000057020000}"/>
    <cellStyle name="20% - Akzent4 5 2" xfId="602" xr:uid="{00000000-0005-0000-0000-000058020000}"/>
    <cellStyle name="20% - Akzent4 5 2 2" xfId="603" xr:uid="{00000000-0005-0000-0000-000059020000}"/>
    <cellStyle name="20% - Akzent4 5 3" xfId="604" xr:uid="{00000000-0005-0000-0000-00005A020000}"/>
    <cellStyle name="20% - Akzent4 5 4" xfId="605" xr:uid="{00000000-0005-0000-0000-00005B020000}"/>
    <cellStyle name="20% - Akzent4 5 5" xfId="606" xr:uid="{00000000-0005-0000-0000-00005C020000}"/>
    <cellStyle name="20% - Akzent4 6" xfId="607" xr:uid="{00000000-0005-0000-0000-00005D020000}"/>
    <cellStyle name="20% - Akzent4 6 2" xfId="608" xr:uid="{00000000-0005-0000-0000-00005E020000}"/>
    <cellStyle name="20% - Akzent4 6 2 2" xfId="609" xr:uid="{00000000-0005-0000-0000-00005F020000}"/>
    <cellStyle name="20% - Akzent4 6 3" xfId="610" xr:uid="{00000000-0005-0000-0000-000060020000}"/>
    <cellStyle name="20% - Akzent4 6 4" xfId="611" xr:uid="{00000000-0005-0000-0000-000061020000}"/>
    <cellStyle name="20% - Akzent4 6 5" xfId="612" xr:uid="{00000000-0005-0000-0000-000062020000}"/>
    <cellStyle name="20% - Akzent4 7" xfId="613" xr:uid="{00000000-0005-0000-0000-000063020000}"/>
    <cellStyle name="20% - Akzent4 7 2" xfId="614" xr:uid="{00000000-0005-0000-0000-000064020000}"/>
    <cellStyle name="20% - Akzent4 7 2 2" xfId="615" xr:uid="{00000000-0005-0000-0000-000065020000}"/>
    <cellStyle name="20% - Akzent4 7 3" xfId="616" xr:uid="{00000000-0005-0000-0000-000066020000}"/>
    <cellStyle name="20% - Akzent4 7 4" xfId="617" xr:uid="{00000000-0005-0000-0000-000067020000}"/>
    <cellStyle name="20% - Akzent4 7 5" xfId="618" xr:uid="{00000000-0005-0000-0000-000068020000}"/>
    <cellStyle name="20% - Akzent4 8" xfId="619" xr:uid="{00000000-0005-0000-0000-000069020000}"/>
    <cellStyle name="20% - Akzent4 8 2" xfId="620" xr:uid="{00000000-0005-0000-0000-00006A020000}"/>
    <cellStyle name="20% - Akzent4 8 2 2" xfId="621" xr:uid="{00000000-0005-0000-0000-00006B020000}"/>
    <cellStyle name="20% - Akzent4 8 3" xfId="622" xr:uid="{00000000-0005-0000-0000-00006C020000}"/>
    <cellStyle name="20% - Akzent4 8 4" xfId="623" xr:uid="{00000000-0005-0000-0000-00006D020000}"/>
    <cellStyle name="20% - Akzent4 8 5" xfId="624" xr:uid="{00000000-0005-0000-0000-00006E020000}"/>
    <cellStyle name="20% - Akzent4 9" xfId="625" xr:uid="{00000000-0005-0000-0000-00006F020000}"/>
    <cellStyle name="20% - Akzent4 9 2" xfId="626" xr:uid="{00000000-0005-0000-0000-000070020000}"/>
    <cellStyle name="20% - Akzent4 9 2 2" xfId="627" xr:uid="{00000000-0005-0000-0000-000071020000}"/>
    <cellStyle name="20% - Akzent4 9 3" xfId="628" xr:uid="{00000000-0005-0000-0000-000072020000}"/>
    <cellStyle name="20% - Akzent4 9 4" xfId="629" xr:uid="{00000000-0005-0000-0000-000073020000}"/>
    <cellStyle name="20% - Akzent4 9 5" xfId="630" xr:uid="{00000000-0005-0000-0000-000074020000}"/>
    <cellStyle name="20% - Akzent5 10" xfId="631" xr:uid="{00000000-0005-0000-0000-000075020000}"/>
    <cellStyle name="20% - Akzent5 10 2" xfId="632" xr:uid="{00000000-0005-0000-0000-000076020000}"/>
    <cellStyle name="20% - Akzent5 10 2 2" xfId="633" xr:uid="{00000000-0005-0000-0000-000077020000}"/>
    <cellStyle name="20% - Akzent5 10 3" xfId="634" xr:uid="{00000000-0005-0000-0000-000078020000}"/>
    <cellStyle name="20% - Akzent5 10 4" xfId="635" xr:uid="{00000000-0005-0000-0000-000079020000}"/>
    <cellStyle name="20% - Akzent5 10 5" xfId="636" xr:uid="{00000000-0005-0000-0000-00007A020000}"/>
    <cellStyle name="20% - Akzent5 11" xfId="637" xr:uid="{00000000-0005-0000-0000-00007B020000}"/>
    <cellStyle name="20% - Akzent5 11 2" xfId="638" xr:uid="{00000000-0005-0000-0000-00007C020000}"/>
    <cellStyle name="20% - Akzent5 11 2 2" xfId="639" xr:uid="{00000000-0005-0000-0000-00007D020000}"/>
    <cellStyle name="20% - Akzent5 11 3" xfId="640" xr:uid="{00000000-0005-0000-0000-00007E020000}"/>
    <cellStyle name="20% - Akzent5 11 4" xfId="641" xr:uid="{00000000-0005-0000-0000-00007F020000}"/>
    <cellStyle name="20% - Akzent5 11 5" xfId="642" xr:uid="{00000000-0005-0000-0000-000080020000}"/>
    <cellStyle name="20% - Akzent5 12" xfId="643" xr:uid="{00000000-0005-0000-0000-000081020000}"/>
    <cellStyle name="20% - Akzent5 12 2" xfId="644" xr:uid="{00000000-0005-0000-0000-000082020000}"/>
    <cellStyle name="20% - Akzent5 12 3" xfId="645" xr:uid="{00000000-0005-0000-0000-000083020000}"/>
    <cellStyle name="20% - Akzent5 13" xfId="646" xr:uid="{00000000-0005-0000-0000-000084020000}"/>
    <cellStyle name="20% - Akzent5 13 2" xfId="647" xr:uid="{00000000-0005-0000-0000-000085020000}"/>
    <cellStyle name="20% - Akzent5 13 3" xfId="648" xr:uid="{00000000-0005-0000-0000-000086020000}"/>
    <cellStyle name="20% - Akzent5 14" xfId="649" xr:uid="{00000000-0005-0000-0000-000087020000}"/>
    <cellStyle name="20% - Akzent5 14 2" xfId="650" xr:uid="{00000000-0005-0000-0000-000088020000}"/>
    <cellStyle name="20% - Akzent5 14 3" xfId="651" xr:uid="{00000000-0005-0000-0000-000089020000}"/>
    <cellStyle name="20% - Akzent5 15" xfId="652" xr:uid="{00000000-0005-0000-0000-00008A020000}"/>
    <cellStyle name="20% - Akzent5 15 2" xfId="653" xr:uid="{00000000-0005-0000-0000-00008B020000}"/>
    <cellStyle name="20% - Akzent5 15 3" xfId="654" xr:uid="{00000000-0005-0000-0000-00008C020000}"/>
    <cellStyle name="20% - Akzent5 16" xfId="655" xr:uid="{00000000-0005-0000-0000-00008D020000}"/>
    <cellStyle name="20% - Akzent5 16 2" xfId="656" xr:uid="{00000000-0005-0000-0000-00008E020000}"/>
    <cellStyle name="20% - Akzent5 16 3" xfId="657" xr:uid="{00000000-0005-0000-0000-00008F020000}"/>
    <cellStyle name="20% - Akzent5 2" xfId="658" xr:uid="{00000000-0005-0000-0000-000090020000}"/>
    <cellStyle name="20% - Akzent5 2 10" xfId="659" xr:uid="{00000000-0005-0000-0000-000091020000}"/>
    <cellStyle name="20% - Akzent5 2 11" xfId="660" xr:uid="{00000000-0005-0000-0000-000092020000}"/>
    <cellStyle name="20% - Akzent5 2 12" xfId="661" xr:uid="{00000000-0005-0000-0000-000093020000}"/>
    <cellStyle name="20% - Akzent5 2 13" xfId="662" xr:uid="{00000000-0005-0000-0000-000094020000}"/>
    <cellStyle name="20% - Akzent5 2 14" xfId="663" xr:uid="{00000000-0005-0000-0000-000095020000}"/>
    <cellStyle name="20% - Akzent5 2 15" xfId="664" xr:uid="{00000000-0005-0000-0000-000096020000}"/>
    <cellStyle name="20% - Akzent5 2 16" xfId="665" xr:uid="{00000000-0005-0000-0000-000097020000}"/>
    <cellStyle name="20% - Akzent5 2 17" xfId="666" xr:uid="{00000000-0005-0000-0000-000098020000}"/>
    <cellStyle name="20% - Akzent5 2 18" xfId="667" xr:uid="{00000000-0005-0000-0000-000099020000}"/>
    <cellStyle name="20% - Akzent5 2 19" xfId="668" xr:uid="{00000000-0005-0000-0000-00009A020000}"/>
    <cellStyle name="20% - Akzent5 2 2" xfId="669" xr:uid="{00000000-0005-0000-0000-00009B020000}"/>
    <cellStyle name="20% - Akzent5 2 20" xfId="670" xr:uid="{00000000-0005-0000-0000-00009C020000}"/>
    <cellStyle name="20% - Akzent5 2 21" xfId="671" xr:uid="{00000000-0005-0000-0000-00009D020000}"/>
    <cellStyle name="20% - Akzent5 2 22" xfId="672" xr:uid="{00000000-0005-0000-0000-00009E020000}"/>
    <cellStyle name="20% - Akzent5 2 23" xfId="673" xr:uid="{00000000-0005-0000-0000-00009F020000}"/>
    <cellStyle name="20% - Akzent5 2 24" xfId="674" xr:uid="{00000000-0005-0000-0000-0000A0020000}"/>
    <cellStyle name="20% - Akzent5 2 25" xfId="675" xr:uid="{00000000-0005-0000-0000-0000A1020000}"/>
    <cellStyle name="20% - Akzent5 2 26" xfId="676" xr:uid="{00000000-0005-0000-0000-0000A2020000}"/>
    <cellStyle name="20% - Akzent5 2 27" xfId="677" xr:uid="{00000000-0005-0000-0000-0000A3020000}"/>
    <cellStyle name="20% - Akzent5 2 28" xfId="678" xr:uid="{00000000-0005-0000-0000-0000A4020000}"/>
    <cellStyle name="20% - Akzent5 2 29" xfId="679" xr:uid="{00000000-0005-0000-0000-0000A5020000}"/>
    <cellStyle name="20% - Akzent5 2 3" xfId="680" xr:uid="{00000000-0005-0000-0000-0000A6020000}"/>
    <cellStyle name="20% - Akzent5 2 30" xfId="681" xr:uid="{00000000-0005-0000-0000-0000A7020000}"/>
    <cellStyle name="20% - Akzent5 2 31" xfId="682" xr:uid="{00000000-0005-0000-0000-0000A8020000}"/>
    <cellStyle name="20% - Akzent5 2 32" xfId="683" xr:uid="{00000000-0005-0000-0000-0000A9020000}"/>
    <cellStyle name="20% - Akzent5 2 33" xfId="684" xr:uid="{00000000-0005-0000-0000-0000AA020000}"/>
    <cellStyle name="20% - Akzent5 2 34" xfId="685" xr:uid="{00000000-0005-0000-0000-0000AB020000}"/>
    <cellStyle name="20% - Akzent5 2 35" xfId="686" xr:uid="{00000000-0005-0000-0000-0000AC020000}"/>
    <cellStyle name="20% - Akzent5 2 36" xfId="687" xr:uid="{00000000-0005-0000-0000-0000AD020000}"/>
    <cellStyle name="20% - Akzent5 2 37" xfId="688" xr:uid="{00000000-0005-0000-0000-0000AE020000}"/>
    <cellStyle name="20% - Akzent5 2 38" xfId="689" xr:uid="{00000000-0005-0000-0000-0000AF020000}"/>
    <cellStyle name="20% - Akzent5 2 39" xfId="690" xr:uid="{00000000-0005-0000-0000-0000B0020000}"/>
    <cellStyle name="20% - Akzent5 2 4" xfId="691" xr:uid="{00000000-0005-0000-0000-0000B1020000}"/>
    <cellStyle name="20% - Akzent5 2 5" xfId="692" xr:uid="{00000000-0005-0000-0000-0000B2020000}"/>
    <cellStyle name="20% - Akzent5 2 6" xfId="693" xr:uid="{00000000-0005-0000-0000-0000B3020000}"/>
    <cellStyle name="20% - Akzent5 2 7" xfId="694" xr:uid="{00000000-0005-0000-0000-0000B4020000}"/>
    <cellStyle name="20% - Akzent5 2 8" xfId="695" xr:uid="{00000000-0005-0000-0000-0000B5020000}"/>
    <cellStyle name="20% - Akzent5 2 9" xfId="696" xr:uid="{00000000-0005-0000-0000-0000B6020000}"/>
    <cellStyle name="20% - Akzent5 3" xfId="697" xr:uid="{00000000-0005-0000-0000-0000B7020000}"/>
    <cellStyle name="20% - Akzent5 3 10" xfId="698" xr:uid="{00000000-0005-0000-0000-0000B8020000}"/>
    <cellStyle name="20% - Akzent5 3 11" xfId="699" xr:uid="{00000000-0005-0000-0000-0000B9020000}"/>
    <cellStyle name="20% - Akzent5 3 12" xfId="700" xr:uid="{00000000-0005-0000-0000-0000BA020000}"/>
    <cellStyle name="20% - Akzent5 3 13" xfId="701" xr:uid="{00000000-0005-0000-0000-0000BB020000}"/>
    <cellStyle name="20% - Akzent5 3 14" xfId="702" xr:uid="{00000000-0005-0000-0000-0000BC020000}"/>
    <cellStyle name="20% - Akzent5 3 15" xfId="703" xr:uid="{00000000-0005-0000-0000-0000BD020000}"/>
    <cellStyle name="20% - Akzent5 3 16" xfId="704" xr:uid="{00000000-0005-0000-0000-0000BE020000}"/>
    <cellStyle name="20% - Akzent5 3 17" xfId="705" xr:uid="{00000000-0005-0000-0000-0000BF020000}"/>
    <cellStyle name="20% - Akzent5 3 18" xfId="706" xr:uid="{00000000-0005-0000-0000-0000C0020000}"/>
    <cellStyle name="20% - Akzent5 3 19" xfId="707" xr:uid="{00000000-0005-0000-0000-0000C1020000}"/>
    <cellStyle name="20% - Akzent5 3 2" xfId="708" xr:uid="{00000000-0005-0000-0000-0000C2020000}"/>
    <cellStyle name="20% - Akzent5 3 2 2" xfId="709" xr:uid="{00000000-0005-0000-0000-0000C3020000}"/>
    <cellStyle name="20% - Akzent5 3 20" xfId="710" xr:uid="{00000000-0005-0000-0000-0000C4020000}"/>
    <cellStyle name="20% - Akzent5 3 21" xfId="711" xr:uid="{00000000-0005-0000-0000-0000C5020000}"/>
    <cellStyle name="20% - Akzent5 3 22" xfId="712" xr:uid="{00000000-0005-0000-0000-0000C6020000}"/>
    <cellStyle name="20% - Akzent5 3 23" xfId="713" xr:uid="{00000000-0005-0000-0000-0000C7020000}"/>
    <cellStyle name="20% - Akzent5 3 3" xfId="714" xr:uid="{00000000-0005-0000-0000-0000C8020000}"/>
    <cellStyle name="20% - Akzent5 3 3 2" xfId="715" xr:uid="{00000000-0005-0000-0000-0000C9020000}"/>
    <cellStyle name="20% - Akzent5 3 4" xfId="716" xr:uid="{00000000-0005-0000-0000-0000CA020000}"/>
    <cellStyle name="20% - Akzent5 3 4 2" xfId="717" xr:uid="{00000000-0005-0000-0000-0000CB020000}"/>
    <cellStyle name="20% - Akzent5 3 5" xfId="718" xr:uid="{00000000-0005-0000-0000-0000CC020000}"/>
    <cellStyle name="20% - Akzent5 3 5 2" xfId="719" xr:uid="{00000000-0005-0000-0000-0000CD020000}"/>
    <cellStyle name="20% - Akzent5 3 6" xfId="720" xr:uid="{00000000-0005-0000-0000-0000CE020000}"/>
    <cellStyle name="20% - Akzent5 3 6 2" xfId="721" xr:uid="{00000000-0005-0000-0000-0000CF020000}"/>
    <cellStyle name="20% - Akzent5 3 7" xfId="722" xr:uid="{00000000-0005-0000-0000-0000D0020000}"/>
    <cellStyle name="20% - Akzent5 3 7 2" xfId="723" xr:uid="{00000000-0005-0000-0000-0000D1020000}"/>
    <cellStyle name="20% - Akzent5 3 8" xfId="724" xr:uid="{00000000-0005-0000-0000-0000D2020000}"/>
    <cellStyle name="20% - Akzent5 3 8 2" xfId="725" xr:uid="{00000000-0005-0000-0000-0000D3020000}"/>
    <cellStyle name="20% - Akzent5 3 9" xfId="726" xr:uid="{00000000-0005-0000-0000-0000D4020000}"/>
    <cellStyle name="20% - Akzent5 4" xfId="727" xr:uid="{00000000-0005-0000-0000-0000D5020000}"/>
    <cellStyle name="20% - Akzent5 4 10" xfId="728" xr:uid="{00000000-0005-0000-0000-0000D6020000}"/>
    <cellStyle name="20% - Akzent5 4 2" xfId="729" xr:uid="{00000000-0005-0000-0000-0000D7020000}"/>
    <cellStyle name="20% - Akzent5 4 2 2" xfId="730" xr:uid="{00000000-0005-0000-0000-0000D8020000}"/>
    <cellStyle name="20% - Akzent5 4 3" xfId="731" xr:uid="{00000000-0005-0000-0000-0000D9020000}"/>
    <cellStyle name="20% - Akzent5 4 3 2" xfId="732" xr:uid="{00000000-0005-0000-0000-0000DA020000}"/>
    <cellStyle name="20% - Akzent5 4 4" xfId="733" xr:uid="{00000000-0005-0000-0000-0000DB020000}"/>
    <cellStyle name="20% - Akzent5 4 5" xfId="734" xr:uid="{00000000-0005-0000-0000-0000DC020000}"/>
    <cellStyle name="20% - Akzent5 4 6" xfId="735" xr:uid="{00000000-0005-0000-0000-0000DD020000}"/>
    <cellStyle name="20% - Akzent5 4 7" xfId="736" xr:uid="{00000000-0005-0000-0000-0000DE020000}"/>
    <cellStyle name="20% - Akzent5 4 8" xfId="737" xr:uid="{00000000-0005-0000-0000-0000DF020000}"/>
    <cellStyle name="20% - Akzent5 4 9" xfId="738" xr:uid="{00000000-0005-0000-0000-0000E0020000}"/>
    <cellStyle name="20% - Akzent5 5" xfId="739" xr:uid="{00000000-0005-0000-0000-0000E1020000}"/>
    <cellStyle name="20% - Akzent5 5 2" xfId="740" xr:uid="{00000000-0005-0000-0000-0000E2020000}"/>
    <cellStyle name="20% - Akzent5 5 2 2" xfId="741" xr:uid="{00000000-0005-0000-0000-0000E3020000}"/>
    <cellStyle name="20% - Akzent5 5 3" xfId="742" xr:uid="{00000000-0005-0000-0000-0000E4020000}"/>
    <cellStyle name="20% - Akzent5 5 4" xfId="743" xr:uid="{00000000-0005-0000-0000-0000E5020000}"/>
    <cellStyle name="20% - Akzent5 5 5" xfId="744" xr:uid="{00000000-0005-0000-0000-0000E6020000}"/>
    <cellStyle name="20% - Akzent5 6" xfId="745" xr:uid="{00000000-0005-0000-0000-0000E7020000}"/>
    <cellStyle name="20% - Akzent5 6 2" xfId="746" xr:uid="{00000000-0005-0000-0000-0000E8020000}"/>
    <cellStyle name="20% - Akzent5 6 2 2" xfId="747" xr:uid="{00000000-0005-0000-0000-0000E9020000}"/>
    <cellStyle name="20% - Akzent5 6 3" xfId="748" xr:uid="{00000000-0005-0000-0000-0000EA020000}"/>
    <cellStyle name="20% - Akzent5 6 4" xfId="749" xr:uid="{00000000-0005-0000-0000-0000EB020000}"/>
    <cellStyle name="20% - Akzent5 6 5" xfId="750" xr:uid="{00000000-0005-0000-0000-0000EC020000}"/>
    <cellStyle name="20% - Akzent5 7" xfId="751" xr:uid="{00000000-0005-0000-0000-0000ED020000}"/>
    <cellStyle name="20% - Akzent5 7 2" xfId="752" xr:uid="{00000000-0005-0000-0000-0000EE020000}"/>
    <cellStyle name="20% - Akzent5 7 2 2" xfId="753" xr:uid="{00000000-0005-0000-0000-0000EF020000}"/>
    <cellStyle name="20% - Akzent5 7 3" xfId="754" xr:uid="{00000000-0005-0000-0000-0000F0020000}"/>
    <cellStyle name="20% - Akzent5 7 4" xfId="755" xr:uid="{00000000-0005-0000-0000-0000F1020000}"/>
    <cellStyle name="20% - Akzent5 7 5" xfId="756" xr:uid="{00000000-0005-0000-0000-0000F2020000}"/>
    <cellStyle name="20% - Akzent5 8" xfId="757" xr:uid="{00000000-0005-0000-0000-0000F3020000}"/>
    <cellStyle name="20% - Akzent5 8 2" xfId="758" xr:uid="{00000000-0005-0000-0000-0000F4020000}"/>
    <cellStyle name="20% - Akzent5 8 2 2" xfId="759" xr:uid="{00000000-0005-0000-0000-0000F5020000}"/>
    <cellStyle name="20% - Akzent5 8 3" xfId="760" xr:uid="{00000000-0005-0000-0000-0000F6020000}"/>
    <cellStyle name="20% - Akzent5 8 4" xfId="761" xr:uid="{00000000-0005-0000-0000-0000F7020000}"/>
    <cellStyle name="20% - Akzent5 8 5" xfId="762" xr:uid="{00000000-0005-0000-0000-0000F8020000}"/>
    <cellStyle name="20% - Akzent5 9" xfId="763" xr:uid="{00000000-0005-0000-0000-0000F9020000}"/>
    <cellStyle name="20% - Akzent5 9 2" xfId="764" xr:uid="{00000000-0005-0000-0000-0000FA020000}"/>
    <cellStyle name="20% - Akzent5 9 2 2" xfId="765" xr:uid="{00000000-0005-0000-0000-0000FB020000}"/>
    <cellStyle name="20% - Akzent5 9 3" xfId="766" xr:uid="{00000000-0005-0000-0000-0000FC020000}"/>
    <cellStyle name="20% - Akzent5 9 4" xfId="767" xr:uid="{00000000-0005-0000-0000-0000FD020000}"/>
    <cellStyle name="20% - Akzent5 9 5" xfId="768" xr:uid="{00000000-0005-0000-0000-0000FE020000}"/>
    <cellStyle name="20% - Akzent6 10" xfId="769" xr:uid="{00000000-0005-0000-0000-0000FF020000}"/>
    <cellStyle name="20% - Akzent6 10 2" xfId="770" xr:uid="{00000000-0005-0000-0000-000000030000}"/>
    <cellStyle name="20% - Akzent6 10 2 2" xfId="771" xr:uid="{00000000-0005-0000-0000-000001030000}"/>
    <cellStyle name="20% - Akzent6 10 3" xfId="772" xr:uid="{00000000-0005-0000-0000-000002030000}"/>
    <cellStyle name="20% - Akzent6 10 4" xfId="773" xr:uid="{00000000-0005-0000-0000-000003030000}"/>
    <cellStyle name="20% - Akzent6 10 5" xfId="774" xr:uid="{00000000-0005-0000-0000-000004030000}"/>
    <cellStyle name="20% - Akzent6 11" xfId="775" xr:uid="{00000000-0005-0000-0000-000005030000}"/>
    <cellStyle name="20% - Akzent6 11 2" xfId="776" xr:uid="{00000000-0005-0000-0000-000006030000}"/>
    <cellStyle name="20% - Akzent6 11 2 2" xfId="777" xr:uid="{00000000-0005-0000-0000-000007030000}"/>
    <cellStyle name="20% - Akzent6 11 3" xfId="778" xr:uid="{00000000-0005-0000-0000-000008030000}"/>
    <cellStyle name="20% - Akzent6 11 4" xfId="779" xr:uid="{00000000-0005-0000-0000-000009030000}"/>
    <cellStyle name="20% - Akzent6 11 5" xfId="780" xr:uid="{00000000-0005-0000-0000-00000A030000}"/>
    <cellStyle name="20% - Akzent6 12" xfId="781" xr:uid="{00000000-0005-0000-0000-00000B030000}"/>
    <cellStyle name="20% - Akzent6 12 2" xfId="782" xr:uid="{00000000-0005-0000-0000-00000C030000}"/>
    <cellStyle name="20% - Akzent6 12 3" xfId="783" xr:uid="{00000000-0005-0000-0000-00000D030000}"/>
    <cellStyle name="20% - Akzent6 13" xfId="784" xr:uid="{00000000-0005-0000-0000-00000E030000}"/>
    <cellStyle name="20% - Akzent6 13 2" xfId="785" xr:uid="{00000000-0005-0000-0000-00000F030000}"/>
    <cellStyle name="20% - Akzent6 13 3" xfId="786" xr:uid="{00000000-0005-0000-0000-000010030000}"/>
    <cellStyle name="20% - Akzent6 14" xfId="787" xr:uid="{00000000-0005-0000-0000-000011030000}"/>
    <cellStyle name="20% - Akzent6 14 2" xfId="788" xr:uid="{00000000-0005-0000-0000-000012030000}"/>
    <cellStyle name="20% - Akzent6 14 3" xfId="789" xr:uid="{00000000-0005-0000-0000-000013030000}"/>
    <cellStyle name="20% - Akzent6 15" xfId="790" xr:uid="{00000000-0005-0000-0000-000014030000}"/>
    <cellStyle name="20% - Akzent6 15 2" xfId="791" xr:uid="{00000000-0005-0000-0000-000015030000}"/>
    <cellStyle name="20% - Akzent6 15 3" xfId="792" xr:uid="{00000000-0005-0000-0000-000016030000}"/>
    <cellStyle name="20% - Akzent6 16" xfId="793" xr:uid="{00000000-0005-0000-0000-000017030000}"/>
    <cellStyle name="20% - Akzent6 16 2" xfId="794" xr:uid="{00000000-0005-0000-0000-000018030000}"/>
    <cellStyle name="20% - Akzent6 16 3" xfId="795" xr:uid="{00000000-0005-0000-0000-000019030000}"/>
    <cellStyle name="20% - Akzent6 2" xfId="796" xr:uid="{00000000-0005-0000-0000-00001A030000}"/>
    <cellStyle name="20% - Akzent6 2 10" xfId="797" xr:uid="{00000000-0005-0000-0000-00001B030000}"/>
    <cellStyle name="20% - Akzent6 2 11" xfId="798" xr:uid="{00000000-0005-0000-0000-00001C030000}"/>
    <cellStyle name="20% - Akzent6 2 12" xfId="799" xr:uid="{00000000-0005-0000-0000-00001D030000}"/>
    <cellStyle name="20% - Akzent6 2 13" xfId="800" xr:uid="{00000000-0005-0000-0000-00001E030000}"/>
    <cellStyle name="20% - Akzent6 2 14" xfId="801" xr:uid="{00000000-0005-0000-0000-00001F030000}"/>
    <cellStyle name="20% - Akzent6 2 15" xfId="802" xr:uid="{00000000-0005-0000-0000-000020030000}"/>
    <cellStyle name="20% - Akzent6 2 16" xfId="803" xr:uid="{00000000-0005-0000-0000-000021030000}"/>
    <cellStyle name="20% - Akzent6 2 17" xfId="804" xr:uid="{00000000-0005-0000-0000-000022030000}"/>
    <cellStyle name="20% - Akzent6 2 18" xfId="805" xr:uid="{00000000-0005-0000-0000-000023030000}"/>
    <cellStyle name="20% - Akzent6 2 19" xfId="806" xr:uid="{00000000-0005-0000-0000-000024030000}"/>
    <cellStyle name="20% - Akzent6 2 2" xfId="807" xr:uid="{00000000-0005-0000-0000-000025030000}"/>
    <cellStyle name="20% - Akzent6 2 20" xfId="808" xr:uid="{00000000-0005-0000-0000-000026030000}"/>
    <cellStyle name="20% - Akzent6 2 21" xfId="809" xr:uid="{00000000-0005-0000-0000-000027030000}"/>
    <cellStyle name="20% - Akzent6 2 22" xfId="810" xr:uid="{00000000-0005-0000-0000-000028030000}"/>
    <cellStyle name="20% - Akzent6 2 23" xfId="811" xr:uid="{00000000-0005-0000-0000-000029030000}"/>
    <cellStyle name="20% - Akzent6 2 24" xfId="812" xr:uid="{00000000-0005-0000-0000-00002A030000}"/>
    <cellStyle name="20% - Akzent6 2 25" xfId="813" xr:uid="{00000000-0005-0000-0000-00002B030000}"/>
    <cellStyle name="20% - Akzent6 2 26" xfId="814" xr:uid="{00000000-0005-0000-0000-00002C030000}"/>
    <cellStyle name="20% - Akzent6 2 27" xfId="815" xr:uid="{00000000-0005-0000-0000-00002D030000}"/>
    <cellStyle name="20% - Akzent6 2 28" xfId="816" xr:uid="{00000000-0005-0000-0000-00002E030000}"/>
    <cellStyle name="20% - Akzent6 2 29" xfId="817" xr:uid="{00000000-0005-0000-0000-00002F030000}"/>
    <cellStyle name="20% - Akzent6 2 3" xfId="818" xr:uid="{00000000-0005-0000-0000-000030030000}"/>
    <cellStyle name="20% - Akzent6 2 30" xfId="819" xr:uid="{00000000-0005-0000-0000-000031030000}"/>
    <cellStyle name="20% - Akzent6 2 31" xfId="820" xr:uid="{00000000-0005-0000-0000-000032030000}"/>
    <cellStyle name="20% - Akzent6 2 32" xfId="821" xr:uid="{00000000-0005-0000-0000-000033030000}"/>
    <cellStyle name="20% - Akzent6 2 33" xfId="822" xr:uid="{00000000-0005-0000-0000-000034030000}"/>
    <cellStyle name="20% - Akzent6 2 34" xfId="823" xr:uid="{00000000-0005-0000-0000-000035030000}"/>
    <cellStyle name="20% - Akzent6 2 35" xfId="824" xr:uid="{00000000-0005-0000-0000-000036030000}"/>
    <cellStyle name="20% - Akzent6 2 36" xfId="825" xr:uid="{00000000-0005-0000-0000-000037030000}"/>
    <cellStyle name="20% - Akzent6 2 37" xfId="826" xr:uid="{00000000-0005-0000-0000-000038030000}"/>
    <cellStyle name="20% - Akzent6 2 38" xfId="827" xr:uid="{00000000-0005-0000-0000-000039030000}"/>
    <cellStyle name="20% - Akzent6 2 39" xfId="828" xr:uid="{00000000-0005-0000-0000-00003A030000}"/>
    <cellStyle name="20% - Akzent6 2 4" xfId="829" xr:uid="{00000000-0005-0000-0000-00003B030000}"/>
    <cellStyle name="20% - Akzent6 2 5" xfId="830" xr:uid="{00000000-0005-0000-0000-00003C030000}"/>
    <cellStyle name="20% - Akzent6 2 6" xfId="831" xr:uid="{00000000-0005-0000-0000-00003D030000}"/>
    <cellStyle name="20% - Akzent6 2 7" xfId="832" xr:uid="{00000000-0005-0000-0000-00003E030000}"/>
    <cellStyle name="20% - Akzent6 2 8" xfId="833" xr:uid="{00000000-0005-0000-0000-00003F030000}"/>
    <cellStyle name="20% - Akzent6 2 9" xfId="834" xr:uid="{00000000-0005-0000-0000-000040030000}"/>
    <cellStyle name="20% - Akzent6 3" xfId="835" xr:uid="{00000000-0005-0000-0000-000041030000}"/>
    <cellStyle name="20% - Akzent6 3 10" xfId="836" xr:uid="{00000000-0005-0000-0000-000042030000}"/>
    <cellStyle name="20% - Akzent6 3 11" xfId="837" xr:uid="{00000000-0005-0000-0000-000043030000}"/>
    <cellStyle name="20% - Akzent6 3 12" xfId="838" xr:uid="{00000000-0005-0000-0000-000044030000}"/>
    <cellStyle name="20% - Akzent6 3 13" xfId="839" xr:uid="{00000000-0005-0000-0000-000045030000}"/>
    <cellStyle name="20% - Akzent6 3 14" xfId="840" xr:uid="{00000000-0005-0000-0000-000046030000}"/>
    <cellStyle name="20% - Akzent6 3 15" xfId="841" xr:uid="{00000000-0005-0000-0000-000047030000}"/>
    <cellStyle name="20% - Akzent6 3 16" xfId="842" xr:uid="{00000000-0005-0000-0000-000048030000}"/>
    <cellStyle name="20% - Akzent6 3 17" xfId="843" xr:uid="{00000000-0005-0000-0000-000049030000}"/>
    <cellStyle name="20% - Akzent6 3 18" xfId="844" xr:uid="{00000000-0005-0000-0000-00004A030000}"/>
    <cellStyle name="20% - Akzent6 3 19" xfId="845" xr:uid="{00000000-0005-0000-0000-00004B030000}"/>
    <cellStyle name="20% - Akzent6 3 2" xfId="846" xr:uid="{00000000-0005-0000-0000-00004C030000}"/>
    <cellStyle name="20% - Akzent6 3 2 2" xfId="847" xr:uid="{00000000-0005-0000-0000-00004D030000}"/>
    <cellStyle name="20% - Akzent6 3 20" xfId="848" xr:uid="{00000000-0005-0000-0000-00004E030000}"/>
    <cellStyle name="20% - Akzent6 3 21" xfId="849" xr:uid="{00000000-0005-0000-0000-00004F030000}"/>
    <cellStyle name="20% - Akzent6 3 22" xfId="850" xr:uid="{00000000-0005-0000-0000-000050030000}"/>
    <cellStyle name="20% - Akzent6 3 23" xfId="851" xr:uid="{00000000-0005-0000-0000-000051030000}"/>
    <cellStyle name="20% - Akzent6 3 3" xfId="852" xr:uid="{00000000-0005-0000-0000-000052030000}"/>
    <cellStyle name="20% - Akzent6 3 3 2" xfId="853" xr:uid="{00000000-0005-0000-0000-000053030000}"/>
    <cellStyle name="20% - Akzent6 3 4" xfId="854" xr:uid="{00000000-0005-0000-0000-000054030000}"/>
    <cellStyle name="20% - Akzent6 3 4 2" xfId="855" xr:uid="{00000000-0005-0000-0000-000055030000}"/>
    <cellStyle name="20% - Akzent6 3 5" xfId="856" xr:uid="{00000000-0005-0000-0000-000056030000}"/>
    <cellStyle name="20% - Akzent6 3 5 2" xfId="857" xr:uid="{00000000-0005-0000-0000-000057030000}"/>
    <cellStyle name="20% - Akzent6 3 6" xfId="858" xr:uid="{00000000-0005-0000-0000-000058030000}"/>
    <cellStyle name="20% - Akzent6 3 6 2" xfId="859" xr:uid="{00000000-0005-0000-0000-000059030000}"/>
    <cellStyle name="20% - Akzent6 3 7" xfId="860" xr:uid="{00000000-0005-0000-0000-00005A030000}"/>
    <cellStyle name="20% - Akzent6 3 7 2" xfId="861" xr:uid="{00000000-0005-0000-0000-00005B030000}"/>
    <cellStyle name="20% - Akzent6 3 8" xfId="862" xr:uid="{00000000-0005-0000-0000-00005C030000}"/>
    <cellStyle name="20% - Akzent6 3 8 2" xfId="863" xr:uid="{00000000-0005-0000-0000-00005D030000}"/>
    <cellStyle name="20% - Akzent6 3 9" xfId="864" xr:uid="{00000000-0005-0000-0000-00005E030000}"/>
    <cellStyle name="20% - Akzent6 4" xfId="865" xr:uid="{00000000-0005-0000-0000-00005F030000}"/>
    <cellStyle name="20% - Akzent6 4 10" xfId="866" xr:uid="{00000000-0005-0000-0000-000060030000}"/>
    <cellStyle name="20% - Akzent6 4 2" xfId="867" xr:uid="{00000000-0005-0000-0000-000061030000}"/>
    <cellStyle name="20% - Akzent6 4 2 2" xfId="868" xr:uid="{00000000-0005-0000-0000-000062030000}"/>
    <cellStyle name="20% - Akzent6 4 3" xfId="869" xr:uid="{00000000-0005-0000-0000-000063030000}"/>
    <cellStyle name="20% - Akzent6 4 3 2" xfId="870" xr:uid="{00000000-0005-0000-0000-000064030000}"/>
    <cellStyle name="20% - Akzent6 4 4" xfId="871" xr:uid="{00000000-0005-0000-0000-000065030000}"/>
    <cellStyle name="20% - Akzent6 4 5" xfId="872" xr:uid="{00000000-0005-0000-0000-000066030000}"/>
    <cellStyle name="20% - Akzent6 4 6" xfId="873" xr:uid="{00000000-0005-0000-0000-000067030000}"/>
    <cellStyle name="20% - Akzent6 4 7" xfId="874" xr:uid="{00000000-0005-0000-0000-000068030000}"/>
    <cellStyle name="20% - Akzent6 4 8" xfId="875" xr:uid="{00000000-0005-0000-0000-000069030000}"/>
    <cellStyle name="20% - Akzent6 4 9" xfId="876" xr:uid="{00000000-0005-0000-0000-00006A030000}"/>
    <cellStyle name="20% - Akzent6 5" xfId="877" xr:uid="{00000000-0005-0000-0000-00006B030000}"/>
    <cellStyle name="20% - Akzent6 5 2" xfId="878" xr:uid="{00000000-0005-0000-0000-00006C030000}"/>
    <cellStyle name="20% - Akzent6 5 2 2" xfId="879" xr:uid="{00000000-0005-0000-0000-00006D030000}"/>
    <cellStyle name="20% - Akzent6 5 3" xfId="880" xr:uid="{00000000-0005-0000-0000-00006E030000}"/>
    <cellStyle name="20% - Akzent6 5 4" xfId="881" xr:uid="{00000000-0005-0000-0000-00006F030000}"/>
    <cellStyle name="20% - Akzent6 5 5" xfId="882" xr:uid="{00000000-0005-0000-0000-000070030000}"/>
    <cellStyle name="20% - Akzent6 6" xfId="883" xr:uid="{00000000-0005-0000-0000-000071030000}"/>
    <cellStyle name="20% - Akzent6 6 2" xfId="884" xr:uid="{00000000-0005-0000-0000-000072030000}"/>
    <cellStyle name="20% - Akzent6 6 2 2" xfId="885" xr:uid="{00000000-0005-0000-0000-000073030000}"/>
    <cellStyle name="20% - Akzent6 6 3" xfId="886" xr:uid="{00000000-0005-0000-0000-000074030000}"/>
    <cellStyle name="20% - Akzent6 6 4" xfId="887" xr:uid="{00000000-0005-0000-0000-000075030000}"/>
    <cellStyle name="20% - Akzent6 6 5" xfId="888" xr:uid="{00000000-0005-0000-0000-000076030000}"/>
    <cellStyle name="20% - Akzent6 7" xfId="889" xr:uid="{00000000-0005-0000-0000-000077030000}"/>
    <cellStyle name="20% - Akzent6 7 2" xfId="890" xr:uid="{00000000-0005-0000-0000-000078030000}"/>
    <cellStyle name="20% - Akzent6 7 2 2" xfId="891" xr:uid="{00000000-0005-0000-0000-000079030000}"/>
    <cellStyle name="20% - Akzent6 7 3" xfId="892" xr:uid="{00000000-0005-0000-0000-00007A030000}"/>
    <cellStyle name="20% - Akzent6 7 4" xfId="893" xr:uid="{00000000-0005-0000-0000-00007B030000}"/>
    <cellStyle name="20% - Akzent6 7 5" xfId="894" xr:uid="{00000000-0005-0000-0000-00007C030000}"/>
    <cellStyle name="20% - Akzent6 8" xfId="895" xr:uid="{00000000-0005-0000-0000-00007D030000}"/>
    <cellStyle name="20% - Akzent6 8 2" xfId="896" xr:uid="{00000000-0005-0000-0000-00007E030000}"/>
    <cellStyle name="20% - Akzent6 8 2 2" xfId="897" xr:uid="{00000000-0005-0000-0000-00007F030000}"/>
    <cellStyle name="20% - Akzent6 8 3" xfId="898" xr:uid="{00000000-0005-0000-0000-000080030000}"/>
    <cellStyle name="20% - Akzent6 8 4" xfId="899" xr:uid="{00000000-0005-0000-0000-000081030000}"/>
    <cellStyle name="20% - Akzent6 8 5" xfId="900" xr:uid="{00000000-0005-0000-0000-000082030000}"/>
    <cellStyle name="20% - Akzent6 9" xfId="901" xr:uid="{00000000-0005-0000-0000-000083030000}"/>
    <cellStyle name="20% - Akzent6 9 2" xfId="902" xr:uid="{00000000-0005-0000-0000-000084030000}"/>
    <cellStyle name="20% - Akzent6 9 2 2" xfId="903" xr:uid="{00000000-0005-0000-0000-000085030000}"/>
    <cellStyle name="20% - Akzent6 9 3" xfId="904" xr:uid="{00000000-0005-0000-0000-000086030000}"/>
    <cellStyle name="20% - Akzent6 9 4" xfId="905" xr:uid="{00000000-0005-0000-0000-000087030000}"/>
    <cellStyle name="20% - Akzent6 9 5" xfId="906" xr:uid="{00000000-0005-0000-0000-000088030000}"/>
    <cellStyle name="40% - Accent1 10" xfId="907" xr:uid="{00000000-0005-0000-0000-000089030000}"/>
    <cellStyle name="40% - Accent1 11" xfId="908" xr:uid="{00000000-0005-0000-0000-00008A030000}"/>
    <cellStyle name="40% - Accent1 12" xfId="909" xr:uid="{00000000-0005-0000-0000-00008B030000}"/>
    <cellStyle name="40% - Accent1 13" xfId="910" xr:uid="{00000000-0005-0000-0000-00008C030000}"/>
    <cellStyle name="40% - Accent1 2" xfId="911" xr:uid="{00000000-0005-0000-0000-00008D030000}"/>
    <cellStyle name="40% - Accent1 3" xfId="912" xr:uid="{00000000-0005-0000-0000-00008E030000}"/>
    <cellStyle name="40% - Accent1 4" xfId="913" xr:uid="{00000000-0005-0000-0000-00008F030000}"/>
    <cellStyle name="40% - Accent1 5" xfId="914" xr:uid="{00000000-0005-0000-0000-000090030000}"/>
    <cellStyle name="40% - Accent1 6" xfId="915" xr:uid="{00000000-0005-0000-0000-000091030000}"/>
    <cellStyle name="40% - Accent1 7" xfId="916" xr:uid="{00000000-0005-0000-0000-000092030000}"/>
    <cellStyle name="40% - Accent1 8" xfId="917" xr:uid="{00000000-0005-0000-0000-000093030000}"/>
    <cellStyle name="40% - Accent1 9" xfId="918" xr:uid="{00000000-0005-0000-0000-000094030000}"/>
    <cellStyle name="40% - Accent2 10" xfId="919" xr:uid="{00000000-0005-0000-0000-000095030000}"/>
    <cellStyle name="40% - Accent2 11" xfId="920" xr:uid="{00000000-0005-0000-0000-000096030000}"/>
    <cellStyle name="40% - Accent2 12" xfId="921" xr:uid="{00000000-0005-0000-0000-000097030000}"/>
    <cellStyle name="40% - Accent2 13" xfId="922" xr:uid="{00000000-0005-0000-0000-000098030000}"/>
    <cellStyle name="40% - Accent2 2" xfId="923" xr:uid="{00000000-0005-0000-0000-000099030000}"/>
    <cellStyle name="40% - Accent2 3" xfId="924" xr:uid="{00000000-0005-0000-0000-00009A030000}"/>
    <cellStyle name="40% - Accent2 4" xfId="925" xr:uid="{00000000-0005-0000-0000-00009B030000}"/>
    <cellStyle name="40% - Accent2 5" xfId="926" xr:uid="{00000000-0005-0000-0000-00009C030000}"/>
    <cellStyle name="40% - Accent2 6" xfId="927" xr:uid="{00000000-0005-0000-0000-00009D030000}"/>
    <cellStyle name="40% - Accent2 7" xfId="928" xr:uid="{00000000-0005-0000-0000-00009E030000}"/>
    <cellStyle name="40% - Accent2 8" xfId="929" xr:uid="{00000000-0005-0000-0000-00009F030000}"/>
    <cellStyle name="40% - Accent2 9" xfId="930" xr:uid="{00000000-0005-0000-0000-0000A0030000}"/>
    <cellStyle name="40% - Accent3 10" xfId="931" xr:uid="{00000000-0005-0000-0000-0000A1030000}"/>
    <cellStyle name="40% - Accent3 11" xfId="932" xr:uid="{00000000-0005-0000-0000-0000A2030000}"/>
    <cellStyle name="40% - Accent3 12" xfId="933" xr:uid="{00000000-0005-0000-0000-0000A3030000}"/>
    <cellStyle name="40% - Accent3 13" xfId="934" xr:uid="{00000000-0005-0000-0000-0000A4030000}"/>
    <cellStyle name="40% - Accent3 2" xfId="935" xr:uid="{00000000-0005-0000-0000-0000A5030000}"/>
    <cellStyle name="40% - Accent3 3" xfId="936" xr:uid="{00000000-0005-0000-0000-0000A6030000}"/>
    <cellStyle name="40% - Accent3 4" xfId="937" xr:uid="{00000000-0005-0000-0000-0000A7030000}"/>
    <cellStyle name="40% - Accent3 5" xfId="938" xr:uid="{00000000-0005-0000-0000-0000A8030000}"/>
    <cellStyle name="40% - Accent3 6" xfId="939" xr:uid="{00000000-0005-0000-0000-0000A9030000}"/>
    <cellStyle name="40% - Accent3 7" xfId="940" xr:uid="{00000000-0005-0000-0000-0000AA030000}"/>
    <cellStyle name="40% - Accent3 8" xfId="941" xr:uid="{00000000-0005-0000-0000-0000AB030000}"/>
    <cellStyle name="40% - Accent3 9" xfId="942" xr:uid="{00000000-0005-0000-0000-0000AC030000}"/>
    <cellStyle name="40% - Accent4 10" xfId="943" xr:uid="{00000000-0005-0000-0000-0000AD030000}"/>
    <cellStyle name="40% - Accent4 11" xfId="944" xr:uid="{00000000-0005-0000-0000-0000AE030000}"/>
    <cellStyle name="40% - Accent4 12" xfId="945" xr:uid="{00000000-0005-0000-0000-0000AF030000}"/>
    <cellStyle name="40% - Accent4 13" xfId="946" xr:uid="{00000000-0005-0000-0000-0000B0030000}"/>
    <cellStyle name="40% - Accent4 2" xfId="947" xr:uid="{00000000-0005-0000-0000-0000B1030000}"/>
    <cellStyle name="40% - Accent4 3" xfId="948" xr:uid="{00000000-0005-0000-0000-0000B2030000}"/>
    <cellStyle name="40% - Accent4 4" xfId="949" xr:uid="{00000000-0005-0000-0000-0000B3030000}"/>
    <cellStyle name="40% - Accent4 5" xfId="950" xr:uid="{00000000-0005-0000-0000-0000B4030000}"/>
    <cellStyle name="40% - Accent4 6" xfId="951" xr:uid="{00000000-0005-0000-0000-0000B5030000}"/>
    <cellStyle name="40% - Accent4 7" xfId="952" xr:uid="{00000000-0005-0000-0000-0000B6030000}"/>
    <cellStyle name="40% - Accent4 8" xfId="953" xr:uid="{00000000-0005-0000-0000-0000B7030000}"/>
    <cellStyle name="40% - Accent4 9" xfId="954" xr:uid="{00000000-0005-0000-0000-0000B8030000}"/>
    <cellStyle name="40% - Accent5 10" xfId="955" xr:uid="{00000000-0005-0000-0000-0000B9030000}"/>
    <cellStyle name="40% - Accent5 11" xfId="956" xr:uid="{00000000-0005-0000-0000-0000BA030000}"/>
    <cellStyle name="40% - Accent5 12" xfId="957" xr:uid="{00000000-0005-0000-0000-0000BB030000}"/>
    <cellStyle name="40% - Accent5 13" xfId="958" xr:uid="{00000000-0005-0000-0000-0000BC030000}"/>
    <cellStyle name="40% - Accent5 2" xfId="959" xr:uid="{00000000-0005-0000-0000-0000BD030000}"/>
    <cellStyle name="40% - Accent5 3" xfId="960" xr:uid="{00000000-0005-0000-0000-0000BE030000}"/>
    <cellStyle name="40% - Accent5 4" xfId="961" xr:uid="{00000000-0005-0000-0000-0000BF030000}"/>
    <cellStyle name="40% - Accent5 5" xfId="962" xr:uid="{00000000-0005-0000-0000-0000C0030000}"/>
    <cellStyle name="40% - Accent5 6" xfId="963" xr:uid="{00000000-0005-0000-0000-0000C1030000}"/>
    <cellStyle name="40% - Accent5 7" xfId="964" xr:uid="{00000000-0005-0000-0000-0000C2030000}"/>
    <cellStyle name="40% - Accent5 8" xfId="965" xr:uid="{00000000-0005-0000-0000-0000C3030000}"/>
    <cellStyle name="40% - Accent5 9" xfId="966" xr:uid="{00000000-0005-0000-0000-0000C4030000}"/>
    <cellStyle name="40% - Accent6 10" xfId="967" xr:uid="{00000000-0005-0000-0000-0000C5030000}"/>
    <cellStyle name="40% - Accent6 11" xfId="968" xr:uid="{00000000-0005-0000-0000-0000C6030000}"/>
    <cellStyle name="40% - Accent6 12" xfId="969" xr:uid="{00000000-0005-0000-0000-0000C7030000}"/>
    <cellStyle name="40% - Accent6 13" xfId="970" xr:uid="{00000000-0005-0000-0000-0000C8030000}"/>
    <cellStyle name="40% - Accent6 2" xfId="971" xr:uid="{00000000-0005-0000-0000-0000C9030000}"/>
    <cellStyle name="40% - Accent6 3" xfId="972" xr:uid="{00000000-0005-0000-0000-0000CA030000}"/>
    <cellStyle name="40% - Accent6 4" xfId="973" xr:uid="{00000000-0005-0000-0000-0000CB030000}"/>
    <cellStyle name="40% - Accent6 5" xfId="974" xr:uid="{00000000-0005-0000-0000-0000CC030000}"/>
    <cellStyle name="40% - Accent6 6" xfId="975" xr:uid="{00000000-0005-0000-0000-0000CD030000}"/>
    <cellStyle name="40% - Accent6 7" xfId="976" xr:uid="{00000000-0005-0000-0000-0000CE030000}"/>
    <cellStyle name="40% - Accent6 8" xfId="977" xr:uid="{00000000-0005-0000-0000-0000CF030000}"/>
    <cellStyle name="40% - Accent6 9" xfId="978" xr:uid="{00000000-0005-0000-0000-0000D0030000}"/>
    <cellStyle name="40% - Akzent1 10" xfId="979" xr:uid="{00000000-0005-0000-0000-0000D1030000}"/>
    <cellStyle name="40% - Akzent1 10 2" xfId="980" xr:uid="{00000000-0005-0000-0000-0000D2030000}"/>
    <cellStyle name="40% - Akzent1 11" xfId="981" xr:uid="{00000000-0005-0000-0000-0000D3030000}"/>
    <cellStyle name="40% - Akzent1 11 2" xfId="982" xr:uid="{00000000-0005-0000-0000-0000D4030000}"/>
    <cellStyle name="40% - Akzent1 17 2" xfId="983" xr:uid="{00000000-0005-0000-0000-0000D5030000}"/>
    <cellStyle name="40% - Akzent1 17 2 2" xfId="984" xr:uid="{00000000-0005-0000-0000-0000D6030000}"/>
    <cellStyle name="40% - Akzent1 17 2 2 2" xfId="985" xr:uid="{00000000-0005-0000-0000-0000D7030000}"/>
    <cellStyle name="40% - Akzent1 17 2 3" xfId="986" xr:uid="{00000000-0005-0000-0000-0000D8030000}"/>
    <cellStyle name="40% - Akzent1 17 3" xfId="987" xr:uid="{00000000-0005-0000-0000-0000D9030000}"/>
    <cellStyle name="40% - Akzent1 17 3 2" xfId="988" xr:uid="{00000000-0005-0000-0000-0000DA030000}"/>
    <cellStyle name="40% - Akzent1 17 3 2 2" xfId="989" xr:uid="{00000000-0005-0000-0000-0000DB030000}"/>
    <cellStyle name="40% - Akzent1 17 3 3" xfId="990" xr:uid="{00000000-0005-0000-0000-0000DC030000}"/>
    <cellStyle name="40% - Akzent1 17 4" xfId="991" xr:uid="{00000000-0005-0000-0000-0000DD030000}"/>
    <cellStyle name="40% - Akzent1 17 4 2" xfId="992" xr:uid="{00000000-0005-0000-0000-0000DE030000}"/>
    <cellStyle name="40% - Akzent1 17 4 2 2" xfId="993" xr:uid="{00000000-0005-0000-0000-0000DF030000}"/>
    <cellStyle name="40% - Akzent1 17 4 3" xfId="994" xr:uid="{00000000-0005-0000-0000-0000E0030000}"/>
    <cellStyle name="40% - Akzent1 2" xfId="995" xr:uid="{00000000-0005-0000-0000-0000E1030000}"/>
    <cellStyle name="40% - Akzent1 2 10" xfId="996" xr:uid="{00000000-0005-0000-0000-0000E2030000}"/>
    <cellStyle name="40% - Akzent1 2 11" xfId="997" xr:uid="{00000000-0005-0000-0000-0000E3030000}"/>
    <cellStyle name="40% - Akzent1 2 12" xfId="998" xr:uid="{00000000-0005-0000-0000-0000E4030000}"/>
    <cellStyle name="40% - Akzent1 2 13" xfId="999" xr:uid="{00000000-0005-0000-0000-0000E5030000}"/>
    <cellStyle name="40% - Akzent1 2 14" xfId="1000" xr:uid="{00000000-0005-0000-0000-0000E6030000}"/>
    <cellStyle name="40% - Akzent1 2 15" xfId="1001" xr:uid="{00000000-0005-0000-0000-0000E7030000}"/>
    <cellStyle name="40% - Akzent1 2 16" xfId="1002" xr:uid="{00000000-0005-0000-0000-0000E8030000}"/>
    <cellStyle name="40% - Akzent1 2 17" xfId="1003" xr:uid="{00000000-0005-0000-0000-0000E9030000}"/>
    <cellStyle name="40% - Akzent1 2 18" xfId="1004" xr:uid="{00000000-0005-0000-0000-0000EA030000}"/>
    <cellStyle name="40% - Akzent1 2 19" xfId="1005" xr:uid="{00000000-0005-0000-0000-0000EB030000}"/>
    <cellStyle name="40% - Akzent1 2 2" xfId="1006" xr:uid="{00000000-0005-0000-0000-0000EC030000}"/>
    <cellStyle name="40% - Akzent1 2 2 2" xfId="1007" xr:uid="{00000000-0005-0000-0000-0000ED030000}"/>
    <cellStyle name="40% - Akzent1 2 2 3" xfId="1008" xr:uid="{00000000-0005-0000-0000-0000EE030000}"/>
    <cellStyle name="40% - Akzent1 2 20" xfId="1009" xr:uid="{00000000-0005-0000-0000-0000EF030000}"/>
    <cellStyle name="40% - Akzent1 2 21" xfId="1010" xr:uid="{00000000-0005-0000-0000-0000F0030000}"/>
    <cellStyle name="40% - Akzent1 2 22" xfId="1011" xr:uid="{00000000-0005-0000-0000-0000F1030000}"/>
    <cellStyle name="40% - Akzent1 2 23" xfId="1012" xr:uid="{00000000-0005-0000-0000-0000F2030000}"/>
    <cellStyle name="40% - Akzent1 2 24" xfId="1013" xr:uid="{00000000-0005-0000-0000-0000F3030000}"/>
    <cellStyle name="40% - Akzent1 2 25" xfId="1014" xr:uid="{00000000-0005-0000-0000-0000F4030000}"/>
    <cellStyle name="40% - Akzent1 2 26" xfId="1015" xr:uid="{00000000-0005-0000-0000-0000F5030000}"/>
    <cellStyle name="40% - Akzent1 2 27" xfId="1016" xr:uid="{00000000-0005-0000-0000-0000F6030000}"/>
    <cellStyle name="40% - Akzent1 2 28" xfId="1017" xr:uid="{00000000-0005-0000-0000-0000F7030000}"/>
    <cellStyle name="40% - Akzent1 2 29" xfId="1018" xr:uid="{00000000-0005-0000-0000-0000F8030000}"/>
    <cellStyle name="40% - Akzent1 2 3" xfId="1019" xr:uid="{00000000-0005-0000-0000-0000F9030000}"/>
    <cellStyle name="40% - Akzent1 2 3 2" xfId="1020" xr:uid="{00000000-0005-0000-0000-0000FA030000}"/>
    <cellStyle name="40% - Akzent1 2 30" xfId="1021" xr:uid="{00000000-0005-0000-0000-0000FB030000}"/>
    <cellStyle name="40% - Akzent1 2 31" xfId="1022" xr:uid="{00000000-0005-0000-0000-0000FC030000}"/>
    <cellStyle name="40% - Akzent1 2 32" xfId="1023" xr:uid="{00000000-0005-0000-0000-0000FD030000}"/>
    <cellStyle name="40% - Akzent1 2 33" xfId="1024" xr:uid="{00000000-0005-0000-0000-0000FE030000}"/>
    <cellStyle name="40% - Akzent1 2 34" xfId="1025" xr:uid="{00000000-0005-0000-0000-0000FF030000}"/>
    <cellStyle name="40% - Akzent1 2 35" xfId="1026" xr:uid="{00000000-0005-0000-0000-000000040000}"/>
    <cellStyle name="40% - Akzent1 2 36" xfId="1027" xr:uid="{00000000-0005-0000-0000-000001040000}"/>
    <cellStyle name="40% - Akzent1 2 37" xfId="1028" xr:uid="{00000000-0005-0000-0000-000002040000}"/>
    <cellStyle name="40% - Akzent1 2 38" xfId="1029" xr:uid="{00000000-0005-0000-0000-000003040000}"/>
    <cellStyle name="40% - Akzent1 2 39" xfId="1030" xr:uid="{00000000-0005-0000-0000-000004040000}"/>
    <cellStyle name="40% - Akzent1 2 4" xfId="1031" xr:uid="{00000000-0005-0000-0000-000005040000}"/>
    <cellStyle name="40% - Akzent1 2 40" xfId="1032" xr:uid="{00000000-0005-0000-0000-000006040000}"/>
    <cellStyle name="40% - Akzent1 2 5" xfId="1033" xr:uid="{00000000-0005-0000-0000-000007040000}"/>
    <cellStyle name="40% - Akzent1 2 6" xfId="1034" xr:uid="{00000000-0005-0000-0000-000008040000}"/>
    <cellStyle name="40% - Akzent1 2 7" xfId="1035" xr:uid="{00000000-0005-0000-0000-000009040000}"/>
    <cellStyle name="40% - Akzent1 2 8" xfId="1036" xr:uid="{00000000-0005-0000-0000-00000A040000}"/>
    <cellStyle name="40% - Akzent1 2 9" xfId="1037" xr:uid="{00000000-0005-0000-0000-00000B040000}"/>
    <cellStyle name="40% - Akzent1 20 2" xfId="1038" xr:uid="{00000000-0005-0000-0000-00000C040000}"/>
    <cellStyle name="40% - Akzent1 20 2 2" xfId="1039" xr:uid="{00000000-0005-0000-0000-00000D040000}"/>
    <cellStyle name="40% - Akzent1 20 2 2 2" xfId="1040" xr:uid="{00000000-0005-0000-0000-00000E040000}"/>
    <cellStyle name="40% - Akzent1 20 2 3" xfId="1041" xr:uid="{00000000-0005-0000-0000-00000F040000}"/>
    <cellStyle name="40% - Akzent1 20 3" xfId="1042" xr:uid="{00000000-0005-0000-0000-000010040000}"/>
    <cellStyle name="40% - Akzent1 20 3 2" xfId="1043" xr:uid="{00000000-0005-0000-0000-000011040000}"/>
    <cellStyle name="40% - Akzent1 20 3 2 2" xfId="1044" xr:uid="{00000000-0005-0000-0000-000012040000}"/>
    <cellStyle name="40% - Akzent1 20 3 3" xfId="1045" xr:uid="{00000000-0005-0000-0000-000013040000}"/>
    <cellStyle name="40% - Akzent1 20 4" xfId="1046" xr:uid="{00000000-0005-0000-0000-000014040000}"/>
    <cellStyle name="40% - Akzent1 20 4 2" xfId="1047" xr:uid="{00000000-0005-0000-0000-000015040000}"/>
    <cellStyle name="40% - Akzent1 20 4 2 2" xfId="1048" xr:uid="{00000000-0005-0000-0000-000016040000}"/>
    <cellStyle name="40% - Akzent1 20 4 3" xfId="1049" xr:uid="{00000000-0005-0000-0000-000017040000}"/>
    <cellStyle name="40% - Akzent1 22 2" xfId="1050" xr:uid="{00000000-0005-0000-0000-000018040000}"/>
    <cellStyle name="40% - Akzent1 22 2 2" xfId="1051" xr:uid="{00000000-0005-0000-0000-000019040000}"/>
    <cellStyle name="40% - Akzent1 22 2 2 2" xfId="1052" xr:uid="{00000000-0005-0000-0000-00001A040000}"/>
    <cellStyle name="40% - Akzent1 22 2 3" xfId="1053" xr:uid="{00000000-0005-0000-0000-00001B040000}"/>
    <cellStyle name="40% - Akzent1 24" xfId="1054" xr:uid="{00000000-0005-0000-0000-00001C040000}"/>
    <cellStyle name="40% - Akzent1 24 2" xfId="1055" xr:uid="{00000000-0005-0000-0000-00001D040000}"/>
    <cellStyle name="40% - Akzent1 24 2 2" xfId="1056" xr:uid="{00000000-0005-0000-0000-00001E040000}"/>
    <cellStyle name="40% - Akzent1 24 3" xfId="1057" xr:uid="{00000000-0005-0000-0000-00001F040000}"/>
    <cellStyle name="40% - Akzent1 25 2" xfId="1058" xr:uid="{00000000-0005-0000-0000-000020040000}"/>
    <cellStyle name="40% - Akzent1 25 2 2" xfId="1059" xr:uid="{00000000-0005-0000-0000-000021040000}"/>
    <cellStyle name="40% - Akzent1 25 2 2 2" xfId="1060" xr:uid="{00000000-0005-0000-0000-000022040000}"/>
    <cellStyle name="40% - Akzent1 25 2 3" xfId="1061" xr:uid="{00000000-0005-0000-0000-000023040000}"/>
    <cellStyle name="40% - Akzent1 25 3" xfId="1062" xr:uid="{00000000-0005-0000-0000-000024040000}"/>
    <cellStyle name="40% - Akzent1 25 3 2" xfId="1063" xr:uid="{00000000-0005-0000-0000-000025040000}"/>
    <cellStyle name="40% - Akzent1 25 3 2 2" xfId="1064" xr:uid="{00000000-0005-0000-0000-000026040000}"/>
    <cellStyle name="40% - Akzent1 25 3 3" xfId="1065" xr:uid="{00000000-0005-0000-0000-000027040000}"/>
    <cellStyle name="40% - Akzent1 26" xfId="1066" xr:uid="{00000000-0005-0000-0000-000028040000}"/>
    <cellStyle name="40% - Akzent1 26 2" xfId="1067" xr:uid="{00000000-0005-0000-0000-000029040000}"/>
    <cellStyle name="40% - Akzent1 26 2 2" xfId="1068" xr:uid="{00000000-0005-0000-0000-00002A040000}"/>
    <cellStyle name="40% - Akzent1 26 3" xfId="1069" xr:uid="{00000000-0005-0000-0000-00002B040000}"/>
    <cellStyle name="40% - Akzent1 3" xfId="1070" xr:uid="{00000000-0005-0000-0000-00002C040000}"/>
    <cellStyle name="40% - Akzent1 3 2" xfId="1071" xr:uid="{00000000-0005-0000-0000-00002D040000}"/>
    <cellStyle name="40% - Akzent1 3 2 2" xfId="1072" xr:uid="{00000000-0005-0000-0000-00002E040000}"/>
    <cellStyle name="40% - Akzent1 3 2 3" xfId="1073" xr:uid="{00000000-0005-0000-0000-00002F040000}"/>
    <cellStyle name="40% - Akzent1 3 3" xfId="1074" xr:uid="{00000000-0005-0000-0000-000030040000}"/>
    <cellStyle name="40% - Akzent1 3 3 2" xfId="1075" xr:uid="{00000000-0005-0000-0000-000031040000}"/>
    <cellStyle name="40% - Akzent1 3 4" xfId="1076" xr:uid="{00000000-0005-0000-0000-000032040000}"/>
    <cellStyle name="40% - Akzent1 3 5" xfId="1077" xr:uid="{00000000-0005-0000-0000-000033040000}"/>
    <cellStyle name="40% - Akzent1 3 6" xfId="1078" xr:uid="{00000000-0005-0000-0000-000034040000}"/>
    <cellStyle name="40% - Akzent1 3 7" xfId="1079" xr:uid="{00000000-0005-0000-0000-000035040000}"/>
    <cellStyle name="40% - Akzent1 3 8" xfId="1080" xr:uid="{00000000-0005-0000-0000-000036040000}"/>
    <cellStyle name="40% - Akzent1 3 9" xfId="1081" xr:uid="{00000000-0005-0000-0000-000037040000}"/>
    <cellStyle name="40% - Akzent1 4" xfId="1082" xr:uid="{00000000-0005-0000-0000-000038040000}"/>
    <cellStyle name="40% - Akzent1 4 2" xfId="1083" xr:uid="{00000000-0005-0000-0000-000039040000}"/>
    <cellStyle name="40% - Akzent1 4 3" xfId="1084" xr:uid="{00000000-0005-0000-0000-00003A040000}"/>
    <cellStyle name="40% - Akzent1 4 4" xfId="1085" xr:uid="{00000000-0005-0000-0000-00003B040000}"/>
    <cellStyle name="40% - Akzent1 4 5" xfId="1086" xr:uid="{00000000-0005-0000-0000-00003C040000}"/>
    <cellStyle name="40% - Akzent1 4 6" xfId="1087" xr:uid="{00000000-0005-0000-0000-00003D040000}"/>
    <cellStyle name="40% - Akzent1 4 7" xfId="1088" xr:uid="{00000000-0005-0000-0000-00003E040000}"/>
    <cellStyle name="40% - Akzent1 4 8" xfId="1089" xr:uid="{00000000-0005-0000-0000-00003F040000}"/>
    <cellStyle name="40% - Akzent1 5" xfId="1090" xr:uid="{00000000-0005-0000-0000-000040040000}"/>
    <cellStyle name="40% - Akzent1 5 2" xfId="1091" xr:uid="{00000000-0005-0000-0000-000041040000}"/>
    <cellStyle name="40% - Akzent1 5 2 2" xfId="1092" xr:uid="{00000000-0005-0000-0000-000042040000}"/>
    <cellStyle name="40% - Akzent1 5 2 3" xfId="1093" xr:uid="{00000000-0005-0000-0000-000043040000}"/>
    <cellStyle name="40% - Akzent1 5 3" xfId="1094" xr:uid="{00000000-0005-0000-0000-000044040000}"/>
    <cellStyle name="40% - Akzent1 5 4" xfId="1095" xr:uid="{00000000-0005-0000-0000-000045040000}"/>
    <cellStyle name="40% - Akzent1 6" xfId="1096" xr:uid="{00000000-0005-0000-0000-000046040000}"/>
    <cellStyle name="40% - Akzent1 6 2" xfId="1097" xr:uid="{00000000-0005-0000-0000-000047040000}"/>
    <cellStyle name="40% - Akzent1 6 2 2" xfId="1098" xr:uid="{00000000-0005-0000-0000-000048040000}"/>
    <cellStyle name="40% - Akzent1 6 3" xfId="1099" xr:uid="{00000000-0005-0000-0000-000049040000}"/>
    <cellStyle name="40% - Akzent1 7" xfId="1100" xr:uid="{00000000-0005-0000-0000-00004A040000}"/>
    <cellStyle name="40% - Akzent1 7 2" xfId="1101" xr:uid="{00000000-0005-0000-0000-00004B040000}"/>
    <cellStyle name="40% - Akzent1 7 2 2" xfId="1102" xr:uid="{00000000-0005-0000-0000-00004C040000}"/>
    <cellStyle name="40% - Akzent1 7 3" xfId="1103" xr:uid="{00000000-0005-0000-0000-00004D040000}"/>
    <cellStyle name="40% - Akzent1 8" xfId="1104" xr:uid="{00000000-0005-0000-0000-00004E040000}"/>
    <cellStyle name="40% - Akzent1 8 2" xfId="1105" xr:uid="{00000000-0005-0000-0000-00004F040000}"/>
    <cellStyle name="40% - Akzent1 8 3" xfId="1106" xr:uid="{00000000-0005-0000-0000-000050040000}"/>
    <cellStyle name="40% - Akzent1 9" xfId="1107" xr:uid="{00000000-0005-0000-0000-000051040000}"/>
    <cellStyle name="40% - Akzent1 9 2" xfId="1108" xr:uid="{00000000-0005-0000-0000-000052040000}"/>
    <cellStyle name="40% - Akzent2 10" xfId="1109" xr:uid="{00000000-0005-0000-0000-000053040000}"/>
    <cellStyle name="40% - Akzent2 10 2" xfId="1110" xr:uid="{00000000-0005-0000-0000-000054040000}"/>
    <cellStyle name="40% - Akzent2 10 2 2" xfId="1111" xr:uid="{00000000-0005-0000-0000-000055040000}"/>
    <cellStyle name="40% - Akzent2 10 3" xfId="1112" xr:uid="{00000000-0005-0000-0000-000056040000}"/>
    <cellStyle name="40% - Akzent2 10 4" xfId="1113" xr:uid="{00000000-0005-0000-0000-000057040000}"/>
    <cellStyle name="40% - Akzent2 10 5" xfId="1114" xr:uid="{00000000-0005-0000-0000-000058040000}"/>
    <cellStyle name="40% - Akzent2 11" xfId="1115" xr:uid="{00000000-0005-0000-0000-000059040000}"/>
    <cellStyle name="40% - Akzent2 11 2" xfId="1116" xr:uid="{00000000-0005-0000-0000-00005A040000}"/>
    <cellStyle name="40% - Akzent2 11 2 2" xfId="1117" xr:uid="{00000000-0005-0000-0000-00005B040000}"/>
    <cellStyle name="40% - Akzent2 11 3" xfId="1118" xr:uid="{00000000-0005-0000-0000-00005C040000}"/>
    <cellStyle name="40% - Akzent2 11 4" xfId="1119" xr:uid="{00000000-0005-0000-0000-00005D040000}"/>
    <cellStyle name="40% - Akzent2 11 5" xfId="1120" xr:uid="{00000000-0005-0000-0000-00005E040000}"/>
    <cellStyle name="40% - Akzent2 12" xfId="1121" xr:uid="{00000000-0005-0000-0000-00005F040000}"/>
    <cellStyle name="40% - Akzent2 12 2" xfId="1122" xr:uid="{00000000-0005-0000-0000-000060040000}"/>
    <cellStyle name="40% - Akzent2 12 3" xfId="1123" xr:uid="{00000000-0005-0000-0000-000061040000}"/>
    <cellStyle name="40% - Akzent2 13" xfId="1124" xr:uid="{00000000-0005-0000-0000-000062040000}"/>
    <cellStyle name="40% - Akzent2 13 2" xfId="1125" xr:uid="{00000000-0005-0000-0000-000063040000}"/>
    <cellStyle name="40% - Akzent2 13 3" xfId="1126" xr:uid="{00000000-0005-0000-0000-000064040000}"/>
    <cellStyle name="40% - Akzent2 14" xfId="1127" xr:uid="{00000000-0005-0000-0000-000065040000}"/>
    <cellStyle name="40% - Akzent2 14 2" xfId="1128" xr:uid="{00000000-0005-0000-0000-000066040000}"/>
    <cellStyle name="40% - Akzent2 14 3" xfId="1129" xr:uid="{00000000-0005-0000-0000-000067040000}"/>
    <cellStyle name="40% - Akzent2 15" xfId="1130" xr:uid="{00000000-0005-0000-0000-000068040000}"/>
    <cellStyle name="40% - Akzent2 15 2" xfId="1131" xr:uid="{00000000-0005-0000-0000-000069040000}"/>
    <cellStyle name="40% - Akzent2 15 3" xfId="1132" xr:uid="{00000000-0005-0000-0000-00006A040000}"/>
    <cellStyle name="40% - Akzent2 16" xfId="1133" xr:uid="{00000000-0005-0000-0000-00006B040000}"/>
    <cellStyle name="40% - Akzent2 16 2" xfId="1134" xr:uid="{00000000-0005-0000-0000-00006C040000}"/>
    <cellStyle name="40% - Akzent2 16 3" xfId="1135" xr:uid="{00000000-0005-0000-0000-00006D040000}"/>
    <cellStyle name="40% - Akzent2 2" xfId="1136" xr:uid="{00000000-0005-0000-0000-00006E040000}"/>
    <cellStyle name="40% - Akzent2 2 10" xfId="1137" xr:uid="{00000000-0005-0000-0000-00006F040000}"/>
    <cellStyle name="40% - Akzent2 2 11" xfId="1138" xr:uid="{00000000-0005-0000-0000-000070040000}"/>
    <cellStyle name="40% - Akzent2 2 12" xfId="1139" xr:uid="{00000000-0005-0000-0000-000071040000}"/>
    <cellStyle name="40% - Akzent2 2 13" xfId="1140" xr:uid="{00000000-0005-0000-0000-000072040000}"/>
    <cellStyle name="40% - Akzent2 2 14" xfId="1141" xr:uid="{00000000-0005-0000-0000-000073040000}"/>
    <cellStyle name="40% - Akzent2 2 15" xfId="1142" xr:uid="{00000000-0005-0000-0000-000074040000}"/>
    <cellStyle name="40% - Akzent2 2 16" xfId="1143" xr:uid="{00000000-0005-0000-0000-000075040000}"/>
    <cellStyle name="40% - Akzent2 2 17" xfId="1144" xr:uid="{00000000-0005-0000-0000-000076040000}"/>
    <cellStyle name="40% - Akzent2 2 18" xfId="1145" xr:uid="{00000000-0005-0000-0000-000077040000}"/>
    <cellStyle name="40% - Akzent2 2 19" xfId="1146" xr:uid="{00000000-0005-0000-0000-000078040000}"/>
    <cellStyle name="40% - Akzent2 2 2" xfId="1147" xr:uid="{00000000-0005-0000-0000-000079040000}"/>
    <cellStyle name="40% - Akzent2 2 20" xfId="1148" xr:uid="{00000000-0005-0000-0000-00007A040000}"/>
    <cellStyle name="40% - Akzent2 2 21" xfId="1149" xr:uid="{00000000-0005-0000-0000-00007B040000}"/>
    <cellStyle name="40% - Akzent2 2 22" xfId="1150" xr:uid="{00000000-0005-0000-0000-00007C040000}"/>
    <cellStyle name="40% - Akzent2 2 23" xfId="1151" xr:uid="{00000000-0005-0000-0000-00007D040000}"/>
    <cellStyle name="40% - Akzent2 2 24" xfId="1152" xr:uid="{00000000-0005-0000-0000-00007E040000}"/>
    <cellStyle name="40% - Akzent2 2 25" xfId="1153" xr:uid="{00000000-0005-0000-0000-00007F040000}"/>
    <cellStyle name="40% - Akzent2 2 26" xfId="1154" xr:uid="{00000000-0005-0000-0000-000080040000}"/>
    <cellStyle name="40% - Akzent2 2 27" xfId="1155" xr:uid="{00000000-0005-0000-0000-000081040000}"/>
    <cellStyle name="40% - Akzent2 2 28" xfId="1156" xr:uid="{00000000-0005-0000-0000-000082040000}"/>
    <cellStyle name="40% - Akzent2 2 29" xfId="1157" xr:uid="{00000000-0005-0000-0000-000083040000}"/>
    <cellStyle name="40% - Akzent2 2 3" xfId="1158" xr:uid="{00000000-0005-0000-0000-000084040000}"/>
    <cellStyle name="40% - Akzent2 2 30" xfId="1159" xr:uid="{00000000-0005-0000-0000-000085040000}"/>
    <cellStyle name="40% - Akzent2 2 31" xfId="1160" xr:uid="{00000000-0005-0000-0000-000086040000}"/>
    <cellStyle name="40% - Akzent2 2 32" xfId="1161" xr:uid="{00000000-0005-0000-0000-000087040000}"/>
    <cellStyle name="40% - Akzent2 2 33" xfId="1162" xr:uid="{00000000-0005-0000-0000-000088040000}"/>
    <cellStyle name="40% - Akzent2 2 34" xfId="1163" xr:uid="{00000000-0005-0000-0000-000089040000}"/>
    <cellStyle name="40% - Akzent2 2 35" xfId="1164" xr:uid="{00000000-0005-0000-0000-00008A040000}"/>
    <cellStyle name="40% - Akzent2 2 36" xfId="1165" xr:uid="{00000000-0005-0000-0000-00008B040000}"/>
    <cellStyle name="40% - Akzent2 2 37" xfId="1166" xr:uid="{00000000-0005-0000-0000-00008C040000}"/>
    <cellStyle name="40% - Akzent2 2 38" xfId="1167" xr:uid="{00000000-0005-0000-0000-00008D040000}"/>
    <cellStyle name="40% - Akzent2 2 39" xfId="1168" xr:uid="{00000000-0005-0000-0000-00008E040000}"/>
    <cellStyle name="40% - Akzent2 2 4" xfId="1169" xr:uid="{00000000-0005-0000-0000-00008F040000}"/>
    <cellStyle name="40% - Akzent2 2 5" xfId="1170" xr:uid="{00000000-0005-0000-0000-000090040000}"/>
    <cellStyle name="40% - Akzent2 2 6" xfId="1171" xr:uid="{00000000-0005-0000-0000-000091040000}"/>
    <cellStyle name="40% - Akzent2 2 7" xfId="1172" xr:uid="{00000000-0005-0000-0000-000092040000}"/>
    <cellStyle name="40% - Akzent2 2 8" xfId="1173" xr:uid="{00000000-0005-0000-0000-000093040000}"/>
    <cellStyle name="40% - Akzent2 2 9" xfId="1174" xr:uid="{00000000-0005-0000-0000-000094040000}"/>
    <cellStyle name="40% - Akzent2 3" xfId="1175" xr:uid="{00000000-0005-0000-0000-000095040000}"/>
    <cellStyle name="40% - Akzent2 3 10" xfId="1176" xr:uid="{00000000-0005-0000-0000-000096040000}"/>
    <cellStyle name="40% - Akzent2 3 11" xfId="1177" xr:uid="{00000000-0005-0000-0000-000097040000}"/>
    <cellStyle name="40% - Akzent2 3 12" xfId="1178" xr:uid="{00000000-0005-0000-0000-000098040000}"/>
    <cellStyle name="40% - Akzent2 3 13" xfId="1179" xr:uid="{00000000-0005-0000-0000-000099040000}"/>
    <cellStyle name="40% - Akzent2 3 14" xfId="1180" xr:uid="{00000000-0005-0000-0000-00009A040000}"/>
    <cellStyle name="40% - Akzent2 3 15" xfId="1181" xr:uid="{00000000-0005-0000-0000-00009B040000}"/>
    <cellStyle name="40% - Akzent2 3 16" xfId="1182" xr:uid="{00000000-0005-0000-0000-00009C040000}"/>
    <cellStyle name="40% - Akzent2 3 17" xfId="1183" xr:uid="{00000000-0005-0000-0000-00009D040000}"/>
    <cellStyle name="40% - Akzent2 3 18" xfId="1184" xr:uid="{00000000-0005-0000-0000-00009E040000}"/>
    <cellStyle name="40% - Akzent2 3 19" xfId="1185" xr:uid="{00000000-0005-0000-0000-00009F040000}"/>
    <cellStyle name="40% - Akzent2 3 2" xfId="1186" xr:uid="{00000000-0005-0000-0000-0000A0040000}"/>
    <cellStyle name="40% - Akzent2 3 2 2" xfId="1187" xr:uid="{00000000-0005-0000-0000-0000A1040000}"/>
    <cellStyle name="40% - Akzent2 3 20" xfId="1188" xr:uid="{00000000-0005-0000-0000-0000A2040000}"/>
    <cellStyle name="40% - Akzent2 3 21" xfId="1189" xr:uid="{00000000-0005-0000-0000-0000A3040000}"/>
    <cellStyle name="40% - Akzent2 3 22" xfId="1190" xr:uid="{00000000-0005-0000-0000-0000A4040000}"/>
    <cellStyle name="40% - Akzent2 3 23" xfId="1191" xr:uid="{00000000-0005-0000-0000-0000A5040000}"/>
    <cellStyle name="40% - Akzent2 3 3" xfId="1192" xr:uid="{00000000-0005-0000-0000-0000A6040000}"/>
    <cellStyle name="40% - Akzent2 3 3 2" xfId="1193" xr:uid="{00000000-0005-0000-0000-0000A7040000}"/>
    <cellStyle name="40% - Akzent2 3 4" xfId="1194" xr:uid="{00000000-0005-0000-0000-0000A8040000}"/>
    <cellStyle name="40% - Akzent2 3 4 2" xfId="1195" xr:uid="{00000000-0005-0000-0000-0000A9040000}"/>
    <cellStyle name="40% - Akzent2 3 5" xfId="1196" xr:uid="{00000000-0005-0000-0000-0000AA040000}"/>
    <cellStyle name="40% - Akzent2 3 5 2" xfId="1197" xr:uid="{00000000-0005-0000-0000-0000AB040000}"/>
    <cellStyle name="40% - Akzent2 3 6" xfId="1198" xr:uid="{00000000-0005-0000-0000-0000AC040000}"/>
    <cellStyle name="40% - Akzent2 3 6 2" xfId="1199" xr:uid="{00000000-0005-0000-0000-0000AD040000}"/>
    <cellStyle name="40% - Akzent2 3 7" xfId="1200" xr:uid="{00000000-0005-0000-0000-0000AE040000}"/>
    <cellStyle name="40% - Akzent2 3 7 2" xfId="1201" xr:uid="{00000000-0005-0000-0000-0000AF040000}"/>
    <cellStyle name="40% - Akzent2 3 8" xfId="1202" xr:uid="{00000000-0005-0000-0000-0000B0040000}"/>
    <cellStyle name="40% - Akzent2 3 8 2" xfId="1203" xr:uid="{00000000-0005-0000-0000-0000B1040000}"/>
    <cellStyle name="40% - Akzent2 3 9" xfId="1204" xr:uid="{00000000-0005-0000-0000-0000B2040000}"/>
    <cellStyle name="40% - Akzent2 4" xfId="1205" xr:uid="{00000000-0005-0000-0000-0000B3040000}"/>
    <cellStyle name="40% - Akzent2 4 10" xfId="1206" xr:uid="{00000000-0005-0000-0000-0000B4040000}"/>
    <cellStyle name="40% - Akzent2 4 2" xfId="1207" xr:uid="{00000000-0005-0000-0000-0000B5040000}"/>
    <cellStyle name="40% - Akzent2 4 2 2" xfId="1208" xr:uid="{00000000-0005-0000-0000-0000B6040000}"/>
    <cellStyle name="40% - Akzent2 4 3" xfId="1209" xr:uid="{00000000-0005-0000-0000-0000B7040000}"/>
    <cellStyle name="40% - Akzent2 4 3 2" xfId="1210" xr:uid="{00000000-0005-0000-0000-0000B8040000}"/>
    <cellStyle name="40% - Akzent2 4 4" xfId="1211" xr:uid="{00000000-0005-0000-0000-0000B9040000}"/>
    <cellStyle name="40% - Akzent2 4 5" xfId="1212" xr:uid="{00000000-0005-0000-0000-0000BA040000}"/>
    <cellStyle name="40% - Akzent2 4 6" xfId="1213" xr:uid="{00000000-0005-0000-0000-0000BB040000}"/>
    <cellStyle name="40% - Akzent2 4 7" xfId="1214" xr:uid="{00000000-0005-0000-0000-0000BC040000}"/>
    <cellStyle name="40% - Akzent2 4 8" xfId="1215" xr:uid="{00000000-0005-0000-0000-0000BD040000}"/>
    <cellStyle name="40% - Akzent2 4 9" xfId="1216" xr:uid="{00000000-0005-0000-0000-0000BE040000}"/>
    <cellStyle name="40% - Akzent2 5" xfId="1217" xr:uid="{00000000-0005-0000-0000-0000BF040000}"/>
    <cellStyle name="40% - Akzent2 5 2" xfId="1218" xr:uid="{00000000-0005-0000-0000-0000C0040000}"/>
    <cellStyle name="40% - Akzent2 5 2 2" xfId="1219" xr:uid="{00000000-0005-0000-0000-0000C1040000}"/>
    <cellStyle name="40% - Akzent2 5 3" xfId="1220" xr:uid="{00000000-0005-0000-0000-0000C2040000}"/>
    <cellStyle name="40% - Akzent2 5 4" xfId="1221" xr:uid="{00000000-0005-0000-0000-0000C3040000}"/>
    <cellStyle name="40% - Akzent2 5 5" xfId="1222" xr:uid="{00000000-0005-0000-0000-0000C4040000}"/>
    <cellStyle name="40% - Akzent2 6" xfId="1223" xr:uid="{00000000-0005-0000-0000-0000C5040000}"/>
    <cellStyle name="40% - Akzent2 6 2" xfId="1224" xr:uid="{00000000-0005-0000-0000-0000C6040000}"/>
    <cellStyle name="40% - Akzent2 6 2 2" xfId="1225" xr:uid="{00000000-0005-0000-0000-0000C7040000}"/>
    <cellStyle name="40% - Akzent2 6 3" xfId="1226" xr:uid="{00000000-0005-0000-0000-0000C8040000}"/>
    <cellStyle name="40% - Akzent2 6 4" xfId="1227" xr:uid="{00000000-0005-0000-0000-0000C9040000}"/>
    <cellStyle name="40% - Akzent2 6 5" xfId="1228" xr:uid="{00000000-0005-0000-0000-0000CA040000}"/>
    <cellStyle name="40% - Akzent2 7" xfId="1229" xr:uid="{00000000-0005-0000-0000-0000CB040000}"/>
    <cellStyle name="40% - Akzent2 7 2" xfId="1230" xr:uid="{00000000-0005-0000-0000-0000CC040000}"/>
    <cellStyle name="40% - Akzent2 7 2 2" xfId="1231" xr:uid="{00000000-0005-0000-0000-0000CD040000}"/>
    <cellStyle name="40% - Akzent2 7 3" xfId="1232" xr:uid="{00000000-0005-0000-0000-0000CE040000}"/>
    <cellStyle name="40% - Akzent2 7 4" xfId="1233" xr:uid="{00000000-0005-0000-0000-0000CF040000}"/>
    <cellStyle name="40% - Akzent2 7 5" xfId="1234" xr:uid="{00000000-0005-0000-0000-0000D0040000}"/>
    <cellStyle name="40% - Akzent2 8" xfId="1235" xr:uid="{00000000-0005-0000-0000-0000D1040000}"/>
    <cellStyle name="40% - Akzent2 8 2" xfId="1236" xr:uid="{00000000-0005-0000-0000-0000D2040000}"/>
    <cellStyle name="40% - Akzent2 8 2 2" xfId="1237" xr:uid="{00000000-0005-0000-0000-0000D3040000}"/>
    <cellStyle name="40% - Akzent2 8 3" xfId="1238" xr:uid="{00000000-0005-0000-0000-0000D4040000}"/>
    <cellStyle name="40% - Akzent2 8 4" xfId="1239" xr:uid="{00000000-0005-0000-0000-0000D5040000}"/>
    <cellStyle name="40% - Akzent2 8 5" xfId="1240" xr:uid="{00000000-0005-0000-0000-0000D6040000}"/>
    <cellStyle name="40% - Akzent2 9" xfId="1241" xr:uid="{00000000-0005-0000-0000-0000D7040000}"/>
    <cellStyle name="40% - Akzent2 9 2" xfId="1242" xr:uid="{00000000-0005-0000-0000-0000D8040000}"/>
    <cellStyle name="40% - Akzent2 9 2 2" xfId="1243" xr:uid="{00000000-0005-0000-0000-0000D9040000}"/>
    <cellStyle name="40% - Akzent2 9 3" xfId="1244" xr:uid="{00000000-0005-0000-0000-0000DA040000}"/>
    <cellStyle name="40% - Akzent2 9 4" xfId="1245" xr:uid="{00000000-0005-0000-0000-0000DB040000}"/>
    <cellStyle name="40% - Akzent2 9 5" xfId="1246" xr:uid="{00000000-0005-0000-0000-0000DC040000}"/>
    <cellStyle name="40% - Akzent3 10" xfId="1247" xr:uid="{00000000-0005-0000-0000-0000DD040000}"/>
    <cellStyle name="40% - Akzent3 10 2" xfId="1248" xr:uid="{00000000-0005-0000-0000-0000DE040000}"/>
    <cellStyle name="40% - Akzent3 10 2 2" xfId="1249" xr:uid="{00000000-0005-0000-0000-0000DF040000}"/>
    <cellStyle name="40% - Akzent3 10 3" xfId="1250" xr:uid="{00000000-0005-0000-0000-0000E0040000}"/>
    <cellStyle name="40% - Akzent3 10 4" xfId="1251" xr:uid="{00000000-0005-0000-0000-0000E1040000}"/>
    <cellStyle name="40% - Akzent3 10 5" xfId="1252" xr:uid="{00000000-0005-0000-0000-0000E2040000}"/>
    <cellStyle name="40% - Akzent3 11" xfId="1253" xr:uid="{00000000-0005-0000-0000-0000E3040000}"/>
    <cellStyle name="40% - Akzent3 11 2" xfId="1254" xr:uid="{00000000-0005-0000-0000-0000E4040000}"/>
    <cellStyle name="40% - Akzent3 11 2 2" xfId="1255" xr:uid="{00000000-0005-0000-0000-0000E5040000}"/>
    <cellStyle name="40% - Akzent3 11 3" xfId="1256" xr:uid="{00000000-0005-0000-0000-0000E6040000}"/>
    <cellStyle name="40% - Akzent3 11 4" xfId="1257" xr:uid="{00000000-0005-0000-0000-0000E7040000}"/>
    <cellStyle name="40% - Akzent3 11 5" xfId="1258" xr:uid="{00000000-0005-0000-0000-0000E8040000}"/>
    <cellStyle name="40% - Akzent3 12" xfId="1259" xr:uid="{00000000-0005-0000-0000-0000E9040000}"/>
    <cellStyle name="40% - Akzent3 12 2" xfId="1260" xr:uid="{00000000-0005-0000-0000-0000EA040000}"/>
    <cellStyle name="40% - Akzent3 12 3" xfId="1261" xr:uid="{00000000-0005-0000-0000-0000EB040000}"/>
    <cellStyle name="40% - Akzent3 13" xfId="1262" xr:uid="{00000000-0005-0000-0000-0000EC040000}"/>
    <cellStyle name="40% - Akzent3 13 2" xfId="1263" xr:uid="{00000000-0005-0000-0000-0000ED040000}"/>
    <cellStyle name="40% - Akzent3 13 3" xfId="1264" xr:uid="{00000000-0005-0000-0000-0000EE040000}"/>
    <cellStyle name="40% - Akzent3 14" xfId="1265" xr:uid="{00000000-0005-0000-0000-0000EF040000}"/>
    <cellStyle name="40% - Akzent3 14 2" xfId="1266" xr:uid="{00000000-0005-0000-0000-0000F0040000}"/>
    <cellStyle name="40% - Akzent3 14 3" xfId="1267" xr:uid="{00000000-0005-0000-0000-0000F1040000}"/>
    <cellStyle name="40% - Akzent3 15" xfId="1268" xr:uid="{00000000-0005-0000-0000-0000F2040000}"/>
    <cellStyle name="40% - Akzent3 15 2" xfId="1269" xr:uid="{00000000-0005-0000-0000-0000F3040000}"/>
    <cellStyle name="40% - Akzent3 15 3" xfId="1270" xr:uid="{00000000-0005-0000-0000-0000F4040000}"/>
    <cellStyle name="40% - Akzent3 16" xfId="1271" xr:uid="{00000000-0005-0000-0000-0000F5040000}"/>
    <cellStyle name="40% - Akzent3 16 2" xfId="1272" xr:uid="{00000000-0005-0000-0000-0000F6040000}"/>
    <cellStyle name="40% - Akzent3 16 3" xfId="1273" xr:uid="{00000000-0005-0000-0000-0000F7040000}"/>
    <cellStyle name="40% - Akzent3 2" xfId="1274" xr:uid="{00000000-0005-0000-0000-0000F8040000}"/>
    <cellStyle name="40% - Akzent3 2 10" xfId="1275" xr:uid="{00000000-0005-0000-0000-0000F9040000}"/>
    <cellStyle name="40% - Akzent3 2 11" xfId="1276" xr:uid="{00000000-0005-0000-0000-0000FA040000}"/>
    <cellStyle name="40% - Akzent3 2 12" xfId="1277" xr:uid="{00000000-0005-0000-0000-0000FB040000}"/>
    <cellStyle name="40% - Akzent3 2 13" xfId="1278" xr:uid="{00000000-0005-0000-0000-0000FC040000}"/>
    <cellStyle name="40% - Akzent3 2 14" xfId="1279" xr:uid="{00000000-0005-0000-0000-0000FD040000}"/>
    <cellStyle name="40% - Akzent3 2 15" xfId="1280" xr:uid="{00000000-0005-0000-0000-0000FE040000}"/>
    <cellStyle name="40% - Akzent3 2 16" xfId="1281" xr:uid="{00000000-0005-0000-0000-0000FF040000}"/>
    <cellStyle name="40% - Akzent3 2 17" xfId="1282" xr:uid="{00000000-0005-0000-0000-000000050000}"/>
    <cellStyle name="40% - Akzent3 2 18" xfId="1283" xr:uid="{00000000-0005-0000-0000-000001050000}"/>
    <cellStyle name="40% - Akzent3 2 19" xfId="1284" xr:uid="{00000000-0005-0000-0000-000002050000}"/>
    <cellStyle name="40% - Akzent3 2 2" xfId="1285" xr:uid="{00000000-0005-0000-0000-000003050000}"/>
    <cellStyle name="40% - Akzent3 2 20" xfId="1286" xr:uid="{00000000-0005-0000-0000-000004050000}"/>
    <cellStyle name="40% - Akzent3 2 21" xfId="1287" xr:uid="{00000000-0005-0000-0000-000005050000}"/>
    <cellStyle name="40% - Akzent3 2 22" xfId="1288" xr:uid="{00000000-0005-0000-0000-000006050000}"/>
    <cellStyle name="40% - Akzent3 2 23" xfId="1289" xr:uid="{00000000-0005-0000-0000-000007050000}"/>
    <cellStyle name="40% - Akzent3 2 24" xfId="1290" xr:uid="{00000000-0005-0000-0000-000008050000}"/>
    <cellStyle name="40% - Akzent3 2 25" xfId="1291" xr:uid="{00000000-0005-0000-0000-000009050000}"/>
    <cellStyle name="40% - Akzent3 2 26" xfId="1292" xr:uid="{00000000-0005-0000-0000-00000A050000}"/>
    <cellStyle name="40% - Akzent3 2 27" xfId="1293" xr:uid="{00000000-0005-0000-0000-00000B050000}"/>
    <cellStyle name="40% - Akzent3 2 28" xfId="1294" xr:uid="{00000000-0005-0000-0000-00000C050000}"/>
    <cellStyle name="40% - Akzent3 2 29" xfId="1295" xr:uid="{00000000-0005-0000-0000-00000D050000}"/>
    <cellStyle name="40% - Akzent3 2 3" xfId="1296" xr:uid="{00000000-0005-0000-0000-00000E050000}"/>
    <cellStyle name="40% - Akzent3 2 30" xfId="1297" xr:uid="{00000000-0005-0000-0000-00000F050000}"/>
    <cellStyle name="40% - Akzent3 2 31" xfId="1298" xr:uid="{00000000-0005-0000-0000-000010050000}"/>
    <cellStyle name="40% - Akzent3 2 32" xfId="1299" xr:uid="{00000000-0005-0000-0000-000011050000}"/>
    <cellStyle name="40% - Akzent3 2 33" xfId="1300" xr:uid="{00000000-0005-0000-0000-000012050000}"/>
    <cellStyle name="40% - Akzent3 2 34" xfId="1301" xr:uid="{00000000-0005-0000-0000-000013050000}"/>
    <cellStyle name="40% - Akzent3 2 35" xfId="1302" xr:uid="{00000000-0005-0000-0000-000014050000}"/>
    <cellStyle name="40% - Akzent3 2 36" xfId="1303" xr:uid="{00000000-0005-0000-0000-000015050000}"/>
    <cellStyle name="40% - Akzent3 2 37" xfId="1304" xr:uid="{00000000-0005-0000-0000-000016050000}"/>
    <cellStyle name="40% - Akzent3 2 38" xfId="1305" xr:uid="{00000000-0005-0000-0000-000017050000}"/>
    <cellStyle name="40% - Akzent3 2 39" xfId="1306" xr:uid="{00000000-0005-0000-0000-000018050000}"/>
    <cellStyle name="40% - Akzent3 2 4" xfId="1307" xr:uid="{00000000-0005-0000-0000-000019050000}"/>
    <cellStyle name="40% - Akzent3 2 5" xfId="1308" xr:uid="{00000000-0005-0000-0000-00001A050000}"/>
    <cellStyle name="40% - Akzent3 2 6" xfId="1309" xr:uid="{00000000-0005-0000-0000-00001B050000}"/>
    <cellStyle name="40% - Akzent3 2 7" xfId="1310" xr:uid="{00000000-0005-0000-0000-00001C050000}"/>
    <cellStyle name="40% - Akzent3 2 8" xfId="1311" xr:uid="{00000000-0005-0000-0000-00001D050000}"/>
    <cellStyle name="40% - Akzent3 2 9" xfId="1312" xr:uid="{00000000-0005-0000-0000-00001E050000}"/>
    <cellStyle name="40% - Akzent3 3" xfId="1313" xr:uid="{00000000-0005-0000-0000-00001F050000}"/>
    <cellStyle name="40% - Akzent3 3 10" xfId="1314" xr:uid="{00000000-0005-0000-0000-000020050000}"/>
    <cellStyle name="40% - Akzent3 3 11" xfId="1315" xr:uid="{00000000-0005-0000-0000-000021050000}"/>
    <cellStyle name="40% - Akzent3 3 12" xfId="1316" xr:uid="{00000000-0005-0000-0000-000022050000}"/>
    <cellStyle name="40% - Akzent3 3 13" xfId="1317" xr:uid="{00000000-0005-0000-0000-000023050000}"/>
    <cellStyle name="40% - Akzent3 3 14" xfId="1318" xr:uid="{00000000-0005-0000-0000-000024050000}"/>
    <cellStyle name="40% - Akzent3 3 15" xfId="1319" xr:uid="{00000000-0005-0000-0000-000025050000}"/>
    <cellStyle name="40% - Akzent3 3 16" xfId="1320" xr:uid="{00000000-0005-0000-0000-000026050000}"/>
    <cellStyle name="40% - Akzent3 3 17" xfId="1321" xr:uid="{00000000-0005-0000-0000-000027050000}"/>
    <cellStyle name="40% - Akzent3 3 18" xfId="1322" xr:uid="{00000000-0005-0000-0000-000028050000}"/>
    <cellStyle name="40% - Akzent3 3 19" xfId="1323" xr:uid="{00000000-0005-0000-0000-000029050000}"/>
    <cellStyle name="40% - Akzent3 3 2" xfId="1324" xr:uid="{00000000-0005-0000-0000-00002A050000}"/>
    <cellStyle name="40% - Akzent3 3 2 2" xfId="1325" xr:uid="{00000000-0005-0000-0000-00002B050000}"/>
    <cellStyle name="40% - Akzent3 3 20" xfId="1326" xr:uid="{00000000-0005-0000-0000-00002C050000}"/>
    <cellStyle name="40% - Akzent3 3 21" xfId="1327" xr:uid="{00000000-0005-0000-0000-00002D050000}"/>
    <cellStyle name="40% - Akzent3 3 22" xfId="1328" xr:uid="{00000000-0005-0000-0000-00002E050000}"/>
    <cellStyle name="40% - Akzent3 3 23" xfId="1329" xr:uid="{00000000-0005-0000-0000-00002F050000}"/>
    <cellStyle name="40% - Akzent3 3 3" xfId="1330" xr:uid="{00000000-0005-0000-0000-000030050000}"/>
    <cellStyle name="40% - Akzent3 3 3 2" xfId="1331" xr:uid="{00000000-0005-0000-0000-000031050000}"/>
    <cellStyle name="40% - Akzent3 3 4" xfId="1332" xr:uid="{00000000-0005-0000-0000-000032050000}"/>
    <cellStyle name="40% - Akzent3 3 4 2" xfId="1333" xr:uid="{00000000-0005-0000-0000-000033050000}"/>
    <cellStyle name="40% - Akzent3 3 5" xfId="1334" xr:uid="{00000000-0005-0000-0000-000034050000}"/>
    <cellStyle name="40% - Akzent3 3 5 2" xfId="1335" xr:uid="{00000000-0005-0000-0000-000035050000}"/>
    <cellStyle name="40% - Akzent3 3 6" xfId="1336" xr:uid="{00000000-0005-0000-0000-000036050000}"/>
    <cellStyle name="40% - Akzent3 3 6 2" xfId="1337" xr:uid="{00000000-0005-0000-0000-000037050000}"/>
    <cellStyle name="40% - Akzent3 3 7" xfId="1338" xr:uid="{00000000-0005-0000-0000-000038050000}"/>
    <cellStyle name="40% - Akzent3 3 7 2" xfId="1339" xr:uid="{00000000-0005-0000-0000-000039050000}"/>
    <cellStyle name="40% - Akzent3 3 8" xfId="1340" xr:uid="{00000000-0005-0000-0000-00003A050000}"/>
    <cellStyle name="40% - Akzent3 3 8 2" xfId="1341" xr:uid="{00000000-0005-0000-0000-00003B050000}"/>
    <cellStyle name="40% - Akzent3 3 9" xfId="1342" xr:uid="{00000000-0005-0000-0000-00003C050000}"/>
    <cellStyle name="40% - Akzent3 4" xfId="1343" xr:uid="{00000000-0005-0000-0000-00003D050000}"/>
    <cellStyle name="40% - Akzent3 4 10" xfId="1344" xr:uid="{00000000-0005-0000-0000-00003E050000}"/>
    <cellStyle name="40% - Akzent3 4 2" xfId="1345" xr:uid="{00000000-0005-0000-0000-00003F050000}"/>
    <cellStyle name="40% - Akzent3 4 2 2" xfId="1346" xr:uid="{00000000-0005-0000-0000-000040050000}"/>
    <cellStyle name="40% - Akzent3 4 3" xfId="1347" xr:uid="{00000000-0005-0000-0000-000041050000}"/>
    <cellStyle name="40% - Akzent3 4 3 2" xfId="1348" xr:uid="{00000000-0005-0000-0000-000042050000}"/>
    <cellStyle name="40% - Akzent3 4 4" xfId="1349" xr:uid="{00000000-0005-0000-0000-000043050000}"/>
    <cellStyle name="40% - Akzent3 4 5" xfId="1350" xr:uid="{00000000-0005-0000-0000-000044050000}"/>
    <cellStyle name="40% - Akzent3 4 6" xfId="1351" xr:uid="{00000000-0005-0000-0000-000045050000}"/>
    <cellStyle name="40% - Akzent3 4 7" xfId="1352" xr:uid="{00000000-0005-0000-0000-000046050000}"/>
    <cellStyle name="40% - Akzent3 4 8" xfId="1353" xr:uid="{00000000-0005-0000-0000-000047050000}"/>
    <cellStyle name="40% - Akzent3 4 9" xfId="1354" xr:uid="{00000000-0005-0000-0000-000048050000}"/>
    <cellStyle name="40% - Akzent3 5" xfId="1355" xr:uid="{00000000-0005-0000-0000-000049050000}"/>
    <cellStyle name="40% - Akzent3 5 2" xfId="1356" xr:uid="{00000000-0005-0000-0000-00004A050000}"/>
    <cellStyle name="40% - Akzent3 5 2 2" xfId="1357" xr:uid="{00000000-0005-0000-0000-00004B050000}"/>
    <cellStyle name="40% - Akzent3 5 3" xfId="1358" xr:uid="{00000000-0005-0000-0000-00004C050000}"/>
    <cellStyle name="40% - Akzent3 5 4" xfId="1359" xr:uid="{00000000-0005-0000-0000-00004D050000}"/>
    <cellStyle name="40% - Akzent3 5 5" xfId="1360" xr:uid="{00000000-0005-0000-0000-00004E050000}"/>
    <cellStyle name="40% - Akzent3 6" xfId="1361" xr:uid="{00000000-0005-0000-0000-00004F050000}"/>
    <cellStyle name="40% - Akzent3 6 2" xfId="1362" xr:uid="{00000000-0005-0000-0000-000050050000}"/>
    <cellStyle name="40% - Akzent3 6 2 2" xfId="1363" xr:uid="{00000000-0005-0000-0000-000051050000}"/>
    <cellStyle name="40% - Akzent3 6 3" xfId="1364" xr:uid="{00000000-0005-0000-0000-000052050000}"/>
    <cellStyle name="40% - Akzent3 6 4" xfId="1365" xr:uid="{00000000-0005-0000-0000-000053050000}"/>
    <cellStyle name="40% - Akzent3 6 5" xfId="1366" xr:uid="{00000000-0005-0000-0000-000054050000}"/>
    <cellStyle name="40% - Akzent3 7" xfId="1367" xr:uid="{00000000-0005-0000-0000-000055050000}"/>
    <cellStyle name="40% - Akzent3 7 2" xfId="1368" xr:uid="{00000000-0005-0000-0000-000056050000}"/>
    <cellStyle name="40% - Akzent3 7 2 2" xfId="1369" xr:uid="{00000000-0005-0000-0000-000057050000}"/>
    <cellStyle name="40% - Akzent3 7 3" xfId="1370" xr:uid="{00000000-0005-0000-0000-000058050000}"/>
    <cellStyle name="40% - Akzent3 7 4" xfId="1371" xr:uid="{00000000-0005-0000-0000-000059050000}"/>
    <cellStyle name="40% - Akzent3 7 5" xfId="1372" xr:uid="{00000000-0005-0000-0000-00005A050000}"/>
    <cellStyle name="40% - Akzent3 8" xfId="1373" xr:uid="{00000000-0005-0000-0000-00005B050000}"/>
    <cellStyle name="40% - Akzent3 8 2" xfId="1374" xr:uid="{00000000-0005-0000-0000-00005C050000}"/>
    <cellStyle name="40% - Akzent3 8 2 2" xfId="1375" xr:uid="{00000000-0005-0000-0000-00005D050000}"/>
    <cellStyle name="40% - Akzent3 8 3" xfId="1376" xr:uid="{00000000-0005-0000-0000-00005E050000}"/>
    <cellStyle name="40% - Akzent3 8 4" xfId="1377" xr:uid="{00000000-0005-0000-0000-00005F050000}"/>
    <cellStyle name="40% - Akzent3 8 5" xfId="1378" xr:uid="{00000000-0005-0000-0000-000060050000}"/>
    <cellStyle name="40% - Akzent3 9" xfId="1379" xr:uid="{00000000-0005-0000-0000-000061050000}"/>
    <cellStyle name="40% - Akzent3 9 2" xfId="1380" xr:uid="{00000000-0005-0000-0000-000062050000}"/>
    <cellStyle name="40% - Akzent3 9 2 2" xfId="1381" xr:uid="{00000000-0005-0000-0000-000063050000}"/>
    <cellStyle name="40% - Akzent3 9 3" xfId="1382" xr:uid="{00000000-0005-0000-0000-000064050000}"/>
    <cellStyle name="40% - Akzent3 9 4" xfId="1383" xr:uid="{00000000-0005-0000-0000-000065050000}"/>
    <cellStyle name="40% - Akzent3 9 5" xfId="1384" xr:uid="{00000000-0005-0000-0000-000066050000}"/>
    <cellStyle name="40% - Akzent4 10" xfId="1385" xr:uid="{00000000-0005-0000-0000-000067050000}"/>
    <cellStyle name="40% - Akzent4 10 2" xfId="1386" xr:uid="{00000000-0005-0000-0000-000068050000}"/>
    <cellStyle name="40% - Akzent4 10 2 2" xfId="1387" xr:uid="{00000000-0005-0000-0000-000069050000}"/>
    <cellStyle name="40% - Akzent4 10 3" xfId="1388" xr:uid="{00000000-0005-0000-0000-00006A050000}"/>
    <cellStyle name="40% - Akzent4 10 4" xfId="1389" xr:uid="{00000000-0005-0000-0000-00006B050000}"/>
    <cellStyle name="40% - Akzent4 10 5" xfId="1390" xr:uid="{00000000-0005-0000-0000-00006C050000}"/>
    <cellStyle name="40% - Akzent4 11" xfId="1391" xr:uid="{00000000-0005-0000-0000-00006D050000}"/>
    <cellStyle name="40% - Akzent4 11 2" xfId="1392" xr:uid="{00000000-0005-0000-0000-00006E050000}"/>
    <cellStyle name="40% - Akzent4 11 2 2" xfId="1393" xr:uid="{00000000-0005-0000-0000-00006F050000}"/>
    <cellStyle name="40% - Akzent4 11 3" xfId="1394" xr:uid="{00000000-0005-0000-0000-000070050000}"/>
    <cellStyle name="40% - Akzent4 11 4" xfId="1395" xr:uid="{00000000-0005-0000-0000-000071050000}"/>
    <cellStyle name="40% - Akzent4 11 5" xfId="1396" xr:uid="{00000000-0005-0000-0000-000072050000}"/>
    <cellStyle name="40% - Akzent4 12" xfId="1397" xr:uid="{00000000-0005-0000-0000-000073050000}"/>
    <cellStyle name="40% - Akzent4 12 2" xfId="1398" xr:uid="{00000000-0005-0000-0000-000074050000}"/>
    <cellStyle name="40% - Akzent4 12 3" xfId="1399" xr:uid="{00000000-0005-0000-0000-000075050000}"/>
    <cellStyle name="40% - Akzent4 13" xfId="1400" xr:uid="{00000000-0005-0000-0000-000076050000}"/>
    <cellStyle name="40% - Akzent4 13 2" xfId="1401" xr:uid="{00000000-0005-0000-0000-000077050000}"/>
    <cellStyle name="40% - Akzent4 13 3" xfId="1402" xr:uid="{00000000-0005-0000-0000-000078050000}"/>
    <cellStyle name="40% - Akzent4 14" xfId="1403" xr:uid="{00000000-0005-0000-0000-000079050000}"/>
    <cellStyle name="40% - Akzent4 14 2" xfId="1404" xr:uid="{00000000-0005-0000-0000-00007A050000}"/>
    <cellStyle name="40% - Akzent4 14 3" xfId="1405" xr:uid="{00000000-0005-0000-0000-00007B050000}"/>
    <cellStyle name="40% - Akzent4 15" xfId="1406" xr:uid="{00000000-0005-0000-0000-00007C050000}"/>
    <cellStyle name="40% - Akzent4 15 2" xfId="1407" xr:uid="{00000000-0005-0000-0000-00007D050000}"/>
    <cellStyle name="40% - Akzent4 15 3" xfId="1408" xr:uid="{00000000-0005-0000-0000-00007E050000}"/>
    <cellStyle name="40% - Akzent4 16" xfId="1409" xr:uid="{00000000-0005-0000-0000-00007F050000}"/>
    <cellStyle name="40% - Akzent4 16 2" xfId="1410" xr:uid="{00000000-0005-0000-0000-000080050000}"/>
    <cellStyle name="40% - Akzent4 16 3" xfId="1411" xr:uid="{00000000-0005-0000-0000-000081050000}"/>
    <cellStyle name="40% - Akzent4 2" xfId="1412" xr:uid="{00000000-0005-0000-0000-000082050000}"/>
    <cellStyle name="40% - Akzent4 2 10" xfId="1413" xr:uid="{00000000-0005-0000-0000-000083050000}"/>
    <cellStyle name="40% - Akzent4 2 11" xfId="1414" xr:uid="{00000000-0005-0000-0000-000084050000}"/>
    <cellStyle name="40% - Akzent4 2 12" xfId="1415" xr:uid="{00000000-0005-0000-0000-000085050000}"/>
    <cellStyle name="40% - Akzent4 2 13" xfId="1416" xr:uid="{00000000-0005-0000-0000-000086050000}"/>
    <cellStyle name="40% - Akzent4 2 14" xfId="1417" xr:uid="{00000000-0005-0000-0000-000087050000}"/>
    <cellStyle name="40% - Akzent4 2 15" xfId="1418" xr:uid="{00000000-0005-0000-0000-000088050000}"/>
    <cellStyle name="40% - Akzent4 2 16" xfId="1419" xr:uid="{00000000-0005-0000-0000-000089050000}"/>
    <cellStyle name="40% - Akzent4 2 17" xfId="1420" xr:uid="{00000000-0005-0000-0000-00008A050000}"/>
    <cellStyle name="40% - Akzent4 2 18" xfId="1421" xr:uid="{00000000-0005-0000-0000-00008B050000}"/>
    <cellStyle name="40% - Akzent4 2 19" xfId="1422" xr:uid="{00000000-0005-0000-0000-00008C050000}"/>
    <cellStyle name="40% - Akzent4 2 2" xfId="1423" xr:uid="{00000000-0005-0000-0000-00008D050000}"/>
    <cellStyle name="40% - Akzent4 2 20" xfId="1424" xr:uid="{00000000-0005-0000-0000-00008E050000}"/>
    <cellStyle name="40% - Akzent4 2 21" xfId="1425" xr:uid="{00000000-0005-0000-0000-00008F050000}"/>
    <cellStyle name="40% - Akzent4 2 22" xfId="1426" xr:uid="{00000000-0005-0000-0000-000090050000}"/>
    <cellStyle name="40% - Akzent4 2 23" xfId="1427" xr:uid="{00000000-0005-0000-0000-000091050000}"/>
    <cellStyle name="40% - Akzent4 2 24" xfId="1428" xr:uid="{00000000-0005-0000-0000-000092050000}"/>
    <cellStyle name="40% - Akzent4 2 25" xfId="1429" xr:uid="{00000000-0005-0000-0000-000093050000}"/>
    <cellStyle name="40% - Akzent4 2 26" xfId="1430" xr:uid="{00000000-0005-0000-0000-000094050000}"/>
    <cellStyle name="40% - Akzent4 2 27" xfId="1431" xr:uid="{00000000-0005-0000-0000-000095050000}"/>
    <cellStyle name="40% - Akzent4 2 28" xfId="1432" xr:uid="{00000000-0005-0000-0000-000096050000}"/>
    <cellStyle name="40% - Akzent4 2 29" xfId="1433" xr:uid="{00000000-0005-0000-0000-000097050000}"/>
    <cellStyle name="40% - Akzent4 2 3" xfId="1434" xr:uid="{00000000-0005-0000-0000-000098050000}"/>
    <cellStyle name="40% - Akzent4 2 30" xfId="1435" xr:uid="{00000000-0005-0000-0000-000099050000}"/>
    <cellStyle name="40% - Akzent4 2 31" xfId="1436" xr:uid="{00000000-0005-0000-0000-00009A050000}"/>
    <cellStyle name="40% - Akzent4 2 32" xfId="1437" xr:uid="{00000000-0005-0000-0000-00009B050000}"/>
    <cellStyle name="40% - Akzent4 2 33" xfId="1438" xr:uid="{00000000-0005-0000-0000-00009C050000}"/>
    <cellStyle name="40% - Akzent4 2 34" xfId="1439" xr:uid="{00000000-0005-0000-0000-00009D050000}"/>
    <cellStyle name="40% - Akzent4 2 35" xfId="1440" xr:uid="{00000000-0005-0000-0000-00009E050000}"/>
    <cellStyle name="40% - Akzent4 2 36" xfId="1441" xr:uid="{00000000-0005-0000-0000-00009F050000}"/>
    <cellStyle name="40% - Akzent4 2 37" xfId="1442" xr:uid="{00000000-0005-0000-0000-0000A0050000}"/>
    <cellStyle name="40% - Akzent4 2 38" xfId="1443" xr:uid="{00000000-0005-0000-0000-0000A1050000}"/>
    <cellStyle name="40% - Akzent4 2 39" xfId="1444" xr:uid="{00000000-0005-0000-0000-0000A2050000}"/>
    <cellStyle name="40% - Akzent4 2 4" xfId="1445" xr:uid="{00000000-0005-0000-0000-0000A3050000}"/>
    <cellStyle name="40% - Akzent4 2 5" xfId="1446" xr:uid="{00000000-0005-0000-0000-0000A4050000}"/>
    <cellStyle name="40% - Akzent4 2 6" xfId="1447" xr:uid="{00000000-0005-0000-0000-0000A5050000}"/>
    <cellStyle name="40% - Akzent4 2 7" xfId="1448" xr:uid="{00000000-0005-0000-0000-0000A6050000}"/>
    <cellStyle name="40% - Akzent4 2 8" xfId="1449" xr:uid="{00000000-0005-0000-0000-0000A7050000}"/>
    <cellStyle name="40% - Akzent4 2 9" xfId="1450" xr:uid="{00000000-0005-0000-0000-0000A8050000}"/>
    <cellStyle name="40% - Akzent4 3" xfId="1451" xr:uid="{00000000-0005-0000-0000-0000A9050000}"/>
    <cellStyle name="40% - Akzent4 3 10" xfId="1452" xr:uid="{00000000-0005-0000-0000-0000AA050000}"/>
    <cellStyle name="40% - Akzent4 3 11" xfId="1453" xr:uid="{00000000-0005-0000-0000-0000AB050000}"/>
    <cellStyle name="40% - Akzent4 3 12" xfId="1454" xr:uid="{00000000-0005-0000-0000-0000AC050000}"/>
    <cellStyle name="40% - Akzent4 3 13" xfId="1455" xr:uid="{00000000-0005-0000-0000-0000AD050000}"/>
    <cellStyle name="40% - Akzent4 3 14" xfId="1456" xr:uid="{00000000-0005-0000-0000-0000AE050000}"/>
    <cellStyle name="40% - Akzent4 3 15" xfId="1457" xr:uid="{00000000-0005-0000-0000-0000AF050000}"/>
    <cellStyle name="40% - Akzent4 3 16" xfId="1458" xr:uid="{00000000-0005-0000-0000-0000B0050000}"/>
    <cellStyle name="40% - Akzent4 3 17" xfId="1459" xr:uid="{00000000-0005-0000-0000-0000B1050000}"/>
    <cellStyle name="40% - Akzent4 3 18" xfId="1460" xr:uid="{00000000-0005-0000-0000-0000B2050000}"/>
    <cellStyle name="40% - Akzent4 3 19" xfId="1461" xr:uid="{00000000-0005-0000-0000-0000B3050000}"/>
    <cellStyle name="40% - Akzent4 3 2" xfId="1462" xr:uid="{00000000-0005-0000-0000-0000B4050000}"/>
    <cellStyle name="40% - Akzent4 3 2 2" xfId="1463" xr:uid="{00000000-0005-0000-0000-0000B5050000}"/>
    <cellStyle name="40% - Akzent4 3 20" xfId="1464" xr:uid="{00000000-0005-0000-0000-0000B6050000}"/>
    <cellStyle name="40% - Akzent4 3 21" xfId="1465" xr:uid="{00000000-0005-0000-0000-0000B7050000}"/>
    <cellStyle name="40% - Akzent4 3 22" xfId="1466" xr:uid="{00000000-0005-0000-0000-0000B8050000}"/>
    <cellStyle name="40% - Akzent4 3 23" xfId="1467" xr:uid="{00000000-0005-0000-0000-0000B9050000}"/>
    <cellStyle name="40% - Akzent4 3 3" xfId="1468" xr:uid="{00000000-0005-0000-0000-0000BA050000}"/>
    <cellStyle name="40% - Akzent4 3 3 2" xfId="1469" xr:uid="{00000000-0005-0000-0000-0000BB050000}"/>
    <cellStyle name="40% - Akzent4 3 4" xfId="1470" xr:uid="{00000000-0005-0000-0000-0000BC050000}"/>
    <cellStyle name="40% - Akzent4 3 4 2" xfId="1471" xr:uid="{00000000-0005-0000-0000-0000BD050000}"/>
    <cellStyle name="40% - Akzent4 3 5" xfId="1472" xr:uid="{00000000-0005-0000-0000-0000BE050000}"/>
    <cellStyle name="40% - Akzent4 3 5 2" xfId="1473" xr:uid="{00000000-0005-0000-0000-0000BF050000}"/>
    <cellStyle name="40% - Akzent4 3 6" xfId="1474" xr:uid="{00000000-0005-0000-0000-0000C0050000}"/>
    <cellStyle name="40% - Akzent4 3 6 2" xfId="1475" xr:uid="{00000000-0005-0000-0000-0000C1050000}"/>
    <cellStyle name="40% - Akzent4 3 7" xfId="1476" xr:uid="{00000000-0005-0000-0000-0000C2050000}"/>
    <cellStyle name="40% - Akzent4 3 7 2" xfId="1477" xr:uid="{00000000-0005-0000-0000-0000C3050000}"/>
    <cellStyle name="40% - Akzent4 3 8" xfId="1478" xr:uid="{00000000-0005-0000-0000-0000C4050000}"/>
    <cellStyle name="40% - Akzent4 3 8 2" xfId="1479" xr:uid="{00000000-0005-0000-0000-0000C5050000}"/>
    <cellStyle name="40% - Akzent4 3 9" xfId="1480" xr:uid="{00000000-0005-0000-0000-0000C6050000}"/>
    <cellStyle name="40% - Akzent4 4" xfId="1481" xr:uid="{00000000-0005-0000-0000-0000C7050000}"/>
    <cellStyle name="40% - Akzent4 4 10" xfId="1482" xr:uid="{00000000-0005-0000-0000-0000C8050000}"/>
    <cellStyle name="40% - Akzent4 4 2" xfId="1483" xr:uid="{00000000-0005-0000-0000-0000C9050000}"/>
    <cellStyle name="40% - Akzent4 4 2 2" xfId="1484" xr:uid="{00000000-0005-0000-0000-0000CA050000}"/>
    <cellStyle name="40% - Akzent4 4 3" xfId="1485" xr:uid="{00000000-0005-0000-0000-0000CB050000}"/>
    <cellStyle name="40% - Akzent4 4 3 2" xfId="1486" xr:uid="{00000000-0005-0000-0000-0000CC050000}"/>
    <cellStyle name="40% - Akzent4 4 4" xfId="1487" xr:uid="{00000000-0005-0000-0000-0000CD050000}"/>
    <cellStyle name="40% - Akzent4 4 5" xfId="1488" xr:uid="{00000000-0005-0000-0000-0000CE050000}"/>
    <cellStyle name="40% - Akzent4 4 6" xfId="1489" xr:uid="{00000000-0005-0000-0000-0000CF050000}"/>
    <cellStyle name="40% - Akzent4 4 7" xfId="1490" xr:uid="{00000000-0005-0000-0000-0000D0050000}"/>
    <cellStyle name="40% - Akzent4 4 8" xfId="1491" xr:uid="{00000000-0005-0000-0000-0000D1050000}"/>
    <cellStyle name="40% - Akzent4 4 9" xfId="1492" xr:uid="{00000000-0005-0000-0000-0000D2050000}"/>
    <cellStyle name="40% - Akzent4 5" xfId="1493" xr:uid="{00000000-0005-0000-0000-0000D3050000}"/>
    <cellStyle name="40% - Akzent4 5 2" xfId="1494" xr:uid="{00000000-0005-0000-0000-0000D4050000}"/>
    <cellStyle name="40% - Akzent4 5 2 2" xfId="1495" xr:uid="{00000000-0005-0000-0000-0000D5050000}"/>
    <cellStyle name="40% - Akzent4 5 3" xfId="1496" xr:uid="{00000000-0005-0000-0000-0000D6050000}"/>
    <cellStyle name="40% - Akzent4 5 4" xfId="1497" xr:uid="{00000000-0005-0000-0000-0000D7050000}"/>
    <cellStyle name="40% - Akzent4 5 5" xfId="1498" xr:uid="{00000000-0005-0000-0000-0000D8050000}"/>
    <cellStyle name="40% - Akzent4 6" xfId="1499" xr:uid="{00000000-0005-0000-0000-0000D9050000}"/>
    <cellStyle name="40% - Akzent4 6 2" xfId="1500" xr:uid="{00000000-0005-0000-0000-0000DA050000}"/>
    <cellStyle name="40% - Akzent4 6 2 2" xfId="1501" xr:uid="{00000000-0005-0000-0000-0000DB050000}"/>
    <cellStyle name="40% - Akzent4 6 3" xfId="1502" xr:uid="{00000000-0005-0000-0000-0000DC050000}"/>
    <cellStyle name="40% - Akzent4 6 4" xfId="1503" xr:uid="{00000000-0005-0000-0000-0000DD050000}"/>
    <cellStyle name="40% - Akzent4 6 5" xfId="1504" xr:uid="{00000000-0005-0000-0000-0000DE050000}"/>
    <cellStyle name="40% - Akzent4 7" xfId="1505" xr:uid="{00000000-0005-0000-0000-0000DF050000}"/>
    <cellStyle name="40% - Akzent4 7 2" xfId="1506" xr:uid="{00000000-0005-0000-0000-0000E0050000}"/>
    <cellStyle name="40% - Akzent4 7 2 2" xfId="1507" xr:uid="{00000000-0005-0000-0000-0000E1050000}"/>
    <cellStyle name="40% - Akzent4 7 3" xfId="1508" xr:uid="{00000000-0005-0000-0000-0000E2050000}"/>
    <cellStyle name="40% - Akzent4 7 4" xfId="1509" xr:uid="{00000000-0005-0000-0000-0000E3050000}"/>
    <cellStyle name="40% - Akzent4 7 5" xfId="1510" xr:uid="{00000000-0005-0000-0000-0000E4050000}"/>
    <cellStyle name="40% - Akzent4 8" xfId="1511" xr:uid="{00000000-0005-0000-0000-0000E5050000}"/>
    <cellStyle name="40% - Akzent4 8 2" xfId="1512" xr:uid="{00000000-0005-0000-0000-0000E6050000}"/>
    <cellStyle name="40% - Akzent4 8 2 2" xfId="1513" xr:uid="{00000000-0005-0000-0000-0000E7050000}"/>
    <cellStyle name="40% - Akzent4 8 3" xfId="1514" xr:uid="{00000000-0005-0000-0000-0000E8050000}"/>
    <cellStyle name="40% - Akzent4 8 4" xfId="1515" xr:uid="{00000000-0005-0000-0000-0000E9050000}"/>
    <cellStyle name="40% - Akzent4 8 5" xfId="1516" xr:uid="{00000000-0005-0000-0000-0000EA050000}"/>
    <cellStyle name="40% - Akzent4 9" xfId="1517" xr:uid="{00000000-0005-0000-0000-0000EB050000}"/>
    <cellStyle name="40% - Akzent4 9 2" xfId="1518" xr:uid="{00000000-0005-0000-0000-0000EC050000}"/>
    <cellStyle name="40% - Akzent4 9 2 2" xfId="1519" xr:uid="{00000000-0005-0000-0000-0000ED050000}"/>
    <cellStyle name="40% - Akzent4 9 3" xfId="1520" xr:uid="{00000000-0005-0000-0000-0000EE050000}"/>
    <cellStyle name="40% - Akzent4 9 4" xfId="1521" xr:uid="{00000000-0005-0000-0000-0000EF050000}"/>
    <cellStyle name="40% - Akzent4 9 5" xfId="1522" xr:uid="{00000000-0005-0000-0000-0000F0050000}"/>
    <cellStyle name="40% - Akzent5 10" xfId="1523" xr:uid="{00000000-0005-0000-0000-0000F1050000}"/>
    <cellStyle name="40% - Akzent5 10 2" xfId="1524" xr:uid="{00000000-0005-0000-0000-0000F2050000}"/>
    <cellStyle name="40% - Akzent5 10 2 2" xfId="1525" xr:uid="{00000000-0005-0000-0000-0000F3050000}"/>
    <cellStyle name="40% - Akzent5 10 3" xfId="1526" xr:uid="{00000000-0005-0000-0000-0000F4050000}"/>
    <cellStyle name="40% - Akzent5 10 4" xfId="1527" xr:uid="{00000000-0005-0000-0000-0000F5050000}"/>
    <cellStyle name="40% - Akzent5 10 5" xfId="1528" xr:uid="{00000000-0005-0000-0000-0000F6050000}"/>
    <cellStyle name="40% - Akzent5 11" xfId="1529" xr:uid="{00000000-0005-0000-0000-0000F7050000}"/>
    <cellStyle name="40% - Akzent5 11 2" xfId="1530" xr:uid="{00000000-0005-0000-0000-0000F8050000}"/>
    <cellStyle name="40% - Akzent5 11 2 2" xfId="1531" xr:uid="{00000000-0005-0000-0000-0000F9050000}"/>
    <cellStyle name="40% - Akzent5 11 3" xfId="1532" xr:uid="{00000000-0005-0000-0000-0000FA050000}"/>
    <cellStyle name="40% - Akzent5 11 4" xfId="1533" xr:uid="{00000000-0005-0000-0000-0000FB050000}"/>
    <cellStyle name="40% - Akzent5 11 5" xfId="1534" xr:uid="{00000000-0005-0000-0000-0000FC050000}"/>
    <cellStyle name="40% - Akzent5 12" xfId="1535" xr:uid="{00000000-0005-0000-0000-0000FD050000}"/>
    <cellStyle name="40% - Akzent5 12 2" xfId="1536" xr:uid="{00000000-0005-0000-0000-0000FE050000}"/>
    <cellStyle name="40% - Akzent5 12 3" xfId="1537" xr:uid="{00000000-0005-0000-0000-0000FF050000}"/>
    <cellStyle name="40% - Akzent5 13" xfId="1538" xr:uid="{00000000-0005-0000-0000-000000060000}"/>
    <cellStyle name="40% - Akzent5 13 2" xfId="1539" xr:uid="{00000000-0005-0000-0000-000001060000}"/>
    <cellStyle name="40% - Akzent5 13 3" xfId="1540" xr:uid="{00000000-0005-0000-0000-000002060000}"/>
    <cellStyle name="40% - Akzent5 14" xfId="1541" xr:uid="{00000000-0005-0000-0000-000003060000}"/>
    <cellStyle name="40% - Akzent5 14 2" xfId="1542" xr:uid="{00000000-0005-0000-0000-000004060000}"/>
    <cellStyle name="40% - Akzent5 14 3" xfId="1543" xr:uid="{00000000-0005-0000-0000-000005060000}"/>
    <cellStyle name="40% - Akzent5 15" xfId="1544" xr:uid="{00000000-0005-0000-0000-000006060000}"/>
    <cellStyle name="40% - Akzent5 15 2" xfId="1545" xr:uid="{00000000-0005-0000-0000-000007060000}"/>
    <cellStyle name="40% - Akzent5 15 3" xfId="1546" xr:uid="{00000000-0005-0000-0000-000008060000}"/>
    <cellStyle name="40% - Akzent5 16" xfId="1547" xr:uid="{00000000-0005-0000-0000-000009060000}"/>
    <cellStyle name="40% - Akzent5 16 2" xfId="1548" xr:uid="{00000000-0005-0000-0000-00000A060000}"/>
    <cellStyle name="40% - Akzent5 16 3" xfId="1549" xr:uid="{00000000-0005-0000-0000-00000B060000}"/>
    <cellStyle name="40% - Akzent5 2" xfId="1550" xr:uid="{00000000-0005-0000-0000-00000C060000}"/>
    <cellStyle name="40% - Akzent5 2 10" xfId="1551" xr:uid="{00000000-0005-0000-0000-00000D060000}"/>
    <cellStyle name="40% - Akzent5 2 11" xfId="1552" xr:uid="{00000000-0005-0000-0000-00000E060000}"/>
    <cellStyle name="40% - Akzent5 2 12" xfId="1553" xr:uid="{00000000-0005-0000-0000-00000F060000}"/>
    <cellStyle name="40% - Akzent5 2 13" xfId="1554" xr:uid="{00000000-0005-0000-0000-000010060000}"/>
    <cellStyle name="40% - Akzent5 2 14" xfId="1555" xr:uid="{00000000-0005-0000-0000-000011060000}"/>
    <cellStyle name="40% - Akzent5 2 15" xfId="1556" xr:uid="{00000000-0005-0000-0000-000012060000}"/>
    <cellStyle name="40% - Akzent5 2 16" xfId="1557" xr:uid="{00000000-0005-0000-0000-000013060000}"/>
    <cellStyle name="40% - Akzent5 2 17" xfId="1558" xr:uid="{00000000-0005-0000-0000-000014060000}"/>
    <cellStyle name="40% - Akzent5 2 18" xfId="1559" xr:uid="{00000000-0005-0000-0000-000015060000}"/>
    <cellStyle name="40% - Akzent5 2 19" xfId="1560" xr:uid="{00000000-0005-0000-0000-000016060000}"/>
    <cellStyle name="40% - Akzent5 2 2" xfId="1561" xr:uid="{00000000-0005-0000-0000-000017060000}"/>
    <cellStyle name="40% - Akzent5 2 20" xfId="1562" xr:uid="{00000000-0005-0000-0000-000018060000}"/>
    <cellStyle name="40% - Akzent5 2 21" xfId="1563" xr:uid="{00000000-0005-0000-0000-000019060000}"/>
    <cellStyle name="40% - Akzent5 2 22" xfId="1564" xr:uid="{00000000-0005-0000-0000-00001A060000}"/>
    <cellStyle name="40% - Akzent5 2 23" xfId="1565" xr:uid="{00000000-0005-0000-0000-00001B060000}"/>
    <cellStyle name="40% - Akzent5 2 24" xfId="1566" xr:uid="{00000000-0005-0000-0000-00001C060000}"/>
    <cellStyle name="40% - Akzent5 2 25" xfId="1567" xr:uid="{00000000-0005-0000-0000-00001D060000}"/>
    <cellStyle name="40% - Akzent5 2 26" xfId="1568" xr:uid="{00000000-0005-0000-0000-00001E060000}"/>
    <cellStyle name="40% - Akzent5 2 27" xfId="1569" xr:uid="{00000000-0005-0000-0000-00001F060000}"/>
    <cellStyle name="40% - Akzent5 2 28" xfId="1570" xr:uid="{00000000-0005-0000-0000-000020060000}"/>
    <cellStyle name="40% - Akzent5 2 29" xfId="1571" xr:uid="{00000000-0005-0000-0000-000021060000}"/>
    <cellStyle name="40% - Akzent5 2 3" xfId="1572" xr:uid="{00000000-0005-0000-0000-000022060000}"/>
    <cellStyle name="40% - Akzent5 2 30" xfId="1573" xr:uid="{00000000-0005-0000-0000-000023060000}"/>
    <cellStyle name="40% - Akzent5 2 31" xfId="1574" xr:uid="{00000000-0005-0000-0000-000024060000}"/>
    <cellStyle name="40% - Akzent5 2 32" xfId="1575" xr:uid="{00000000-0005-0000-0000-000025060000}"/>
    <cellStyle name="40% - Akzent5 2 33" xfId="1576" xr:uid="{00000000-0005-0000-0000-000026060000}"/>
    <cellStyle name="40% - Akzent5 2 34" xfId="1577" xr:uid="{00000000-0005-0000-0000-000027060000}"/>
    <cellStyle name="40% - Akzent5 2 35" xfId="1578" xr:uid="{00000000-0005-0000-0000-000028060000}"/>
    <cellStyle name="40% - Akzent5 2 36" xfId="1579" xr:uid="{00000000-0005-0000-0000-000029060000}"/>
    <cellStyle name="40% - Akzent5 2 37" xfId="1580" xr:uid="{00000000-0005-0000-0000-00002A060000}"/>
    <cellStyle name="40% - Akzent5 2 38" xfId="1581" xr:uid="{00000000-0005-0000-0000-00002B060000}"/>
    <cellStyle name="40% - Akzent5 2 39" xfId="1582" xr:uid="{00000000-0005-0000-0000-00002C060000}"/>
    <cellStyle name="40% - Akzent5 2 4" xfId="1583" xr:uid="{00000000-0005-0000-0000-00002D060000}"/>
    <cellStyle name="40% - Akzent5 2 5" xfId="1584" xr:uid="{00000000-0005-0000-0000-00002E060000}"/>
    <cellStyle name="40% - Akzent5 2 6" xfId="1585" xr:uid="{00000000-0005-0000-0000-00002F060000}"/>
    <cellStyle name="40% - Akzent5 2 7" xfId="1586" xr:uid="{00000000-0005-0000-0000-000030060000}"/>
    <cellStyle name="40% - Akzent5 2 8" xfId="1587" xr:uid="{00000000-0005-0000-0000-000031060000}"/>
    <cellStyle name="40% - Akzent5 2 9" xfId="1588" xr:uid="{00000000-0005-0000-0000-000032060000}"/>
    <cellStyle name="40% - Akzent5 3" xfId="1589" xr:uid="{00000000-0005-0000-0000-000033060000}"/>
    <cellStyle name="40% - Akzent5 3 10" xfId="1590" xr:uid="{00000000-0005-0000-0000-000034060000}"/>
    <cellStyle name="40% - Akzent5 3 11" xfId="1591" xr:uid="{00000000-0005-0000-0000-000035060000}"/>
    <cellStyle name="40% - Akzent5 3 12" xfId="1592" xr:uid="{00000000-0005-0000-0000-000036060000}"/>
    <cellStyle name="40% - Akzent5 3 13" xfId="1593" xr:uid="{00000000-0005-0000-0000-000037060000}"/>
    <cellStyle name="40% - Akzent5 3 14" xfId="1594" xr:uid="{00000000-0005-0000-0000-000038060000}"/>
    <cellStyle name="40% - Akzent5 3 15" xfId="1595" xr:uid="{00000000-0005-0000-0000-000039060000}"/>
    <cellStyle name="40% - Akzent5 3 16" xfId="1596" xr:uid="{00000000-0005-0000-0000-00003A060000}"/>
    <cellStyle name="40% - Akzent5 3 17" xfId="1597" xr:uid="{00000000-0005-0000-0000-00003B060000}"/>
    <cellStyle name="40% - Akzent5 3 18" xfId="1598" xr:uid="{00000000-0005-0000-0000-00003C060000}"/>
    <cellStyle name="40% - Akzent5 3 19" xfId="1599" xr:uid="{00000000-0005-0000-0000-00003D060000}"/>
    <cellStyle name="40% - Akzent5 3 2" xfId="1600" xr:uid="{00000000-0005-0000-0000-00003E060000}"/>
    <cellStyle name="40% - Akzent5 3 2 2" xfId="1601" xr:uid="{00000000-0005-0000-0000-00003F060000}"/>
    <cellStyle name="40% - Akzent5 3 20" xfId="1602" xr:uid="{00000000-0005-0000-0000-000040060000}"/>
    <cellStyle name="40% - Akzent5 3 21" xfId="1603" xr:uid="{00000000-0005-0000-0000-000041060000}"/>
    <cellStyle name="40% - Akzent5 3 22" xfId="1604" xr:uid="{00000000-0005-0000-0000-000042060000}"/>
    <cellStyle name="40% - Akzent5 3 23" xfId="1605" xr:uid="{00000000-0005-0000-0000-000043060000}"/>
    <cellStyle name="40% - Akzent5 3 3" xfId="1606" xr:uid="{00000000-0005-0000-0000-000044060000}"/>
    <cellStyle name="40% - Akzent5 3 3 2" xfId="1607" xr:uid="{00000000-0005-0000-0000-000045060000}"/>
    <cellStyle name="40% - Akzent5 3 4" xfId="1608" xr:uid="{00000000-0005-0000-0000-000046060000}"/>
    <cellStyle name="40% - Akzent5 3 4 2" xfId="1609" xr:uid="{00000000-0005-0000-0000-000047060000}"/>
    <cellStyle name="40% - Akzent5 3 5" xfId="1610" xr:uid="{00000000-0005-0000-0000-000048060000}"/>
    <cellStyle name="40% - Akzent5 3 5 2" xfId="1611" xr:uid="{00000000-0005-0000-0000-000049060000}"/>
    <cellStyle name="40% - Akzent5 3 6" xfId="1612" xr:uid="{00000000-0005-0000-0000-00004A060000}"/>
    <cellStyle name="40% - Akzent5 3 6 2" xfId="1613" xr:uid="{00000000-0005-0000-0000-00004B060000}"/>
    <cellStyle name="40% - Akzent5 3 7" xfId="1614" xr:uid="{00000000-0005-0000-0000-00004C060000}"/>
    <cellStyle name="40% - Akzent5 3 7 2" xfId="1615" xr:uid="{00000000-0005-0000-0000-00004D060000}"/>
    <cellStyle name="40% - Akzent5 3 8" xfId="1616" xr:uid="{00000000-0005-0000-0000-00004E060000}"/>
    <cellStyle name="40% - Akzent5 3 8 2" xfId="1617" xr:uid="{00000000-0005-0000-0000-00004F060000}"/>
    <cellStyle name="40% - Akzent5 3 9" xfId="1618" xr:uid="{00000000-0005-0000-0000-000050060000}"/>
    <cellStyle name="40% - Akzent5 4" xfId="1619" xr:uid="{00000000-0005-0000-0000-000051060000}"/>
    <cellStyle name="40% - Akzent5 4 10" xfId="1620" xr:uid="{00000000-0005-0000-0000-000052060000}"/>
    <cellStyle name="40% - Akzent5 4 2" xfId="1621" xr:uid="{00000000-0005-0000-0000-000053060000}"/>
    <cellStyle name="40% - Akzent5 4 2 2" xfId="1622" xr:uid="{00000000-0005-0000-0000-000054060000}"/>
    <cellStyle name="40% - Akzent5 4 3" xfId="1623" xr:uid="{00000000-0005-0000-0000-000055060000}"/>
    <cellStyle name="40% - Akzent5 4 3 2" xfId="1624" xr:uid="{00000000-0005-0000-0000-000056060000}"/>
    <cellStyle name="40% - Akzent5 4 4" xfId="1625" xr:uid="{00000000-0005-0000-0000-000057060000}"/>
    <cellStyle name="40% - Akzent5 4 5" xfId="1626" xr:uid="{00000000-0005-0000-0000-000058060000}"/>
    <cellStyle name="40% - Akzent5 4 6" xfId="1627" xr:uid="{00000000-0005-0000-0000-000059060000}"/>
    <cellStyle name="40% - Akzent5 4 7" xfId="1628" xr:uid="{00000000-0005-0000-0000-00005A060000}"/>
    <cellStyle name="40% - Akzent5 4 8" xfId="1629" xr:uid="{00000000-0005-0000-0000-00005B060000}"/>
    <cellStyle name="40% - Akzent5 4 9" xfId="1630" xr:uid="{00000000-0005-0000-0000-00005C060000}"/>
    <cellStyle name="40% - Akzent5 5" xfId="1631" xr:uid="{00000000-0005-0000-0000-00005D060000}"/>
    <cellStyle name="40% - Akzent5 5 2" xfId="1632" xr:uid="{00000000-0005-0000-0000-00005E060000}"/>
    <cellStyle name="40% - Akzent5 5 2 2" xfId="1633" xr:uid="{00000000-0005-0000-0000-00005F060000}"/>
    <cellStyle name="40% - Akzent5 5 3" xfId="1634" xr:uid="{00000000-0005-0000-0000-000060060000}"/>
    <cellStyle name="40% - Akzent5 5 4" xfId="1635" xr:uid="{00000000-0005-0000-0000-000061060000}"/>
    <cellStyle name="40% - Akzent5 5 5" xfId="1636" xr:uid="{00000000-0005-0000-0000-000062060000}"/>
    <cellStyle name="40% - Akzent5 6" xfId="1637" xr:uid="{00000000-0005-0000-0000-000063060000}"/>
    <cellStyle name="40% - Akzent5 6 2" xfId="1638" xr:uid="{00000000-0005-0000-0000-000064060000}"/>
    <cellStyle name="40% - Akzent5 6 2 2" xfId="1639" xr:uid="{00000000-0005-0000-0000-000065060000}"/>
    <cellStyle name="40% - Akzent5 6 3" xfId="1640" xr:uid="{00000000-0005-0000-0000-000066060000}"/>
    <cellStyle name="40% - Akzent5 6 4" xfId="1641" xr:uid="{00000000-0005-0000-0000-000067060000}"/>
    <cellStyle name="40% - Akzent5 6 5" xfId="1642" xr:uid="{00000000-0005-0000-0000-000068060000}"/>
    <cellStyle name="40% - Akzent5 7" xfId="1643" xr:uid="{00000000-0005-0000-0000-000069060000}"/>
    <cellStyle name="40% - Akzent5 7 2" xfId="1644" xr:uid="{00000000-0005-0000-0000-00006A060000}"/>
    <cellStyle name="40% - Akzent5 7 2 2" xfId="1645" xr:uid="{00000000-0005-0000-0000-00006B060000}"/>
    <cellStyle name="40% - Akzent5 7 3" xfId="1646" xr:uid="{00000000-0005-0000-0000-00006C060000}"/>
    <cellStyle name="40% - Akzent5 7 4" xfId="1647" xr:uid="{00000000-0005-0000-0000-00006D060000}"/>
    <cellStyle name="40% - Akzent5 7 5" xfId="1648" xr:uid="{00000000-0005-0000-0000-00006E060000}"/>
    <cellStyle name="40% - Akzent5 8" xfId="1649" xr:uid="{00000000-0005-0000-0000-00006F060000}"/>
    <cellStyle name="40% - Akzent5 8 2" xfId="1650" xr:uid="{00000000-0005-0000-0000-000070060000}"/>
    <cellStyle name="40% - Akzent5 8 2 2" xfId="1651" xr:uid="{00000000-0005-0000-0000-000071060000}"/>
    <cellStyle name="40% - Akzent5 8 3" xfId="1652" xr:uid="{00000000-0005-0000-0000-000072060000}"/>
    <cellStyle name="40% - Akzent5 8 4" xfId="1653" xr:uid="{00000000-0005-0000-0000-000073060000}"/>
    <cellStyle name="40% - Akzent5 8 5" xfId="1654" xr:uid="{00000000-0005-0000-0000-000074060000}"/>
    <cellStyle name="40% - Akzent5 9" xfId="1655" xr:uid="{00000000-0005-0000-0000-000075060000}"/>
    <cellStyle name="40% - Akzent5 9 2" xfId="1656" xr:uid="{00000000-0005-0000-0000-000076060000}"/>
    <cellStyle name="40% - Akzent5 9 2 2" xfId="1657" xr:uid="{00000000-0005-0000-0000-000077060000}"/>
    <cellStyle name="40% - Akzent5 9 3" xfId="1658" xr:uid="{00000000-0005-0000-0000-000078060000}"/>
    <cellStyle name="40% - Akzent5 9 4" xfId="1659" xr:uid="{00000000-0005-0000-0000-000079060000}"/>
    <cellStyle name="40% - Akzent5 9 5" xfId="1660" xr:uid="{00000000-0005-0000-0000-00007A060000}"/>
    <cellStyle name="40% - Akzent6 10" xfId="1661" xr:uid="{00000000-0005-0000-0000-00007B060000}"/>
    <cellStyle name="40% - Akzent6 10 2" xfId="1662" xr:uid="{00000000-0005-0000-0000-00007C060000}"/>
    <cellStyle name="40% - Akzent6 10 2 2" xfId="1663" xr:uid="{00000000-0005-0000-0000-00007D060000}"/>
    <cellStyle name="40% - Akzent6 10 3" xfId="1664" xr:uid="{00000000-0005-0000-0000-00007E060000}"/>
    <cellStyle name="40% - Akzent6 10 4" xfId="1665" xr:uid="{00000000-0005-0000-0000-00007F060000}"/>
    <cellStyle name="40% - Akzent6 10 5" xfId="1666" xr:uid="{00000000-0005-0000-0000-000080060000}"/>
    <cellStyle name="40% - Akzent6 11" xfId="1667" xr:uid="{00000000-0005-0000-0000-000081060000}"/>
    <cellStyle name="40% - Akzent6 11 2" xfId="1668" xr:uid="{00000000-0005-0000-0000-000082060000}"/>
    <cellStyle name="40% - Akzent6 11 2 2" xfId="1669" xr:uid="{00000000-0005-0000-0000-000083060000}"/>
    <cellStyle name="40% - Akzent6 11 3" xfId="1670" xr:uid="{00000000-0005-0000-0000-000084060000}"/>
    <cellStyle name="40% - Akzent6 11 4" xfId="1671" xr:uid="{00000000-0005-0000-0000-000085060000}"/>
    <cellStyle name="40% - Akzent6 11 5" xfId="1672" xr:uid="{00000000-0005-0000-0000-000086060000}"/>
    <cellStyle name="40% - Akzent6 12" xfId="1673" xr:uid="{00000000-0005-0000-0000-000087060000}"/>
    <cellStyle name="40% - Akzent6 12 2" xfId="1674" xr:uid="{00000000-0005-0000-0000-000088060000}"/>
    <cellStyle name="40% - Akzent6 12 3" xfId="1675" xr:uid="{00000000-0005-0000-0000-000089060000}"/>
    <cellStyle name="40% - Akzent6 13" xfId="1676" xr:uid="{00000000-0005-0000-0000-00008A060000}"/>
    <cellStyle name="40% - Akzent6 13 2" xfId="1677" xr:uid="{00000000-0005-0000-0000-00008B060000}"/>
    <cellStyle name="40% - Akzent6 13 3" xfId="1678" xr:uid="{00000000-0005-0000-0000-00008C060000}"/>
    <cellStyle name="40% - Akzent6 14" xfId="1679" xr:uid="{00000000-0005-0000-0000-00008D060000}"/>
    <cellStyle name="40% - Akzent6 14 2" xfId="1680" xr:uid="{00000000-0005-0000-0000-00008E060000}"/>
    <cellStyle name="40% - Akzent6 14 3" xfId="1681" xr:uid="{00000000-0005-0000-0000-00008F060000}"/>
    <cellStyle name="40% - Akzent6 15" xfId="1682" xr:uid="{00000000-0005-0000-0000-000090060000}"/>
    <cellStyle name="40% - Akzent6 15 2" xfId="1683" xr:uid="{00000000-0005-0000-0000-000091060000}"/>
    <cellStyle name="40% - Akzent6 15 3" xfId="1684" xr:uid="{00000000-0005-0000-0000-000092060000}"/>
    <cellStyle name="40% - Akzent6 16" xfId="1685" xr:uid="{00000000-0005-0000-0000-000093060000}"/>
    <cellStyle name="40% - Akzent6 16 2" xfId="1686" xr:uid="{00000000-0005-0000-0000-000094060000}"/>
    <cellStyle name="40% - Akzent6 16 3" xfId="1687" xr:uid="{00000000-0005-0000-0000-000095060000}"/>
    <cellStyle name="40% - Akzent6 2" xfId="1688" xr:uid="{00000000-0005-0000-0000-000096060000}"/>
    <cellStyle name="40% - Akzent6 2 10" xfId="1689" xr:uid="{00000000-0005-0000-0000-000097060000}"/>
    <cellStyle name="40% - Akzent6 2 11" xfId="1690" xr:uid="{00000000-0005-0000-0000-000098060000}"/>
    <cellStyle name="40% - Akzent6 2 12" xfId="1691" xr:uid="{00000000-0005-0000-0000-000099060000}"/>
    <cellStyle name="40% - Akzent6 2 13" xfId="1692" xr:uid="{00000000-0005-0000-0000-00009A060000}"/>
    <cellStyle name="40% - Akzent6 2 14" xfId="1693" xr:uid="{00000000-0005-0000-0000-00009B060000}"/>
    <cellStyle name="40% - Akzent6 2 15" xfId="1694" xr:uid="{00000000-0005-0000-0000-00009C060000}"/>
    <cellStyle name="40% - Akzent6 2 16" xfId="1695" xr:uid="{00000000-0005-0000-0000-00009D060000}"/>
    <cellStyle name="40% - Akzent6 2 17" xfId="1696" xr:uid="{00000000-0005-0000-0000-00009E060000}"/>
    <cellStyle name="40% - Akzent6 2 18" xfId="1697" xr:uid="{00000000-0005-0000-0000-00009F060000}"/>
    <cellStyle name="40% - Akzent6 2 19" xfId="1698" xr:uid="{00000000-0005-0000-0000-0000A0060000}"/>
    <cellStyle name="40% - Akzent6 2 2" xfId="1699" xr:uid="{00000000-0005-0000-0000-0000A1060000}"/>
    <cellStyle name="40% - Akzent6 2 20" xfId="1700" xr:uid="{00000000-0005-0000-0000-0000A2060000}"/>
    <cellStyle name="40% - Akzent6 2 21" xfId="1701" xr:uid="{00000000-0005-0000-0000-0000A3060000}"/>
    <cellStyle name="40% - Akzent6 2 22" xfId="1702" xr:uid="{00000000-0005-0000-0000-0000A4060000}"/>
    <cellStyle name="40% - Akzent6 2 23" xfId="1703" xr:uid="{00000000-0005-0000-0000-0000A5060000}"/>
    <cellStyle name="40% - Akzent6 2 24" xfId="1704" xr:uid="{00000000-0005-0000-0000-0000A6060000}"/>
    <cellStyle name="40% - Akzent6 2 25" xfId="1705" xr:uid="{00000000-0005-0000-0000-0000A7060000}"/>
    <cellStyle name="40% - Akzent6 2 26" xfId="1706" xr:uid="{00000000-0005-0000-0000-0000A8060000}"/>
    <cellStyle name="40% - Akzent6 2 27" xfId="1707" xr:uid="{00000000-0005-0000-0000-0000A9060000}"/>
    <cellStyle name="40% - Akzent6 2 28" xfId="1708" xr:uid="{00000000-0005-0000-0000-0000AA060000}"/>
    <cellStyle name="40% - Akzent6 2 29" xfId="1709" xr:uid="{00000000-0005-0000-0000-0000AB060000}"/>
    <cellStyle name="40% - Akzent6 2 3" xfId="1710" xr:uid="{00000000-0005-0000-0000-0000AC060000}"/>
    <cellStyle name="40% - Akzent6 2 30" xfId="1711" xr:uid="{00000000-0005-0000-0000-0000AD060000}"/>
    <cellStyle name="40% - Akzent6 2 31" xfId="1712" xr:uid="{00000000-0005-0000-0000-0000AE060000}"/>
    <cellStyle name="40% - Akzent6 2 32" xfId="1713" xr:uid="{00000000-0005-0000-0000-0000AF060000}"/>
    <cellStyle name="40% - Akzent6 2 33" xfId="1714" xr:uid="{00000000-0005-0000-0000-0000B0060000}"/>
    <cellStyle name="40% - Akzent6 2 34" xfId="1715" xr:uid="{00000000-0005-0000-0000-0000B1060000}"/>
    <cellStyle name="40% - Akzent6 2 35" xfId="1716" xr:uid="{00000000-0005-0000-0000-0000B2060000}"/>
    <cellStyle name="40% - Akzent6 2 36" xfId="1717" xr:uid="{00000000-0005-0000-0000-0000B3060000}"/>
    <cellStyle name="40% - Akzent6 2 37" xfId="1718" xr:uid="{00000000-0005-0000-0000-0000B4060000}"/>
    <cellStyle name="40% - Akzent6 2 38" xfId="1719" xr:uid="{00000000-0005-0000-0000-0000B5060000}"/>
    <cellStyle name="40% - Akzent6 2 39" xfId="1720" xr:uid="{00000000-0005-0000-0000-0000B6060000}"/>
    <cellStyle name="40% - Akzent6 2 4" xfId="1721" xr:uid="{00000000-0005-0000-0000-0000B7060000}"/>
    <cellStyle name="40% - Akzent6 2 5" xfId="1722" xr:uid="{00000000-0005-0000-0000-0000B8060000}"/>
    <cellStyle name="40% - Akzent6 2 6" xfId="1723" xr:uid="{00000000-0005-0000-0000-0000B9060000}"/>
    <cellStyle name="40% - Akzent6 2 7" xfId="1724" xr:uid="{00000000-0005-0000-0000-0000BA060000}"/>
    <cellStyle name="40% - Akzent6 2 8" xfId="1725" xr:uid="{00000000-0005-0000-0000-0000BB060000}"/>
    <cellStyle name="40% - Akzent6 2 9" xfId="1726" xr:uid="{00000000-0005-0000-0000-0000BC060000}"/>
    <cellStyle name="40% - Akzent6 3" xfId="1727" xr:uid="{00000000-0005-0000-0000-0000BD060000}"/>
    <cellStyle name="40% - Akzent6 3 10" xfId="1728" xr:uid="{00000000-0005-0000-0000-0000BE060000}"/>
    <cellStyle name="40% - Akzent6 3 11" xfId="1729" xr:uid="{00000000-0005-0000-0000-0000BF060000}"/>
    <cellStyle name="40% - Akzent6 3 12" xfId="1730" xr:uid="{00000000-0005-0000-0000-0000C0060000}"/>
    <cellStyle name="40% - Akzent6 3 13" xfId="1731" xr:uid="{00000000-0005-0000-0000-0000C1060000}"/>
    <cellStyle name="40% - Akzent6 3 14" xfId="1732" xr:uid="{00000000-0005-0000-0000-0000C2060000}"/>
    <cellStyle name="40% - Akzent6 3 15" xfId="1733" xr:uid="{00000000-0005-0000-0000-0000C3060000}"/>
    <cellStyle name="40% - Akzent6 3 16" xfId="1734" xr:uid="{00000000-0005-0000-0000-0000C4060000}"/>
    <cellStyle name="40% - Akzent6 3 17" xfId="1735" xr:uid="{00000000-0005-0000-0000-0000C5060000}"/>
    <cellStyle name="40% - Akzent6 3 18" xfId="1736" xr:uid="{00000000-0005-0000-0000-0000C6060000}"/>
    <cellStyle name="40% - Akzent6 3 19" xfId="1737" xr:uid="{00000000-0005-0000-0000-0000C7060000}"/>
    <cellStyle name="40% - Akzent6 3 2" xfId="1738" xr:uid="{00000000-0005-0000-0000-0000C8060000}"/>
    <cellStyle name="40% - Akzent6 3 2 2" xfId="1739" xr:uid="{00000000-0005-0000-0000-0000C9060000}"/>
    <cellStyle name="40% - Akzent6 3 20" xfId="1740" xr:uid="{00000000-0005-0000-0000-0000CA060000}"/>
    <cellStyle name="40% - Akzent6 3 21" xfId="1741" xr:uid="{00000000-0005-0000-0000-0000CB060000}"/>
    <cellStyle name="40% - Akzent6 3 22" xfId="1742" xr:uid="{00000000-0005-0000-0000-0000CC060000}"/>
    <cellStyle name="40% - Akzent6 3 23" xfId="1743" xr:uid="{00000000-0005-0000-0000-0000CD060000}"/>
    <cellStyle name="40% - Akzent6 3 3" xfId="1744" xr:uid="{00000000-0005-0000-0000-0000CE060000}"/>
    <cellStyle name="40% - Akzent6 3 3 2" xfId="1745" xr:uid="{00000000-0005-0000-0000-0000CF060000}"/>
    <cellStyle name="40% - Akzent6 3 4" xfId="1746" xr:uid="{00000000-0005-0000-0000-0000D0060000}"/>
    <cellStyle name="40% - Akzent6 3 4 2" xfId="1747" xr:uid="{00000000-0005-0000-0000-0000D1060000}"/>
    <cellStyle name="40% - Akzent6 3 5" xfId="1748" xr:uid="{00000000-0005-0000-0000-0000D2060000}"/>
    <cellStyle name="40% - Akzent6 3 5 2" xfId="1749" xr:uid="{00000000-0005-0000-0000-0000D3060000}"/>
    <cellStyle name="40% - Akzent6 3 6" xfId="1750" xr:uid="{00000000-0005-0000-0000-0000D4060000}"/>
    <cellStyle name="40% - Akzent6 3 6 2" xfId="1751" xr:uid="{00000000-0005-0000-0000-0000D5060000}"/>
    <cellStyle name="40% - Akzent6 3 7" xfId="1752" xr:uid="{00000000-0005-0000-0000-0000D6060000}"/>
    <cellStyle name="40% - Akzent6 3 7 2" xfId="1753" xr:uid="{00000000-0005-0000-0000-0000D7060000}"/>
    <cellStyle name="40% - Akzent6 3 8" xfId="1754" xr:uid="{00000000-0005-0000-0000-0000D8060000}"/>
    <cellStyle name="40% - Akzent6 3 8 2" xfId="1755" xr:uid="{00000000-0005-0000-0000-0000D9060000}"/>
    <cellStyle name="40% - Akzent6 3 9" xfId="1756" xr:uid="{00000000-0005-0000-0000-0000DA060000}"/>
    <cellStyle name="40% - Akzent6 4" xfId="1757" xr:uid="{00000000-0005-0000-0000-0000DB060000}"/>
    <cellStyle name="40% - Akzent6 4 10" xfId="1758" xr:uid="{00000000-0005-0000-0000-0000DC060000}"/>
    <cellStyle name="40% - Akzent6 4 2" xfId="1759" xr:uid="{00000000-0005-0000-0000-0000DD060000}"/>
    <cellStyle name="40% - Akzent6 4 2 2" xfId="1760" xr:uid="{00000000-0005-0000-0000-0000DE060000}"/>
    <cellStyle name="40% - Akzent6 4 3" xfId="1761" xr:uid="{00000000-0005-0000-0000-0000DF060000}"/>
    <cellStyle name="40% - Akzent6 4 3 2" xfId="1762" xr:uid="{00000000-0005-0000-0000-0000E0060000}"/>
    <cellStyle name="40% - Akzent6 4 4" xfId="1763" xr:uid="{00000000-0005-0000-0000-0000E1060000}"/>
    <cellStyle name="40% - Akzent6 4 5" xfId="1764" xr:uid="{00000000-0005-0000-0000-0000E2060000}"/>
    <cellStyle name="40% - Akzent6 4 6" xfId="1765" xr:uid="{00000000-0005-0000-0000-0000E3060000}"/>
    <cellStyle name="40% - Akzent6 4 7" xfId="1766" xr:uid="{00000000-0005-0000-0000-0000E4060000}"/>
    <cellStyle name="40% - Akzent6 4 8" xfId="1767" xr:uid="{00000000-0005-0000-0000-0000E5060000}"/>
    <cellStyle name="40% - Akzent6 4 9" xfId="1768" xr:uid="{00000000-0005-0000-0000-0000E6060000}"/>
    <cellStyle name="40% - Akzent6 5" xfId="1769" xr:uid="{00000000-0005-0000-0000-0000E7060000}"/>
    <cellStyle name="40% - Akzent6 5 2" xfId="1770" xr:uid="{00000000-0005-0000-0000-0000E8060000}"/>
    <cellStyle name="40% - Akzent6 5 2 2" xfId="1771" xr:uid="{00000000-0005-0000-0000-0000E9060000}"/>
    <cellStyle name="40% - Akzent6 5 3" xfId="1772" xr:uid="{00000000-0005-0000-0000-0000EA060000}"/>
    <cellStyle name="40% - Akzent6 5 4" xfId="1773" xr:uid="{00000000-0005-0000-0000-0000EB060000}"/>
    <cellStyle name="40% - Akzent6 5 5" xfId="1774" xr:uid="{00000000-0005-0000-0000-0000EC060000}"/>
    <cellStyle name="40% - Akzent6 6" xfId="1775" xr:uid="{00000000-0005-0000-0000-0000ED060000}"/>
    <cellStyle name="40% - Akzent6 6 2" xfId="1776" xr:uid="{00000000-0005-0000-0000-0000EE060000}"/>
    <cellStyle name="40% - Akzent6 6 2 2" xfId="1777" xr:uid="{00000000-0005-0000-0000-0000EF060000}"/>
    <cellStyle name="40% - Akzent6 6 3" xfId="1778" xr:uid="{00000000-0005-0000-0000-0000F0060000}"/>
    <cellStyle name="40% - Akzent6 6 4" xfId="1779" xr:uid="{00000000-0005-0000-0000-0000F1060000}"/>
    <cellStyle name="40% - Akzent6 6 5" xfId="1780" xr:uid="{00000000-0005-0000-0000-0000F2060000}"/>
    <cellStyle name="40% - Akzent6 7" xfId="1781" xr:uid="{00000000-0005-0000-0000-0000F3060000}"/>
    <cellStyle name="40% - Akzent6 7 2" xfId="1782" xr:uid="{00000000-0005-0000-0000-0000F4060000}"/>
    <cellStyle name="40% - Akzent6 7 2 2" xfId="1783" xr:uid="{00000000-0005-0000-0000-0000F5060000}"/>
    <cellStyle name="40% - Akzent6 7 3" xfId="1784" xr:uid="{00000000-0005-0000-0000-0000F6060000}"/>
    <cellStyle name="40% - Akzent6 7 4" xfId="1785" xr:uid="{00000000-0005-0000-0000-0000F7060000}"/>
    <cellStyle name="40% - Akzent6 7 5" xfId="1786" xr:uid="{00000000-0005-0000-0000-0000F8060000}"/>
    <cellStyle name="40% - Akzent6 8" xfId="1787" xr:uid="{00000000-0005-0000-0000-0000F9060000}"/>
    <cellStyle name="40% - Akzent6 8 2" xfId="1788" xr:uid="{00000000-0005-0000-0000-0000FA060000}"/>
    <cellStyle name="40% - Akzent6 8 2 2" xfId="1789" xr:uid="{00000000-0005-0000-0000-0000FB060000}"/>
    <cellStyle name="40% - Akzent6 8 3" xfId="1790" xr:uid="{00000000-0005-0000-0000-0000FC060000}"/>
    <cellStyle name="40% - Akzent6 8 4" xfId="1791" xr:uid="{00000000-0005-0000-0000-0000FD060000}"/>
    <cellStyle name="40% - Akzent6 8 5" xfId="1792" xr:uid="{00000000-0005-0000-0000-0000FE060000}"/>
    <cellStyle name="40% - Akzent6 9" xfId="1793" xr:uid="{00000000-0005-0000-0000-0000FF060000}"/>
    <cellStyle name="40% - Akzent6 9 2" xfId="1794" xr:uid="{00000000-0005-0000-0000-000000070000}"/>
    <cellStyle name="40% - Akzent6 9 2 2" xfId="1795" xr:uid="{00000000-0005-0000-0000-000001070000}"/>
    <cellStyle name="40% - Akzent6 9 3" xfId="1796" xr:uid="{00000000-0005-0000-0000-000002070000}"/>
    <cellStyle name="40% - Akzent6 9 4" xfId="1797" xr:uid="{00000000-0005-0000-0000-000003070000}"/>
    <cellStyle name="40% - Akzent6 9 5" xfId="1798" xr:uid="{00000000-0005-0000-0000-000004070000}"/>
    <cellStyle name="60% - Accent1 10" xfId="1799" xr:uid="{00000000-0005-0000-0000-000005070000}"/>
    <cellStyle name="60% - Accent1 11" xfId="1800" xr:uid="{00000000-0005-0000-0000-000006070000}"/>
    <cellStyle name="60% - Accent1 12" xfId="1801" xr:uid="{00000000-0005-0000-0000-000007070000}"/>
    <cellStyle name="60% - Accent1 13" xfId="1802" xr:uid="{00000000-0005-0000-0000-000008070000}"/>
    <cellStyle name="60% - Accent1 2" xfId="1803" xr:uid="{00000000-0005-0000-0000-000009070000}"/>
    <cellStyle name="60% - Accent1 3" xfId="1804" xr:uid="{00000000-0005-0000-0000-00000A070000}"/>
    <cellStyle name="60% - Accent1 4" xfId="1805" xr:uid="{00000000-0005-0000-0000-00000B070000}"/>
    <cellStyle name="60% - Accent1 5" xfId="1806" xr:uid="{00000000-0005-0000-0000-00000C070000}"/>
    <cellStyle name="60% - Accent1 6" xfId="1807" xr:uid="{00000000-0005-0000-0000-00000D070000}"/>
    <cellStyle name="60% - Accent1 7" xfId="1808" xr:uid="{00000000-0005-0000-0000-00000E070000}"/>
    <cellStyle name="60% - Accent1 8" xfId="1809" xr:uid="{00000000-0005-0000-0000-00000F070000}"/>
    <cellStyle name="60% - Accent1 9" xfId="1810" xr:uid="{00000000-0005-0000-0000-000010070000}"/>
    <cellStyle name="60% - Accent2 10" xfId="1811" xr:uid="{00000000-0005-0000-0000-000011070000}"/>
    <cellStyle name="60% - Accent2 11" xfId="1812" xr:uid="{00000000-0005-0000-0000-000012070000}"/>
    <cellStyle name="60% - Accent2 12" xfId="1813" xr:uid="{00000000-0005-0000-0000-000013070000}"/>
    <cellStyle name="60% - Accent2 13" xfId="1814" xr:uid="{00000000-0005-0000-0000-000014070000}"/>
    <cellStyle name="60% - Accent2 2" xfId="1815" xr:uid="{00000000-0005-0000-0000-000015070000}"/>
    <cellStyle name="60% - Accent2 3" xfId="1816" xr:uid="{00000000-0005-0000-0000-000016070000}"/>
    <cellStyle name="60% - Accent2 4" xfId="1817" xr:uid="{00000000-0005-0000-0000-000017070000}"/>
    <cellStyle name="60% - Accent2 5" xfId="1818" xr:uid="{00000000-0005-0000-0000-000018070000}"/>
    <cellStyle name="60% - Accent2 6" xfId="1819" xr:uid="{00000000-0005-0000-0000-000019070000}"/>
    <cellStyle name="60% - Accent2 7" xfId="1820" xr:uid="{00000000-0005-0000-0000-00001A070000}"/>
    <cellStyle name="60% - Accent2 8" xfId="1821" xr:uid="{00000000-0005-0000-0000-00001B070000}"/>
    <cellStyle name="60% - Accent2 9" xfId="1822" xr:uid="{00000000-0005-0000-0000-00001C070000}"/>
    <cellStyle name="60% - Accent3 10" xfId="1823" xr:uid="{00000000-0005-0000-0000-00001D070000}"/>
    <cellStyle name="60% - Accent3 11" xfId="1824" xr:uid="{00000000-0005-0000-0000-00001E070000}"/>
    <cellStyle name="60% - Accent3 12" xfId="1825" xr:uid="{00000000-0005-0000-0000-00001F070000}"/>
    <cellStyle name="60% - Accent3 13" xfId="1826" xr:uid="{00000000-0005-0000-0000-000020070000}"/>
    <cellStyle name="60% - Accent3 2" xfId="1827" xr:uid="{00000000-0005-0000-0000-000021070000}"/>
    <cellStyle name="60% - Accent3 3" xfId="1828" xr:uid="{00000000-0005-0000-0000-000022070000}"/>
    <cellStyle name="60% - Accent3 4" xfId="1829" xr:uid="{00000000-0005-0000-0000-000023070000}"/>
    <cellStyle name="60% - Accent3 5" xfId="1830" xr:uid="{00000000-0005-0000-0000-000024070000}"/>
    <cellStyle name="60% - Accent3 6" xfId="1831" xr:uid="{00000000-0005-0000-0000-000025070000}"/>
    <cellStyle name="60% - Accent3 7" xfId="1832" xr:uid="{00000000-0005-0000-0000-000026070000}"/>
    <cellStyle name="60% - Accent3 8" xfId="1833" xr:uid="{00000000-0005-0000-0000-000027070000}"/>
    <cellStyle name="60% - Accent3 9" xfId="1834" xr:uid="{00000000-0005-0000-0000-000028070000}"/>
    <cellStyle name="60% - Accent4 10" xfId="1835" xr:uid="{00000000-0005-0000-0000-000029070000}"/>
    <cellStyle name="60% - Accent4 11" xfId="1836" xr:uid="{00000000-0005-0000-0000-00002A070000}"/>
    <cellStyle name="60% - Accent4 12" xfId="1837" xr:uid="{00000000-0005-0000-0000-00002B070000}"/>
    <cellStyle name="60% - Accent4 13" xfId="1838" xr:uid="{00000000-0005-0000-0000-00002C070000}"/>
    <cellStyle name="60% - Accent4 2" xfId="1839" xr:uid="{00000000-0005-0000-0000-00002D070000}"/>
    <cellStyle name="60% - Accent4 3" xfId="1840" xr:uid="{00000000-0005-0000-0000-00002E070000}"/>
    <cellStyle name="60% - Accent4 4" xfId="1841" xr:uid="{00000000-0005-0000-0000-00002F070000}"/>
    <cellStyle name="60% - Accent4 5" xfId="1842" xr:uid="{00000000-0005-0000-0000-000030070000}"/>
    <cellStyle name="60% - Accent4 6" xfId="1843" xr:uid="{00000000-0005-0000-0000-000031070000}"/>
    <cellStyle name="60% - Accent4 7" xfId="1844" xr:uid="{00000000-0005-0000-0000-000032070000}"/>
    <cellStyle name="60% - Accent4 8" xfId="1845" xr:uid="{00000000-0005-0000-0000-000033070000}"/>
    <cellStyle name="60% - Accent4 9" xfId="1846" xr:uid="{00000000-0005-0000-0000-000034070000}"/>
    <cellStyle name="60% - Accent5 10" xfId="1847" xr:uid="{00000000-0005-0000-0000-000035070000}"/>
    <cellStyle name="60% - Accent5 11" xfId="1848" xr:uid="{00000000-0005-0000-0000-000036070000}"/>
    <cellStyle name="60% - Accent5 12" xfId="1849" xr:uid="{00000000-0005-0000-0000-000037070000}"/>
    <cellStyle name="60% - Accent5 13" xfId="1850" xr:uid="{00000000-0005-0000-0000-000038070000}"/>
    <cellStyle name="60% - Accent5 2" xfId="1851" xr:uid="{00000000-0005-0000-0000-000039070000}"/>
    <cellStyle name="60% - Accent5 3" xfId="1852" xr:uid="{00000000-0005-0000-0000-00003A070000}"/>
    <cellStyle name="60% - Accent5 4" xfId="1853" xr:uid="{00000000-0005-0000-0000-00003B070000}"/>
    <cellStyle name="60% - Accent5 5" xfId="1854" xr:uid="{00000000-0005-0000-0000-00003C070000}"/>
    <cellStyle name="60% - Accent5 6" xfId="1855" xr:uid="{00000000-0005-0000-0000-00003D070000}"/>
    <cellStyle name="60% - Accent5 7" xfId="1856" xr:uid="{00000000-0005-0000-0000-00003E070000}"/>
    <cellStyle name="60% - Accent5 8" xfId="1857" xr:uid="{00000000-0005-0000-0000-00003F070000}"/>
    <cellStyle name="60% - Accent5 9" xfId="1858" xr:uid="{00000000-0005-0000-0000-000040070000}"/>
    <cellStyle name="60% - Accent6 10" xfId="1859" xr:uid="{00000000-0005-0000-0000-000041070000}"/>
    <cellStyle name="60% - Accent6 11" xfId="1860" xr:uid="{00000000-0005-0000-0000-000042070000}"/>
    <cellStyle name="60% - Accent6 12" xfId="1861" xr:uid="{00000000-0005-0000-0000-000043070000}"/>
    <cellStyle name="60% - Accent6 13" xfId="1862" xr:uid="{00000000-0005-0000-0000-000044070000}"/>
    <cellStyle name="60% - Accent6 2" xfId="1863" xr:uid="{00000000-0005-0000-0000-000045070000}"/>
    <cellStyle name="60% - Accent6 3" xfId="1864" xr:uid="{00000000-0005-0000-0000-000046070000}"/>
    <cellStyle name="60% - Accent6 4" xfId="1865" xr:uid="{00000000-0005-0000-0000-000047070000}"/>
    <cellStyle name="60% - Accent6 5" xfId="1866" xr:uid="{00000000-0005-0000-0000-000048070000}"/>
    <cellStyle name="60% - Accent6 6" xfId="1867" xr:uid="{00000000-0005-0000-0000-000049070000}"/>
    <cellStyle name="60% - Accent6 7" xfId="1868" xr:uid="{00000000-0005-0000-0000-00004A070000}"/>
    <cellStyle name="60% - Accent6 8" xfId="1869" xr:uid="{00000000-0005-0000-0000-00004B070000}"/>
    <cellStyle name="60% - Accent6 9" xfId="1870" xr:uid="{00000000-0005-0000-0000-00004C070000}"/>
    <cellStyle name="60% - Akzent1 10" xfId="1871" xr:uid="{00000000-0005-0000-0000-00004D070000}"/>
    <cellStyle name="60% - Akzent1 10 2" xfId="1872" xr:uid="{00000000-0005-0000-0000-00004E070000}"/>
    <cellStyle name="60% - Akzent1 10 3" xfId="1873" xr:uid="{00000000-0005-0000-0000-00004F070000}"/>
    <cellStyle name="60% - Akzent1 10 4" xfId="1874" xr:uid="{00000000-0005-0000-0000-000050070000}"/>
    <cellStyle name="60% - Akzent1 10 5" xfId="1875" xr:uid="{00000000-0005-0000-0000-000051070000}"/>
    <cellStyle name="60% - Akzent1 11" xfId="1876" xr:uid="{00000000-0005-0000-0000-000052070000}"/>
    <cellStyle name="60% - Akzent1 11 2" xfId="1877" xr:uid="{00000000-0005-0000-0000-000053070000}"/>
    <cellStyle name="60% - Akzent1 11 3" xfId="1878" xr:uid="{00000000-0005-0000-0000-000054070000}"/>
    <cellStyle name="60% - Akzent1 11 4" xfId="1879" xr:uid="{00000000-0005-0000-0000-000055070000}"/>
    <cellStyle name="60% - Akzent1 11 5" xfId="1880" xr:uid="{00000000-0005-0000-0000-000056070000}"/>
    <cellStyle name="60% - Akzent1 12" xfId="1881" xr:uid="{00000000-0005-0000-0000-000057070000}"/>
    <cellStyle name="60% - Akzent1 13" xfId="1882" xr:uid="{00000000-0005-0000-0000-000058070000}"/>
    <cellStyle name="60% - Akzent1 14" xfId="1883" xr:uid="{00000000-0005-0000-0000-000059070000}"/>
    <cellStyle name="60% - Akzent1 15" xfId="1884" xr:uid="{00000000-0005-0000-0000-00005A070000}"/>
    <cellStyle name="60% - Akzent1 16" xfId="1885" xr:uid="{00000000-0005-0000-0000-00005B070000}"/>
    <cellStyle name="60% - Akzent1 2" xfId="1886" xr:uid="{00000000-0005-0000-0000-00005C070000}"/>
    <cellStyle name="60% - Akzent1 2 10" xfId="1887" xr:uid="{00000000-0005-0000-0000-00005D070000}"/>
    <cellStyle name="60% - Akzent1 2 11" xfId="1888" xr:uid="{00000000-0005-0000-0000-00005E070000}"/>
    <cellStyle name="60% - Akzent1 2 12" xfId="1889" xr:uid="{00000000-0005-0000-0000-00005F070000}"/>
    <cellStyle name="60% - Akzent1 2 13" xfId="1890" xr:uid="{00000000-0005-0000-0000-000060070000}"/>
    <cellStyle name="60% - Akzent1 2 14" xfId="1891" xr:uid="{00000000-0005-0000-0000-000061070000}"/>
    <cellStyle name="60% - Akzent1 2 15" xfId="1892" xr:uid="{00000000-0005-0000-0000-000062070000}"/>
    <cellStyle name="60% - Akzent1 2 16" xfId="1893" xr:uid="{00000000-0005-0000-0000-000063070000}"/>
    <cellStyle name="60% - Akzent1 2 17" xfId="1894" xr:uid="{00000000-0005-0000-0000-000064070000}"/>
    <cellStyle name="60% - Akzent1 2 18" xfId="1895" xr:uid="{00000000-0005-0000-0000-000065070000}"/>
    <cellStyle name="60% - Akzent1 2 19" xfId="1896" xr:uid="{00000000-0005-0000-0000-000066070000}"/>
    <cellStyle name="60% - Akzent1 2 2" xfId="1897" xr:uid="{00000000-0005-0000-0000-000067070000}"/>
    <cellStyle name="60% - Akzent1 2 20" xfId="1898" xr:uid="{00000000-0005-0000-0000-000068070000}"/>
    <cellStyle name="60% - Akzent1 2 21" xfId="1899" xr:uid="{00000000-0005-0000-0000-000069070000}"/>
    <cellStyle name="60% - Akzent1 2 22" xfId="1900" xr:uid="{00000000-0005-0000-0000-00006A070000}"/>
    <cellStyle name="60% - Akzent1 2 23" xfId="1901" xr:uid="{00000000-0005-0000-0000-00006B070000}"/>
    <cellStyle name="60% - Akzent1 2 24" xfId="1902" xr:uid="{00000000-0005-0000-0000-00006C070000}"/>
    <cellStyle name="60% - Akzent1 2 25" xfId="1903" xr:uid="{00000000-0005-0000-0000-00006D070000}"/>
    <cellStyle name="60% - Akzent1 2 26" xfId="1904" xr:uid="{00000000-0005-0000-0000-00006E070000}"/>
    <cellStyle name="60% - Akzent1 2 27" xfId="1905" xr:uid="{00000000-0005-0000-0000-00006F070000}"/>
    <cellStyle name="60% - Akzent1 2 28" xfId="1906" xr:uid="{00000000-0005-0000-0000-000070070000}"/>
    <cellStyle name="60% - Akzent1 2 29" xfId="1907" xr:uid="{00000000-0005-0000-0000-000071070000}"/>
    <cellStyle name="60% - Akzent1 2 3" xfId="1908" xr:uid="{00000000-0005-0000-0000-000072070000}"/>
    <cellStyle name="60% - Akzent1 2 30" xfId="1909" xr:uid="{00000000-0005-0000-0000-000073070000}"/>
    <cellStyle name="60% - Akzent1 2 31" xfId="1910" xr:uid="{00000000-0005-0000-0000-000074070000}"/>
    <cellStyle name="60% - Akzent1 2 32" xfId="1911" xr:uid="{00000000-0005-0000-0000-000075070000}"/>
    <cellStyle name="60% - Akzent1 2 33" xfId="1912" xr:uid="{00000000-0005-0000-0000-000076070000}"/>
    <cellStyle name="60% - Akzent1 2 34" xfId="1913" xr:uid="{00000000-0005-0000-0000-000077070000}"/>
    <cellStyle name="60% - Akzent1 2 35" xfId="1914" xr:uid="{00000000-0005-0000-0000-000078070000}"/>
    <cellStyle name="60% - Akzent1 2 36" xfId="1915" xr:uid="{00000000-0005-0000-0000-000079070000}"/>
    <cellStyle name="60% - Akzent1 2 4" xfId="1916" xr:uid="{00000000-0005-0000-0000-00007A070000}"/>
    <cellStyle name="60% - Akzent1 2 5" xfId="1917" xr:uid="{00000000-0005-0000-0000-00007B070000}"/>
    <cellStyle name="60% - Akzent1 2 6" xfId="1918" xr:uid="{00000000-0005-0000-0000-00007C070000}"/>
    <cellStyle name="60% - Akzent1 2 7" xfId="1919" xr:uid="{00000000-0005-0000-0000-00007D070000}"/>
    <cellStyle name="60% - Akzent1 2 8" xfId="1920" xr:uid="{00000000-0005-0000-0000-00007E070000}"/>
    <cellStyle name="60% - Akzent1 2 9" xfId="1921" xr:uid="{00000000-0005-0000-0000-00007F070000}"/>
    <cellStyle name="60% - Akzent1 3" xfId="1922" xr:uid="{00000000-0005-0000-0000-000080070000}"/>
    <cellStyle name="60% - Akzent1 3 10" xfId="1923" xr:uid="{00000000-0005-0000-0000-000081070000}"/>
    <cellStyle name="60% - Akzent1 3 11" xfId="1924" xr:uid="{00000000-0005-0000-0000-000082070000}"/>
    <cellStyle name="60% - Akzent1 3 12" xfId="1925" xr:uid="{00000000-0005-0000-0000-000083070000}"/>
    <cellStyle name="60% - Akzent1 3 13" xfId="1926" xr:uid="{00000000-0005-0000-0000-000084070000}"/>
    <cellStyle name="60% - Akzent1 3 14" xfId="1927" xr:uid="{00000000-0005-0000-0000-000085070000}"/>
    <cellStyle name="60% - Akzent1 3 15" xfId="1928" xr:uid="{00000000-0005-0000-0000-000086070000}"/>
    <cellStyle name="60% - Akzent1 3 16" xfId="1929" xr:uid="{00000000-0005-0000-0000-000087070000}"/>
    <cellStyle name="60% - Akzent1 3 17" xfId="1930" xr:uid="{00000000-0005-0000-0000-000088070000}"/>
    <cellStyle name="60% - Akzent1 3 18" xfId="1931" xr:uid="{00000000-0005-0000-0000-000089070000}"/>
    <cellStyle name="60% - Akzent1 3 19" xfId="1932" xr:uid="{00000000-0005-0000-0000-00008A070000}"/>
    <cellStyle name="60% - Akzent1 3 2" xfId="1933" xr:uid="{00000000-0005-0000-0000-00008B070000}"/>
    <cellStyle name="60% - Akzent1 3 20" xfId="1934" xr:uid="{00000000-0005-0000-0000-00008C070000}"/>
    <cellStyle name="60% - Akzent1 3 21" xfId="1935" xr:uid="{00000000-0005-0000-0000-00008D070000}"/>
    <cellStyle name="60% - Akzent1 3 22" xfId="1936" xr:uid="{00000000-0005-0000-0000-00008E070000}"/>
    <cellStyle name="60% - Akzent1 3 23" xfId="1937" xr:uid="{00000000-0005-0000-0000-00008F070000}"/>
    <cellStyle name="60% - Akzent1 3 24" xfId="1938" xr:uid="{00000000-0005-0000-0000-000090070000}"/>
    <cellStyle name="60% - Akzent1 3 25" xfId="1939" xr:uid="{00000000-0005-0000-0000-000091070000}"/>
    <cellStyle name="60% - Akzent1 3 26" xfId="1940" xr:uid="{00000000-0005-0000-0000-000092070000}"/>
    <cellStyle name="60% - Akzent1 3 27" xfId="1941" xr:uid="{00000000-0005-0000-0000-000093070000}"/>
    <cellStyle name="60% - Akzent1 3 28" xfId="1942" xr:uid="{00000000-0005-0000-0000-000094070000}"/>
    <cellStyle name="60% - Akzent1 3 29" xfId="1943" xr:uid="{00000000-0005-0000-0000-000095070000}"/>
    <cellStyle name="60% - Akzent1 3 3" xfId="1944" xr:uid="{00000000-0005-0000-0000-000096070000}"/>
    <cellStyle name="60% - Akzent1 3 4" xfId="1945" xr:uid="{00000000-0005-0000-0000-000097070000}"/>
    <cellStyle name="60% - Akzent1 3 5" xfId="1946" xr:uid="{00000000-0005-0000-0000-000098070000}"/>
    <cellStyle name="60% - Akzent1 3 6" xfId="1947" xr:uid="{00000000-0005-0000-0000-000099070000}"/>
    <cellStyle name="60% - Akzent1 3 7" xfId="1948" xr:uid="{00000000-0005-0000-0000-00009A070000}"/>
    <cellStyle name="60% - Akzent1 3 8" xfId="1949" xr:uid="{00000000-0005-0000-0000-00009B070000}"/>
    <cellStyle name="60% - Akzent1 3 9" xfId="1950" xr:uid="{00000000-0005-0000-0000-00009C070000}"/>
    <cellStyle name="60% - Akzent1 4" xfId="1951" xr:uid="{00000000-0005-0000-0000-00009D070000}"/>
    <cellStyle name="60% - Akzent1 4 10" xfId="1952" xr:uid="{00000000-0005-0000-0000-00009E070000}"/>
    <cellStyle name="60% - Akzent1 4 11" xfId="1953" xr:uid="{00000000-0005-0000-0000-00009F070000}"/>
    <cellStyle name="60% - Akzent1 4 2" xfId="1954" xr:uid="{00000000-0005-0000-0000-0000A0070000}"/>
    <cellStyle name="60% - Akzent1 4 3" xfId="1955" xr:uid="{00000000-0005-0000-0000-0000A1070000}"/>
    <cellStyle name="60% - Akzent1 4 4" xfId="1956" xr:uid="{00000000-0005-0000-0000-0000A2070000}"/>
    <cellStyle name="60% - Akzent1 4 5" xfId="1957" xr:uid="{00000000-0005-0000-0000-0000A3070000}"/>
    <cellStyle name="60% - Akzent1 4 6" xfId="1958" xr:uid="{00000000-0005-0000-0000-0000A4070000}"/>
    <cellStyle name="60% - Akzent1 4 7" xfId="1959" xr:uid="{00000000-0005-0000-0000-0000A5070000}"/>
    <cellStyle name="60% - Akzent1 4 8" xfId="1960" xr:uid="{00000000-0005-0000-0000-0000A6070000}"/>
    <cellStyle name="60% - Akzent1 4 9" xfId="1961" xr:uid="{00000000-0005-0000-0000-0000A7070000}"/>
    <cellStyle name="60% - Akzent1 5" xfId="1962" xr:uid="{00000000-0005-0000-0000-0000A8070000}"/>
    <cellStyle name="60% - Akzent1 5 2" xfId="1963" xr:uid="{00000000-0005-0000-0000-0000A9070000}"/>
    <cellStyle name="60% - Akzent1 5 3" xfId="1964" xr:uid="{00000000-0005-0000-0000-0000AA070000}"/>
    <cellStyle name="60% - Akzent1 5 4" xfId="1965" xr:uid="{00000000-0005-0000-0000-0000AB070000}"/>
    <cellStyle name="60% - Akzent1 5 5" xfId="1966" xr:uid="{00000000-0005-0000-0000-0000AC070000}"/>
    <cellStyle name="60% - Akzent1 6" xfId="1967" xr:uid="{00000000-0005-0000-0000-0000AD070000}"/>
    <cellStyle name="60% - Akzent1 6 2" xfId="1968" xr:uid="{00000000-0005-0000-0000-0000AE070000}"/>
    <cellStyle name="60% - Akzent1 6 3" xfId="1969" xr:uid="{00000000-0005-0000-0000-0000AF070000}"/>
    <cellStyle name="60% - Akzent1 6 4" xfId="1970" xr:uid="{00000000-0005-0000-0000-0000B0070000}"/>
    <cellStyle name="60% - Akzent1 6 5" xfId="1971" xr:uid="{00000000-0005-0000-0000-0000B1070000}"/>
    <cellStyle name="60% - Akzent1 7" xfId="1972" xr:uid="{00000000-0005-0000-0000-0000B2070000}"/>
    <cellStyle name="60% - Akzent1 7 2" xfId="1973" xr:uid="{00000000-0005-0000-0000-0000B3070000}"/>
    <cellStyle name="60% - Akzent1 7 3" xfId="1974" xr:uid="{00000000-0005-0000-0000-0000B4070000}"/>
    <cellStyle name="60% - Akzent1 7 4" xfId="1975" xr:uid="{00000000-0005-0000-0000-0000B5070000}"/>
    <cellStyle name="60% - Akzent1 7 5" xfId="1976" xr:uid="{00000000-0005-0000-0000-0000B6070000}"/>
    <cellStyle name="60% - Akzent1 8" xfId="1977" xr:uid="{00000000-0005-0000-0000-0000B7070000}"/>
    <cellStyle name="60% - Akzent1 8 2" xfId="1978" xr:uid="{00000000-0005-0000-0000-0000B8070000}"/>
    <cellStyle name="60% - Akzent1 8 3" xfId="1979" xr:uid="{00000000-0005-0000-0000-0000B9070000}"/>
    <cellStyle name="60% - Akzent1 8 4" xfId="1980" xr:uid="{00000000-0005-0000-0000-0000BA070000}"/>
    <cellStyle name="60% - Akzent1 8 5" xfId="1981" xr:uid="{00000000-0005-0000-0000-0000BB070000}"/>
    <cellStyle name="60% - Akzent1 9" xfId="1982" xr:uid="{00000000-0005-0000-0000-0000BC070000}"/>
    <cellStyle name="60% - Akzent1 9 2" xfId="1983" xr:uid="{00000000-0005-0000-0000-0000BD070000}"/>
    <cellStyle name="60% - Akzent1 9 3" xfId="1984" xr:uid="{00000000-0005-0000-0000-0000BE070000}"/>
    <cellStyle name="60% - Akzent1 9 4" xfId="1985" xr:uid="{00000000-0005-0000-0000-0000BF070000}"/>
    <cellStyle name="60% - Akzent1 9 5" xfId="1986" xr:uid="{00000000-0005-0000-0000-0000C0070000}"/>
    <cellStyle name="60% - Akzent2 10" xfId="1987" xr:uid="{00000000-0005-0000-0000-0000C1070000}"/>
    <cellStyle name="60% - Akzent2 10 2" xfId="1988" xr:uid="{00000000-0005-0000-0000-0000C2070000}"/>
    <cellStyle name="60% - Akzent2 10 3" xfId="1989" xr:uid="{00000000-0005-0000-0000-0000C3070000}"/>
    <cellStyle name="60% - Akzent2 10 4" xfId="1990" xr:uid="{00000000-0005-0000-0000-0000C4070000}"/>
    <cellStyle name="60% - Akzent2 10 5" xfId="1991" xr:uid="{00000000-0005-0000-0000-0000C5070000}"/>
    <cellStyle name="60% - Akzent2 11" xfId="1992" xr:uid="{00000000-0005-0000-0000-0000C6070000}"/>
    <cellStyle name="60% - Akzent2 11 2" xfId="1993" xr:uid="{00000000-0005-0000-0000-0000C7070000}"/>
    <cellStyle name="60% - Akzent2 11 3" xfId="1994" xr:uid="{00000000-0005-0000-0000-0000C8070000}"/>
    <cellStyle name="60% - Akzent2 11 4" xfId="1995" xr:uid="{00000000-0005-0000-0000-0000C9070000}"/>
    <cellStyle name="60% - Akzent2 11 5" xfId="1996" xr:uid="{00000000-0005-0000-0000-0000CA070000}"/>
    <cellStyle name="60% - Akzent2 12" xfId="1997" xr:uid="{00000000-0005-0000-0000-0000CB070000}"/>
    <cellStyle name="60% - Akzent2 13" xfId="1998" xr:uid="{00000000-0005-0000-0000-0000CC070000}"/>
    <cellStyle name="60% - Akzent2 14" xfId="1999" xr:uid="{00000000-0005-0000-0000-0000CD070000}"/>
    <cellStyle name="60% - Akzent2 15" xfId="2000" xr:uid="{00000000-0005-0000-0000-0000CE070000}"/>
    <cellStyle name="60% - Akzent2 16" xfId="2001" xr:uid="{00000000-0005-0000-0000-0000CF070000}"/>
    <cellStyle name="60% - Akzent2 2" xfId="2002" xr:uid="{00000000-0005-0000-0000-0000D0070000}"/>
    <cellStyle name="60% - Akzent2 2 10" xfId="2003" xr:uid="{00000000-0005-0000-0000-0000D1070000}"/>
    <cellStyle name="60% - Akzent2 2 11" xfId="2004" xr:uid="{00000000-0005-0000-0000-0000D2070000}"/>
    <cellStyle name="60% - Akzent2 2 12" xfId="2005" xr:uid="{00000000-0005-0000-0000-0000D3070000}"/>
    <cellStyle name="60% - Akzent2 2 13" xfId="2006" xr:uid="{00000000-0005-0000-0000-0000D4070000}"/>
    <cellStyle name="60% - Akzent2 2 14" xfId="2007" xr:uid="{00000000-0005-0000-0000-0000D5070000}"/>
    <cellStyle name="60% - Akzent2 2 15" xfId="2008" xr:uid="{00000000-0005-0000-0000-0000D6070000}"/>
    <cellStyle name="60% - Akzent2 2 16" xfId="2009" xr:uid="{00000000-0005-0000-0000-0000D7070000}"/>
    <cellStyle name="60% - Akzent2 2 17" xfId="2010" xr:uid="{00000000-0005-0000-0000-0000D8070000}"/>
    <cellStyle name="60% - Akzent2 2 18" xfId="2011" xr:uid="{00000000-0005-0000-0000-0000D9070000}"/>
    <cellStyle name="60% - Akzent2 2 19" xfId="2012" xr:uid="{00000000-0005-0000-0000-0000DA070000}"/>
    <cellStyle name="60% - Akzent2 2 2" xfId="2013" xr:uid="{00000000-0005-0000-0000-0000DB070000}"/>
    <cellStyle name="60% - Akzent2 2 20" xfId="2014" xr:uid="{00000000-0005-0000-0000-0000DC070000}"/>
    <cellStyle name="60% - Akzent2 2 21" xfId="2015" xr:uid="{00000000-0005-0000-0000-0000DD070000}"/>
    <cellStyle name="60% - Akzent2 2 22" xfId="2016" xr:uid="{00000000-0005-0000-0000-0000DE070000}"/>
    <cellStyle name="60% - Akzent2 2 23" xfId="2017" xr:uid="{00000000-0005-0000-0000-0000DF070000}"/>
    <cellStyle name="60% - Akzent2 2 24" xfId="2018" xr:uid="{00000000-0005-0000-0000-0000E0070000}"/>
    <cellStyle name="60% - Akzent2 2 25" xfId="2019" xr:uid="{00000000-0005-0000-0000-0000E1070000}"/>
    <cellStyle name="60% - Akzent2 2 26" xfId="2020" xr:uid="{00000000-0005-0000-0000-0000E2070000}"/>
    <cellStyle name="60% - Akzent2 2 27" xfId="2021" xr:uid="{00000000-0005-0000-0000-0000E3070000}"/>
    <cellStyle name="60% - Akzent2 2 28" xfId="2022" xr:uid="{00000000-0005-0000-0000-0000E4070000}"/>
    <cellStyle name="60% - Akzent2 2 29" xfId="2023" xr:uid="{00000000-0005-0000-0000-0000E5070000}"/>
    <cellStyle name="60% - Akzent2 2 3" xfId="2024" xr:uid="{00000000-0005-0000-0000-0000E6070000}"/>
    <cellStyle name="60% - Akzent2 2 30" xfId="2025" xr:uid="{00000000-0005-0000-0000-0000E7070000}"/>
    <cellStyle name="60% - Akzent2 2 31" xfId="2026" xr:uid="{00000000-0005-0000-0000-0000E8070000}"/>
    <cellStyle name="60% - Akzent2 2 32" xfId="2027" xr:uid="{00000000-0005-0000-0000-0000E9070000}"/>
    <cellStyle name="60% - Akzent2 2 33" xfId="2028" xr:uid="{00000000-0005-0000-0000-0000EA070000}"/>
    <cellStyle name="60% - Akzent2 2 34" xfId="2029" xr:uid="{00000000-0005-0000-0000-0000EB070000}"/>
    <cellStyle name="60% - Akzent2 2 35" xfId="2030" xr:uid="{00000000-0005-0000-0000-0000EC070000}"/>
    <cellStyle name="60% - Akzent2 2 36" xfId="2031" xr:uid="{00000000-0005-0000-0000-0000ED070000}"/>
    <cellStyle name="60% - Akzent2 2 4" xfId="2032" xr:uid="{00000000-0005-0000-0000-0000EE070000}"/>
    <cellStyle name="60% - Akzent2 2 5" xfId="2033" xr:uid="{00000000-0005-0000-0000-0000EF070000}"/>
    <cellStyle name="60% - Akzent2 2 6" xfId="2034" xr:uid="{00000000-0005-0000-0000-0000F0070000}"/>
    <cellStyle name="60% - Akzent2 2 7" xfId="2035" xr:uid="{00000000-0005-0000-0000-0000F1070000}"/>
    <cellStyle name="60% - Akzent2 2 8" xfId="2036" xr:uid="{00000000-0005-0000-0000-0000F2070000}"/>
    <cellStyle name="60% - Akzent2 2 9" xfId="2037" xr:uid="{00000000-0005-0000-0000-0000F3070000}"/>
    <cellStyle name="60% - Akzent2 3" xfId="2038" xr:uid="{00000000-0005-0000-0000-0000F4070000}"/>
    <cellStyle name="60% - Akzent2 3 10" xfId="2039" xr:uid="{00000000-0005-0000-0000-0000F5070000}"/>
    <cellStyle name="60% - Akzent2 3 11" xfId="2040" xr:uid="{00000000-0005-0000-0000-0000F6070000}"/>
    <cellStyle name="60% - Akzent2 3 12" xfId="2041" xr:uid="{00000000-0005-0000-0000-0000F7070000}"/>
    <cellStyle name="60% - Akzent2 3 13" xfId="2042" xr:uid="{00000000-0005-0000-0000-0000F8070000}"/>
    <cellStyle name="60% - Akzent2 3 14" xfId="2043" xr:uid="{00000000-0005-0000-0000-0000F9070000}"/>
    <cellStyle name="60% - Akzent2 3 15" xfId="2044" xr:uid="{00000000-0005-0000-0000-0000FA070000}"/>
    <cellStyle name="60% - Akzent2 3 16" xfId="2045" xr:uid="{00000000-0005-0000-0000-0000FB070000}"/>
    <cellStyle name="60% - Akzent2 3 17" xfId="2046" xr:uid="{00000000-0005-0000-0000-0000FC070000}"/>
    <cellStyle name="60% - Akzent2 3 18" xfId="2047" xr:uid="{00000000-0005-0000-0000-0000FD070000}"/>
    <cellStyle name="60% - Akzent2 3 19" xfId="2048" xr:uid="{00000000-0005-0000-0000-0000FE070000}"/>
    <cellStyle name="60% - Akzent2 3 2" xfId="2049" xr:uid="{00000000-0005-0000-0000-0000FF070000}"/>
    <cellStyle name="60% - Akzent2 3 20" xfId="2050" xr:uid="{00000000-0005-0000-0000-000000080000}"/>
    <cellStyle name="60% - Akzent2 3 21" xfId="2051" xr:uid="{00000000-0005-0000-0000-000001080000}"/>
    <cellStyle name="60% - Akzent2 3 22" xfId="2052" xr:uid="{00000000-0005-0000-0000-000002080000}"/>
    <cellStyle name="60% - Akzent2 3 23" xfId="2053" xr:uid="{00000000-0005-0000-0000-000003080000}"/>
    <cellStyle name="60% - Akzent2 3 24" xfId="2054" xr:uid="{00000000-0005-0000-0000-000004080000}"/>
    <cellStyle name="60% - Akzent2 3 25" xfId="2055" xr:uid="{00000000-0005-0000-0000-000005080000}"/>
    <cellStyle name="60% - Akzent2 3 26" xfId="2056" xr:uid="{00000000-0005-0000-0000-000006080000}"/>
    <cellStyle name="60% - Akzent2 3 27" xfId="2057" xr:uid="{00000000-0005-0000-0000-000007080000}"/>
    <cellStyle name="60% - Akzent2 3 28" xfId="2058" xr:uid="{00000000-0005-0000-0000-000008080000}"/>
    <cellStyle name="60% - Akzent2 3 29" xfId="2059" xr:uid="{00000000-0005-0000-0000-000009080000}"/>
    <cellStyle name="60% - Akzent2 3 3" xfId="2060" xr:uid="{00000000-0005-0000-0000-00000A080000}"/>
    <cellStyle name="60% - Akzent2 3 4" xfId="2061" xr:uid="{00000000-0005-0000-0000-00000B080000}"/>
    <cellStyle name="60% - Akzent2 3 5" xfId="2062" xr:uid="{00000000-0005-0000-0000-00000C080000}"/>
    <cellStyle name="60% - Akzent2 3 6" xfId="2063" xr:uid="{00000000-0005-0000-0000-00000D080000}"/>
    <cellStyle name="60% - Akzent2 3 7" xfId="2064" xr:uid="{00000000-0005-0000-0000-00000E080000}"/>
    <cellStyle name="60% - Akzent2 3 8" xfId="2065" xr:uid="{00000000-0005-0000-0000-00000F080000}"/>
    <cellStyle name="60% - Akzent2 3 9" xfId="2066" xr:uid="{00000000-0005-0000-0000-000010080000}"/>
    <cellStyle name="60% - Akzent2 4" xfId="2067" xr:uid="{00000000-0005-0000-0000-000011080000}"/>
    <cellStyle name="60% - Akzent2 4 10" xfId="2068" xr:uid="{00000000-0005-0000-0000-000012080000}"/>
    <cellStyle name="60% - Akzent2 4 11" xfId="2069" xr:uid="{00000000-0005-0000-0000-000013080000}"/>
    <cellStyle name="60% - Akzent2 4 2" xfId="2070" xr:uid="{00000000-0005-0000-0000-000014080000}"/>
    <cellStyle name="60% - Akzent2 4 3" xfId="2071" xr:uid="{00000000-0005-0000-0000-000015080000}"/>
    <cellStyle name="60% - Akzent2 4 4" xfId="2072" xr:uid="{00000000-0005-0000-0000-000016080000}"/>
    <cellStyle name="60% - Akzent2 4 5" xfId="2073" xr:uid="{00000000-0005-0000-0000-000017080000}"/>
    <cellStyle name="60% - Akzent2 4 6" xfId="2074" xr:uid="{00000000-0005-0000-0000-000018080000}"/>
    <cellStyle name="60% - Akzent2 4 7" xfId="2075" xr:uid="{00000000-0005-0000-0000-000019080000}"/>
    <cellStyle name="60% - Akzent2 4 8" xfId="2076" xr:uid="{00000000-0005-0000-0000-00001A080000}"/>
    <cellStyle name="60% - Akzent2 4 9" xfId="2077" xr:uid="{00000000-0005-0000-0000-00001B080000}"/>
    <cellStyle name="60% - Akzent2 5" xfId="2078" xr:uid="{00000000-0005-0000-0000-00001C080000}"/>
    <cellStyle name="60% - Akzent2 5 2" xfId="2079" xr:uid="{00000000-0005-0000-0000-00001D080000}"/>
    <cellStyle name="60% - Akzent2 5 3" xfId="2080" xr:uid="{00000000-0005-0000-0000-00001E080000}"/>
    <cellStyle name="60% - Akzent2 5 4" xfId="2081" xr:uid="{00000000-0005-0000-0000-00001F080000}"/>
    <cellStyle name="60% - Akzent2 5 5" xfId="2082" xr:uid="{00000000-0005-0000-0000-000020080000}"/>
    <cellStyle name="60% - Akzent2 6" xfId="2083" xr:uid="{00000000-0005-0000-0000-000021080000}"/>
    <cellStyle name="60% - Akzent2 6 2" xfId="2084" xr:uid="{00000000-0005-0000-0000-000022080000}"/>
    <cellStyle name="60% - Akzent2 6 3" xfId="2085" xr:uid="{00000000-0005-0000-0000-000023080000}"/>
    <cellStyle name="60% - Akzent2 6 4" xfId="2086" xr:uid="{00000000-0005-0000-0000-000024080000}"/>
    <cellStyle name="60% - Akzent2 6 5" xfId="2087" xr:uid="{00000000-0005-0000-0000-000025080000}"/>
    <cellStyle name="60% - Akzent2 7" xfId="2088" xr:uid="{00000000-0005-0000-0000-000026080000}"/>
    <cellStyle name="60% - Akzent2 7 2" xfId="2089" xr:uid="{00000000-0005-0000-0000-000027080000}"/>
    <cellStyle name="60% - Akzent2 7 3" xfId="2090" xr:uid="{00000000-0005-0000-0000-000028080000}"/>
    <cellStyle name="60% - Akzent2 7 4" xfId="2091" xr:uid="{00000000-0005-0000-0000-000029080000}"/>
    <cellStyle name="60% - Akzent2 7 5" xfId="2092" xr:uid="{00000000-0005-0000-0000-00002A080000}"/>
    <cellStyle name="60% - Akzent2 8" xfId="2093" xr:uid="{00000000-0005-0000-0000-00002B080000}"/>
    <cellStyle name="60% - Akzent2 8 2" xfId="2094" xr:uid="{00000000-0005-0000-0000-00002C080000}"/>
    <cellStyle name="60% - Akzent2 8 3" xfId="2095" xr:uid="{00000000-0005-0000-0000-00002D080000}"/>
    <cellStyle name="60% - Akzent2 8 4" xfId="2096" xr:uid="{00000000-0005-0000-0000-00002E080000}"/>
    <cellStyle name="60% - Akzent2 8 5" xfId="2097" xr:uid="{00000000-0005-0000-0000-00002F080000}"/>
    <cellStyle name="60% - Akzent2 9" xfId="2098" xr:uid="{00000000-0005-0000-0000-000030080000}"/>
    <cellStyle name="60% - Akzent2 9 2" xfId="2099" xr:uid="{00000000-0005-0000-0000-000031080000}"/>
    <cellStyle name="60% - Akzent2 9 3" xfId="2100" xr:uid="{00000000-0005-0000-0000-000032080000}"/>
    <cellStyle name="60% - Akzent2 9 4" xfId="2101" xr:uid="{00000000-0005-0000-0000-000033080000}"/>
    <cellStyle name="60% - Akzent2 9 5" xfId="2102" xr:uid="{00000000-0005-0000-0000-000034080000}"/>
    <cellStyle name="60% - Akzent3 10" xfId="2103" xr:uid="{00000000-0005-0000-0000-000035080000}"/>
    <cellStyle name="60% - Akzent3 10 2" xfId="2104" xr:uid="{00000000-0005-0000-0000-000036080000}"/>
    <cellStyle name="60% - Akzent3 10 3" xfId="2105" xr:uid="{00000000-0005-0000-0000-000037080000}"/>
    <cellStyle name="60% - Akzent3 10 4" xfId="2106" xr:uid="{00000000-0005-0000-0000-000038080000}"/>
    <cellStyle name="60% - Akzent3 10 5" xfId="2107" xr:uid="{00000000-0005-0000-0000-000039080000}"/>
    <cellStyle name="60% - Akzent3 11" xfId="2108" xr:uid="{00000000-0005-0000-0000-00003A080000}"/>
    <cellStyle name="60% - Akzent3 11 2" xfId="2109" xr:uid="{00000000-0005-0000-0000-00003B080000}"/>
    <cellStyle name="60% - Akzent3 11 3" xfId="2110" xr:uid="{00000000-0005-0000-0000-00003C080000}"/>
    <cellStyle name="60% - Akzent3 11 4" xfId="2111" xr:uid="{00000000-0005-0000-0000-00003D080000}"/>
    <cellStyle name="60% - Akzent3 11 5" xfId="2112" xr:uid="{00000000-0005-0000-0000-00003E080000}"/>
    <cellStyle name="60% - Akzent3 12" xfId="2113" xr:uid="{00000000-0005-0000-0000-00003F080000}"/>
    <cellStyle name="60% - Akzent3 13" xfId="2114" xr:uid="{00000000-0005-0000-0000-000040080000}"/>
    <cellStyle name="60% - Akzent3 14" xfId="2115" xr:uid="{00000000-0005-0000-0000-000041080000}"/>
    <cellStyle name="60% - Akzent3 15" xfId="2116" xr:uid="{00000000-0005-0000-0000-000042080000}"/>
    <cellStyle name="60% - Akzent3 16" xfId="2117" xr:uid="{00000000-0005-0000-0000-000043080000}"/>
    <cellStyle name="60% - Akzent3 2" xfId="2118" xr:uid="{00000000-0005-0000-0000-000044080000}"/>
    <cellStyle name="60% - Akzent3 2 10" xfId="2119" xr:uid="{00000000-0005-0000-0000-000045080000}"/>
    <cellStyle name="60% - Akzent3 2 11" xfId="2120" xr:uid="{00000000-0005-0000-0000-000046080000}"/>
    <cellStyle name="60% - Akzent3 2 12" xfId="2121" xr:uid="{00000000-0005-0000-0000-000047080000}"/>
    <cellStyle name="60% - Akzent3 2 13" xfId="2122" xr:uid="{00000000-0005-0000-0000-000048080000}"/>
    <cellStyle name="60% - Akzent3 2 14" xfId="2123" xr:uid="{00000000-0005-0000-0000-000049080000}"/>
    <cellStyle name="60% - Akzent3 2 15" xfId="2124" xr:uid="{00000000-0005-0000-0000-00004A080000}"/>
    <cellStyle name="60% - Akzent3 2 16" xfId="2125" xr:uid="{00000000-0005-0000-0000-00004B080000}"/>
    <cellStyle name="60% - Akzent3 2 17" xfId="2126" xr:uid="{00000000-0005-0000-0000-00004C080000}"/>
    <cellStyle name="60% - Akzent3 2 18" xfId="2127" xr:uid="{00000000-0005-0000-0000-00004D080000}"/>
    <cellStyle name="60% - Akzent3 2 19" xfId="2128" xr:uid="{00000000-0005-0000-0000-00004E080000}"/>
    <cellStyle name="60% - Akzent3 2 2" xfId="2129" xr:uid="{00000000-0005-0000-0000-00004F080000}"/>
    <cellStyle name="60% - Akzent3 2 20" xfId="2130" xr:uid="{00000000-0005-0000-0000-000050080000}"/>
    <cellStyle name="60% - Akzent3 2 21" xfId="2131" xr:uid="{00000000-0005-0000-0000-000051080000}"/>
    <cellStyle name="60% - Akzent3 2 22" xfId="2132" xr:uid="{00000000-0005-0000-0000-000052080000}"/>
    <cellStyle name="60% - Akzent3 2 23" xfId="2133" xr:uid="{00000000-0005-0000-0000-000053080000}"/>
    <cellStyle name="60% - Akzent3 2 24" xfId="2134" xr:uid="{00000000-0005-0000-0000-000054080000}"/>
    <cellStyle name="60% - Akzent3 2 25" xfId="2135" xr:uid="{00000000-0005-0000-0000-000055080000}"/>
    <cellStyle name="60% - Akzent3 2 26" xfId="2136" xr:uid="{00000000-0005-0000-0000-000056080000}"/>
    <cellStyle name="60% - Akzent3 2 27" xfId="2137" xr:uid="{00000000-0005-0000-0000-000057080000}"/>
    <cellStyle name="60% - Akzent3 2 28" xfId="2138" xr:uid="{00000000-0005-0000-0000-000058080000}"/>
    <cellStyle name="60% - Akzent3 2 29" xfId="2139" xr:uid="{00000000-0005-0000-0000-000059080000}"/>
    <cellStyle name="60% - Akzent3 2 3" xfId="2140" xr:uid="{00000000-0005-0000-0000-00005A080000}"/>
    <cellStyle name="60% - Akzent3 2 30" xfId="2141" xr:uid="{00000000-0005-0000-0000-00005B080000}"/>
    <cellStyle name="60% - Akzent3 2 31" xfId="2142" xr:uid="{00000000-0005-0000-0000-00005C080000}"/>
    <cellStyle name="60% - Akzent3 2 32" xfId="2143" xr:uid="{00000000-0005-0000-0000-00005D080000}"/>
    <cellStyle name="60% - Akzent3 2 33" xfId="2144" xr:uid="{00000000-0005-0000-0000-00005E080000}"/>
    <cellStyle name="60% - Akzent3 2 34" xfId="2145" xr:uid="{00000000-0005-0000-0000-00005F080000}"/>
    <cellStyle name="60% - Akzent3 2 35" xfId="2146" xr:uid="{00000000-0005-0000-0000-000060080000}"/>
    <cellStyle name="60% - Akzent3 2 36" xfId="2147" xr:uid="{00000000-0005-0000-0000-000061080000}"/>
    <cellStyle name="60% - Akzent3 2 4" xfId="2148" xr:uid="{00000000-0005-0000-0000-000062080000}"/>
    <cellStyle name="60% - Akzent3 2 5" xfId="2149" xr:uid="{00000000-0005-0000-0000-000063080000}"/>
    <cellStyle name="60% - Akzent3 2 6" xfId="2150" xr:uid="{00000000-0005-0000-0000-000064080000}"/>
    <cellStyle name="60% - Akzent3 2 7" xfId="2151" xr:uid="{00000000-0005-0000-0000-000065080000}"/>
    <cellStyle name="60% - Akzent3 2 8" xfId="2152" xr:uid="{00000000-0005-0000-0000-000066080000}"/>
    <cellStyle name="60% - Akzent3 2 9" xfId="2153" xr:uid="{00000000-0005-0000-0000-000067080000}"/>
    <cellStyle name="60% - Akzent3 3" xfId="2154" xr:uid="{00000000-0005-0000-0000-000068080000}"/>
    <cellStyle name="60% - Akzent3 3 10" xfId="2155" xr:uid="{00000000-0005-0000-0000-000069080000}"/>
    <cellStyle name="60% - Akzent3 3 11" xfId="2156" xr:uid="{00000000-0005-0000-0000-00006A080000}"/>
    <cellStyle name="60% - Akzent3 3 12" xfId="2157" xr:uid="{00000000-0005-0000-0000-00006B080000}"/>
    <cellStyle name="60% - Akzent3 3 13" xfId="2158" xr:uid="{00000000-0005-0000-0000-00006C080000}"/>
    <cellStyle name="60% - Akzent3 3 14" xfId="2159" xr:uid="{00000000-0005-0000-0000-00006D080000}"/>
    <cellStyle name="60% - Akzent3 3 15" xfId="2160" xr:uid="{00000000-0005-0000-0000-00006E080000}"/>
    <cellStyle name="60% - Akzent3 3 16" xfId="2161" xr:uid="{00000000-0005-0000-0000-00006F080000}"/>
    <cellStyle name="60% - Akzent3 3 17" xfId="2162" xr:uid="{00000000-0005-0000-0000-000070080000}"/>
    <cellStyle name="60% - Akzent3 3 18" xfId="2163" xr:uid="{00000000-0005-0000-0000-000071080000}"/>
    <cellStyle name="60% - Akzent3 3 19" xfId="2164" xr:uid="{00000000-0005-0000-0000-000072080000}"/>
    <cellStyle name="60% - Akzent3 3 2" xfId="2165" xr:uid="{00000000-0005-0000-0000-000073080000}"/>
    <cellStyle name="60% - Akzent3 3 20" xfId="2166" xr:uid="{00000000-0005-0000-0000-000074080000}"/>
    <cellStyle name="60% - Akzent3 3 21" xfId="2167" xr:uid="{00000000-0005-0000-0000-000075080000}"/>
    <cellStyle name="60% - Akzent3 3 22" xfId="2168" xr:uid="{00000000-0005-0000-0000-000076080000}"/>
    <cellStyle name="60% - Akzent3 3 23" xfId="2169" xr:uid="{00000000-0005-0000-0000-000077080000}"/>
    <cellStyle name="60% - Akzent3 3 24" xfId="2170" xr:uid="{00000000-0005-0000-0000-000078080000}"/>
    <cellStyle name="60% - Akzent3 3 25" xfId="2171" xr:uid="{00000000-0005-0000-0000-000079080000}"/>
    <cellStyle name="60% - Akzent3 3 26" xfId="2172" xr:uid="{00000000-0005-0000-0000-00007A080000}"/>
    <cellStyle name="60% - Akzent3 3 27" xfId="2173" xr:uid="{00000000-0005-0000-0000-00007B080000}"/>
    <cellStyle name="60% - Akzent3 3 28" xfId="2174" xr:uid="{00000000-0005-0000-0000-00007C080000}"/>
    <cellStyle name="60% - Akzent3 3 29" xfId="2175" xr:uid="{00000000-0005-0000-0000-00007D080000}"/>
    <cellStyle name="60% - Akzent3 3 3" xfId="2176" xr:uid="{00000000-0005-0000-0000-00007E080000}"/>
    <cellStyle name="60% - Akzent3 3 4" xfId="2177" xr:uid="{00000000-0005-0000-0000-00007F080000}"/>
    <cellStyle name="60% - Akzent3 3 5" xfId="2178" xr:uid="{00000000-0005-0000-0000-000080080000}"/>
    <cellStyle name="60% - Akzent3 3 6" xfId="2179" xr:uid="{00000000-0005-0000-0000-000081080000}"/>
    <cellStyle name="60% - Akzent3 3 7" xfId="2180" xr:uid="{00000000-0005-0000-0000-000082080000}"/>
    <cellStyle name="60% - Akzent3 3 8" xfId="2181" xr:uid="{00000000-0005-0000-0000-000083080000}"/>
    <cellStyle name="60% - Akzent3 3 9" xfId="2182" xr:uid="{00000000-0005-0000-0000-000084080000}"/>
    <cellStyle name="60% - Akzent3 4" xfId="2183" xr:uid="{00000000-0005-0000-0000-000085080000}"/>
    <cellStyle name="60% - Akzent3 4 10" xfId="2184" xr:uid="{00000000-0005-0000-0000-000086080000}"/>
    <cellStyle name="60% - Akzent3 4 11" xfId="2185" xr:uid="{00000000-0005-0000-0000-000087080000}"/>
    <cellStyle name="60% - Akzent3 4 2" xfId="2186" xr:uid="{00000000-0005-0000-0000-000088080000}"/>
    <cellStyle name="60% - Akzent3 4 3" xfId="2187" xr:uid="{00000000-0005-0000-0000-000089080000}"/>
    <cellStyle name="60% - Akzent3 4 4" xfId="2188" xr:uid="{00000000-0005-0000-0000-00008A080000}"/>
    <cellStyle name="60% - Akzent3 4 5" xfId="2189" xr:uid="{00000000-0005-0000-0000-00008B080000}"/>
    <cellStyle name="60% - Akzent3 4 6" xfId="2190" xr:uid="{00000000-0005-0000-0000-00008C080000}"/>
    <cellStyle name="60% - Akzent3 4 7" xfId="2191" xr:uid="{00000000-0005-0000-0000-00008D080000}"/>
    <cellStyle name="60% - Akzent3 4 8" xfId="2192" xr:uid="{00000000-0005-0000-0000-00008E080000}"/>
    <cellStyle name="60% - Akzent3 4 9" xfId="2193" xr:uid="{00000000-0005-0000-0000-00008F080000}"/>
    <cellStyle name="60% - Akzent3 5" xfId="2194" xr:uid="{00000000-0005-0000-0000-000090080000}"/>
    <cellStyle name="60% - Akzent3 5 2" xfId="2195" xr:uid="{00000000-0005-0000-0000-000091080000}"/>
    <cellStyle name="60% - Akzent3 5 3" xfId="2196" xr:uid="{00000000-0005-0000-0000-000092080000}"/>
    <cellStyle name="60% - Akzent3 5 4" xfId="2197" xr:uid="{00000000-0005-0000-0000-000093080000}"/>
    <cellStyle name="60% - Akzent3 5 5" xfId="2198" xr:uid="{00000000-0005-0000-0000-000094080000}"/>
    <cellStyle name="60% - Akzent3 6" xfId="2199" xr:uid="{00000000-0005-0000-0000-000095080000}"/>
    <cellStyle name="60% - Akzent3 6 2" xfId="2200" xr:uid="{00000000-0005-0000-0000-000096080000}"/>
    <cellStyle name="60% - Akzent3 6 3" xfId="2201" xr:uid="{00000000-0005-0000-0000-000097080000}"/>
    <cellStyle name="60% - Akzent3 6 4" xfId="2202" xr:uid="{00000000-0005-0000-0000-000098080000}"/>
    <cellStyle name="60% - Akzent3 6 5" xfId="2203" xr:uid="{00000000-0005-0000-0000-000099080000}"/>
    <cellStyle name="60% - Akzent3 7" xfId="2204" xr:uid="{00000000-0005-0000-0000-00009A080000}"/>
    <cellStyle name="60% - Akzent3 7 2" xfId="2205" xr:uid="{00000000-0005-0000-0000-00009B080000}"/>
    <cellStyle name="60% - Akzent3 7 3" xfId="2206" xr:uid="{00000000-0005-0000-0000-00009C080000}"/>
    <cellStyle name="60% - Akzent3 7 4" xfId="2207" xr:uid="{00000000-0005-0000-0000-00009D080000}"/>
    <cellStyle name="60% - Akzent3 7 5" xfId="2208" xr:uid="{00000000-0005-0000-0000-00009E080000}"/>
    <cellStyle name="60% - Akzent3 8" xfId="2209" xr:uid="{00000000-0005-0000-0000-00009F080000}"/>
    <cellStyle name="60% - Akzent3 8 2" xfId="2210" xr:uid="{00000000-0005-0000-0000-0000A0080000}"/>
    <cellStyle name="60% - Akzent3 8 3" xfId="2211" xr:uid="{00000000-0005-0000-0000-0000A1080000}"/>
    <cellStyle name="60% - Akzent3 8 4" xfId="2212" xr:uid="{00000000-0005-0000-0000-0000A2080000}"/>
    <cellStyle name="60% - Akzent3 8 5" xfId="2213" xr:uid="{00000000-0005-0000-0000-0000A3080000}"/>
    <cellStyle name="60% - Akzent3 9" xfId="2214" xr:uid="{00000000-0005-0000-0000-0000A4080000}"/>
    <cellStyle name="60% - Akzent3 9 2" xfId="2215" xr:uid="{00000000-0005-0000-0000-0000A5080000}"/>
    <cellStyle name="60% - Akzent3 9 3" xfId="2216" xr:uid="{00000000-0005-0000-0000-0000A6080000}"/>
    <cellStyle name="60% - Akzent3 9 4" xfId="2217" xr:uid="{00000000-0005-0000-0000-0000A7080000}"/>
    <cellStyle name="60% - Akzent3 9 5" xfId="2218" xr:uid="{00000000-0005-0000-0000-0000A8080000}"/>
    <cellStyle name="60% - Akzent4 10" xfId="2219" xr:uid="{00000000-0005-0000-0000-0000A9080000}"/>
    <cellStyle name="60% - Akzent4 10 2" xfId="2220" xr:uid="{00000000-0005-0000-0000-0000AA080000}"/>
    <cellStyle name="60% - Akzent4 10 3" xfId="2221" xr:uid="{00000000-0005-0000-0000-0000AB080000}"/>
    <cellStyle name="60% - Akzent4 10 4" xfId="2222" xr:uid="{00000000-0005-0000-0000-0000AC080000}"/>
    <cellStyle name="60% - Akzent4 10 5" xfId="2223" xr:uid="{00000000-0005-0000-0000-0000AD080000}"/>
    <cellStyle name="60% - Akzent4 11" xfId="2224" xr:uid="{00000000-0005-0000-0000-0000AE080000}"/>
    <cellStyle name="60% - Akzent4 11 2" xfId="2225" xr:uid="{00000000-0005-0000-0000-0000AF080000}"/>
    <cellStyle name="60% - Akzent4 11 3" xfId="2226" xr:uid="{00000000-0005-0000-0000-0000B0080000}"/>
    <cellStyle name="60% - Akzent4 11 4" xfId="2227" xr:uid="{00000000-0005-0000-0000-0000B1080000}"/>
    <cellStyle name="60% - Akzent4 11 5" xfId="2228" xr:uid="{00000000-0005-0000-0000-0000B2080000}"/>
    <cellStyle name="60% - Akzent4 12" xfId="2229" xr:uid="{00000000-0005-0000-0000-0000B3080000}"/>
    <cellStyle name="60% - Akzent4 13" xfId="2230" xr:uid="{00000000-0005-0000-0000-0000B4080000}"/>
    <cellStyle name="60% - Akzent4 14" xfId="2231" xr:uid="{00000000-0005-0000-0000-0000B5080000}"/>
    <cellStyle name="60% - Akzent4 15" xfId="2232" xr:uid="{00000000-0005-0000-0000-0000B6080000}"/>
    <cellStyle name="60% - Akzent4 16" xfId="2233" xr:uid="{00000000-0005-0000-0000-0000B7080000}"/>
    <cellStyle name="60% - Akzent4 2" xfId="2234" xr:uid="{00000000-0005-0000-0000-0000B8080000}"/>
    <cellStyle name="60% - Akzent4 2 10" xfId="2235" xr:uid="{00000000-0005-0000-0000-0000B9080000}"/>
    <cellStyle name="60% - Akzent4 2 11" xfId="2236" xr:uid="{00000000-0005-0000-0000-0000BA080000}"/>
    <cellStyle name="60% - Akzent4 2 12" xfId="2237" xr:uid="{00000000-0005-0000-0000-0000BB080000}"/>
    <cellStyle name="60% - Akzent4 2 13" xfId="2238" xr:uid="{00000000-0005-0000-0000-0000BC080000}"/>
    <cellStyle name="60% - Akzent4 2 14" xfId="2239" xr:uid="{00000000-0005-0000-0000-0000BD080000}"/>
    <cellStyle name="60% - Akzent4 2 15" xfId="2240" xr:uid="{00000000-0005-0000-0000-0000BE080000}"/>
    <cellStyle name="60% - Akzent4 2 16" xfId="2241" xr:uid="{00000000-0005-0000-0000-0000BF080000}"/>
    <cellStyle name="60% - Akzent4 2 17" xfId="2242" xr:uid="{00000000-0005-0000-0000-0000C0080000}"/>
    <cellStyle name="60% - Akzent4 2 18" xfId="2243" xr:uid="{00000000-0005-0000-0000-0000C1080000}"/>
    <cellStyle name="60% - Akzent4 2 19" xfId="2244" xr:uid="{00000000-0005-0000-0000-0000C2080000}"/>
    <cellStyle name="60% - Akzent4 2 2" xfId="2245" xr:uid="{00000000-0005-0000-0000-0000C3080000}"/>
    <cellStyle name="60% - Akzent4 2 20" xfId="2246" xr:uid="{00000000-0005-0000-0000-0000C4080000}"/>
    <cellStyle name="60% - Akzent4 2 21" xfId="2247" xr:uid="{00000000-0005-0000-0000-0000C5080000}"/>
    <cellStyle name="60% - Akzent4 2 22" xfId="2248" xr:uid="{00000000-0005-0000-0000-0000C6080000}"/>
    <cellStyle name="60% - Akzent4 2 23" xfId="2249" xr:uid="{00000000-0005-0000-0000-0000C7080000}"/>
    <cellStyle name="60% - Akzent4 2 24" xfId="2250" xr:uid="{00000000-0005-0000-0000-0000C8080000}"/>
    <cellStyle name="60% - Akzent4 2 25" xfId="2251" xr:uid="{00000000-0005-0000-0000-0000C9080000}"/>
    <cellStyle name="60% - Akzent4 2 26" xfId="2252" xr:uid="{00000000-0005-0000-0000-0000CA080000}"/>
    <cellStyle name="60% - Akzent4 2 27" xfId="2253" xr:uid="{00000000-0005-0000-0000-0000CB080000}"/>
    <cellStyle name="60% - Akzent4 2 28" xfId="2254" xr:uid="{00000000-0005-0000-0000-0000CC080000}"/>
    <cellStyle name="60% - Akzent4 2 29" xfId="2255" xr:uid="{00000000-0005-0000-0000-0000CD080000}"/>
    <cellStyle name="60% - Akzent4 2 3" xfId="2256" xr:uid="{00000000-0005-0000-0000-0000CE080000}"/>
    <cellStyle name="60% - Akzent4 2 30" xfId="2257" xr:uid="{00000000-0005-0000-0000-0000CF080000}"/>
    <cellStyle name="60% - Akzent4 2 31" xfId="2258" xr:uid="{00000000-0005-0000-0000-0000D0080000}"/>
    <cellStyle name="60% - Akzent4 2 32" xfId="2259" xr:uid="{00000000-0005-0000-0000-0000D1080000}"/>
    <cellStyle name="60% - Akzent4 2 33" xfId="2260" xr:uid="{00000000-0005-0000-0000-0000D2080000}"/>
    <cellStyle name="60% - Akzent4 2 34" xfId="2261" xr:uid="{00000000-0005-0000-0000-0000D3080000}"/>
    <cellStyle name="60% - Akzent4 2 35" xfId="2262" xr:uid="{00000000-0005-0000-0000-0000D4080000}"/>
    <cellStyle name="60% - Akzent4 2 36" xfId="2263" xr:uid="{00000000-0005-0000-0000-0000D5080000}"/>
    <cellStyle name="60% - Akzent4 2 4" xfId="2264" xr:uid="{00000000-0005-0000-0000-0000D6080000}"/>
    <cellStyle name="60% - Akzent4 2 5" xfId="2265" xr:uid="{00000000-0005-0000-0000-0000D7080000}"/>
    <cellStyle name="60% - Akzent4 2 6" xfId="2266" xr:uid="{00000000-0005-0000-0000-0000D8080000}"/>
    <cellStyle name="60% - Akzent4 2 7" xfId="2267" xr:uid="{00000000-0005-0000-0000-0000D9080000}"/>
    <cellStyle name="60% - Akzent4 2 8" xfId="2268" xr:uid="{00000000-0005-0000-0000-0000DA080000}"/>
    <cellStyle name="60% - Akzent4 2 9" xfId="2269" xr:uid="{00000000-0005-0000-0000-0000DB080000}"/>
    <cellStyle name="60% - Akzent4 3" xfId="2270" xr:uid="{00000000-0005-0000-0000-0000DC080000}"/>
    <cellStyle name="60% - Akzent4 3 10" xfId="2271" xr:uid="{00000000-0005-0000-0000-0000DD080000}"/>
    <cellStyle name="60% - Akzent4 3 11" xfId="2272" xr:uid="{00000000-0005-0000-0000-0000DE080000}"/>
    <cellStyle name="60% - Akzent4 3 12" xfId="2273" xr:uid="{00000000-0005-0000-0000-0000DF080000}"/>
    <cellStyle name="60% - Akzent4 3 13" xfId="2274" xr:uid="{00000000-0005-0000-0000-0000E0080000}"/>
    <cellStyle name="60% - Akzent4 3 14" xfId="2275" xr:uid="{00000000-0005-0000-0000-0000E1080000}"/>
    <cellStyle name="60% - Akzent4 3 15" xfId="2276" xr:uid="{00000000-0005-0000-0000-0000E2080000}"/>
    <cellStyle name="60% - Akzent4 3 16" xfId="2277" xr:uid="{00000000-0005-0000-0000-0000E3080000}"/>
    <cellStyle name="60% - Akzent4 3 17" xfId="2278" xr:uid="{00000000-0005-0000-0000-0000E4080000}"/>
    <cellStyle name="60% - Akzent4 3 18" xfId="2279" xr:uid="{00000000-0005-0000-0000-0000E5080000}"/>
    <cellStyle name="60% - Akzent4 3 19" xfId="2280" xr:uid="{00000000-0005-0000-0000-0000E6080000}"/>
    <cellStyle name="60% - Akzent4 3 2" xfId="2281" xr:uid="{00000000-0005-0000-0000-0000E7080000}"/>
    <cellStyle name="60% - Akzent4 3 20" xfId="2282" xr:uid="{00000000-0005-0000-0000-0000E8080000}"/>
    <cellStyle name="60% - Akzent4 3 21" xfId="2283" xr:uid="{00000000-0005-0000-0000-0000E9080000}"/>
    <cellStyle name="60% - Akzent4 3 22" xfId="2284" xr:uid="{00000000-0005-0000-0000-0000EA080000}"/>
    <cellStyle name="60% - Akzent4 3 23" xfId="2285" xr:uid="{00000000-0005-0000-0000-0000EB080000}"/>
    <cellStyle name="60% - Akzent4 3 24" xfId="2286" xr:uid="{00000000-0005-0000-0000-0000EC080000}"/>
    <cellStyle name="60% - Akzent4 3 25" xfId="2287" xr:uid="{00000000-0005-0000-0000-0000ED080000}"/>
    <cellStyle name="60% - Akzent4 3 26" xfId="2288" xr:uid="{00000000-0005-0000-0000-0000EE080000}"/>
    <cellStyle name="60% - Akzent4 3 27" xfId="2289" xr:uid="{00000000-0005-0000-0000-0000EF080000}"/>
    <cellStyle name="60% - Akzent4 3 28" xfId="2290" xr:uid="{00000000-0005-0000-0000-0000F0080000}"/>
    <cellStyle name="60% - Akzent4 3 29" xfId="2291" xr:uid="{00000000-0005-0000-0000-0000F1080000}"/>
    <cellStyle name="60% - Akzent4 3 3" xfId="2292" xr:uid="{00000000-0005-0000-0000-0000F2080000}"/>
    <cellStyle name="60% - Akzent4 3 4" xfId="2293" xr:uid="{00000000-0005-0000-0000-0000F3080000}"/>
    <cellStyle name="60% - Akzent4 3 5" xfId="2294" xr:uid="{00000000-0005-0000-0000-0000F4080000}"/>
    <cellStyle name="60% - Akzent4 3 6" xfId="2295" xr:uid="{00000000-0005-0000-0000-0000F5080000}"/>
    <cellStyle name="60% - Akzent4 3 7" xfId="2296" xr:uid="{00000000-0005-0000-0000-0000F6080000}"/>
    <cellStyle name="60% - Akzent4 3 8" xfId="2297" xr:uid="{00000000-0005-0000-0000-0000F7080000}"/>
    <cellStyle name="60% - Akzent4 3 9" xfId="2298" xr:uid="{00000000-0005-0000-0000-0000F8080000}"/>
    <cellStyle name="60% - Akzent4 4" xfId="2299" xr:uid="{00000000-0005-0000-0000-0000F9080000}"/>
    <cellStyle name="60% - Akzent4 4 10" xfId="2300" xr:uid="{00000000-0005-0000-0000-0000FA080000}"/>
    <cellStyle name="60% - Akzent4 4 11" xfId="2301" xr:uid="{00000000-0005-0000-0000-0000FB080000}"/>
    <cellStyle name="60% - Akzent4 4 2" xfId="2302" xr:uid="{00000000-0005-0000-0000-0000FC080000}"/>
    <cellStyle name="60% - Akzent4 4 3" xfId="2303" xr:uid="{00000000-0005-0000-0000-0000FD080000}"/>
    <cellStyle name="60% - Akzent4 4 4" xfId="2304" xr:uid="{00000000-0005-0000-0000-0000FE080000}"/>
    <cellStyle name="60% - Akzent4 4 5" xfId="2305" xr:uid="{00000000-0005-0000-0000-0000FF080000}"/>
    <cellStyle name="60% - Akzent4 4 6" xfId="2306" xr:uid="{00000000-0005-0000-0000-000000090000}"/>
    <cellStyle name="60% - Akzent4 4 7" xfId="2307" xr:uid="{00000000-0005-0000-0000-000001090000}"/>
    <cellStyle name="60% - Akzent4 4 8" xfId="2308" xr:uid="{00000000-0005-0000-0000-000002090000}"/>
    <cellStyle name="60% - Akzent4 4 9" xfId="2309" xr:uid="{00000000-0005-0000-0000-000003090000}"/>
    <cellStyle name="60% - Akzent4 5" xfId="2310" xr:uid="{00000000-0005-0000-0000-000004090000}"/>
    <cellStyle name="60% - Akzent4 5 2" xfId="2311" xr:uid="{00000000-0005-0000-0000-000005090000}"/>
    <cellStyle name="60% - Akzent4 5 3" xfId="2312" xr:uid="{00000000-0005-0000-0000-000006090000}"/>
    <cellStyle name="60% - Akzent4 5 4" xfId="2313" xr:uid="{00000000-0005-0000-0000-000007090000}"/>
    <cellStyle name="60% - Akzent4 5 5" xfId="2314" xr:uid="{00000000-0005-0000-0000-000008090000}"/>
    <cellStyle name="60% - Akzent4 6" xfId="2315" xr:uid="{00000000-0005-0000-0000-000009090000}"/>
    <cellStyle name="60% - Akzent4 6 2" xfId="2316" xr:uid="{00000000-0005-0000-0000-00000A090000}"/>
    <cellStyle name="60% - Akzent4 6 3" xfId="2317" xr:uid="{00000000-0005-0000-0000-00000B090000}"/>
    <cellStyle name="60% - Akzent4 6 4" xfId="2318" xr:uid="{00000000-0005-0000-0000-00000C090000}"/>
    <cellStyle name="60% - Akzent4 6 5" xfId="2319" xr:uid="{00000000-0005-0000-0000-00000D090000}"/>
    <cellStyle name="60% - Akzent4 7" xfId="2320" xr:uid="{00000000-0005-0000-0000-00000E090000}"/>
    <cellStyle name="60% - Akzent4 7 2" xfId="2321" xr:uid="{00000000-0005-0000-0000-00000F090000}"/>
    <cellStyle name="60% - Akzent4 7 3" xfId="2322" xr:uid="{00000000-0005-0000-0000-000010090000}"/>
    <cellStyle name="60% - Akzent4 7 4" xfId="2323" xr:uid="{00000000-0005-0000-0000-000011090000}"/>
    <cellStyle name="60% - Akzent4 7 5" xfId="2324" xr:uid="{00000000-0005-0000-0000-000012090000}"/>
    <cellStyle name="60% - Akzent4 8" xfId="2325" xr:uid="{00000000-0005-0000-0000-000013090000}"/>
    <cellStyle name="60% - Akzent4 8 2" xfId="2326" xr:uid="{00000000-0005-0000-0000-000014090000}"/>
    <cellStyle name="60% - Akzent4 8 3" xfId="2327" xr:uid="{00000000-0005-0000-0000-000015090000}"/>
    <cellStyle name="60% - Akzent4 8 4" xfId="2328" xr:uid="{00000000-0005-0000-0000-000016090000}"/>
    <cellStyle name="60% - Akzent4 8 5" xfId="2329" xr:uid="{00000000-0005-0000-0000-000017090000}"/>
    <cellStyle name="60% - Akzent4 9" xfId="2330" xr:uid="{00000000-0005-0000-0000-000018090000}"/>
    <cellStyle name="60% - Akzent4 9 2" xfId="2331" xr:uid="{00000000-0005-0000-0000-000019090000}"/>
    <cellStyle name="60% - Akzent4 9 3" xfId="2332" xr:uid="{00000000-0005-0000-0000-00001A090000}"/>
    <cellStyle name="60% - Akzent4 9 4" xfId="2333" xr:uid="{00000000-0005-0000-0000-00001B090000}"/>
    <cellStyle name="60% - Akzent4 9 5" xfId="2334" xr:uid="{00000000-0005-0000-0000-00001C090000}"/>
    <cellStyle name="60% - Akzent5 10" xfId="2335" xr:uid="{00000000-0005-0000-0000-00001D090000}"/>
    <cellStyle name="60% - Akzent5 10 2" xfId="2336" xr:uid="{00000000-0005-0000-0000-00001E090000}"/>
    <cellStyle name="60% - Akzent5 10 3" xfId="2337" xr:uid="{00000000-0005-0000-0000-00001F090000}"/>
    <cellStyle name="60% - Akzent5 10 4" xfId="2338" xr:uid="{00000000-0005-0000-0000-000020090000}"/>
    <cellStyle name="60% - Akzent5 10 5" xfId="2339" xr:uid="{00000000-0005-0000-0000-000021090000}"/>
    <cellStyle name="60% - Akzent5 11" xfId="2340" xr:uid="{00000000-0005-0000-0000-000022090000}"/>
    <cellStyle name="60% - Akzent5 11 2" xfId="2341" xr:uid="{00000000-0005-0000-0000-000023090000}"/>
    <cellStyle name="60% - Akzent5 11 3" xfId="2342" xr:uid="{00000000-0005-0000-0000-000024090000}"/>
    <cellStyle name="60% - Akzent5 11 4" xfId="2343" xr:uid="{00000000-0005-0000-0000-000025090000}"/>
    <cellStyle name="60% - Akzent5 11 5" xfId="2344" xr:uid="{00000000-0005-0000-0000-000026090000}"/>
    <cellStyle name="60% - Akzent5 12" xfId="2345" xr:uid="{00000000-0005-0000-0000-000027090000}"/>
    <cellStyle name="60% - Akzent5 13" xfId="2346" xr:uid="{00000000-0005-0000-0000-000028090000}"/>
    <cellStyle name="60% - Akzent5 14" xfId="2347" xr:uid="{00000000-0005-0000-0000-000029090000}"/>
    <cellStyle name="60% - Akzent5 15" xfId="2348" xr:uid="{00000000-0005-0000-0000-00002A090000}"/>
    <cellStyle name="60% - Akzent5 16" xfId="2349" xr:uid="{00000000-0005-0000-0000-00002B090000}"/>
    <cellStyle name="60% - Akzent5 2" xfId="2350" xr:uid="{00000000-0005-0000-0000-00002C090000}"/>
    <cellStyle name="60% - Akzent5 2 10" xfId="2351" xr:uid="{00000000-0005-0000-0000-00002D090000}"/>
    <cellStyle name="60% - Akzent5 2 11" xfId="2352" xr:uid="{00000000-0005-0000-0000-00002E090000}"/>
    <cellStyle name="60% - Akzent5 2 12" xfId="2353" xr:uid="{00000000-0005-0000-0000-00002F090000}"/>
    <cellStyle name="60% - Akzent5 2 13" xfId="2354" xr:uid="{00000000-0005-0000-0000-000030090000}"/>
    <cellStyle name="60% - Akzent5 2 14" xfId="2355" xr:uid="{00000000-0005-0000-0000-000031090000}"/>
    <cellStyle name="60% - Akzent5 2 15" xfId="2356" xr:uid="{00000000-0005-0000-0000-000032090000}"/>
    <cellStyle name="60% - Akzent5 2 16" xfId="2357" xr:uid="{00000000-0005-0000-0000-000033090000}"/>
    <cellStyle name="60% - Akzent5 2 17" xfId="2358" xr:uid="{00000000-0005-0000-0000-000034090000}"/>
    <cellStyle name="60% - Akzent5 2 18" xfId="2359" xr:uid="{00000000-0005-0000-0000-000035090000}"/>
    <cellStyle name="60% - Akzent5 2 19" xfId="2360" xr:uid="{00000000-0005-0000-0000-000036090000}"/>
    <cellStyle name="60% - Akzent5 2 2" xfId="2361" xr:uid="{00000000-0005-0000-0000-000037090000}"/>
    <cellStyle name="60% - Akzent5 2 20" xfId="2362" xr:uid="{00000000-0005-0000-0000-000038090000}"/>
    <cellStyle name="60% - Akzent5 2 21" xfId="2363" xr:uid="{00000000-0005-0000-0000-000039090000}"/>
    <cellStyle name="60% - Akzent5 2 22" xfId="2364" xr:uid="{00000000-0005-0000-0000-00003A090000}"/>
    <cellStyle name="60% - Akzent5 2 23" xfId="2365" xr:uid="{00000000-0005-0000-0000-00003B090000}"/>
    <cellStyle name="60% - Akzent5 2 24" xfId="2366" xr:uid="{00000000-0005-0000-0000-00003C090000}"/>
    <cellStyle name="60% - Akzent5 2 25" xfId="2367" xr:uid="{00000000-0005-0000-0000-00003D090000}"/>
    <cellStyle name="60% - Akzent5 2 26" xfId="2368" xr:uid="{00000000-0005-0000-0000-00003E090000}"/>
    <cellStyle name="60% - Akzent5 2 27" xfId="2369" xr:uid="{00000000-0005-0000-0000-00003F090000}"/>
    <cellStyle name="60% - Akzent5 2 28" xfId="2370" xr:uid="{00000000-0005-0000-0000-000040090000}"/>
    <cellStyle name="60% - Akzent5 2 29" xfId="2371" xr:uid="{00000000-0005-0000-0000-000041090000}"/>
    <cellStyle name="60% - Akzent5 2 3" xfId="2372" xr:uid="{00000000-0005-0000-0000-000042090000}"/>
    <cellStyle name="60% - Akzent5 2 30" xfId="2373" xr:uid="{00000000-0005-0000-0000-000043090000}"/>
    <cellStyle name="60% - Akzent5 2 31" xfId="2374" xr:uid="{00000000-0005-0000-0000-000044090000}"/>
    <cellStyle name="60% - Akzent5 2 32" xfId="2375" xr:uid="{00000000-0005-0000-0000-000045090000}"/>
    <cellStyle name="60% - Akzent5 2 33" xfId="2376" xr:uid="{00000000-0005-0000-0000-000046090000}"/>
    <cellStyle name="60% - Akzent5 2 34" xfId="2377" xr:uid="{00000000-0005-0000-0000-000047090000}"/>
    <cellStyle name="60% - Akzent5 2 35" xfId="2378" xr:uid="{00000000-0005-0000-0000-000048090000}"/>
    <cellStyle name="60% - Akzent5 2 36" xfId="2379" xr:uid="{00000000-0005-0000-0000-000049090000}"/>
    <cellStyle name="60% - Akzent5 2 4" xfId="2380" xr:uid="{00000000-0005-0000-0000-00004A090000}"/>
    <cellStyle name="60% - Akzent5 2 5" xfId="2381" xr:uid="{00000000-0005-0000-0000-00004B090000}"/>
    <cellStyle name="60% - Akzent5 2 6" xfId="2382" xr:uid="{00000000-0005-0000-0000-00004C090000}"/>
    <cellStyle name="60% - Akzent5 2 7" xfId="2383" xr:uid="{00000000-0005-0000-0000-00004D090000}"/>
    <cellStyle name="60% - Akzent5 2 8" xfId="2384" xr:uid="{00000000-0005-0000-0000-00004E090000}"/>
    <cellStyle name="60% - Akzent5 2 9" xfId="2385" xr:uid="{00000000-0005-0000-0000-00004F090000}"/>
    <cellStyle name="60% - Akzent5 3" xfId="2386" xr:uid="{00000000-0005-0000-0000-000050090000}"/>
    <cellStyle name="60% - Akzent5 3 10" xfId="2387" xr:uid="{00000000-0005-0000-0000-000051090000}"/>
    <cellStyle name="60% - Akzent5 3 11" xfId="2388" xr:uid="{00000000-0005-0000-0000-000052090000}"/>
    <cellStyle name="60% - Akzent5 3 12" xfId="2389" xr:uid="{00000000-0005-0000-0000-000053090000}"/>
    <cellStyle name="60% - Akzent5 3 13" xfId="2390" xr:uid="{00000000-0005-0000-0000-000054090000}"/>
    <cellStyle name="60% - Akzent5 3 14" xfId="2391" xr:uid="{00000000-0005-0000-0000-000055090000}"/>
    <cellStyle name="60% - Akzent5 3 15" xfId="2392" xr:uid="{00000000-0005-0000-0000-000056090000}"/>
    <cellStyle name="60% - Akzent5 3 16" xfId="2393" xr:uid="{00000000-0005-0000-0000-000057090000}"/>
    <cellStyle name="60% - Akzent5 3 17" xfId="2394" xr:uid="{00000000-0005-0000-0000-000058090000}"/>
    <cellStyle name="60% - Akzent5 3 18" xfId="2395" xr:uid="{00000000-0005-0000-0000-000059090000}"/>
    <cellStyle name="60% - Akzent5 3 19" xfId="2396" xr:uid="{00000000-0005-0000-0000-00005A090000}"/>
    <cellStyle name="60% - Akzent5 3 2" xfId="2397" xr:uid="{00000000-0005-0000-0000-00005B090000}"/>
    <cellStyle name="60% - Akzent5 3 20" xfId="2398" xr:uid="{00000000-0005-0000-0000-00005C090000}"/>
    <cellStyle name="60% - Akzent5 3 21" xfId="2399" xr:uid="{00000000-0005-0000-0000-00005D090000}"/>
    <cellStyle name="60% - Akzent5 3 22" xfId="2400" xr:uid="{00000000-0005-0000-0000-00005E090000}"/>
    <cellStyle name="60% - Akzent5 3 23" xfId="2401" xr:uid="{00000000-0005-0000-0000-00005F090000}"/>
    <cellStyle name="60% - Akzent5 3 24" xfId="2402" xr:uid="{00000000-0005-0000-0000-000060090000}"/>
    <cellStyle name="60% - Akzent5 3 25" xfId="2403" xr:uid="{00000000-0005-0000-0000-000061090000}"/>
    <cellStyle name="60% - Akzent5 3 26" xfId="2404" xr:uid="{00000000-0005-0000-0000-000062090000}"/>
    <cellStyle name="60% - Akzent5 3 27" xfId="2405" xr:uid="{00000000-0005-0000-0000-000063090000}"/>
    <cellStyle name="60% - Akzent5 3 28" xfId="2406" xr:uid="{00000000-0005-0000-0000-000064090000}"/>
    <cellStyle name="60% - Akzent5 3 29" xfId="2407" xr:uid="{00000000-0005-0000-0000-000065090000}"/>
    <cellStyle name="60% - Akzent5 3 3" xfId="2408" xr:uid="{00000000-0005-0000-0000-000066090000}"/>
    <cellStyle name="60% - Akzent5 3 4" xfId="2409" xr:uid="{00000000-0005-0000-0000-000067090000}"/>
    <cellStyle name="60% - Akzent5 3 5" xfId="2410" xr:uid="{00000000-0005-0000-0000-000068090000}"/>
    <cellStyle name="60% - Akzent5 3 6" xfId="2411" xr:uid="{00000000-0005-0000-0000-000069090000}"/>
    <cellStyle name="60% - Akzent5 3 7" xfId="2412" xr:uid="{00000000-0005-0000-0000-00006A090000}"/>
    <cellStyle name="60% - Akzent5 3 8" xfId="2413" xr:uid="{00000000-0005-0000-0000-00006B090000}"/>
    <cellStyle name="60% - Akzent5 3 9" xfId="2414" xr:uid="{00000000-0005-0000-0000-00006C090000}"/>
    <cellStyle name="60% - Akzent5 4" xfId="2415" xr:uid="{00000000-0005-0000-0000-00006D090000}"/>
    <cellStyle name="60% - Akzent5 4 10" xfId="2416" xr:uid="{00000000-0005-0000-0000-00006E090000}"/>
    <cellStyle name="60% - Akzent5 4 11" xfId="2417" xr:uid="{00000000-0005-0000-0000-00006F090000}"/>
    <cellStyle name="60% - Akzent5 4 2" xfId="2418" xr:uid="{00000000-0005-0000-0000-000070090000}"/>
    <cellStyle name="60% - Akzent5 4 3" xfId="2419" xr:uid="{00000000-0005-0000-0000-000071090000}"/>
    <cellStyle name="60% - Akzent5 4 4" xfId="2420" xr:uid="{00000000-0005-0000-0000-000072090000}"/>
    <cellStyle name="60% - Akzent5 4 5" xfId="2421" xr:uid="{00000000-0005-0000-0000-000073090000}"/>
    <cellStyle name="60% - Akzent5 4 6" xfId="2422" xr:uid="{00000000-0005-0000-0000-000074090000}"/>
    <cellStyle name="60% - Akzent5 4 7" xfId="2423" xr:uid="{00000000-0005-0000-0000-000075090000}"/>
    <cellStyle name="60% - Akzent5 4 8" xfId="2424" xr:uid="{00000000-0005-0000-0000-000076090000}"/>
    <cellStyle name="60% - Akzent5 4 9" xfId="2425" xr:uid="{00000000-0005-0000-0000-000077090000}"/>
    <cellStyle name="60% - Akzent5 5" xfId="2426" xr:uid="{00000000-0005-0000-0000-000078090000}"/>
    <cellStyle name="60% - Akzent5 5 2" xfId="2427" xr:uid="{00000000-0005-0000-0000-000079090000}"/>
    <cellStyle name="60% - Akzent5 5 3" xfId="2428" xr:uid="{00000000-0005-0000-0000-00007A090000}"/>
    <cellStyle name="60% - Akzent5 5 4" xfId="2429" xr:uid="{00000000-0005-0000-0000-00007B090000}"/>
    <cellStyle name="60% - Akzent5 5 5" xfId="2430" xr:uid="{00000000-0005-0000-0000-00007C090000}"/>
    <cellStyle name="60% - Akzent5 6" xfId="2431" xr:uid="{00000000-0005-0000-0000-00007D090000}"/>
    <cellStyle name="60% - Akzent5 6 2" xfId="2432" xr:uid="{00000000-0005-0000-0000-00007E090000}"/>
    <cellStyle name="60% - Akzent5 6 3" xfId="2433" xr:uid="{00000000-0005-0000-0000-00007F090000}"/>
    <cellStyle name="60% - Akzent5 6 4" xfId="2434" xr:uid="{00000000-0005-0000-0000-000080090000}"/>
    <cellStyle name="60% - Akzent5 6 5" xfId="2435" xr:uid="{00000000-0005-0000-0000-000081090000}"/>
    <cellStyle name="60% - Akzent5 7" xfId="2436" xr:uid="{00000000-0005-0000-0000-000082090000}"/>
    <cellStyle name="60% - Akzent5 7 2" xfId="2437" xr:uid="{00000000-0005-0000-0000-000083090000}"/>
    <cellStyle name="60% - Akzent5 7 3" xfId="2438" xr:uid="{00000000-0005-0000-0000-000084090000}"/>
    <cellStyle name="60% - Akzent5 7 4" xfId="2439" xr:uid="{00000000-0005-0000-0000-000085090000}"/>
    <cellStyle name="60% - Akzent5 7 5" xfId="2440" xr:uid="{00000000-0005-0000-0000-000086090000}"/>
    <cellStyle name="60% - Akzent5 8" xfId="2441" xr:uid="{00000000-0005-0000-0000-000087090000}"/>
    <cellStyle name="60% - Akzent5 8 2" xfId="2442" xr:uid="{00000000-0005-0000-0000-000088090000}"/>
    <cellStyle name="60% - Akzent5 8 3" xfId="2443" xr:uid="{00000000-0005-0000-0000-000089090000}"/>
    <cellStyle name="60% - Akzent5 8 4" xfId="2444" xr:uid="{00000000-0005-0000-0000-00008A090000}"/>
    <cellStyle name="60% - Akzent5 8 5" xfId="2445" xr:uid="{00000000-0005-0000-0000-00008B090000}"/>
    <cellStyle name="60% - Akzent5 9" xfId="2446" xr:uid="{00000000-0005-0000-0000-00008C090000}"/>
    <cellStyle name="60% - Akzent5 9 2" xfId="2447" xr:uid="{00000000-0005-0000-0000-00008D090000}"/>
    <cellStyle name="60% - Akzent5 9 3" xfId="2448" xr:uid="{00000000-0005-0000-0000-00008E090000}"/>
    <cellStyle name="60% - Akzent5 9 4" xfId="2449" xr:uid="{00000000-0005-0000-0000-00008F090000}"/>
    <cellStyle name="60% - Akzent5 9 5" xfId="2450" xr:uid="{00000000-0005-0000-0000-000090090000}"/>
    <cellStyle name="60% - Akzent6 10" xfId="2451" xr:uid="{00000000-0005-0000-0000-000091090000}"/>
    <cellStyle name="60% - Akzent6 10 2" xfId="2452" xr:uid="{00000000-0005-0000-0000-000092090000}"/>
    <cellStyle name="60% - Akzent6 10 3" xfId="2453" xr:uid="{00000000-0005-0000-0000-000093090000}"/>
    <cellStyle name="60% - Akzent6 10 4" xfId="2454" xr:uid="{00000000-0005-0000-0000-000094090000}"/>
    <cellStyle name="60% - Akzent6 10 5" xfId="2455" xr:uid="{00000000-0005-0000-0000-000095090000}"/>
    <cellStyle name="60% - Akzent6 11" xfId="2456" xr:uid="{00000000-0005-0000-0000-000096090000}"/>
    <cellStyle name="60% - Akzent6 11 2" xfId="2457" xr:uid="{00000000-0005-0000-0000-000097090000}"/>
    <cellStyle name="60% - Akzent6 11 3" xfId="2458" xr:uid="{00000000-0005-0000-0000-000098090000}"/>
    <cellStyle name="60% - Akzent6 11 4" xfId="2459" xr:uid="{00000000-0005-0000-0000-000099090000}"/>
    <cellStyle name="60% - Akzent6 11 5" xfId="2460" xr:uid="{00000000-0005-0000-0000-00009A090000}"/>
    <cellStyle name="60% - Akzent6 12" xfId="2461" xr:uid="{00000000-0005-0000-0000-00009B090000}"/>
    <cellStyle name="60% - Akzent6 13" xfId="2462" xr:uid="{00000000-0005-0000-0000-00009C090000}"/>
    <cellStyle name="60% - Akzent6 14" xfId="2463" xr:uid="{00000000-0005-0000-0000-00009D090000}"/>
    <cellStyle name="60% - Akzent6 15" xfId="2464" xr:uid="{00000000-0005-0000-0000-00009E090000}"/>
    <cellStyle name="60% - Akzent6 16" xfId="2465" xr:uid="{00000000-0005-0000-0000-00009F090000}"/>
    <cellStyle name="60% - Akzent6 2" xfId="2466" xr:uid="{00000000-0005-0000-0000-0000A0090000}"/>
    <cellStyle name="60% - Akzent6 2 10" xfId="2467" xr:uid="{00000000-0005-0000-0000-0000A1090000}"/>
    <cellStyle name="60% - Akzent6 2 11" xfId="2468" xr:uid="{00000000-0005-0000-0000-0000A2090000}"/>
    <cellStyle name="60% - Akzent6 2 12" xfId="2469" xr:uid="{00000000-0005-0000-0000-0000A3090000}"/>
    <cellStyle name="60% - Akzent6 2 13" xfId="2470" xr:uid="{00000000-0005-0000-0000-0000A4090000}"/>
    <cellStyle name="60% - Akzent6 2 14" xfId="2471" xr:uid="{00000000-0005-0000-0000-0000A5090000}"/>
    <cellStyle name="60% - Akzent6 2 15" xfId="2472" xr:uid="{00000000-0005-0000-0000-0000A6090000}"/>
    <cellStyle name="60% - Akzent6 2 16" xfId="2473" xr:uid="{00000000-0005-0000-0000-0000A7090000}"/>
    <cellStyle name="60% - Akzent6 2 17" xfId="2474" xr:uid="{00000000-0005-0000-0000-0000A8090000}"/>
    <cellStyle name="60% - Akzent6 2 18" xfId="2475" xr:uid="{00000000-0005-0000-0000-0000A9090000}"/>
    <cellStyle name="60% - Akzent6 2 19" xfId="2476" xr:uid="{00000000-0005-0000-0000-0000AA090000}"/>
    <cellStyle name="60% - Akzent6 2 2" xfId="2477" xr:uid="{00000000-0005-0000-0000-0000AB090000}"/>
    <cellStyle name="60% - Akzent6 2 20" xfId="2478" xr:uid="{00000000-0005-0000-0000-0000AC090000}"/>
    <cellStyle name="60% - Akzent6 2 21" xfId="2479" xr:uid="{00000000-0005-0000-0000-0000AD090000}"/>
    <cellStyle name="60% - Akzent6 2 22" xfId="2480" xr:uid="{00000000-0005-0000-0000-0000AE090000}"/>
    <cellStyle name="60% - Akzent6 2 23" xfId="2481" xr:uid="{00000000-0005-0000-0000-0000AF090000}"/>
    <cellStyle name="60% - Akzent6 2 24" xfId="2482" xr:uid="{00000000-0005-0000-0000-0000B0090000}"/>
    <cellStyle name="60% - Akzent6 2 25" xfId="2483" xr:uid="{00000000-0005-0000-0000-0000B1090000}"/>
    <cellStyle name="60% - Akzent6 2 26" xfId="2484" xr:uid="{00000000-0005-0000-0000-0000B2090000}"/>
    <cellStyle name="60% - Akzent6 2 27" xfId="2485" xr:uid="{00000000-0005-0000-0000-0000B3090000}"/>
    <cellStyle name="60% - Akzent6 2 28" xfId="2486" xr:uid="{00000000-0005-0000-0000-0000B4090000}"/>
    <cellStyle name="60% - Akzent6 2 29" xfId="2487" xr:uid="{00000000-0005-0000-0000-0000B5090000}"/>
    <cellStyle name="60% - Akzent6 2 3" xfId="2488" xr:uid="{00000000-0005-0000-0000-0000B6090000}"/>
    <cellStyle name="60% - Akzent6 2 30" xfId="2489" xr:uid="{00000000-0005-0000-0000-0000B7090000}"/>
    <cellStyle name="60% - Akzent6 2 31" xfId="2490" xr:uid="{00000000-0005-0000-0000-0000B8090000}"/>
    <cellStyle name="60% - Akzent6 2 32" xfId="2491" xr:uid="{00000000-0005-0000-0000-0000B9090000}"/>
    <cellStyle name="60% - Akzent6 2 33" xfId="2492" xr:uid="{00000000-0005-0000-0000-0000BA090000}"/>
    <cellStyle name="60% - Akzent6 2 34" xfId="2493" xr:uid="{00000000-0005-0000-0000-0000BB090000}"/>
    <cellStyle name="60% - Akzent6 2 35" xfId="2494" xr:uid="{00000000-0005-0000-0000-0000BC090000}"/>
    <cellStyle name="60% - Akzent6 2 36" xfId="2495" xr:uid="{00000000-0005-0000-0000-0000BD090000}"/>
    <cellStyle name="60% - Akzent6 2 4" xfId="2496" xr:uid="{00000000-0005-0000-0000-0000BE090000}"/>
    <cellStyle name="60% - Akzent6 2 5" xfId="2497" xr:uid="{00000000-0005-0000-0000-0000BF090000}"/>
    <cellStyle name="60% - Akzent6 2 6" xfId="2498" xr:uid="{00000000-0005-0000-0000-0000C0090000}"/>
    <cellStyle name="60% - Akzent6 2 7" xfId="2499" xr:uid="{00000000-0005-0000-0000-0000C1090000}"/>
    <cellStyle name="60% - Akzent6 2 8" xfId="2500" xr:uid="{00000000-0005-0000-0000-0000C2090000}"/>
    <cellStyle name="60% - Akzent6 2 9" xfId="2501" xr:uid="{00000000-0005-0000-0000-0000C3090000}"/>
    <cellStyle name="60% - Akzent6 3" xfId="2502" xr:uid="{00000000-0005-0000-0000-0000C4090000}"/>
    <cellStyle name="60% - Akzent6 3 10" xfId="2503" xr:uid="{00000000-0005-0000-0000-0000C5090000}"/>
    <cellStyle name="60% - Akzent6 3 11" xfId="2504" xr:uid="{00000000-0005-0000-0000-0000C6090000}"/>
    <cellStyle name="60% - Akzent6 3 12" xfId="2505" xr:uid="{00000000-0005-0000-0000-0000C7090000}"/>
    <cellStyle name="60% - Akzent6 3 13" xfId="2506" xr:uid="{00000000-0005-0000-0000-0000C8090000}"/>
    <cellStyle name="60% - Akzent6 3 14" xfId="2507" xr:uid="{00000000-0005-0000-0000-0000C9090000}"/>
    <cellStyle name="60% - Akzent6 3 15" xfId="2508" xr:uid="{00000000-0005-0000-0000-0000CA090000}"/>
    <cellStyle name="60% - Akzent6 3 16" xfId="2509" xr:uid="{00000000-0005-0000-0000-0000CB090000}"/>
    <cellStyle name="60% - Akzent6 3 17" xfId="2510" xr:uid="{00000000-0005-0000-0000-0000CC090000}"/>
    <cellStyle name="60% - Akzent6 3 18" xfId="2511" xr:uid="{00000000-0005-0000-0000-0000CD090000}"/>
    <cellStyle name="60% - Akzent6 3 19" xfId="2512" xr:uid="{00000000-0005-0000-0000-0000CE090000}"/>
    <cellStyle name="60% - Akzent6 3 2" xfId="2513" xr:uid="{00000000-0005-0000-0000-0000CF090000}"/>
    <cellStyle name="60% - Akzent6 3 20" xfId="2514" xr:uid="{00000000-0005-0000-0000-0000D0090000}"/>
    <cellStyle name="60% - Akzent6 3 21" xfId="2515" xr:uid="{00000000-0005-0000-0000-0000D1090000}"/>
    <cellStyle name="60% - Akzent6 3 22" xfId="2516" xr:uid="{00000000-0005-0000-0000-0000D2090000}"/>
    <cellStyle name="60% - Akzent6 3 23" xfId="2517" xr:uid="{00000000-0005-0000-0000-0000D3090000}"/>
    <cellStyle name="60% - Akzent6 3 24" xfId="2518" xr:uid="{00000000-0005-0000-0000-0000D4090000}"/>
    <cellStyle name="60% - Akzent6 3 25" xfId="2519" xr:uid="{00000000-0005-0000-0000-0000D5090000}"/>
    <cellStyle name="60% - Akzent6 3 26" xfId="2520" xr:uid="{00000000-0005-0000-0000-0000D6090000}"/>
    <cellStyle name="60% - Akzent6 3 27" xfId="2521" xr:uid="{00000000-0005-0000-0000-0000D7090000}"/>
    <cellStyle name="60% - Akzent6 3 28" xfId="2522" xr:uid="{00000000-0005-0000-0000-0000D8090000}"/>
    <cellStyle name="60% - Akzent6 3 29" xfId="2523" xr:uid="{00000000-0005-0000-0000-0000D9090000}"/>
    <cellStyle name="60% - Akzent6 3 3" xfId="2524" xr:uid="{00000000-0005-0000-0000-0000DA090000}"/>
    <cellStyle name="60% - Akzent6 3 4" xfId="2525" xr:uid="{00000000-0005-0000-0000-0000DB090000}"/>
    <cellStyle name="60% - Akzent6 3 5" xfId="2526" xr:uid="{00000000-0005-0000-0000-0000DC090000}"/>
    <cellStyle name="60% - Akzent6 3 6" xfId="2527" xr:uid="{00000000-0005-0000-0000-0000DD090000}"/>
    <cellStyle name="60% - Akzent6 3 7" xfId="2528" xr:uid="{00000000-0005-0000-0000-0000DE090000}"/>
    <cellStyle name="60% - Akzent6 3 8" xfId="2529" xr:uid="{00000000-0005-0000-0000-0000DF090000}"/>
    <cellStyle name="60% - Akzent6 3 9" xfId="2530" xr:uid="{00000000-0005-0000-0000-0000E0090000}"/>
    <cellStyle name="60% - Akzent6 4" xfId="2531" xr:uid="{00000000-0005-0000-0000-0000E1090000}"/>
    <cellStyle name="60% - Akzent6 4 10" xfId="2532" xr:uid="{00000000-0005-0000-0000-0000E2090000}"/>
    <cellStyle name="60% - Akzent6 4 11" xfId="2533" xr:uid="{00000000-0005-0000-0000-0000E3090000}"/>
    <cellStyle name="60% - Akzent6 4 2" xfId="2534" xr:uid="{00000000-0005-0000-0000-0000E4090000}"/>
    <cellStyle name="60% - Akzent6 4 3" xfId="2535" xr:uid="{00000000-0005-0000-0000-0000E5090000}"/>
    <cellStyle name="60% - Akzent6 4 4" xfId="2536" xr:uid="{00000000-0005-0000-0000-0000E6090000}"/>
    <cellStyle name="60% - Akzent6 4 5" xfId="2537" xr:uid="{00000000-0005-0000-0000-0000E7090000}"/>
    <cellStyle name="60% - Akzent6 4 6" xfId="2538" xr:uid="{00000000-0005-0000-0000-0000E8090000}"/>
    <cellStyle name="60% - Akzent6 4 7" xfId="2539" xr:uid="{00000000-0005-0000-0000-0000E9090000}"/>
    <cellStyle name="60% - Akzent6 4 8" xfId="2540" xr:uid="{00000000-0005-0000-0000-0000EA090000}"/>
    <cellStyle name="60% - Akzent6 4 9" xfId="2541" xr:uid="{00000000-0005-0000-0000-0000EB090000}"/>
    <cellStyle name="60% - Akzent6 5" xfId="2542" xr:uid="{00000000-0005-0000-0000-0000EC090000}"/>
    <cellStyle name="60% - Akzent6 5 2" xfId="2543" xr:uid="{00000000-0005-0000-0000-0000ED090000}"/>
    <cellStyle name="60% - Akzent6 5 3" xfId="2544" xr:uid="{00000000-0005-0000-0000-0000EE090000}"/>
    <cellStyle name="60% - Akzent6 5 4" xfId="2545" xr:uid="{00000000-0005-0000-0000-0000EF090000}"/>
    <cellStyle name="60% - Akzent6 5 5" xfId="2546" xr:uid="{00000000-0005-0000-0000-0000F0090000}"/>
    <cellStyle name="60% - Akzent6 6" xfId="2547" xr:uid="{00000000-0005-0000-0000-0000F1090000}"/>
    <cellStyle name="60% - Akzent6 6 2" xfId="2548" xr:uid="{00000000-0005-0000-0000-0000F2090000}"/>
    <cellStyle name="60% - Akzent6 6 3" xfId="2549" xr:uid="{00000000-0005-0000-0000-0000F3090000}"/>
    <cellStyle name="60% - Akzent6 6 4" xfId="2550" xr:uid="{00000000-0005-0000-0000-0000F4090000}"/>
    <cellStyle name="60% - Akzent6 6 5" xfId="2551" xr:uid="{00000000-0005-0000-0000-0000F5090000}"/>
    <cellStyle name="60% - Akzent6 7" xfId="2552" xr:uid="{00000000-0005-0000-0000-0000F6090000}"/>
    <cellStyle name="60% - Akzent6 7 2" xfId="2553" xr:uid="{00000000-0005-0000-0000-0000F7090000}"/>
    <cellStyle name="60% - Akzent6 7 3" xfId="2554" xr:uid="{00000000-0005-0000-0000-0000F8090000}"/>
    <cellStyle name="60% - Akzent6 7 4" xfId="2555" xr:uid="{00000000-0005-0000-0000-0000F9090000}"/>
    <cellStyle name="60% - Akzent6 7 5" xfId="2556" xr:uid="{00000000-0005-0000-0000-0000FA090000}"/>
    <cellStyle name="60% - Akzent6 8" xfId="2557" xr:uid="{00000000-0005-0000-0000-0000FB090000}"/>
    <cellStyle name="60% - Akzent6 8 2" xfId="2558" xr:uid="{00000000-0005-0000-0000-0000FC090000}"/>
    <cellStyle name="60% - Akzent6 8 3" xfId="2559" xr:uid="{00000000-0005-0000-0000-0000FD090000}"/>
    <cellStyle name="60% - Akzent6 8 4" xfId="2560" xr:uid="{00000000-0005-0000-0000-0000FE090000}"/>
    <cellStyle name="60% - Akzent6 8 5" xfId="2561" xr:uid="{00000000-0005-0000-0000-0000FF090000}"/>
    <cellStyle name="60% - Akzent6 9" xfId="2562" xr:uid="{00000000-0005-0000-0000-0000000A0000}"/>
    <cellStyle name="60% - Akzent6 9 2" xfId="2563" xr:uid="{00000000-0005-0000-0000-0000010A0000}"/>
    <cellStyle name="60% - Akzent6 9 3" xfId="2564" xr:uid="{00000000-0005-0000-0000-0000020A0000}"/>
    <cellStyle name="60% - Akzent6 9 4" xfId="2565" xr:uid="{00000000-0005-0000-0000-0000030A0000}"/>
    <cellStyle name="60% - Akzent6 9 5" xfId="2566" xr:uid="{00000000-0005-0000-0000-0000040A0000}"/>
    <cellStyle name="Accent1 10" xfId="2567" xr:uid="{00000000-0005-0000-0000-0000050A0000}"/>
    <cellStyle name="Accent1 11" xfId="2568" xr:uid="{00000000-0005-0000-0000-0000060A0000}"/>
    <cellStyle name="Accent1 12" xfId="2569" xr:uid="{00000000-0005-0000-0000-0000070A0000}"/>
    <cellStyle name="Accent1 13" xfId="2570" xr:uid="{00000000-0005-0000-0000-0000080A0000}"/>
    <cellStyle name="Accent1 2" xfId="2571" xr:uid="{00000000-0005-0000-0000-0000090A0000}"/>
    <cellStyle name="Accent1 3" xfId="2572" xr:uid="{00000000-0005-0000-0000-00000A0A0000}"/>
    <cellStyle name="Accent1 4" xfId="2573" xr:uid="{00000000-0005-0000-0000-00000B0A0000}"/>
    <cellStyle name="Accent1 5" xfId="2574" xr:uid="{00000000-0005-0000-0000-00000C0A0000}"/>
    <cellStyle name="Accent1 6" xfId="2575" xr:uid="{00000000-0005-0000-0000-00000D0A0000}"/>
    <cellStyle name="Accent1 7" xfId="2576" xr:uid="{00000000-0005-0000-0000-00000E0A0000}"/>
    <cellStyle name="Accent1 8" xfId="2577" xr:uid="{00000000-0005-0000-0000-00000F0A0000}"/>
    <cellStyle name="Accent1 9" xfId="2578" xr:uid="{00000000-0005-0000-0000-0000100A0000}"/>
    <cellStyle name="Accent2 10" xfId="2579" xr:uid="{00000000-0005-0000-0000-0000110A0000}"/>
    <cellStyle name="Accent2 11" xfId="2580" xr:uid="{00000000-0005-0000-0000-0000120A0000}"/>
    <cellStyle name="Accent2 12" xfId="2581" xr:uid="{00000000-0005-0000-0000-0000130A0000}"/>
    <cellStyle name="Accent2 13" xfId="2582" xr:uid="{00000000-0005-0000-0000-0000140A0000}"/>
    <cellStyle name="Accent2 2" xfId="2583" xr:uid="{00000000-0005-0000-0000-0000150A0000}"/>
    <cellStyle name="Accent2 3" xfId="2584" xr:uid="{00000000-0005-0000-0000-0000160A0000}"/>
    <cellStyle name="Accent2 4" xfId="2585" xr:uid="{00000000-0005-0000-0000-0000170A0000}"/>
    <cellStyle name="Accent2 5" xfId="2586" xr:uid="{00000000-0005-0000-0000-0000180A0000}"/>
    <cellStyle name="Accent2 6" xfId="2587" xr:uid="{00000000-0005-0000-0000-0000190A0000}"/>
    <cellStyle name="Accent2 7" xfId="2588" xr:uid="{00000000-0005-0000-0000-00001A0A0000}"/>
    <cellStyle name="Accent2 8" xfId="2589" xr:uid="{00000000-0005-0000-0000-00001B0A0000}"/>
    <cellStyle name="Accent2 9" xfId="2590" xr:uid="{00000000-0005-0000-0000-00001C0A0000}"/>
    <cellStyle name="Accent3 10" xfId="2591" xr:uid="{00000000-0005-0000-0000-00001D0A0000}"/>
    <cellStyle name="Accent3 11" xfId="2592" xr:uid="{00000000-0005-0000-0000-00001E0A0000}"/>
    <cellStyle name="Accent3 12" xfId="2593" xr:uid="{00000000-0005-0000-0000-00001F0A0000}"/>
    <cellStyle name="Accent3 13" xfId="2594" xr:uid="{00000000-0005-0000-0000-0000200A0000}"/>
    <cellStyle name="Accent3 2" xfId="2595" xr:uid="{00000000-0005-0000-0000-0000210A0000}"/>
    <cellStyle name="Accent3 3" xfId="2596" xr:uid="{00000000-0005-0000-0000-0000220A0000}"/>
    <cellStyle name="Accent3 4" xfId="2597" xr:uid="{00000000-0005-0000-0000-0000230A0000}"/>
    <cellStyle name="Accent3 5" xfId="2598" xr:uid="{00000000-0005-0000-0000-0000240A0000}"/>
    <cellStyle name="Accent3 6" xfId="2599" xr:uid="{00000000-0005-0000-0000-0000250A0000}"/>
    <cellStyle name="Accent3 7" xfId="2600" xr:uid="{00000000-0005-0000-0000-0000260A0000}"/>
    <cellStyle name="Accent3 8" xfId="2601" xr:uid="{00000000-0005-0000-0000-0000270A0000}"/>
    <cellStyle name="Accent3 9" xfId="2602" xr:uid="{00000000-0005-0000-0000-0000280A0000}"/>
    <cellStyle name="Accent4 10" xfId="2603" xr:uid="{00000000-0005-0000-0000-0000290A0000}"/>
    <cellStyle name="Accent4 11" xfId="2604" xr:uid="{00000000-0005-0000-0000-00002A0A0000}"/>
    <cellStyle name="Accent4 12" xfId="2605" xr:uid="{00000000-0005-0000-0000-00002B0A0000}"/>
    <cellStyle name="Accent4 13" xfId="2606" xr:uid="{00000000-0005-0000-0000-00002C0A0000}"/>
    <cellStyle name="Accent4 2" xfId="2607" xr:uid="{00000000-0005-0000-0000-00002D0A0000}"/>
    <cellStyle name="Accent4 3" xfId="2608" xr:uid="{00000000-0005-0000-0000-00002E0A0000}"/>
    <cellStyle name="Accent4 4" xfId="2609" xr:uid="{00000000-0005-0000-0000-00002F0A0000}"/>
    <cellStyle name="Accent4 5" xfId="2610" xr:uid="{00000000-0005-0000-0000-0000300A0000}"/>
    <cellStyle name="Accent4 6" xfId="2611" xr:uid="{00000000-0005-0000-0000-0000310A0000}"/>
    <cellStyle name="Accent4 7" xfId="2612" xr:uid="{00000000-0005-0000-0000-0000320A0000}"/>
    <cellStyle name="Accent4 8" xfId="2613" xr:uid="{00000000-0005-0000-0000-0000330A0000}"/>
    <cellStyle name="Accent4 9" xfId="2614" xr:uid="{00000000-0005-0000-0000-0000340A0000}"/>
    <cellStyle name="Accent5 10" xfId="2615" xr:uid="{00000000-0005-0000-0000-0000350A0000}"/>
    <cellStyle name="Accent5 11" xfId="2616" xr:uid="{00000000-0005-0000-0000-0000360A0000}"/>
    <cellStyle name="Accent5 12" xfId="2617" xr:uid="{00000000-0005-0000-0000-0000370A0000}"/>
    <cellStyle name="Accent5 13" xfId="2618" xr:uid="{00000000-0005-0000-0000-0000380A0000}"/>
    <cellStyle name="Accent5 2" xfId="2619" xr:uid="{00000000-0005-0000-0000-0000390A0000}"/>
    <cellStyle name="Accent5 3" xfId="2620" xr:uid="{00000000-0005-0000-0000-00003A0A0000}"/>
    <cellStyle name="Accent5 4" xfId="2621" xr:uid="{00000000-0005-0000-0000-00003B0A0000}"/>
    <cellStyle name="Accent5 5" xfId="2622" xr:uid="{00000000-0005-0000-0000-00003C0A0000}"/>
    <cellStyle name="Accent5 6" xfId="2623" xr:uid="{00000000-0005-0000-0000-00003D0A0000}"/>
    <cellStyle name="Accent5 7" xfId="2624" xr:uid="{00000000-0005-0000-0000-00003E0A0000}"/>
    <cellStyle name="Accent5 8" xfId="2625" xr:uid="{00000000-0005-0000-0000-00003F0A0000}"/>
    <cellStyle name="Accent5 9" xfId="2626" xr:uid="{00000000-0005-0000-0000-0000400A0000}"/>
    <cellStyle name="Accent6 10" xfId="2627" xr:uid="{00000000-0005-0000-0000-0000410A0000}"/>
    <cellStyle name="Accent6 11" xfId="2628" xr:uid="{00000000-0005-0000-0000-0000420A0000}"/>
    <cellStyle name="Accent6 12" xfId="2629" xr:uid="{00000000-0005-0000-0000-0000430A0000}"/>
    <cellStyle name="Accent6 13" xfId="2630" xr:uid="{00000000-0005-0000-0000-0000440A0000}"/>
    <cellStyle name="Accent6 2" xfId="2631" xr:uid="{00000000-0005-0000-0000-0000450A0000}"/>
    <cellStyle name="Accent6 3" xfId="2632" xr:uid="{00000000-0005-0000-0000-0000460A0000}"/>
    <cellStyle name="Accent6 4" xfId="2633" xr:uid="{00000000-0005-0000-0000-0000470A0000}"/>
    <cellStyle name="Accent6 5" xfId="2634" xr:uid="{00000000-0005-0000-0000-0000480A0000}"/>
    <cellStyle name="Accent6 6" xfId="2635" xr:uid="{00000000-0005-0000-0000-0000490A0000}"/>
    <cellStyle name="Accent6 7" xfId="2636" xr:uid="{00000000-0005-0000-0000-00004A0A0000}"/>
    <cellStyle name="Accent6 8" xfId="2637" xr:uid="{00000000-0005-0000-0000-00004B0A0000}"/>
    <cellStyle name="Accent6 9" xfId="2638" xr:uid="{00000000-0005-0000-0000-00004C0A0000}"/>
    <cellStyle name="Akzent1 10" xfId="2639" xr:uid="{00000000-0005-0000-0000-00004D0A0000}"/>
    <cellStyle name="Akzent1 10 2" xfId="2640" xr:uid="{00000000-0005-0000-0000-00004E0A0000}"/>
    <cellStyle name="Akzent1 11" xfId="2641" xr:uid="{00000000-0005-0000-0000-00004F0A0000}"/>
    <cellStyle name="Akzent1 11 2" xfId="2642" xr:uid="{00000000-0005-0000-0000-0000500A0000}"/>
    <cellStyle name="Akzent1 2" xfId="2643" xr:uid="{00000000-0005-0000-0000-0000510A0000}"/>
    <cellStyle name="Akzent1 2 10" xfId="2644" xr:uid="{00000000-0005-0000-0000-0000520A0000}"/>
    <cellStyle name="Akzent1 2 11" xfId="2645" xr:uid="{00000000-0005-0000-0000-0000530A0000}"/>
    <cellStyle name="Akzent1 2 12" xfId="2646" xr:uid="{00000000-0005-0000-0000-0000540A0000}"/>
    <cellStyle name="Akzent1 2 13" xfId="2647" xr:uid="{00000000-0005-0000-0000-0000550A0000}"/>
    <cellStyle name="Akzent1 2 14" xfId="2648" xr:uid="{00000000-0005-0000-0000-0000560A0000}"/>
    <cellStyle name="Akzent1 2 15" xfId="2649" xr:uid="{00000000-0005-0000-0000-0000570A0000}"/>
    <cellStyle name="Akzent1 2 16" xfId="2650" xr:uid="{00000000-0005-0000-0000-0000580A0000}"/>
    <cellStyle name="Akzent1 2 17" xfId="2651" xr:uid="{00000000-0005-0000-0000-0000590A0000}"/>
    <cellStyle name="Akzent1 2 18" xfId="2652" xr:uid="{00000000-0005-0000-0000-00005A0A0000}"/>
    <cellStyle name="Akzent1 2 19" xfId="2653" xr:uid="{00000000-0005-0000-0000-00005B0A0000}"/>
    <cellStyle name="Akzent1 2 2" xfId="2654" xr:uid="{00000000-0005-0000-0000-00005C0A0000}"/>
    <cellStyle name="Akzent1 2 20" xfId="2655" xr:uid="{00000000-0005-0000-0000-00005D0A0000}"/>
    <cellStyle name="Akzent1 2 21" xfId="2656" xr:uid="{00000000-0005-0000-0000-00005E0A0000}"/>
    <cellStyle name="Akzent1 2 22" xfId="2657" xr:uid="{00000000-0005-0000-0000-00005F0A0000}"/>
    <cellStyle name="Akzent1 2 23" xfId="2658" xr:uid="{00000000-0005-0000-0000-0000600A0000}"/>
    <cellStyle name="Akzent1 2 24" xfId="2659" xr:uid="{00000000-0005-0000-0000-0000610A0000}"/>
    <cellStyle name="Akzent1 2 25" xfId="2660" xr:uid="{00000000-0005-0000-0000-0000620A0000}"/>
    <cellStyle name="Akzent1 2 26" xfId="2661" xr:uid="{00000000-0005-0000-0000-0000630A0000}"/>
    <cellStyle name="Akzent1 2 27" xfId="2662" xr:uid="{00000000-0005-0000-0000-0000640A0000}"/>
    <cellStyle name="Akzent1 2 28" xfId="2663" xr:uid="{00000000-0005-0000-0000-0000650A0000}"/>
    <cellStyle name="Akzent1 2 29" xfId="2664" xr:uid="{00000000-0005-0000-0000-0000660A0000}"/>
    <cellStyle name="Akzent1 2 3" xfId="2665" xr:uid="{00000000-0005-0000-0000-0000670A0000}"/>
    <cellStyle name="Akzent1 2 30" xfId="2666" xr:uid="{00000000-0005-0000-0000-0000680A0000}"/>
    <cellStyle name="Akzent1 2 31" xfId="2667" xr:uid="{00000000-0005-0000-0000-0000690A0000}"/>
    <cellStyle name="Akzent1 2 32" xfId="2668" xr:uid="{00000000-0005-0000-0000-00006A0A0000}"/>
    <cellStyle name="Akzent1 2 33" xfId="2669" xr:uid="{00000000-0005-0000-0000-00006B0A0000}"/>
    <cellStyle name="Akzent1 2 34" xfId="2670" xr:uid="{00000000-0005-0000-0000-00006C0A0000}"/>
    <cellStyle name="Akzent1 2 35" xfId="2671" xr:uid="{00000000-0005-0000-0000-00006D0A0000}"/>
    <cellStyle name="Akzent1 2 36" xfId="2672" xr:uid="{00000000-0005-0000-0000-00006E0A0000}"/>
    <cellStyle name="Akzent1 2 4" xfId="2673" xr:uid="{00000000-0005-0000-0000-00006F0A0000}"/>
    <cellStyle name="Akzent1 2 5" xfId="2674" xr:uid="{00000000-0005-0000-0000-0000700A0000}"/>
    <cellStyle name="Akzent1 2 6" xfId="2675" xr:uid="{00000000-0005-0000-0000-0000710A0000}"/>
    <cellStyle name="Akzent1 2 7" xfId="2676" xr:uid="{00000000-0005-0000-0000-0000720A0000}"/>
    <cellStyle name="Akzent1 2 8" xfId="2677" xr:uid="{00000000-0005-0000-0000-0000730A0000}"/>
    <cellStyle name="Akzent1 2 9" xfId="2678" xr:uid="{00000000-0005-0000-0000-0000740A0000}"/>
    <cellStyle name="Akzent1 3" xfId="2679" xr:uid="{00000000-0005-0000-0000-0000750A0000}"/>
    <cellStyle name="Akzent1 3 2" xfId="2680" xr:uid="{00000000-0005-0000-0000-0000760A0000}"/>
    <cellStyle name="Akzent1 3 3" xfId="2681" xr:uid="{00000000-0005-0000-0000-0000770A0000}"/>
    <cellStyle name="Akzent1 3 4" xfId="2682" xr:uid="{00000000-0005-0000-0000-0000780A0000}"/>
    <cellStyle name="Akzent1 3 5" xfId="2683" xr:uid="{00000000-0005-0000-0000-0000790A0000}"/>
    <cellStyle name="Akzent1 3 6" xfId="2684" xr:uid="{00000000-0005-0000-0000-00007A0A0000}"/>
    <cellStyle name="Akzent1 3 7" xfId="2685" xr:uid="{00000000-0005-0000-0000-00007B0A0000}"/>
    <cellStyle name="Akzent1 3 8" xfId="2686" xr:uid="{00000000-0005-0000-0000-00007C0A0000}"/>
    <cellStyle name="Akzent1 4" xfId="2687" xr:uid="{00000000-0005-0000-0000-00007D0A0000}"/>
    <cellStyle name="Akzent1 4 2" xfId="2688" xr:uid="{00000000-0005-0000-0000-00007E0A0000}"/>
    <cellStyle name="Akzent1 4 3" xfId="2689" xr:uid="{00000000-0005-0000-0000-00007F0A0000}"/>
    <cellStyle name="Akzent1 4 4" xfId="2690" xr:uid="{00000000-0005-0000-0000-0000800A0000}"/>
    <cellStyle name="Akzent1 4 5" xfId="2691" xr:uid="{00000000-0005-0000-0000-0000810A0000}"/>
    <cellStyle name="Akzent1 4 6" xfId="2692" xr:uid="{00000000-0005-0000-0000-0000820A0000}"/>
    <cellStyle name="Akzent1 4 7" xfId="2693" xr:uid="{00000000-0005-0000-0000-0000830A0000}"/>
    <cellStyle name="Akzent1 4 8" xfId="2694" xr:uid="{00000000-0005-0000-0000-0000840A0000}"/>
    <cellStyle name="Akzent1 5" xfId="2695" xr:uid="{00000000-0005-0000-0000-0000850A0000}"/>
    <cellStyle name="Akzent1 5 2" xfId="2696" xr:uid="{00000000-0005-0000-0000-0000860A0000}"/>
    <cellStyle name="Akzent1 6" xfId="2697" xr:uid="{00000000-0005-0000-0000-0000870A0000}"/>
    <cellStyle name="Akzent1 6 2" xfId="2698" xr:uid="{00000000-0005-0000-0000-0000880A0000}"/>
    <cellStyle name="Akzent1 7" xfId="2699" xr:uid="{00000000-0005-0000-0000-0000890A0000}"/>
    <cellStyle name="Akzent1 7 2" xfId="2700" xr:uid="{00000000-0005-0000-0000-00008A0A0000}"/>
    <cellStyle name="Akzent1 8" xfId="2701" xr:uid="{00000000-0005-0000-0000-00008B0A0000}"/>
    <cellStyle name="Akzent1 8 2" xfId="2702" xr:uid="{00000000-0005-0000-0000-00008C0A0000}"/>
    <cellStyle name="Akzent1 9" xfId="2703" xr:uid="{00000000-0005-0000-0000-00008D0A0000}"/>
    <cellStyle name="Akzent1 9 2" xfId="2704" xr:uid="{00000000-0005-0000-0000-00008E0A0000}"/>
    <cellStyle name="Akzent2 10" xfId="2705" xr:uid="{00000000-0005-0000-0000-00008F0A0000}"/>
    <cellStyle name="Akzent2 10 2" xfId="2706" xr:uid="{00000000-0005-0000-0000-0000900A0000}"/>
    <cellStyle name="Akzent2 10 3" xfId="2707" xr:uid="{00000000-0005-0000-0000-0000910A0000}"/>
    <cellStyle name="Akzent2 10 4" xfId="2708" xr:uid="{00000000-0005-0000-0000-0000920A0000}"/>
    <cellStyle name="Akzent2 10 5" xfId="2709" xr:uid="{00000000-0005-0000-0000-0000930A0000}"/>
    <cellStyle name="Akzent2 11" xfId="2710" xr:uid="{00000000-0005-0000-0000-0000940A0000}"/>
    <cellStyle name="Akzent2 11 2" xfId="2711" xr:uid="{00000000-0005-0000-0000-0000950A0000}"/>
    <cellStyle name="Akzent2 11 3" xfId="2712" xr:uid="{00000000-0005-0000-0000-0000960A0000}"/>
    <cellStyle name="Akzent2 11 4" xfId="2713" xr:uid="{00000000-0005-0000-0000-0000970A0000}"/>
    <cellStyle name="Akzent2 11 5" xfId="2714" xr:uid="{00000000-0005-0000-0000-0000980A0000}"/>
    <cellStyle name="Akzent2 12" xfId="2715" xr:uid="{00000000-0005-0000-0000-0000990A0000}"/>
    <cellStyle name="Akzent2 13" xfId="2716" xr:uid="{00000000-0005-0000-0000-00009A0A0000}"/>
    <cellStyle name="Akzent2 14" xfId="2717" xr:uid="{00000000-0005-0000-0000-00009B0A0000}"/>
    <cellStyle name="Akzent2 15" xfId="2718" xr:uid="{00000000-0005-0000-0000-00009C0A0000}"/>
    <cellStyle name="Akzent2 16" xfId="2719" xr:uid="{00000000-0005-0000-0000-00009D0A0000}"/>
    <cellStyle name="Akzent2 2" xfId="2720" xr:uid="{00000000-0005-0000-0000-00009E0A0000}"/>
    <cellStyle name="Akzent2 2 10" xfId="2721" xr:uid="{00000000-0005-0000-0000-00009F0A0000}"/>
    <cellStyle name="Akzent2 2 11" xfId="2722" xr:uid="{00000000-0005-0000-0000-0000A00A0000}"/>
    <cellStyle name="Akzent2 2 12" xfId="2723" xr:uid="{00000000-0005-0000-0000-0000A10A0000}"/>
    <cellStyle name="Akzent2 2 13" xfId="2724" xr:uid="{00000000-0005-0000-0000-0000A20A0000}"/>
    <cellStyle name="Akzent2 2 14" xfId="2725" xr:uid="{00000000-0005-0000-0000-0000A30A0000}"/>
    <cellStyle name="Akzent2 2 15" xfId="2726" xr:uid="{00000000-0005-0000-0000-0000A40A0000}"/>
    <cellStyle name="Akzent2 2 16" xfId="2727" xr:uid="{00000000-0005-0000-0000-0000A50A0000}"/>
    <cellStyle name="Akzent2 2 17" xfId="2728" xr:uid="{00000000-0005-0000-0000-0000A60A0000}"/>
    <cellStyle name="Akzent2 2 18" xfId="2729" xr:uid="{00000000-0005-0000-0000-0000A70A0000}"/>
    <cellStyle name="Akzent2 2 19" xfId="2730" xr:uid="{00000000-0005-0000-0000-0000A80A0000}"/>
    <cellStyle name="Akzent2 2 2" xfId="2731" xr:uid="{00000000-0005-0000-0000-0000A90A0000}"/>
    <cellStyle name="Akzent2 2 20" xfId="2732" xr:uid="{00000000-0005-0000-0000-0000AA0A0000}"/>
    <cellStyle name="Akzent2 2 21" xfId="2733" xr:uid="{00000000-0005-0000-0000-0000AB0A0000}"/>
    <cellStyle name="Akzent2 2 22" xfId="2734" xr:uid="{00000000-0005-0000-0000-0000AC0A0000}"/>
    <cellStyle name="Akzent2 2 23" xfId="2735" xr:uid="{00000000-0005-0000-0000-0000AD0A0000}"/>
    <cellStyle name="Akzent2 2 24" xfId="2736" xr:uid="{00000000-0005-0000-0000-0000AE0A0000}"/>
    <cellStyle name="Akzent2 2 25" xfId="2737" xr:uid="{00000000-0005-0000-0000-0000AF0A0000}"/>
    <cellStyle name="Akzent2 2 26" xfId="2738" xr:uid="{00000000-0005-0000-0000-0000B00A0000}"/>
    <cellStyle name="Akzent2 2 27" xfId="2739" xr:uid="{00000000-0005-0000-0000-0000B10A0000}"/>
    <cellStyle name="Akzent2 2 28" xfId="2740" xr:uid="{00000000-0005-0000-0000-0000B20A0000}"/>
    <cellStyle name="Akzent2 2 29" xfId="2741" xr:uid="{00000000-0005-0000-0000-0000B30A0000}"/>
    <cellStyle name="Akzent2 2 3" xfId="2742" xr:uid="{00000000-0005-0000-0000-0000B40A0000}"/>
    <cellStyle name="Akzent2 2 30" xfId="2743" xr:uid="{00000000-0005-0000-0000-0000B50A0000}"/>
    <cellStyle name="Akzent2 2 31" xfId="2744" xr:uid="{00000000-0005-0000-0000-0000B60A0000}"/>
    <cellStyle name="Akzent2 2 32" xfId="2745" xr:uid="{00000000-0005-0000-0000-0000B70A0000}"/>
    <cellStyle name="Akzent2 2 33" xfId="2746" xr:uid="{00000000-0005-0000-0000-0000B80A0000}"/>
    <cellStyle name="Akzent2 2 34" xfId="2747" xr:uid="{00000000-0005-0000-0000-0000B90A0000}"/>
    <cellStyle name="Akzent2 2 35" xfId="2748" xr:uid="{00000000-0005-0000-0000-0000BA0A0000}"/>
    <cellStyle name="Akzent2 2 36" xfId="2749" xr:uid="{00000000-0005-0000-0000-0000BB0A0000}"/>
    <cellStyle name="Akzent2 2 4" xfId="2750" xr:uid="{00000000-0005-0000-0000-0000BC0A0000}"/>
    <cellStyle name="Akzent2 2 5" xfId="2751" xr:uid="{00000000-0005-0000-0000-0000BD0A0000}"/>
    <cellStyle name="Akzent2 2 6" xfId="2752" xr:uid="{00000000-0005-0000-0000-0000BE0A0000}"/>
    <cellStyle name="Akzent2 2 7" xfId="2753" xr:uid="{00000000-0005-0000-0000-0000BF0A0000}"/>
    <cellStyle name="Akzent2 2 8" xfId="2754" xr:uid="{00000000-0005-0000-0000-0000C00A0000}"/>
    <cellStyle name="Akzent2 2 9" xfId="2755" xr:uid="{00000000-0005-0000-0000-0000C10A0000}"/>
    <cellStyle name="Akzent2 3" xfId="2756" xr:uid="{00000000-0005-0000-0000-0000C20A0000}"/>
    <cellStyle name="Akzent2 3 10" xfId="2757" xr:uid="{00000000-0005-0000-0000-0000C30A0000}"/>
    <cellStyle name="Akzent2 3 11" xfId="2758" xr:uid="{00000000-0005-0000-0000-0000C40A0000}"/>
    <cellStyle name="Akzent2 3 12" xfId="2759" xr:uid="{00000000-0005-0000-0000-0000C50A0000}"/>
    <cellStyle name="Akzent2 3 13" xfId="2760" xr:uid="{00000000-0005-0000-0000-0000C60A0000}"/>
    <cellStyle name="Akzent2 3 14" xfId="2761" xr:uid="{00000000-0005-0000-0000-0000C70A0000}"/>
    <cellStyle name="Akzent2 3 15" xfId="2762" xr:uid="{00000000-0005-0000-0000-0000C80A0000}"/>
    <cellStyle name="Akzent2 3 16" xfId="2763" xr:uid="{00000000-0005-0000-0000-0000C90A0000}"/>
    <cellStyle name="Akzent2 3 17" xfId="2764" xr:uid="{00000000-0005-0000-0000-0000CA0A0000}"/>
    <cellStyle name="Akzent2 3 18" xfId="2765" xr:uid="{00000000-0005-0000-0000-0000CB0A0000}"/>
    <cellStyle name="Akzent2 3 19" xfId="2766" xr:uid="{00000000-0005-0000-0000-0000CC0A0000}"/>
    <cellStyle name="Akzent2 3 2" xfId="2767" xr:uid="{00000000-0005-0000-0000-0000CD0A0000}"/>
    <cellStyle name="Akzent2 3 20" xfId="2768" xr:uid="{00000000-0005-0000-0000-0000CE0A0000}"/>
    <cellStyle name="Akzent2 3 21" xfId="2769" xr:uid="{00000000-0005-0000-0000-0000CF0A0000}"/>
    <cellStyle name="Akzent2 3 22" xfId="2770" xr:uid="{00000000-0005-0000-0000-0000D00A0000}"/>
    <cellStyle name="Akzent2 3 23" xfId="2771" xr:uid="{00000000-0005-0000-0000-0000D10A0000}"/>
    <cellStyle name="Akzent2 3 24" xfId="2772" xr:uid="{00000000-0005-0000-0000-0000D20A0000}"/>
    <cellStyle name="Akzent2 3 25" xfId="2773" xr:uid="{00000000-0005-0000-0000-0000D30A0000}"/>
    <cellStyle name="Akzent2 3 26" xfId="2774" xr:uid="{00000000-0005-0000-0000-0000D40A0000}"/>
    <cellStyle name="Akzent2 3 27" xfId="2775" xr:uid="{00000000-0005-0000-0000-0000D50A0000}"/>
    <cellStyle name="Akzent2 3 28" xfId="2776" xr:uid="{00000000-0005-0000-0000-0000D60A0000}"/>
    <cellStyle name="Akzent2 3 29" xfId="2777" xr:uid="{00000000-0005-0000-0000-0000D70A0000}"/>
    <cellStyle name="Akzent2 3 3" xfId="2778" xr:uid="{00000000-0005-0000-0000-0000D80A0000}"/>
    <cellStyle name="Akzent2 3 4" xfId="2779" xr:uid="{00000000-0005-0000-0000-0000D90A0000}"/>
    <cellStyle name="Akzent2 3 5" xfId="2780" xr:uid="{00000000-0005-0000-0000-0000DA0A0000}"/>
    <cellStyle name="Akzent2 3 6" xfId="2781" xr:uid="{00000000-0005-0000-0000-0000DB0A0000}"/>
    <cellStyle name="Akzent2 3 7" xfId="2782" xr:uid="{00000000-0005-0000-0000-0000DC0A0000}"/>
    <cellStyle name="Akzent2 3 8" xfId="2783" xr:uid="{00000000-0005-0000-0000-0000DD0A0000}"/>
    <cellStyle name="Akzent2 3 9" xfId="2784" xr:uid="{00000000-0005-0000-0000-0000DE0A0000}"/>
    <cellStyle name="Akzent2 4" xfId="2785" xr:uid="{00000000-0005-0000-0000-0000DF0A0000}"/>
    <cellStyle name="Akzent2 4 10" xfId="2786" xr:uid="{00000000-0005-0000-0000-0000E00A0000}"/>
    <cellStyle name="Akzent2 4 11" xfId="2787" xr:uid="{00000000-0005-0000-0000-0000E10A0000}"/>
    <cellStyle name="Akzent2 4 2" xfId="2788" xr:uid="{00000000-0005-0000-0000-0000E20A0000}"/>
    <cellStyle name="Akzent2 4 3" xfId="2789" xr:uid="{00000000-0005-0000-0000-0000E30A0000}"/>
    <cellStyle name="Akzent2 4 4" xfId="2790" xr:uid="{00000000-0005-0000-0000-0000E40A0000}"/>
    <cellStyle name="Akzent2 4 5" xfId="2791" xr:uid="{00000000-0005-0000-0000-0000E50A0000}"/>
    <cellStyle name="Akzent2 4 6" xfId="2792" xr:uid="{00000000-0005-0000-0000-0000E60A0000}"/>
    <cellStyle name="Akzent2 4 7" xfId="2793" xr:uid="{00000000-0005-0000-0000-0000E70A0000}"/>
    <cellStyle name="Akzent2 4 8" xfId="2794" xr:uid="{00000000-0005-0000-0000-0000E80A0000}"/>
    <cellStyle name="Akzent2 4 9" xfId="2795" xr:uid="{00000000-0005-0000-0000-0000E90A0000}"/>
    <cellStyle name="Akzent2 5" xfId="2796" xr:uid="{00000000-0005-0000-0000-0000EA0A0000}"/>
    <cellStyle name="Akzent2 5 2" xfId="2797" xr:uid="{00000000-0005-0000-0000-0000EB0A0000}"/>
    <cellStyle name="Akzent2 5 3" xfId="2798" xr:uid="{00000000-0005-0000-0000-0000EC0A0000}"/>
    <cellStyle name="Akzent2 5 4" xfId="2799" xr:uid="{00000000-0005-0000-0000-0000ED0A0000}"/>
    <cellStyle name="Akzent2 5 5" xfId="2800" xr:uid="{00000000-0005-0000-0000-0000EE0A0000}"/>
    <cellStyle name="Akzent2 6" xfId="2801" xr:uid="{00000000-0005-0000-0000-0000EF0A0000}"/>
    <cellStyle name="Akzent2 6 2" xfId="2802" xr:uid="{00000000-0005-0000-0000-0000F00A0000}"/>
    <cellStyle name="Akzent2 6 3" xfId="2803" xr:uid="{00000000-0005-0000-0000-0000F10A0000}"/>
    <cellStyle name="Akzent2 6 4" xfId="2804" xr:uid="{00000000-0005-0000-0000-0000F20A0000}"/>
    <cellStyle name="Akzent2 6 5" xfId="2805" xr:uid="{00000000-0005-0000-0000-0000F30A0000}"/>
    <cellStyle name="Akzent2 7" xfId="2806" xr:uid="{00000000-0005-0000-0000-0000F40A0000}"/>
    <cellStyle name="Akzent2 7 2" xfId="2807" xr:uid="{00000000-0005-0000-0000-0000F50A0000}"/>
    <cellStyle name="Akzent2 7 3" xfId="2808" xr:uid="{00000000-0005-0000-0000-0000F60A0000}"/>
    <cellStyle name="Akzent2 7 4" xfId="2809" xr:uid="{00000000-0005-0000-0000-0000F70A0000}"/>
    <cellStyle name="Akzent2 7 5" xfId="2810" xr:uid="{00000000-0005-0000-0000-0000F80A0000}"/>
    <cellStyle name="Akzent2 8" xfId="2811" xr:uid="{00000000-0005-0000-0000-0000F90A0000}"/>
    <cellStyle name="Akzent2 8 2" xfId="2812" xr:uid="{00000000-0005-0000-0000-0000FA0A0000}"/>
    <cellStyle name="Akzent2 8 3" xfId="2813" xr:uid="{00000000-0005-0000-0000-0000FB0A0000}"/>
    <cellStyle name="Akzent2 8 4" xfId="2814" xr:uid="{00000000-0005-0000-0000-0000FC0A0000}"/>
    <cellStyle name="Akzent2 8 5" xfId="2815" xr:uid="{00000000-0005-0000-0000-0000FD0A0000}"/>
    <cellStyle name="Akzent2 9" xfId="2816" xr:uid="{00000000-0005-0000-0000-0000FE0A0000}"/>
    <cellStyle name="Akzent2 9 2" xfId="2817" xr:uid="{00000000-0005-0000-0000-0000FF0A0000}"/>
    <cellStyle name="Akzent2 9 3" xfId="2818" xr:uid="{00000000-0005-0000-0000-0000000B0000}"/>
    <cellStyle name="Akzent2 9 4" xfId="2819" xr:uid="{00000000-0005-0000-0000-0000010B0000}"/>
    <cellStyle name="Akzent2 9 5" xfId="2820" xr:uid="{00000000-0005-0000-0000-0000020B0000}"/>
    <cellStyle name="Akzent3 10" xfId="2821" xr:uid="{00000000-0005-0000-0000-0000030B0000}"/>
    <cellStyle name="Akzent3 10 2" xfId="2822" xr:uid="{00000000-0005-0000-0000-0000040B0000}"/>
    <cellStyle name="Akzent3 10 3" xfId="2823" xr:uid="{00000000-0005-0000-0000-0000050B0000}"/>
    <cellStyle name="Akzent3 10 4" xfId="2824" xr:uid="{00000000-0005-0000-0000-0000060B0000}"/>
    <cellStyle name="Akzent3 10 5" xfId="2825" xr:uid="{00000000-0005-0000-0000-0000070B0000}"/>
    <cellStyle name="Akzent3 11" xfId="2826" xr:uid="{00000000-0005-0000-0000-0000080B0000}"/>
    <cellStyle name="Akzent3 11 2" xfId="2827" xr:uid="{00000000-0005-0000-0000-0000090B0000}"/>
    <cellStyle name="Akzent3 11 3" xfId="2828" xr:uid="{00000000-0005-0000-0000-00000A0B0000}"/>
    <cellStyle name="Akzent3 11 4" xfId="2829" xr:uid="{00000000-0005-0000-0000-00000B0B0000}"/>
    <cellStyle name="Akzent3 11 5" xfId="2830" xr:uid="{00000000-0005-0000-0000-00000C0B0000}"/>
    <cellStyle name="Akzent3 12" xfId="2831" xr:uid="{00000000-0005-0000-0000-00000D0B0000}"/>
    <cellStyle name="Akzent3 13" xfId="2832" xr:uid="{00000000-0005-0000-0000-00000E0B0000}"/>
    <cellStyle name="Akzent3 14" xfId="2833" xr:uid="{00000000-0005-0000-0000-00000F0B0000}"/>
    <cellStyle name="Akzent3 15" xfId="2834" xr:uid="{00000000-0005-0000-0000-0000100B0000}"/>
    <cellStyle name="Akzent3 16" xfId="2835" xr:uid="{00000000-0005-0000-0000-0000110B0000}"/>
    <cellStyle name="Akzent3 2" xfId="2836" xr:uid="{00000000-0005-0000-0000-0000120B0000}"/>
    <cellStyle name="Akzent3 2 10" xfId="2837" xr:uid="{00000000-0005-0000-0000-0000130B0000}"/>
    <cellStyle name="Akzent3 2 11" xfId="2838" xr:uid="{00000000-0005-0000-0000-0000140B0000}"/>
    <cellStyle name="Akzent3 2 12" xfId="2839" xr:uid="{00000000-0005-0000-0000-0000150B0000}"/>
    <cellStyle name="Akzent3 2 13" xfId="2840" xr:uid="{00000000-0005-0000-0000-0000160B0000}"/>
    <cellStyle name="Akzent3 2 14" xfId="2841" xr:uid="{00000000-0005-0000-0000-0000170B0000}"/>
    <cellStyle name="Akzent3 2 15" xfId="2842" xr:uid="{00000000-0005-0000-0000-0000180B0000}"/>
    <cellStyle name="Akzent3 2 16" xfId="2843" xr:uid="{00000000-0005-0000-0000-0000190B0000}"/>
    <cellStyle name="Akzent3 2 17" xfId="2844" xr:uid="{00000000-0005-0000-0000-00001A0B0000}"/>
    <cellStyle name="Akzent3 2 18" xfId="2845" xr:uid="{00000000-0005-0000-0000-00001B0B0000}"/>
    <cellStyle name="Akzent3 2 19" xfId="2846" xr:uid="{00000000-0005-0000-0000-00001C0B0000}"/>
    <cellStyle name="Akzent3 2 2" xfId="2847" xr:uid="{00000000-0005-0000-0000-00001D0B0000}"/>
    <cellStyle name="Akzent3 2 20" xfId="2848" xr:uid="{00000000-0005-0000-0000-00001E0B0000}"/>
    <cellStyle name="Akzent3 2 21" xfId="2849" xr:uid="{00000000-0005-0000-0000-00001F0B0000}"/>
    <cellStyle name="Akzent3 2 22" xfId="2850" xr:uid="{00000000-0005-0000-0000-0000200B0000}"/>
    <cellStyle name="Akzent3 2 23" xfId="2851" xr:uid="{00000000-0005-0000-0000-0000210B0000}"/>
    <cellStyle name="Akzent3 2 24" xfId="2852" xr:uid="{00000000-0005-0000-0000-0000220B0000}"/>
    <cellStyle name="Akzent3 2 25" xfId="2853" xr:uid="{00000000-0005-0000-0000-0000230B0000}"/>
    <cellStyle name="Akzent3 2 26" xfId="2854" xr:uid="{00000000-0005-0000-0000-0000240B0000}"/>
    <cellStyle name="Akzent3 2 27" xfId="2855" xr:uid="{00000000-0005-0000-0000-0000250B0000}"/>
    <cellStyle name="Akzent3 2 28" xfId="2856" xr:uid="{00000000-0005-0000-0000-0000260B0000}"/>
    <cellStyle name="Akzent3 2 29" xfId="2857" xr:uid="{00000000-0005-0000-0000-0000270B0000}"/>
    <cellStyle name="Akzent3 2 3" xfId="2858" xr:uid="{00000000-0005-0000-0000-0000280B0000}"/>
    <cellStyle name="Akzent3 2 30" xfId="2859" xr:uid="{00000000-0005-0000-0000-0000290B0000}"/>
    <cellStyle name="Akzent3 2 31" xfId="2860" xr:uid="{00000000-0005-0000-0000-00002A0B0000}"/>
    <cellStyle name="Akzent3 2 32" xfId="2861" xr:uid="{00000000-0005-0000-0000-00002B0B0000}"/>
    <cellStyle name="Akzent3 2 33" xfId="2862" xr:uid="{00000000-0005-0000-0000-00002C0B0000}"/>
    <cellStyle name="Akzent3 2 34" xfId="2863" xr:uid="{00000000-0005-0000-0000-00002D0B0000}"/>
    <cellStyle name="Akzent3 2 35" xfId="2864" xr:uid="{00000000-0005-0000-0000-00002E0B0000}"/>
    <cellStyle name="Akzent3 2 36" xfId="2865" xr:uid="{00000000-0005-0000-0000-00002F0B0000}"/>
    <cellStyle name="Akzent3 2 4" xfId="2866" xr:uid="{00000000-0005-0000-0000-0000300B0000}"/>
    <cellStyle name="Akzent3 2 5" xfId="2867" xr:uid="{00000000-0005-0000-0000-0000310B0000}"/>
    <cellStyle name="Akzent3 2 6" xfId="2868" xr:uid="{00000000-0005-0000-0000-0000320B0000}"/>
    <cellStyle name="Akzent3 2 7" xfId="2869" xr:uid="{00000000-0005-0000-0000-0000330B0000}"/>
    <cellStyle name="Akzent3 2 8" xfId="2870" xr:uid="{00000000-0005-0000-0000-0000340B0000}"/>
    <cellStyle name="Akzent3 2 9" xfId="2871" xr:uid="{00000000-0005-0000-0000-0000350B0000}"/>
    <cellStyle name="Akzent3 3" xfId="2872" xr:uid="{00000000-0005-0000-0000-0000360B0000}"/>
    <cellStyle name="Akzent3 3 10" xfId="2873" xr:uid="{00000000-0005-0000-0000-0000370B0000}"/>
    <cellStyle name="Akzent3 3 11" xfId="2874" xr:uid="{00000000-0005-0000-0000-0000380B0000}"/>
    <cellStyle name="Akzent3 3 12" xfId="2875" xr:uid="{00000000-0005-0000-0000-0000390B0000}"/>
    <cellStyle name="Akzent3 3 13" xfId="2876" xr:uid="{00000000-0005-0000-0000-00003A0B0000}"/>
    <cellStyle name="Akzent3 3 14" xfId="2877" xr:uid="{00000000-0005-0000-0000-00003B0B0000}"/>
    <cellStyle name="Akzent3 3 15" xfId="2878" xr:uid="{00000000-0005-0000-0000-00003C0B0000}"/>
    <cellStyle name="Akzent3 3 16" xfId="2879" xr:uid="{00000000-0005-0000-0000-00003D0B0000}"/>
    <cellStyle name="Akzent3 3 17" xfId="2880" xr:uid="{00000000-0005-0000-0000-00003E0B0000}"/>
    <cellStyle name="Akzent3 3 18" xfId="2881" xr:uid="{00000000-0005-0000-0000-00003F0B0000}"/>
    <cellStyle name="Akzent3 3 19" xfId="2882" xr:uid="{00000000-0005-0000-0000-0000400B0000}"/>
    <cellStyle name="Akzent3 3 2" xfId="2883" xr:uid="{00000000-0005-0000-0000-0000410B0000}"/>
    <cellStyle name="Akzent3 3 20" xfId="2884" xr:uid="{00000000-0005-0000-0000-0000420B0000}"/>
    <cellStyle name="Akzent3 3 21" xfId="2885" xr:uid="{00000000-0005-0000-0000-0000430B0000}"/>
    <cellStyle name="Akzent3 3 22" xfId="2886" xr:uid="{00000000-0005-0000-0000-0000440B0000}"/>
    <cellStyle name="Akzent3 3 23" xfId="2887" xr:uid="{00000000-0005-0000-0000-0000450B0000}"/>
    <cellStyle name="Akzent3 3 24" xfId="2888" xr:uid="{00000000-0005-0000-0000-0000460B0000}"/>
    <cellStyle name="Akzent3 3 25" xfId="2889" xr:uid="{00000000-0005-0000-0000-0000470B0000}"/>
    <cellStyle name="Akzent3 3 26" xfId="2890" xr:uid="{00000000-0005-0000-0000-0000480B0000}"/>
    <cellStyle name="Akzent3 3 27" xfId="2891" xr:uid="{00000000-0005-0000-0000-0000490B0000}"/>
    <cellStyle name="Akzent3 3 28" xfId="2892" xr:uid="{00000000-0005-0000-0000-00004A0B0000}"/>
    <cellStyle name="Akzent3 3 29" xfId="2893" xr:uid="{00000000-0005-0000-0000-00004B0B0000}"/>
    <cellStyle name="Akzent3 3 3" xfId="2894" xr:uid="{00000000-0005-0000-0000-00004C0B0000}"/>
    <cellStyle name="Akzent3 3 4" xfId="2895" xr:uid="{00000000-0005-0000-0000-00004D0B0000}"/>
    <cellStyle name="Akzent3 3 5" xfId="2896" xr:uid="{00000000-0005-0000-0000-00004E0B0000}"/>
    <cellStyle name="Akzent3 3 6" xfId="2897" xr:uid="{00000000-0005-0000-0000-00004F0B0000}"/>
    <cellStyle name="Akzent3 3 7" xfId="2898" xr:uid="{00000000-0005-0000-0000-0000500B0000}"/>
    <cellStyle name="Akzent3 3 8" xfId="2899" xr:uid="{00000000-0005-0000-0000-0000510B0000}"/>
    <cellStyle name="Akzent3 3 9" xfId="2900" xr:uid="{00000000-0005-0000-0000-0000520B0000}"/>
    <cellStyle name="Akzent3 4" xfId="2901" xr:uid="{00000000-0005-0000-0000-0000530B0000}"/>
    <cellStyle name="Akzent3 4 10" xfId="2902" xr:uid="{00000000-0005-0000-0000-0000540B0000}"/>
    <cellStyle name="Akzent3 4 11" xfId="2903" xr:uid="{00000000-0005-0000-0000-0000550B0000}"/>
    <cellStyle name="Akzent3 4 2" xfId="2904" xr:uid="{00000000-0005-0000-0000-0000560B0000}"/>
    <cellStyle name="Akzent3 4 3" xfId="2905" xr:uid="{00000000-0005-0000-0000-0000570B0000}"/>
    <cellStyle name="Akzent3 4 4" xfId="2906" xr:uid="{00000000-0005-0000-0000-0000580B0000}"/>
    <cellStyle name="Akzent3 4 5" xfId="2907" xr:uid="{00000000-0005-0000-0000-0000590B0000}"/>
    <cellStyle name="Akzent3 4 6" xfId="2908" xr:uid="{00000000-0005-0000-0000-00005A0B0000}"/>
    <cellStyle name="Akzent3 4 7" xfId="2909" xr:uid="{00000000-0005-0000-0000-00005B0B0000}"/>
    <cellStyle name="Akzent3 4 8" xfId="2910" xr:uid="{00000000-0005-0000-0000-00005C0B0000}"/>
    <cellStyle name="Akzent3 4 9" xfId="2911" xr:uid="{00000000-0005-0000-0000-00005D0B0000}"/>
    <cellStyle name="Akzent3 5" xfId="2912" xr:uid="{00000000-0005-0000-0000-00005E0B0000}"/>
    <cellStyle name="Akzent3 5 2" xfId="2913" xr:uid="{00000000-0005-0000-0000-00005F0B0000}"/>
    <cellStyle name="Akzent3 5 3" xfId="2914" xr:uid="{00000000-0005-0000-0000-0000600B0000}"/>
    <cellStyle name="Akzent3 5 4" xfId="2915" xr:uid="{00000000-0005-0000-0000-0000610B0000}"/>
    <cellStyle name="Akzent3 5 5" xfId="2916" xr:uid="{00000000-0005-0000-0000-0000620B0000}"/>
    <cellStyle name="Akzent3 6" xfId="2917" xr:uid="{00000000-0005-0000-0000-0000630B0000}"/>
    <cellStyle name="Akzent3 6 2" xfId="2918" xr:uid="{00000000-0005-0000-0000-0000640B0000}"/>
    <cellStyle name="Akzent3 6 3" xfId="2919" xr:uid="{00000000-0005-0000-0000-0000650B0000}"/>
    <cellStyle name="Akzent3 6 4" xfId="2920" xr:uid="{00000000-0005-0000-0000-0000660B0000}"/>
    <cellStyle name="Akzent3 6 5" xfId="2921" xr:uid="{00000000-0005-0000-0000-0000670B0000}"/>
    <cellStyle name="Akzent3 7" xfId="2922" xr:uid="{00000000-0005-0000-0000-0000680B0000}"/>
    <cellStyle name="Akzent3 7 2" xfId="2923" xr:uid="{00000000-0005-0000-0000-0000690B0000}"/>
    <cellStyle name="Akzent3 7 3" xfId="2924" xr:uid="{00000000-0005-0000-0000-00006A0B0000}"/>
    <cellStyle name="Akzent3 7 4" xfId="2925" xr:uid="{00000000-0005-0000-0000-00006B0B0000}"/>
    <cellStyle name="Akzent3 7 5" xfId="2926" xr:uid="{00000000-0005-0000-0000-00006C0B0000}"/>
    <cellStyle name="Akzent3 8" xfId="2927" xr:uid="{00000000-0005-0000-0000-00006D0B0000}"/>
    <cellStyle name="Akzent3 8 2" xfId="2928" xr:uid="{00000000-0005-0000-0000-00006E0B0000}"/>
    <cellStyle name="Akzent3 8 3" xfId="2929" xr:uid="{00000000-0005-0000-0000-00006F0B0000}"/>
    <cellStyle name="Akzent3 8 4" xfId="2930" xr:uid="{00000000-0005-0000-0000-0000700B0000}"/>
    <cellStyle name="Akzent3 8 5" xfId="2931" xr:uid="{00000000-0005-0000-0000-0000710B0000}"/>
    <cellStyle name="Akzent3 9" xfId="2932" xr:uid="{00000000-0005-0000-0000-0000720B0000}"/>
    <cellStyle name="Akzent3 9 2" xfId="2933" xr:uid="{00000000-0005-0000-0000-0000730B0000}"/>
    <cellStyle name="Akzent3 9 3" xfId="2934" xr:uid="{00000000-0005-0000-0000-0000740B0000}"/>
    <cellStyle name="Akzent3 9 4" xfId="2935" xr:uid="{00000000-0005-0000-0000-0000750B0000}"/>
    <cellStyle name="Akzent3 9 5" xfId="2936" xr:uid="{00000000-0005-0000-0000-0000760B0000}"/>
    <cellStyle name="Akzent4 10" xfId="2937" xr:uid="{00000000-0005-0000-0000-0000770B0000}"/>
    <cellStyle name="Akzent4 10 2" xfId="2938" xr:uid="{00000000-0005-0000-0000-0000780B0000}"/>
    <cellStyle name="Akzent4 10 3" xfId="2939" xr:uid="{00000000-0005-0000-0000-0000790B0000}"/>
    <cellStyle name="Akzent4 10 4" xfId="2940" xr:uid="{00000000-0005-0000-0000-00007A0B0000}"/>
    <cellStyle name="Akzent4 10 5" xfId="2941" xr:uid="{00000000-0005-0000-0000-00007B0B0000}"/>
    <cellStyle name="Akzent4 11" xfId="2942" xr:uid="{00000000-0005-0000-0000-00007C0B0000}"/>
    <cellStyle name="Akzent4 11 2" xfId="2943" xr:uid="{00000000-0005-0000-0000-00007D0B0000}"/>
    <cellStyle name="Akzent4 11 3" xfId="2944" xr:uid="{00000000-0005-0000-0000-00007E0B0000}"/>
    <cellStyle name="Akzent4 11 4" xfId="2945" xr:uid="{00000000-0005-0000-0000-00007F0B0000}"/>
    <cellStyle name="Akzent4 11 5" xfId="2946" xr:uid="{00000000-0005-0000-0000-0000800B0000}"/>
    <cellStyle name="Akzent4 12" xfId="2947" xr:uid="{00000000-0005-0000-0000-0000810B0000}"/>
    <cellStyle name="Akzent4 13" xfId="2948" xr:uid="{00000000-0005-0000-0000-0000820B0000}"/>
    <cellStyle name="Akzent4 14" xfId="2949" xr:uid="{00000000-0005-0000-0000-0000830B0000}"/>
    <cellStyle name="Akzent4 15" xfId="2950" xr:uid="{00000000-0005-0000-0000-0000840B0000}"/>
    <cellStyle name="Akzent4 16" xfId="2951" xr:uid="{00000000-0005-0000-0000-0000850B0000}"/>
    <cellStyle name="Akzent4 2" xfId="2952" xr:uid="{00000000-0005-0000-0000-0000860B0000}"/>
    <cellStyle name="Akzent4 2 10" xfId="2953" xr:uid="{00000000-0005-0000-0000-0000870B0000}"/>
    <cellStyle name="Akzent4 2 11" xfId="2954" xr:uid="{00000000-0005-0000-0000-0000880B0000}"/>
    <cellStyle name="Akzent4 2 12" xfId="2955" xr:uid="{00000000-0005-0000-0000-0000890B0000}"/>
    <cellStyle name="Akzent4 2 13" xfId="2956" xr:uid="{00000000-0005-0000-0000-00008A0B0000}"/>
    <cellStyle name="Akzent4 2 14" xfId="2957" xr:uid="{00000000-0005-0000-0000-00008B0B0000}"/>
    <cellStyle name="Akzent4 2 15" xfId="2958" xr:uid="{00000000-0005-0000-0000-00008C0B0000}"/>
    <cellStyle name="Akzent4 2 16" xfId="2959" xr:uid="{00000000-0005-0000-0000-00008D0B0000}"/>
    <cellStyle name="Akzent4 2 17" xfId="2960" xr:uid="{00000000-0005-0000-0000-00008E0B0000}"/>
    <cellStyle name="Akzent4 2 18" xfId="2961" xr:uid="{00000000-0005-0000-0000-00008F0B0000}"/>
    <cellStyle name="Akzent4 2 19" xfId="2962" xr:uid="{00000000-0005-0000-0000-0000900B0000}"/>
    <cellStyle name="Akzent4 2 2" xfId="2963" xr:uid="{00000000-0005-0000-0000-0000910B0000}"/>
    <cellStyle name="Akzent4 2 20" xfId="2964" xr:uid="{00000000-0005-0000-0000-0000920B0000}"/>
    <cellStyle name="Akzent4 2 21" xfId="2965" xr:uid="{00000000-0005-0000-0000-0000930B0000}"/>
    <cellStyle name="Akzent4 2 22" xfId="2966" xr:uid="{00000000-0005-0000-0000-0000940B0000}"/>
    <cellStyle name="Akzent4 2 23" xfId="2967" xr:uid="{00000000-0005-0000-0000-0000950B0000}"/>
    <cellStyle name="Akzent4 2 24" xfId="2968" xr:uid="{00000000-0005-0000-0000-0000960B0000}"/>
    <cellStyle name="Akzent4 2 25" xfId="2969" xr:uid="{00000000-0005-0000-0000-0000970B0000}"/>
    <cellStyle name="Akzent4 2 26" xfId="2970" xr:uid="{00000000-0005-0000-0000-0000980B0000}"/>
    <cellStyle name="Akzent4 2 27" xfId="2971" xr:uid="{00000000-0005-0000-0000-0000990B0000}"/>
    <cellStyle name="Akzent4 2 28" xfId="2972" xr:uid="{00000000-0005-0000-0000-00009A0B0000}"/>
    <cellStyle name="Akzent4 2 29" xfId="2973" xr:uid="{00000000-0005-0000-0000-00009B0B0000}"/>
    <cellStyle name="Akzent4 2 3" xfId="2974" xr:uid="{00000000-0005-0000-0000-00009C0B0000}"/>
    <cellStyle name="Akzent4 2 30" xfId="2975" xr:uid="{00000000-0005-0000-0000-00009D0B0000}"/>
    <cellStyle name="Akzent4 2 31" xfId="2976" xr:uid="{00000000-0005-0000-0000-00009E0B0000}"/>
    <cellStyle name="Akzent4 2 32" xfId="2977" xr:uid="{00000000-0005-0000-0000-00009F0B0000}"/>
    <cellStyle name="Akzent4 2 33" xfId="2978" xr:uid="{00000000-0005-0000-0000-0000A00B0000}"/>
    <cellStyle name="Akzent4 2 34" xfId="2979" xr:uid="{00000000-0005-0000-0000-0000A10B0000}"/>
    <cellStyle name="Akzent4 2 35" xfId="2980" xr:uid="{00000000-0005-0000-0000-0000A20B0000}"/>
    <cellStyle name="Akzent4 2 36" xfId="2981" xr:uid="{00000000-0005-0000-0000-0000A30B0000}"/>
    <cellStyle name="Akzent4 2 37" xfId="2982" xr:uid="{00000000-0005-0000-0000-0000A40B0000}"/>
    <cellStyle name="Akzent4 2 4" xfId="2983" xr:uid="{00000000-0005-0000-0000-0000A50B0000}"/>
    <cellStyle name="Akzent4 2 5" xfId="2984" xr:uid="{00000000-0005-0000-0000-0000A60B0000}"/>
    <cellStyle name="Akzent4 2 6" xfId="2985" xr:uid="{00000000-0005-0000-0000-0000A70B0000}"/>
    <cellStyle name="Akzent4 2 7" xfId="2986" xr:uid="{00000000-0005-0000-0000-0000A80B0000}"/>
    <cellStyle name="Akzent4 2 8" xfId="2987" xr:uid="{00000000-0005-0000-0000-0000A90B0000}"/>
    <cellStyle name="Akzent4 2 9" xfId="2988" xr:uid="{00000000-0005-0000-0000-0000AA0B0000}"/>
    <cellStyle name="Akzent4 3" xfId="2989" xr:uid="{00000000-0005-0000-0000-0000AB0B0000}"/>
    <cellStyle name="Akzent4 3 10" xfId="2990" xr:uid="{00000000-0005-0000-0000-0000AC0B0000}"/>
    <cellStyle name="Akzent4 3 11" xfId="2991" xr:uid="{00000000-0005-0000-0000-0000AD0B0000}"/>
    <cellStyle name="Akzent4 3 12" xfId="2992" xr:uid="{00000000-0005-0000-0000-0000AE0B0000}"/>
    <cellStyle name="Akzent4 3 13" xfId="2993" xr:uid="{00000000-0005-0000-0000-0000AF0B0000}"/>
    <cellStyle name="Akzent4 3 14" xfId="2994" xr:uid="{00000000-0005-0000-0000-0000B00B0000}"/>
    <cellStyle name="Akzent4 3 15" xfId="2995" xr:uid="{00000000-0005-0000-0000-0000B10B0000}"/>
    <cellStyle name="Akzent4 3 16" xfId="2996" xr:uid="{00000000-0005-0000-0000-0000B20B0000}"/>
    <cellStyle name="Akzent4 3 17" xfId="2997" xr:uid="{00000000-0005-0000-0000-0000B30B0000}"/>
    <cellStyle name="Akzent4 3 18" xfId="2998" xr:uid="{00000000-0005-0000-0000-0000B40B0000}"/>
    <cellStyle name="Akzent4 3 19" xfId="2999" xr:uid="{00000000-0005-0000-0000-0000B50B0000}"/>
    <cellStyle name="Akzent4 3 2" xfId="3000" xr:uid="{00000000-0005-0000-0000-0000B60B0000}"/>
    <cellStyle name="Akzent4 3 20" xfId="3001" xr:uid="{00000000-0005-0000-0000-0000B70B0000}"/>
    <cellStyle name="Akzent4 3 21" xfId="3002" xr:uid="{00000000-0005-0000-0000-0000B80B0000}"/>
    <cellStyle name="Akzent4 3 22" xfId="3003" xr:uid="{00000000-0005-0000-0000-0000B90B0000}"/>
    <cellStyle name="Akzent4 3 23" xfId="3004" xr:uid="{00000000-0005-0000-0000-0000BA0B0000}"/>
    <cellStyle name="Akzent4 3 24" xfId="3005" xr:uid="{00000000-0005-0000-0000-0000BB0B0000}"/>
    <cellStyle name="Akzent4 3 25" xfId="3006" xr:uid="{00000000-0005-0000-0000-0000BC0B0000}"/>
    <cellStyle name="Akzent4 3 26" xfId="3007" xr:uid="{00000000-0005-0000-0000-0000BD0B0000}"/>
    <cellStyle name="Akzent4 3 27" xfId="3008" xr:uid="{00000000-0005-0000-0000-0000BE0B0000}"/>
    <cellStyle name="Akzent4 3 28" xfId="3009" xr:uid="{00000000-0005-0000-0000-0000BF0B0000}"/>
    <cellStyle name="Akzent4 3 29" xfId="3010" xr:uid="{00000000-0005-0000-0000-0000C00B0000}"/>
    <cellStyle name="Akzent4 3 3" xfId="3011" xr:uid="{00000000-0005-0000-0000-0000C10B0000}"/>
    <cellStyle name="Akzent4 3 4" xfId="3012" xr:uid="{00000000-0005-0000-0000-0000C20B0000}"/>
    <cellStyle name="Akzent4 3 5" xfId="3013" xr:uid="{00000000-0005-0000-0000-0000C30B0000}"/>
    <cellStyle name="Akzent4 3 6" xfId="3014" xr:uid="{00000000-0005-0000-0000-0000C40B0000}"/>
    <cellStyle name="Akzent4 3 7" xfId="3015" xr:uid="{00000000-0005-0000-0000-0000C50B0000}"/>
    <cellStyle name="Akzent4 3 8" xfId="3016" xr:uid="{00000000-0005-0000-0000-0000C60B0000}"/>
    <cellStyle name="Akzent4 3 9" xfId="3017" xr:uid="{00000000-0005-0000-0000-0000C70B0000}"/>
    <cellStyle name="Akzent4 4" xfId="3018" xr:uid="{00000000-0005-0000-0000-0000C80B0000}"/>
    <cellStyle name="Akzent4 4 10" xfId="3019" xr:uid="{00000000-0005-0000-0000-0000C90B0000}"/>
    <cellStyle name="Akzent4 4 11" xfId="3020" xr:uid="{00000000-0005-0000-0000-0000CA0B0000}"/>
    <cellStyle name="Akzent4 4 2" xfId="3021" xr:uid="{00000000-0005-0000-0000-0000CB0B0000}"/>
    <cellStyle name="Akzent4 4 3" xfId="3022" xr:uid="{00000000-0005-0000-0000-0000CC0B0000}"/>
    <cellStyle name="Akzent4 4 4" xfId="3023" xr:uid="{00000000-0005-0000-0000-0000CD0B0000}"/>
    <cellStyle name="Akzent4 4 5" xfId="3024" xr:uid="{00000000-0005-0000-0000-0000CE0B0000}"/>
    <cellStyle name="Akzent4 4 6" xfId="3025" xr:uid="{00000000-0005-0000-0000-0000CF0B0000}"/>
    <cellStyle name="Akzent4 4 7" xfId="3026" xr:uid="{00000000-0005-0000-0000-0000D00B0000}"/>
    <cellStyle name="Akzent4 4 8" xfId="3027" xr:uid="{00000000-0005-0000-0000-0000D10B0000}"/>
    <cellStyle name="Akzent4 4 9" xfId="3028" xr:uid="{00000000-0005-0000-0000-0000D20B0000}"/>
    <cellStyle name="Akzent4 5" xfId="3029" xr:uid="{00000000-0005-0000-0000-0000D30B0000}"/>
    <cellStyle name="Akzent4 5 2" xfId="3030" xr:uid="{00000000-0005-0000-0000-0000D40B0000}"/>
    <cellStyle name="Akzent4 5 3" xfId="3031" xr:uid="{00000000-0005-0000-0000-0000D50B0000}"/>
    <cellStyle name="Akzent4 5 4" xfId="3032" xr:uid="{00000000-0005-0000-0000-0000D60B0000}"/>
    <cellStyle name="Akzent4 5 5" xfId="3033" xr:uid="{00000000-0005-0000-0000-0000D70B0000}"/>
    <cellStyle name="Akzent4 6" xfId="3034" xr:uid="{00000000-0005-0000-0000-0000D80B0000}"/>
    <cellStyle name="Akzent4 6 2" xfId="3035" xr:uid="{00000000-0005-0000-0000-0000D90B0000}"/>
    <cellStyle name="Akzent4 6 3" xfId="3036" xr:uid="{00000000-0005-0000-0000-0000DA0B0000}"/>
    <cellStyle name="Akzent4 6 4" xfId="3037" xr:uid="{00000000-0005-0000-0000-0000DB0B0000}"/>
    <cellStyle name="Akzent4 6 5" xfId="3038" xr:uid="{00000000-0005-0000-0000-0000DC0B0000}"/>
    <cellStyle name="Akzent4 7" xfId="3039" xr:uid="{00000000-0005-0000-0000-0000DD0B0000}"/>
    <cellStyle name="Akzent4 7 2" xfId="3040" xr:uid="{00000000-0005-0000-0000-0000DE0B0000}"/>
    <cellStyle name="Akzent4 7 3" xfId="3041" xr:uid="{00000000-0005-0000-0000-0000DF0B0000}"/>
    <cellStyle name="Akzent4 7 4" xfId="3042" xr:uid="{00000000-0005-0000-0000-0000E00B0000}"/>
    <cellStyle name="Akzent4 7 5" xfId="3043" xr:uid="{00000000-0005-0000-0000-0000E10B0000}"/>
    <cellStyle name="Akzent4 8" xfId="3044" xr:uid="{00000000-0005-0000-0000-0000E20B0000}"/>
    <cellStyle name="Akzent4 8 2" xfId="3045" xr:uid="{00000000-0005-0000-0000-0000E30B0000}"/>
    <cellStyle name="Akzent4 8 3" xfId="3046" xr:uid="{00000000-0005-0000-0000-0000E40B0000}"/>
    <cellStyle name="Akzent4 8 4" xfId="3047" xr:uid="{00000000-0005-0000-0000-0000E50B0000}"/>
    <cellStyle name="Akzent4 8 5" xfId="3048" xr:uid="{00000000-0005-0000-0000-0000E60B0000}"/>
    <cellStyle name="Akzent4 9" xfId="3049" xr:uid="{00000000-0005-0000-0000-0000E70B0000}"/>
    <cellStyle name="Akzent4 9 2" xfId="3050" xr:uid="{00000000-0005-0000-0000-0000E80B0000}"/>
    <cellStyle name="Akzent4 9 3" xfId="3051" xr:uid="{00000000-0005-0000-0000-0000E90B0000}"/>
    <cellStyle name="Akzent4 9 4" xfId="3052" xr:uid="{00000000-0005-0000-0000-0000EA0B0000}"/>
    <cellStyle name="Akzent4 9 5" xfId="3053" xr:uid="{00000000-0005-0000-0000-0000EB0B0000}"/>
    <cellStyle name="Akzent5 10" xfId="3054" xr:uid="{00000000-0005-0000-0000-0000EC0B0000}"/>
    <cellStyle name="Akzent5 10 2" xfId="3055" xr:uid="{00000000-0005-0000-0000-0000ED0B0000}"/>
    <cellStyle name="Akzent5 10 3" xfId="3056" xr:uid="{00000000-0005-0000-0000-0000EE0B0000}"/>
    <cellStyle name="Akzent5 10 4" xfId="3057" xr:uid="{00000000-0005-0000-0000-0000EF0B0000}"/>
    <cellStyle name="Akzent5 10 5" xfId="3058" xr:uid="{00000000-0005-0000-0000-0000F00B0000}"/>
    <cellStyle name="Akzent5 11" xfId="3059" xr:uid="{00000000-0005-0000-0000-0000F10B0000}"/>
    <cellStyle name="Akzent5 11 2" xfId="3060" xr:uid="{00000000-0005-0000-0000-0000F20B0000}"/>
    <cellStyle name="Akzent5 11 3" xfId="3061" xr:uid="{00000000-0005-0000-0000-0000F30B0000}"/>
    <cellStyle name="Akzent5 11 4" xfId="3062" xr:uid="{00000000-0005-0000-0000-0000F40B0000}"/>
    <cellStyle name="Akzent5 11 5" xfId="3063" xr:uid="{00000000-0005-0000-0000-0000F50B0000}"/>
    <cellStyle name="Akzent5 12" xfId="3064" xr:uid="{00000000-0005-0000-0000-0000F60B0000}"/>
    <cellStyle name="Akzent5 13" xfId="3065" xr:uid="{00000000-0005-0000-0000-0000F70B0000}"/>
    <cellStyle name="Akzent5 14" xfId="3066" xr:uid="{00000000-0005-0000-0000-0000F80B0000}"/>
    <cellStyle name="Akzent5 15" xfId="3067" xr:uid="{00000000-0005-0000-0000-0000F90B0000}"/>
    <cellStyle name="Akzent5 16" xfId="3068" xr:uid="{00000000-0005-0000-0000-0000FA0B0000}"/>
    <cellStyle name="Akzent5 2" xfId="3069" xr:uid="{00000000-0005-0000-0000-0000FB0B0000}"/>
    <cellStyle name="Akzent5 2 10" xfId="3070" xr:uid="{00000000-0005-0000-0000-0000FC0B0000}"/>
    <cellStyle name="Akzent5 2 11" xfId="3071" xr:uid="{00000000-0005-0000-0000-0000FD0B0000}"/>
    <cellStyle name="Akzent5 2 12" xfId="3072" xr:uid="{00000000-0005-0000-0000-0000FE0B0000}"/>
    <cellStyle name="Akzent5 2 13" xfId="3073" xr:uid="{00000000-0005-0000-0000-0000FF0B0000}"/>
    <cellStyle name="Akzent5 2 14" xfId="3074" xr:uid="{00000000-0005-0000-0000-0000000C0000}"/>
    <cellStyle name="Akzent5 2 15" xfId="3075" xr:uid="{00000000-0005-0000-0000-0000010C0000}"/>
    <cellStyle name="Akzent5 2 16" xfId="3076" xr:uid="{00000000-0005-0000-0000-0000020C0000}"/>
    <cellStyle name="Akzent5 2 17" xfId="3077" xr:uid="{00000000-0005-0000-0000-0000030C0000}"/>
    <cellStyle name="Akzent5 2 18" xfId="3078" xr:uid="{00000000-0005-0000-0000-0000040C0000}"/>
    <cellStyle name="Akzent5 2 19" xfId="3079" xr:uid="{00000000-0005-0000-0000-0000050C0000}"/>
    <cellStyle name="Akzent5 2 2" xfId="3080" xr:uid="{00000000-0005-0000-0000-0000060C0000}"/>
    <cellStyle name="Akzent5 2 20" xfId="3081" xr:uid="{00000000-0005-0000-0000-0000070C0000}"/>
    <cellStyle name="Akzent5 2 21" xfId="3082" xr:uid="{00000000-0005-0000-0000-0000080C0000}"/>
    <cellStyle name="Akzent5 2 22" xfId="3083" xr:uid="{00000000-0005-0000-0000-0000090C0000}"/>
    <cellStyle name="Akzent5 2 23" xfId="3084" xr:uid="{00000000-0005-0000-0000-00000A0C0000}"/>
    <cellStyle name="Akzent5 2 24" xfId="3085" xr:uid="{00000000-0005-0000-0000-00000B0C0000}"/>
    <cellStyle name="Akzent5 2 25" xfId="3086" xr:uid="{00000000-0005-0000-0000-00000C0C0000}"/>
    <cellStyle name="Akzent5 2 26" xfId="3087" xr:uid="{00000000-0005-0000-0000-00000D0C0000}"/>
    <cellStyle name="Akzent5 2 27" xfId="3088" xr:uid="{00000000-0005-0000-0000-00000E0C0000}"/>
    <cellStyle name="Akzent5 2 28" xfId="3089" xr:uid="{00000000-0005-0000-0000-00000F0C0000}"/>
    <cellStyle name="Akzent5 2 29" xfId="3090" xr:uid="{00000000-0005-0000-0000-0000100C0000}"/>
    <cellStyle name="Akzent5 2 3" xfId="3091" xr:uid="{00000000-0005-0000-0000-0000110C0000}"/>
    <cellStyle name="Akzent5 2 30" xfId="3092" xr:uid="{00000000-0005-0000-0000-0000120C0000}"/>
    <cellStyle name="Akzent5 2 31" xfId="3093" xr:uid="{00000000-0005-0000-0000-0000130C0000}"/>
    <cellStyle name="Akzent5 2 32" xfId="3094" xr:uid="{00000000-0005-0000-0000-0000140C0000}"/>
    <cellStyle name="Akzent5 2 33" xfId="3095" xr:uid="{00000000-0005-0000-0000-0000150C0000}"/>
    <cellStyle name="Akzent5 2 34" xfId="3096" xr:uid="{00000000-0005-0000-0000-0000160C0000}"/>
    <cellStyle name="Akzent5 2 35" xfId="3097" xr:uid="{00000000-0005-0000-0000-0000170C0000}"/>
    <cellStyle name="Akzent5 2 36" xfId="3098" xr:uid="{00000000-0005-0000-0000-0000180C0000}"/>
    <cellStyle name="Akzent5 2 4" xfId="3099" xr:uid="{00000000-0005-0000-0000-0000190C0000}"/>
    <cellStyle name="Akzent5 2 5" xfId="3100" xr:uid="{00000000-0005-0000-0000-00001A0C0000}"/>
    <cellStyle name="Akzent5 2 6" xfId="3101" xr:uid="{00000000-0005-0000-0000-00001B0C0000}"/>
    <cellStyle name="Akzent5 2 7" xfId="3102" xr:uid="{00000000-0005-0000-0000-00001C0C0000}"/>
    <cellStyle name="Akzent5 2 8" xfId="3103" xr:uid="{00000000-0005-0000-0000-00001D0C0000}"/>
    <cellStyle name="Akzent5 2 9" xfId="3104" xr:uid="{00000000-0005-0000-0000-00001E0C0000}"/>
    <cellStyle name="Akzent5 3" xfId="3105" xr:uid="{00000000-0005-0000-0000-00001F0C0000}"/>
    <cellStyle name="Akzent5 3 10" xfId="3106" xr:uid="{00000000-0005-0000-0000-0000200C0000}"/>
    <cellStyle name="Akzent5 3 11" xfId="3107" xr:uid="{00000000-0005-0000-0000-0000210C0000}"/>
    <cellStyle name="Akzent5 3 12" xfId="3108" xr:uid="{00000000-0005-0000-0000-0000220C0000}"/>
    <cellStyle name="Akzent5 3 13" xfId="3109" xr:uid="{00000000-0005-0000-0000-0000230C0000}"/>
    <cellStyle name="Akzent5 3 14" xfId="3110" xr:uid="{00000000-0005-0000-0000-0000240C0000}"/>
    <cellStyle name="Akzent5 3 15" xfId="3111" xr:uid="{00000000-0005-0000-0000-0000250C0000}"/>
    <cellStyle name="Akzent5 3 16" xfId="3112" xr:uid="{00000000-0005-0000-0000-0000260C0000}"/>
    <cellStyle name="Akzent5 3 17" xfId="3113" xr:uid="{00000000-0005-0000-0000-0000270C0000}"/>
    <cellStyle name="Akzent5 3 18" xfId="3114" xr:uid="{00000000-0005-0000-0000-0000280C0000}"/>
    <cellStyle name="Akzent5 3 19" xfId="3115" xr:uid="{00000000-0005-0000-0000-0000290C0000}"/>
    <cellStyle name="Akzent5 3 2" xfId="3116" xr:uid="{00000000-0005-0000-0000-00002A0C0000}"/>
    <cellStyle name="Akzent5 3 20" xfId="3117" xr:uid="{00000000-0005-0000-0000-00002B0C0000}"/>
    <cellStyle name="Akzent5 3 21" xfId="3118" xr:uid="{00000000-0005-0000-0000-00002C0C0000}"/>
    <cellStyle name="Akzent5 3 22" xfId="3119" xr:uid="{00000000-0005-0000-0000-00002D0C0000}"/>
    <cellStyle name="Akzent5 3 23" xfId="3120" xr:uid="{00000000-0005-0000-0000-00002E0C0000}"/>
    <cellStyle name="Akzent5 3 24" xfId="3121" xr:uid="{00000000-0005-0000-0000-00002F0C0000}"/>
    <cellStyle name="Akzent5 3 25" xfId="3122" xr:uid="{00000000-0005-0000-0000-0000300C0000}"/>
    <cellStyle name="Akzent5 3 26" xfId="3123" xr:uid="{00000000-0005-0000-0000-0000310C0000}"/>
    <cellStyle name="Akzent5 3 27" xfId="3124" xr:uid="{00000000-0005-0000-0000-0000320C0000}"/>
    <cellStyle name="Akzent5 3 28" xfId="3125" xr:uid="{00000000-0005-0000-0000-0000330C0000}"/>
    <cellStyle name="Akzent5 3 29" xfId="3126" xr:uid="{00000000-0005-0000-0000-0000340C0000}"/>
    <cellStyle name="Akzent5 3 3" xfId="3127" xr:uid="{00000000-0005-0000-0000-0000350C0000}"/>
    <cellStyle name="Akzent5 3 4" xfId="3128" xr:uid="{00000000-0005-0000-0000-0000360C0000}"/>
    <cellStyle name="Akzent5 3 5" xfId="3129" xr:uid="{00000000-0005-0000-0000-0000370C0000}"/>
    <cellStyle name="Akzent5 3 6" xfId="3130" xr:uid="{00000000-0005-0000-0000-0000380C0000}"/>
    <cellStyle name="Akzent5 3 7" xfId="3131" xr:uid="{00000000-0005-0000-0000-0000390C0000}"/>
    <cellStyle name="Akzent5 3 8" xfId="3132" xr:uid="{00000000-0005-0000-0000-00003A0C0000}"/>
    <cellStyle name="Akzent5 3 9" xfId="3133" xr:uid="{00000000-0005-0000-0000-00003B0C0000}"/>
    <cellStyle name="Akzent5 4" xfId="3134" xr:uid="{00000000-0005-0000-0000-00003C0C0000}"/>
    <cellStyle name="Akzent5 4 10" xfId="3135" xr:uid="{00000000-0005-0000-0000-00003D0C0000}"/>
    <cellStyle name="Akzent5 4 11" xfId="3136" xr:uid="{00000000-0005-0000-0000-00003E0C0000}"/>
    <cellStyle name="Akzent5 4 2" xfId="3137" xr:uid="{00000000-0005-0000-0000-00003F0C0000}"/>
    <cellStyle name="Akzent5 4 3" xfId="3138" xr:uid="{00000000-0005-0000-0000-0000400C0000}"/>
    <cellStyle name="Akzent5 4 4" xfId="3139" xr:uid="{00000000-0005-0000-0000-0000410C0000}"/>
    <cellStyle name="Akzent5 4 5" xfId="3140" xr:uid="{00000000-0005-0000-0000-0000420C0000}"/>
    <cellStyle name="Akzent5 4 6" xfId="3141" xr:uid="{00000000-0005-0000-0000-0000430C0000}"/>
    <cellStyle name="Akzent5 4 7" xfId="3142" xr:uid="{00000000-0005-0000-0000-0000440C0000}"/>
    <cellStyle name="Akzent5 4 8" xfId="3143" xr:uid="{00000000-0005-0000-0000-0000450C0000}"/>
    <cellStyle name="Akzent5 4 9" xfId="3144" xr:uid="{00000000-0005-0000-0000-0000460C0000}"/>
    <cellStyle name="Akzent5 5" xfId="3145" xr:uid="{00000000-0005-0000-0000-0000470C0000}"/>
    <cellStyle name="Akzent5 5 2" xfId="3146" xr:uid="{00000000-0005-0000-0000-0000480C0000}"/>
    <cellStyle name="Akzent5 5 3" xfId="3147" xr:uid="{00000000-0005-0000-0000-0000490C0000}"/>
    <cellStyle name="Akzent5 5 4" xfId="3148" xr:uid="{00000000-0005-0000-0000-00004A0C0000}"/>
    <cellStyle name="Akzent5 5 5" xfId="3149" xr:uid="{00000000-0005-0000-0000-00004B0C0000}"/>
    <cellStyle name="Akzent5 6" xfId="3150" xr:uid="{00000000-0005-0000-0000-00004C0C0000}"/>
    <cellStyle name="Akzent5 6 2" xfId="3151" xr:uid="{00000000-0005-0000-0000-00004D0C0000}"/>
    <cellStyle name="Akzent5 6 3" xfId="3152" xr:uid="{00000000-0005-0000-0000-00004E0C0000}"/>
    <cellStyle name="Akzent5 6 4" xfId="3153" xr:uid="{00000000-0005-0000-0000-00004F0C0000}"/>
    <cellStyle name="Akzent5 6 5" xfId="3154" xr:uid="{00000000-0005-0000-0000-0000500C0000}"/>
    <cellStyle name="Akzent5 7" xfId="3155" xr:uid="{00000000-0005-0000-0000-0000510C0000}"/>
    <cellStyle name="Akzent5 7 2" xfId="3156" xr:uid="{00000000-0005-0000-0000-0000520C0000}"/>
    <cellStyle name="Akzent5 7 3" xfId="3157" xr:uid="{00000000-0005-0000-0000-0000530C0000}"/>
    <cellStyle name="Akzent5 7 4" xfId="3158" xr:uid="{00000000-0005-0000-0000-0000540C0000}"/>
    <cellStyle name="Akzent5 7 5" xfId="3159" xr:uid="{00000000-0005-0000-0000-0000550C0000}"/>
    <cellStyle name="Akzent5 8" xfId="3160" xr:uid="{00000000-0005-0000-0000-0000560C0000}"/>
    <cellStyle name="Akzent5 8 2" xfId="3161" xr:uid="{00000000-0005-0000-0000-0000570C0000}"/>
    <cellStyle name="Akzent5 8 3" xfId="3162" xr:uid="{00000000-0005-0000-0000-0000580C0000}"/>
    <cellStyle name="Akzent5 8 4" xfId="3163" xr:uid="{00000000-0005-0000-0000-0000590C0000}"/>
    <cellStyle name="Akzent5 8 5" xfId="3164" xr:uid="{00000000-0005-0000-0000-00005A0C0000}"/>
    <cellStyle name="Akzent5 9" xfId="3165" xr:uid="{00000000-0005-0000-0000-00005B0C0000}"/>
    <cellStyle name="Akzent5 9 2" xfId="3166" xr:uid="{00000000-0005-0000-0000-00005C0C0000}"/>
    <cellStyle name="Akzent5 9 3" xfId="3167" xr:uid="{00000000-0005-0000-0000-00005D0C0000}"/>
    <cellStyle name="Akzent5 9 4" xfId="3168" xr:uid="{00000000-0005-0000-0000-00005E0C0000}"/>
    <cellStyle name="Akzent5 9 5" xfId="3169" xr:uid="{00000000-0005-0000-0000-00005F0C0000}"/>
    <cellStyle name="Akzent6 10" xfId="3170" xr:uid="{00000000-0005-0000-0000-0000600C0000}"/>
    <cellStyle name="Akzent6 10 2" xfId="3171" xr:uid="{00000000-0005-0000-0000-0000610C0000}"/>
    <cellStyle name="Akzent6 10 3" xfId="3172" xr:uid="{00000000-0005-0000-0000-0000620C0000}"/>
    <cellStyle name="Akzent6 10 4" xfId="3173" xr:uid="{00000000-0005-0000-0000-0000630C0000}"/>
    <cellStyle name="Akzent6 10 5" xfId="3174" xr:uid="{00000000-0005-0000-0000-0000640C0000}"/>
    <cellStyle name="Akzent6 11" xfId="3175" xr:uid="{00000000-0005-0000-0000-0000650C0000}"/>
    <cellStyle name="Akzent6 11 2" xfId="3176" xr:uid="{00000000-0005-0000-0000-0000660C0000}"/>
    <cellStyle name="Akzent6 11 3" xfId="3177" xr:uid="{00000000-0005-0000-0000-0000670C0000}"/>
    <cellStyle name="Akzent6 11 4" xfId="3178" xr:uid="{00000000-0005-0000-0000-0000680C0000}"/>
    <cellStyle name="Akzent6 11 5" xfId="3179" xr:uid="{00000000-0005-0000-0000-0000690C0000}"/>
    <cellStyle name="Akzent6 12" xfId="3180" xr:uid="{00000000-0005-0000-0000-00006A0C0000}"/>
    <cellStyle name="Akzent6 13" xfId="3181" xr:uid="{00000000-0005-0000-0000-00006B0C0000}"/>
    <cellStyle name="Akzent6 14" xfId="3182" xr:uid="{00000000-0005-0000-0000-00006C0C0000}"/>
    <cellStyle name="Akzent6 15" xfId="3183" xr:uid="{00000000-0005-0000-0000-00006D0C0000}"/>
    <cellStyle name="Akzent6 16" xfId="3184" xr:uid="{00000000-0005-0000-0000-00006E0C0000}"/>
    <cellStyle name="Akzent6 2" xfId="3185" xr:uid="{00000000-0005-0000-0000-00006F0C0000}"/>
    <cellStyle name="Akzent6 2 10" xfId="3186" xr:uid="{00000000-0005-0000-0000-0000700C0000}"/>
    <cellStyle name="Akzent6 2 11" xfId="3187" xr:uid="{00000000-0005-0000-0000-0000710C0000}"/>
    <cellStyle name="Akzent6 2 12" xfId="3188" xr:uid="{00000000-0005-0000-0000-0000720C0000}"/>
    <cellStyle name="Akzent6 2 13" xfId="3189" xr:uid="{00000000-0005-0000-0000-0000730C0000}"/>
    <cellStyle name="Akzent6 2 14" xfId="3190" xr:uid="{00000000-0005-0000-0000-0000740C0000}"/>
    <cellStyle name="Akzent6 2 15" xfId="3191" xr:uid="{00000000-0005-0000-0000-0000750C0000}"/>
    <cellStyle name="Akzent6 2 16" xfId="3192" xr:uid="{00000000-0005-0000-0000-0000760C0000}"/>
    <cellStyle name="Akzent6 2 17" xfId="3193" xr:uid="{00000000-0005-0000-0000-0000770C0000}"/>
    <cellStyle name="Akzent6 2 18" xfId="3194" xr:uid="{00000000-0005-0000-0000-0000780C0000}"/>
    <cellStyle name="Akzent6 2 19" xfId="3195" xr:uid="{00000000-0005-0000-0000-0000790C0000}"/>
    <cellStyle name="Akzent6 2 2" xfId="3196" xr:uid="{00000000-0005-0000-0000-00007A0C0000}"/>
    <cellStyle name="Akzent6 2 20" xfId="3197" xr:uid="{00000000-0005-0000-0000-00007B0C0000}"/>
    <cellStyle name="Akzent6 2 21" xfId="3198" xr:uid="{00000000-0005-0000-0000-00007C0C0000}"/>
    <cellStyle name="Akzent6 2 22" xfId="3199" xr:uid="{00000000-0005-0000-0000-00007D0C0000}"/>
    <cellStyle name="Akzent6 2 23" xfId="3200" xr:uid="{00000000-0005-0000-0000-00007E0C0000}"/>
    <cellStyle name="Akzent6 2 24" xfId="3201" xr:uid="{00000000-0005-0000-0000-00007F0C0000}"/>
    <cellStyle name="Akzent6 2 25" xfId="3202" xr:uid="{00000000-0005-0000-0000-0000800C0000}"/>
    <cellStyle name="Akzent6 2 26" xfId="3203" xr:uid="{00000000-0005-0000-0000-0000810C0000}"/>
    <cellStyle name="Akzent6 2 27" xfId="3204" xr:uid="{00000000-0005-0000-0000-0000820C0000}"/>
    <cellStyle name="Akzent6 2 28" xfId="3205" xr:uid="{00000000-0005-0000-0000-0000830C0000}"/>
    <cellStyle name="Akzent6 2 29" xfId="3206" xr:uid="{00000000-0005-0000-0000-0000840C0000}"/>
    <cellStyle name="Akzent6 2 3" xfId="3207" xr:uid="{00000000-0005-0000-0000-0000850C0000}"/>
    <cellStyle name="Akzent6 2 30" xfId="3208" xr:uid="{00000000-0005-0000-0000-0000860C0000}"/>
    <cellStyle name="Akzent6 2 31" xfId="3209" xr:uid="{00000000-0005-0000-0000-0000870C0000}"/>
    <cellStyle name="Akzent6 2 32" xfId="3210" xr:uid="{00000000-0005-0000-0000-0000880C0000}"/>
    <cellStyle name="Akzent6 2 33" xfId="3211" xr:uid="{00000000-0005-0000-0000-0000890C0000}"/>
    <cellStyle name="Akzent6 2 34" xfId="3212" xr:uid="{00000000-0005-0000-0000-00008A0C0000}"/>
    <cellStyle name="Akzent6 2 35" xfId="3213" xr:uid="{00000000-0005-0000-0000-00008B0C0000}"/>
    <cellStyle name="Akzent6 2 36" xfId="3214" xr:uid="{00000000-0005-0000-0000-00008C0C0000}"/>
    <cellStyle name="Akzent6 2 4" xfId="3215" xr:uid="{00000000-0005-0000-0000-00008D0C0000}"/>
    <cellStyle name="Akzent6 2 5" xfId="3216" xr:uid="{00000000-0005-0000-0000-00008E0C0000}"/>
    <cellStyle name="Akzent6 2 6" xfId="3217" xr:uid="{00000000-0005-0000-0000-00008F0C0000}"/>
    <cellStyle name="Akzent6 2 7" xfId="3218" xr:uid="{00000000-0005-0000-0000-0000900C0000}"/>
    <cellStyle name="Akzent6 2 8" xfId="3219" xr:uid="{00000000-0005-0000-0000-0000910C0000}"/>
    <cellStyle name="Akzent6 2 9" xfId="3220" xr:uid="{00000000-0005-0000-0000-0000920C0000}"/>
    <cellStyle name="Akzent6 3" xfId="3221" xr:uid="{00000000-0005-0000-0000-0000930C0000}"/>
    <cellStyle name="Akzent6 3 10" xfId="3222" xr:uid="{00000000-0005-0000-0000-0000940C0000}"/>
    <cellStyle name="Akzent6 3 11" xfId="3223" xr:uid="{00000000-0005-0000-0000-0000950C0000}"/>
    <cellStyle name="Akzent6 3 12" xfId="3224" xr:uid="{00000000-0005-0000-0000-0000960C0000}"/>
    <cellStyle name="Akzent6 3 13" xfId="3225" xr:uid="{00000000-0005-0000-0000-0000970C0000}"/>
    <cellStyle name="Akzent6 3 14" xfId="3226" xr:uid="{00000000-0005-0000-0000-0000980C0000}"/>
    <cellStyle name="Akzent6 3 15" xfId="3227" xr:uid="{00000000-0005-0000-0000-0000990C0000}"/>
    <cellStyle name="Akzent6 3 16" xfId="3228" xr:uid="{00000000-0005-0000-0000-00009A0C0000}"/>
    <cellStyle name="Akzent6 3 17" xfId="3229" xr:uid="{00000000-0005-0000-0000-00009B0C0000}"/>
    <cellStyle name="Akzent6 3 18" xfId="3230" xr:uid="{00000000-0005-0000-0000-00009C0C0000}"/>
    <cellStyle name="Akzent6 3 19" xfId="3231" xr:uid="{00000000-0005-0000-0000-00009D0C0000}"/>
    <cellStyle name="Akzent6 3 2" xfId="3232" xr:uid="{00000000-0005-0000-0000-00009E0C0000}"/>
    <cellStyle name="Akzent6 3 20" xfId="3233" xr:uid="{00000000-0005-0000-0000-00009F0C0000}"/>
    <cellStyle name="Akzent6 3 21" xfId="3234" xr:uid="{00000000-0005-0000-0000-0000A00C0000}"/>
    <cellStyle name="Akzent6 3 22" xfId="3235" xr:uid="{00000000-0005-0000-0000-0000A10C0000}"/>
    <cellStyle name="Akzent6 3 23" xfId="3236" xr:uid="{00000000-0005-0000-0000-0000A20C0000}"/>
    <cellStyle name="Akzent6 3 24" xfId="3237" xr:uid="{00000000-0005-0000-0000-0000A30C0000}"/>
    <cellStyle name="Akzent6 3 25" xfId="3238" xr:uid="{00000000-0005-0000-0000-0000A40C0000}"/>
    <cellStyle name="Akzent6 3 26" xfId="3239" xr:uid="{00000000-0005-0000-0000-0000A50C0000}"/>
    <cellStyle name="Akzent6 3 27" xfId="3240" xr:uid="{00000000-0005-0000-0000-0000A60C0000}"/>
    <cellStyle name="Akzent6 3 28" xfId="3241" xr:uid="{00000000-0005-0000-0000-0000A70C0000}"/>
    <cellStyle name="Akzent6 3 29" xfId="3242" xr:uid="{00000000-0005-0000-0000-0000A80C0000}"/>
    <cellStyle name="Akzent6 3 3" xfId="3243" xr:uid="{00000000-0005-0000-0000-0000A90C0000}"/>
    <cellStyle name="Akzent6 3 4" xfId="3244" xr:uid="{00000000-0005-0000-0000-0000AA0C0000}"/>
    <cellStyle name="Akzent6 3 5" xfId="3245" xr:uid="{00000000-0005-0000-0000-0000AB0C0000}"/>
    <cellStyle name="Akzent6 3 6" xfId="3246" xr:uid="{00000000-0005-0000-0000-0000AC0C0000}"/>
    <cellStyle name="Akzent6 3 7" xfId="3247" xr:uid="{00000000-0005-0000-0000-0000AD0C0000}"/>
    <cellStyle name="Akzent6 3 8" xfId="3248" xr:uid="{00000000-0005-0000-0000-0000AE0C0000}"/>
    <cellStyle name="Akzent6 3 9" xfId="3249" xr:uid="{00000000-0005-0000-0000-0000AF0C0000}"/>
    <cellStyle name="Akzent6 4" xfId="3250" xr:uid="{00000000-0005-0000-0000-0000B00C0000}"/>
    <cellStyle name="Akzent6 4 10" xfId="3251" xr:uid="{00000000-0005-0000-0000-0000B10C0000}"/>
    <cellStyle name="Akzent6 4 11" xfId="3252" xr:uid="{00000000-0005-0000-0000-0000B20C0000}"/>
    <cellStyle name="Akzent6 4 2" xfId="3253" xr:uid="{00000000-0005-0000-0000-0000B30C0000}"/>
    <cellStyle name="Akzent6 4 3" xfId="3254" xr:uid="{00000000-0005-0000-0000-0000B40C0000}"/>
    <cellStyle name="Akzent6 4 4" xfId="3255" xr:uid="{00000000-0005-0000-0000-0000B50C0000}"/>
    <cellStyle name="Akzent6 4 5" xfId="3256" xr:uid="{00000000-0005-0000-0000-0000B60C0000}"/>
    <cellStyle name="Akzent6 4 6" xfId="3257" xr:uid="{00000000-0005-0000-0000-0000B70C0000}"/>
    <cellStyle name="Akzent6 4 7" xfId="3258" xr:uid="{00000000-0005-0000-0000-0000B80C0000}"/>
    <cellStyle name="Akzent6 4 8" xfId="3259" xr:uid="{00000000-0005-0000-0000-0000B90C0000}"/>
    <cellStyle name="Akzent6 4 9" xfId="3260" xr:uid="{00000000-0005-0000-0000-0000BA0C0000}"/>
    <cellStyle name="Akzent6 5" xfId="3261" xr:uid="{00000000-0005-0000-0000-0000BB0C0000}"/>
    <cellStyle name="Akzent6 5 2" xfId="3262" xr:uid="{00000000-0005-0000-0000-0000BC0C0000}"/>
    <cellStyle name="Akzent6 5 3" xfId="3263" xr:uid="{00000000-0005-0000-0000-0000BD0C0000}"/>
    <cellStyle name="Akzent6 5 4" xfId="3264" xr:uid="{00000000-0005-0000-0000-0000BE0C0000}"/>
    <cellStyle name="Akzent6 5 5" xfId="3265" xr:uid="{00000000-0005-0000-0000-0000BF0C0000}"/>
    <cellStyle name="Akzent6 6" xfId="3266" xr:uid="{00000000-0005-0000-0000-0000C00C0000}"/>
    <cellStyle name="Akzent6 6 2" xfId="3267" xr:uid="{00000000-0005-0000-0000-0000C10C0000}"/>
    <cellStyle name="Akzent6 6 3" xfId="3268" xr:uid="{00000000-0005-0000-0000-0000C20C0000}"/>
    <cellStyle name="Akzent6 6 4" xfId="3269" xr:uid="{00000000-0005-0000-0000-0000C30C0000}"/>
    <cellStyle name="Akzent6 6 5" xfId="3270" xr:uid="{00000000-0005-0000-0000-0000C40C0000}"/>
    <cellStyle name="Akzent6 7" xfId="3271" xr:uid="{00000000-0005-0000-0000-0000C50C0000}"/>
    <cellStyle name="Akzent6 7 2" xfId="3272" xr:uid="{00000000-0005-0000-0000-0000C60C0000}"/>
    <cellStyle name="Akzent6 7 3" xfId="3273" xr:uid="{00000000-0005-0000-0000-0000C70C0000}"/>
    <cellStyle name="Akzent6 7 4" xfId="3274" xr:uid="{00000000-0005-0000-0000-0000C80C0000}"/>
    <cellStyle name="Akzent6 7 5" xfId="3275" xr:uid="{00000000-0005-0000-0000-0000C90C0000}"/>
    <cellStyle name="Akzent6 8" xfId="3276" xr:uid="{00000000-0005-0000-0000-0000CA0C0000}"/>
    <cellStyle name="Akzent6 8 2" xfId="3277" xr:uid="{00000000-0005-0000-0000-0000CB0C0000}"/>
    <cellStyle name="Akzent6 8 3" xfId="3278" xr:uid="{00000000-0005-0000-0000-0000CC0C0000}"/>
    <cellStyle name="Akzent6 8 4" xfId="3279" xr:uid="{00000000-0005-0000-0000-0000CD0C0000}"/>
    <cellStyle name="Akzent6 8 5" xfId="3280" xr:uid="{00000000-0005-0000-0000-0000CE0C0000}"/>
    <cellStyle name="Akzent6 9" xfId="3281" xr:uid="{00000000-0005-0000-0000-0000CF0C0000}"/>
    <cellStyle name="Akzent6 9 2" xfId="3282" xr:uid="{00000000-0005-0000-0000-0000D00C0000}"/>
    <cellStyle name="Akzent6 9 3" xfId="3283" xr:uid="{00000000-0005-0000-0000-0000D10C0000}"/>
    <cellStyle name="Akzent6 9 4" xfId="3284" xr:uid="{00000000-0005-0000-0000-0000D20C0000}"/>
    <cellStyle name="Akzent6 9 5" xfId="3285" xr:uid="{00000000-0005-0000-0000-0000D30C0000}"/>
    <cellStyle name="Ausgabe 10" xfId="3286" xr:uid="{00000000-0005-0000-0000-0000D40C0000}"/>
    <cellStyle name="Ausgabe 10 2" xfId="3287" xr:uid="{00000000-0005-0000-0000-0000D50C0000}"/>
    <cellStyle name="Ausgabe 10 2 2" xfId="3288" xr:uid="{00000000-0005-0000-0000-0000D60C0000}"/>
    <cellStyle name="Ausgabe 10 2 2 2" xfId="3289" xr:uid="{00000000-0005-0000-0000-0000D70C0000}"/>
    <cellStyle name="Ausgabe 10 2 3" xfId="3290" xr:uid="{00000000-0005-0000-0000-0000D80C0000}"/>
    <cellStyle name="Ausgabe 10 3" xfId="3291" xr:uid="{00000000-0005-0000-0000-0000D90C0000}"/>
    <cellStyle name="Ausgabe 10 4" xfId="3292" xr:uid="{00000000-0005-0000-0000-0000DA0C0000}"/>
    <cellStyle name="Ausgabe 10 5" xfId="3293" xr:uid="{00000000-0005-0000-0000-0000DB0C0000}"/>
    <cellStyle name="Ausgabe 10 6" xfId="3294" xr:uid="{00000000-0005-0000-0000-0000DC0C0000}"/>
    <cellStyle name="Ausgabe 10 6 2" xfId="3295" xr:uid="{00000000-0005-0000-0000-0000DD0C0000}"/>
    <cellStyle name="Ausgabe 10 7" xfId="3296" xr:uid="{00000000-0005-0000-0000-0000DE0C0000}"/>
    <cellStyle name="Ausgabe 11" xfId="3297" xr:uid="{00000000-0005-0000-0000-0000DF0C0000}"/>
    <cellStyle name="Ausgabe 11 2" xfId="3298" xr:uid="{00000000-0005-0000-0000-0000E00C0000}"/>
    <cellStyle name="Ausgabe 11 2 2" xfId="3299" xr:uid="{00000000-0005-0000-0000-0000E10C0000}"/>
    <cellStyle name="Ausgabe 11 2 2 2" xfId="3300" xr:uid="{00000000-0005-0000-0000-0000E20C0000}"/>
    <cellStyle name="Ausgabe 11 2 3" xfId="3301" xr:uid="{00000000-0005-0000-0000-0000E30C0000}"/>
    <cellStyle name="Ausgabe 11 3" xfId="3302" xr:uid="{00000000-0005-0000-0000-0000E40C0000}"/>
    <cellStyle name="Ausgabe 11 4" xfId="3303" xr:uid="{00000000-0005-0000-0000-0000E50C0000}"/>
    <cellStyle name="Ausgabe 11 5" xfId="3304" xr:uid="{00000000-0005-0000-0000-0000E60C0000}"/>
    <cellStyle name="Ausgabe 11 6" xfId="3305" xr:uid="{00000000-0005-0000-0000-0000E70C0000}"/>
    <cellStyle name="Ausgabe 11 6 2" xfId="3306" xr:uid="{00000000-0005-0000-0000-0000E80C0000}"/>
    <cellStyle name="Ausgabe 11 7" xfId="3307" xr:uid="{00000000-0005-0000-0000-0000E90C0000}"/>
    <cellStyle name="Ausgabe 12" xfId="3308" xr:uid="{00000000-0005-0000-0000-0000EA0C0000}"/>
    <cellStyle name="Ausgabe 13" xfId="3309" xr:uid="{00000000-0005-0000-0000-0000EB0C0000}"/>
    <cellStyle name="Ausgabe 14" xfId="3310" xr:uid="{00000000-0005-0000-0000-0000EC0C0000}"/>
    <cellStyle name="Ausgabe 15" xfId="3311" xr:uid="{00000000-0005-0000-0000-0000ED0C0000}"/>
    <cellStyle name="Ausgabe 16" xfId="3312" xr:uid="{00000000-0005-0000-0000-0000EE0C0000}"/>
    <cellStyle name="Ausgabe 2" xfId="3313" xr:uid="{00000000-0005-0000-0000-0000EF0C0000}"/>
    <cellStyle name="Ausgabe 2 10" xfId="3314" xr:uid="{00000000-0005-0000-0000-0000F00C0000}"/>
    <cellStyle name="Ausgabe 2 10 2" xfId="3315" xr:uid="{00000000-0005-0000-0000-0000F10C0000}"/>
    <cellStyle name="Ausgabe 2 10 2 2" xfId="3316" xr:uid="{00000000-0005-0000-0000-0000F20C0000}"/>
    <cellStyle name="Ausgabe 2 10 3" xfId="3317" xr:uid="{00000000-0005-0000-0000-0000F30C0000}"/>
    <cellStyle name="Ausgabe 2 11" xfId="3318" xr:uid="{00000000-0005-0000-0000-0000F40C0000}"/>
    <cellStyle name="Ausgabe 2 11 2" xfId="3319" xr:uid="{00000000-0005-0000-0000-0000F50C0000}"/>
    <cellStyle name="Ausgabe 2 11 2 2" xfId="3320" xr:uid="{00000000-0005-0000-0000-0000F60C0000}"/>
    <cellStyle name="Ausgabe 2 11 3" xfId="3321" xr:uid="{00000000-0005-0000-0000-0000F70C0000}"/>
    <cellStyle name="Ausgabe 2 12" xfId="3322" xr:uid="{00000000-0005-0000-0000-0000F80C0000}"/>
    <cellStyle name="Ausgabe 2 12 2" xfId="3323" xr:uid="{00000000-0005-0000-0000-0000F90C0000}"/>
    <cellStyle name="Ausgabe 2 12 2 2" xfId="3324" xr:uid="{00000000-0005-0000-0000-0000FA0C0000}"/>
    <cellStyle name="Ausgabe 2 12 3" xfId="3325" xr:uid="{00000000-0005-0000-0000-0000FB0C0000}"/>
    <cellStyle name="Ausgabe 2 13" xfId="3326" xr:uid="{00000000-0005-0000-0000-0000FC0C0000}"/>
    <cellStyle name="Ausgabe 2 13 2" xfId="3327" xr:uid="{00000000-0005-0000-0000-0000FD0C0000}"/>
    <cellStyle name="Ausgabe 2 13 2 2" xfId="3328" xr:uid="{00000000-0005-0000-0000-0000FE0C0000}"/>
    <cellStyle name="Ausgabe 2 13 3" xfId="3329" xr:uid="{00000000-0005-0000-0000-0000FF0C0000}"/>
    <cellStyle name="Ausgabe 2 14" xfId="3330" xr:uid="{00000000-0005-0000-0000-0000000D0000}"/>
    <cellStyle name="Ausgabe 2 14 2" xfId="3331" xr:uid="{00000000-0005-0000-0000-0000010D0000}"/>
    <cellStyle name="Ausgabe 2 14 2 2" xfId="3332" xr:uid="{00000000-0005-0000-0000-0000020D0000}"/>
    <cellStyle name="Ausgabe 2 14 3" xfId="3333" xr:uid="{00000000-0005-0000-0000-0000030D0000}"/>
    <cellStyle name="Ausgabe 2 15" xfId="3334" xr:uid="{00000000-0005-0000-0000-0000040D0000}"/>
    <cellStyle name="Ausgabe 2 15 2" xfId="3335" xr:uid="{00000000-0005-0000-0000-0000050D0000}"/>
    <cellStyle name="Ausgabe 2 15 2 2" xfId="3336" xr:uid="{00000000-0005-0000-0000-0000060D0000}"/>
    <cellStyle name="Ausgabe 2 15 3" xfId="3337" xr:uid="{00000000-0005-0000-0000-0000070D0000}"/>
    <cellStyle name="Ausgabe 2 16" xfId="3338" xr:uid="{00000000-0005-0000-0000-0000080D0000}"/>
    <cellStyle name="Ausgabe 2 16 2" xfId="3339" xr:uid="{00000000-0005-0000-0000-0000090D0000}"/>
    <cellStyle name="Ausgabe 2 16 2 2" xfId="3340" xr:uid="{00000000-0005-0000-0000-00000A0D0000}"/>
    <cellStyle name="Ausgabe 2 16 3" xfId="3341" xr:uid="{00000000-0005-0000-0000-00000B0D0000}"/>
    <cellStyle name="Ausgabe 2 17" xfId="3342" xr:uid="{00000000-0005-0000-0000-00000C0D0000}"/>
    <cellStyle name="Ausgabe 2 17 2" xfId="3343" xr:uid="{00000000-0005-0000-0000-00000D0D0000}"/>
    <cellStyle name="Ausgabe 2 17 2 2" xfId="3344" xr:uid="{00000000-0005-0000-0000-00000E0D0000}"/>
    <cellStyle name="Ausgabe 2 17 3" xfId="3345" xr:uid="{00000000-0005-0000-0000-00000F0D0000}"/>
    <cellStyle name="Ausgabe 2 18" xfId="3346" xr:uid="{00000000-0005-0000-0000-0000100D0000}"/>
    <cellStyle name="Ausgabe 2 18 2" xfId="3347" xr:uid="{00000000-0005-0000-0000-0000110D0000}"/>
    <cellStyle name="Ausgabe 2 18 2 2" xfId="3348" xr:uid="{00000000-0005-0000-0000-0000120D0000}"/>
    <cellStyle name="Ausgabe 2 18 3" xfId="3349" xr:uid="{00000000-0005-0000-0000-0000130D0000}"/>
    <cellStyle name="Ausgabe 2 19" xfId="3350" xr:uid="{00000000-0005-0000-0000-0000140D0000}"/>
    <cellStyle name="Ausgabe 2 19 2" xfId="3351" xr:uid="{00000000-0005-0000-0000-0000150D0000}"/>
    <cellStyle name="Ausgabe 2 19 2 2" xfId="3352" xr:uid="{00000000-0005-0000-0000-0000160D0000}"/>
    <cellStyle name="Ausgabe 2 19 3" xfId="3353" xr:uid="{00000000-0005-0000-0000-0000170D0000}"/>
    <cellStyle name="Ausgabe 2 2" xfId="3354" xr:uid="{00000000-0005-0000-0000-0000180D0000}"/>
    <cellStyle name="Ausgabe 2 2 2" xfId="3355" xr:uid="{00000000-0005-0000-0000-0000190D0000}"/>
    <cellStyle name="Ausgabe 2 2 2 2" xfId="3356" xr:uid="{00000000-0005-0000-0000-00001A0D0000}"/>
    <cellStyle name="Ausgabe 2 2 3" xfId="3357" xr:uid="{00000000-0005-0000-0000-00001B0D0000}"/>
    <cellStyle name="Ausgabe 2 20" xfId="3358" xr:uid="{00000000-0005-0000-0000-00001C0D0000}"/>
    <cellStyle name="Ausgabe 2 20 2" xfId="3359" xr:uid="{00000000-0005-0000-0000-00001D0D0000}"/>
    <cellStyle name="Ausgabe 2 20 2 2" xfId="3360" xr:uid="{00000000-0005-0000-0000-00001E0D0000}"/>
    <cellStyle name="Ausgabe 2 20 3" xfId="3361" xr:uid="{00000000-0005-0000-0000-00001F0D0000}"/>
    <cellStyle name="Ausgabe 2 21" xfId="3362" xr:uid="{00000000-0005-0000-0000-0000200D0000}"/>
    <cellStyle name="Ausgabe 2 21 2" xfId="3363" xr:uid="{00000000-0005-0000-0000-0000210D0000}"/>
    <cellStyle name="Ausgabe 2 21 2 2" xfId="3364" xr:uid="{00000000-0005-0000-0000-0000220D0000}"/>
    <cellStyle name="Ausgabe 2 21 3" xfId="3365" xr:uid="{00000000-0005-0000-0000-0000230D0000}"/>
    <cellStyle name="Ausgabe 2 22" xfId="3366" xr:uid="{00000000-0005-0000-0000-0000240D0000}"/>
    <cellStyle name="Ausgabe 2 22 2" xfId="3367" xr:uid="{00000000-0005-0000-0000-0000250D0000}"/>
    <cellStyle name="Ausgabe 2 22 2 2" xfId="3368" xr:uid="{00000000-0005-0000-0000-0000260D0000}"/>
    <cellStyle name="Ausgabe 2 22 3" xfId="3369" xr:uid="{00000000-0005-0000-0000-0000270D0000}"/>
    <cellStyle name="Ausgabe 2 23" xfId="3370" xr:uid="{00000000-0005-0000-0000-0000280D0000}"/>
    <cellStyle name="Ausgabe 2 23 2" xfId="3371" xr:uid="{00000000-0005-0000-0000-0000290D0000}"/>
    <cellStyle name="Ausgabe 2 23 2 2" xfId="3372" xr:uid="{00000000-0005-0000-0000-00002A0D0000}"/>
    <cellStyle name="Ausgabe 2 23 3" xfId="3373" xr:uid="{00000000-0005-0000-0000-00002B0D0000}"/>
    <cellStyle name="Ausgabe 2 24" xfId="3374" xr:uid="{00000000-0005-0000-0000-00002C0D0000}"/>
    <cellStyle name="Ausgabe 2 24 2" xfId="3375" xr:uid="{00000000-0005-0000-0000-00002D0D0000}"/>
    <cellStyle name="Ausgabe 2 24 2 2" xfId="3376" xr:uid="{00000000-0005-0000-0000-00002E0D0000}"/>
    <cellStyle name="Ausgabe 2 24 3" xfId="3377" xr:uid="{00000000-0005-0000-0000-00002F0D0000}"/>
    <cellStyle name="Ausgabe 2 25" xfId="3378" xr:uid="{00000000-0005-0000-0000-0000300D0000}"/>
    <cellStyle name="Ausgabe 2 25 2" xfId="3379" xr:uid="{00000000-0005-0000-0000-0000310D0000}"/>
    <cellStyle name="Ausgabe 2 25 2 2" xfId="3380" xr:uid="{00000000-0005-0000-0000-0000320D0000}"/>
    <cellStyle name="Ausgabe 2 25 3" xfId="3381" xr:uid="{00000000-0005-0000-0000-0000330D0000}"/>
    <cellStyle name="Ausgabe 2 26" xfId="3382" xr:uid="{00000000-0005-0000-0000-0000340D0000}"/>
    <cellStyle name="Ausgabe 2 26 2" xfId="3383" xr:uid="{00000000-0005-0000-0000-0000350D0000}"/>
    <cellStyle name="Ausgabe 2 26 2 2" xfId="3384" xr:uid="{00000000-0005-0000-0000-0000360D0000}"/>
    <cellStyle name="Ausgabe 2 26 3" xfId="3385" xr:uid="{00000000-0005-0000-0000-0000370D0000}"/>
    <cellStyle name="Ausgabe 2 27" xfId="3386" xr:uid="{00000000-0005-0000-0000-0000380D0000}"/>
    <cellStyle name="Ausgabe 2 27 2" xfId="3387" xr:uid="{00000000-0005-0000-0000-0000390D0000}"/>
    <cellStyle name="Ausgabe 2 27 2 2" xfId="3388" xr:uid="{00000000-0005-0000-0000-00003A0D0000}"/>
    <cellStyle name="Ausgabe 2 27 3" xfId="3389" xr:uid="{00000000-0005-0000-0000-00003B0D0000}"/>
    <cellStyle name="Ausgabe 2 28" xfId="3390" xr:uid="{00000000-0005-0000-0000-00003C0D0000}"/>
    <cellStyle name="Ausgabe 2 28 2" xfId="3391" xr:uid="{00000000-0005-0000-0000-00003D0D0000}"/>
    <cellStyle name="Ausgabe 2 28 2 2" xfId="3392" xr:uid="{00000000-0005-0000-0000-00003E0D0000}"/>
    <cellStyle name="Ausgabe 2 28 3" xfId="3393" xr:uid="{00000000-0005-0000-0000-00003F0D0000}"/>
    <cellStyle name="Ausgabe 2 29" xfId="3394" xr:uid="{00000000-0005-0000-0000-0000400D0000}"/>
    <cellStyle name="Ausgabe 2 29 2" xfId="3395" xr:uid="{00000000-0005-0000-0000-0000410D0000}"/>
    <cellStyle name="Ausgabe 2 29 2 2" xfId="3396" xr:uid="{00000000-0005-0000-0000-0000420D0000}"/>
    <cellStyle name="Ausgabe 2 29 3" xfId="3397" xr:uid="{00000000-0005-0000-0000-0000430D0000}"/>
    <cellStyle name="Ausgabe 2 3" xfId="3398" xr:uid="{00000000-0005-0000-0000-0000440D0000}"/>
    <cellStyle name="Ausgabe 2 3 2" xfId="3399" xr:uid="{00000000-0005-0000-0000-0000450D0000}"/>
    <cellStyle name="Ausgabe 2 3 2 2" xfId="3400" xr:uid="{00000000-0005-0000-0000-0000460D0000}"/>
    <cellStyle name="Ausgabe 2 3 3" xfId="3401" xr:uid="{00000000-0005-0000-0000-0000470D0000}"/>
    <cellStyle name="Ausgabe 2 30" xfId="3402" xr:uid="{00000000-0005-0000-0000-0000480D0000}"/>
    <cellStyle name="Ausgabe 2 30 2" xfId="3403" xr:uid="{00000000-0005-0000-0000-0000490D0000}"/>
    <cellStyle name="Ausgabe 2 30 2 2" xfId="3404" xr:uid="{00000000-0005-0000-0000-00004A0D0000}"/>
    <cellStyle name="Ausgabe 2 30 3" xfId="3405" xr:uid="{00000000-0005-0000-0000-00004B0D0000}"/>
    <cellStyle name="Ausgabe 2 31" xfId="3406" xr:uid="{00000000-0005-0000-0000-00004C0D0000}"/>
    <cellStyle name="Ausgabe 2 31 2" xfId="3407" xr:uid="{00000000-0005-0000-0000-00004D0D0000}"/>
    <cellStyle name="Ausgabe 2 31 2 2" xfId="3408" xr:uid="{00000000-0005-0000-0000-00004E0D0000}"/>
    <cellStyle name="Ausgabe 2 31 3" xfId="3409" xr:uid="{00000000-0005-0000-0000-00004F0D0000}"/>
    <cellStyle name="Ausgabe 2 32" xfId="3410" xr:uid="{00000000-0005-0000-0000-0000500D0000}"/>
    <cellStyle name="Ausgabe 2 32 2" xfId="3411" xr:uid="{00000000-0005-0000-0000-0000510D0000}"/>
    <cellStyle name="Ausgabe 2 32 2 2" xfId="3412" xr:uid="{00000000-0005-0000-0000-0000520D0000}"/>
    <cellStyle name="Ausgabe 2 32 3" xfId="3413" xr:uid="{00000000-0005-0000-0000-0000530D0000}"/>
    <cellStyle name="Ausgabe 2 33" xfId="3414" xr:uid="{00000000-0005-0000-0000-0000540D0000}"/>
    <cellStyle name="Ausgabe 2 33 2" xfId="3415" xr:uid="{00000000-0005-0000-0000-0000550D0000}"/>
    <cellStyle name="Ausgabe 2 33 2 2" xfId="3416" xr:uid="{00000000-0005-0000-0000-0000560D0000}"/>
    <cellStyle name="Ausgabe 2 33 3" xfId="3417" xr:uid="{00000000-0005-0000-0000-0000570D0000}"/>
    <cellStyle name="Ausgabe 2 34" xfId="3418" xr:uid="{00000000-0005-0000-0000-0000580D0000}"/>
    <cellStyle name="Ausgabe 2 34 2" xfId="3419" xr:uid="{00000000-0005-0000-0000-0000590D0000}"/>
    <cellStyle name="Ausgabe 2 34 2 2" xfId="3420" xr:uid="{00000000-0005-0000-0000-00005A0D0000}"/>
    <cellStyle name="Ausgabe 2 34 3" xfId="3421" xr:uid="{00000000-0005-0000-0000-00005B0D0000}"/>
    <cellStyle name="Ausgabe 2 35" xfId="3422" xr:uid="{00000000-0005-0000-0000-00005C0D0000}"/>
    <cellStyle name="Ausgabe 2 35 2" xfId="3423" xr:uid="{00000000-0005-0000-0000-00005D0D0000}"/>
    <cellStyle name="Ausgabe 2 35 2 2" xfId="3424" xr:uid="{00000000-0005-0000-0000-00005E0D0000}"/>
    <cellStyle name="Ausgabe 2 35 3" xfId="3425" xr:uid="{00000000-0005-0000-0000-00005F0D0000}"/>
    <cellStyle name="Ausgabe 2 36" xfId="3426" xr:uid="{00000000-0005-0000-0000-0000600D0000}"/>
    <cellStyle name="Ausgabe 2 36 2" xfId="3427" xr:uid="{00000000-0005-0000-0000-0000610D0000}"/>
    <cellStyle name="Ausgabe 2 36 2 2" xfId="3428" xr:uid="{00000000-0005-0000-0000-0000620D0000}"/>
    <cellStyle name="Ausgabe 2 36 3" xfId="3429" xr:uid="{00000000-0005-0000-0000-0000630D0000}"/>
    <cellStyle name="Ausgabe 2 37" xfId="3430" xr:uid="{00000000-0005-0000-0000-0000640D0000}"/>
    <cellStyle name="Ausgabe 2 37 2" xfId="3431" xr:uid="{00000000-0005-0000-0000-0000650D0000}"/>
    <cellStyle name="Ausgabe 2 38" xfId="3432" xr:uid="{00000000-0005-0000-0000-0000660D0000}"/>
    <cellStyle name="Ausgabe 2 4" xfId="3433" xr:uid="{00000000-0005-0000-0000-0000670D0000}"/>
    <cellStyle name="Ausgabe 2 4 2" xfId="3434" xr:uid="{00000000-0005-0000-0000-0000680D0000}"/>
    <cellStyle name="Ausgabe 2 4 2 2" xfId="3435" xr:uid="{00000000-0005-0000-0000-0000690D0000}"/>
    <cellStyle name="Ausgabe 2 4 3" xfId="3436" xr:uid="{00000000-0005-0000-0000-00006A0D0000}"/>
    <cellStyle name="Ausgabe 2 5" xfId="3437" xr:uid="{00000000-0005-0000-0000-00006B0D0000}"/>
    <cellStyle name="Ausgabe 2 5 2" xfId="3438" xr:uid="{00000000-0005-0000-0000-00006C0D0000}"/>
    <cellStyle name="Ausgabe 2 5 2 2" xfId="3439" xr:uid="{00000000-0005-0000-0000-00006D0D0000}"/>
    <cellStyle name="Ausgabe 2 5 3" xfId="3440" xr:uid="{00000000-0005-0000-0000-00006E0D0000}"/>
    <cellStyle name="Ausgabe 2 6" xfId="3441" xr:uid="{00000000-0005-0000-0000-00006F0D0000}"/>
    <cellStyle name="Ausgabe 2 6 2" xfId="3442" xr:uid="{00000000-0005-0000-0000-0000700D0000}"/>
    <cellStyle name="Ausgabe 2 6 2 2" xfId="3443" xr:uid="{00000000-0005-0000-0000-0000710D0000}"/>
    <cellStyle name="Ausgabe 2 6 3" xfId="3444" xr:uid="{00000000-0005-0000-0000-0000720D0000}"/>
    <cellStyle name="Ausgabe 2 7" xfId="3445" xr:uid="{00000000-0005-0000-0000-0000730D0000}"/>
    <cellStyle name="Ausgabe 2 7 2" xfId="3446" xr:uid="{00000000-0005-0000-0000-0000740D0000}"/>
    <cellStyle name="Ausgabe 2 7 2 2" xfId="3447" xr:uid="{00000000-0005-0000-0000-0000750D0000}"/>
    <cellStyle name="Ausgabe 2 7 3" xfId="3448" xr:uid="{00000000-0005-0000-0000-0000760D0000}"/>
    <cellStyle name="Ausgabe 2 8" xfId="3449" xr:uid="{00000000-0005-0000-0000-0000770D0000}"/>
    <cellStyle name="Ausgabe 2 8 2" xfId="3450" xr:uid="{00000000-0005-0000-0000-0000780D0000}"/>
    <cellStyle name="Ausgabe 2 8 2 2" xfId="3451" xr:uid="{00000000-0005-0000-0000-0000790D0000}"/>
    <cellStyle name="Ausgabe 2 8 3" xfId="3452" xr:uid="{00000000-0005-0000-0000-00007A0D0000}"/>
    <cellStyle name="Ausgabe 2 9" xfId="3453" xr:uid="{00000000-0005-0000-0000-00007B0D0000}"/>
    <cellStyle name="Ausgabe 2 9 2" xfId="3454" xr:uid="{00000000-0005-0000-0000-00007C0D0000}"/>
    <cellStyle name="Ausgabe 2 9 2 2" xfId="3455" xr:uid="{00000000-0005-0000-0000-00007D0D0000}"/>
    <cellStyle name="Ausgabe 2 9 3" xfId="3456" xr:uid="{00000000-0005-0000-0000-00007E0D0000}"/>
    <cellStyle name="Ausgabe 3" xfId="3457" xr:uid="{00000000-0005-0000-0000-00007F0D0000}"/>
    <cellStyle name="Ausgabe 3 10" xfId="3458" xr:uid="{00000000-0005-0000-0000-0000800D0000}"/>
    <cellStyle name="Ausgabe 3 11" xfId="3459" xr:uid="{00000000-0005-0000-0000-0000810D0000}"/>
    <cellStyle name="Ausgabe 3 12" xfId="3460" xr:uid="{00000000-0005-0000-0000-0000820D0000}"/>
    <cellStyle name="Ausgabe 3 13" xfId="3461" xr:uid="{00000000-0005-0000-0000-0000830D0000}"/>
    <cellStyle name="Ausgabe 3 14" xfId="3462" xr:uid="{00000000-0005-0000-0000-0000840D0000}"/>
    <cellStyle name="Ausgabe 3 15" xfId="3463" xr:uid="{00000000-0005-0000-0000-0000850D0000}"/>
    <cellStyle name="Ausgabe 3 16" xfId="3464" xr:uid="{00000000-0005-0000-0000-0000860D0000}"/>
    <cellStyle name="Ausgabe 3 17" xfId="3465" xr:uid="{00000000-0005-0000-0000-0000870D0000}"/>
    <cellStyle name="Ausgabe 3 18" xfId="3466" xr:uid="{00000000-0005-0000-0000-0000880D0000}"/>
    <cellStyle name="Ausgabe 3 19" xfId="3467" xr:uid="{00000000-0005-0000-0000-0000890D0000}"/>
    <cellStyle name="Ausgabe 3 2" xfId="3468" xr:uid="{00000000-0005-0000-0000-00008A0D0000}"/>
    <cellStyle name="Ausgabe 3 2 2" xfId="3469" xr:uid="{00000000-0005-0000-0000-00008B0D0000}"/>
    <cellStyle name="Ausgabe 3 2 2 2" xfId="3470" xr:uid="{00000000-0005-0000-0000-00008C0D0000}"/>
    <cellStyle name="Ausgabe 3 2 3" xfId="3471" xr:uid="{00000000-0005-0000-0000-00008D0D0000}"/>
    <cellStyle name="Ausgabe 3 20" xfId="3472" xr:uid="{00000000-0005-0000-0000-00008E0D0000}"/>
    <cellStyle name="Ausgabe 3 21" xfId="3473" xr:uid="{00000000-0005-0000-0000-00008F0D0000}"/>
    <cellStyle name="Ausgabe 3 22" xfId="3474" xr:uid="{00000000-0005-0000-0000-0000900D0000}"/>
    <cellStyle name="Ausgabe 3 23" xfId="3475" xr:uid="{00000000-0005-0000-0000-0000910D0000}"/>
    <cellStyle name="Ausgabe 3 24" xfId="3476" xr:uid="{00000000-0005-0000-0000-0000920D0000}"/>
    <cellStyle name="Ausgabe 3 25" xfId="3477" xr:uid="{00000000-0005-0000-0000-0000930D0000}"/>
    <cellStyle name="Ausgabe 3 26" xfId="3478" xr:uid="{00000000-0005-0000-0000-0000940D0000}"/>
    <cellStyle name="Ausgabe 3 27" xfId="3479" xr:uid="{00000000-0005-0000-0000-0000950D0000}"/>
    <cellStyle name="Ausgabe 3 28" xfId="3480" xr:uid="{00000000-0005-0000-0000-0000960D0000}"/>
    <cellStyle name="Ausgabe 3 29" xfId="3481" xr:uid="{00000000-0005-0000-0000-0000970D0000}"/>
    <cellStyle name="Ausgabe 3 3" xfId="3482" xr:uid="{00000000-0005-0000-0000-0000980D0000}"/>
    <cellStyle name="Ausgabe 3 3 2" xfId="3483" xr:uid="{00000000-0005-0000-0000-0000990D0000}"/>
    <cellStyle name="Ausgabe 3 3 2 2" xfId="3484" xr:uid="{00000000-0005-0000-0000-00009A0D0000}"/>
    <cellStyle name="Ausgabe 3 3 3" xfId="3485" xr:uid="{00000000-0005-0000-0000-00009B0D0000}"/>
    <cellStyle name="Ausgabe 3 30" xfId="3486" xr:uid="{00000000-0005-0000-0000-00009C0D0000}"/>
    <cellStyle name="Ausgabe 3 30 2" xfId="3487" xr:uid="{00000000-0005-0000-0000-00009D0D0000}"/>
    <cellStyle name="Ausgabe 3 31" xfId="3488" xr:uid="{00000000-0005-0000-0000-00009E0D0000}"/>
    <cellStyle name="Ausgabe 3 4" xfId="3489" xr:uid="{00000000-0005-0000-0000-00009F0D0000}"/>
    <cellStyle name="Ausgabe 3 4 2" xfId="3490" xr:uid="{00000000-0005-0000-0000-0000A00D0000}"/>
    <cellStyle name="Ausgabe 3 4 2 2" xfId="3491" xr:uid="{00000000-0005-0000-0000-0000A10D0000}"/>
    <cellStyle name="Ausgabe 3 4 3" xfId="3492" xr:uid="{00000000-0005-0000-0000-0000A20D0000}"/>
    <cellStyle name="Ausgabe 3 5" xfId="3493" xr:uid="{00000000-0005-0000-0000-0000A30D0000}"/>
    <cellStyle name="Ausgabe 3 5 2" xfId="3494" xr:uid="{00000000-0005-0000-0000-0000A40D0000}"/>
    <cellStyle name="Ausgabe 3 5 2 2" xfId="3495" xr:uid="{00000000-0005-0000-0000-0000A50D0000}"/>
    <cellStyle name="Ausgabe 3 5 3" xfId="3496" xr:uid="{00000000-0005-0000-0000-0000A60D0000}"/>
    <cellStyle name="Ausgabe 3 6" xfId="3497" xr:uid="{00000000-0005-0000-0000-0000A70D0000}"/>
    <cellStyle name="Ausgabe 3 6 2" xfId="3498" xr:uid="{00000000-0005-0000-0000-0000A80D0000}"/>
    <cellStyle name="Ausgabe 3 6 2 2" xfId="3499" xr:uid="{00000000-0005-0000-0000-0000A90D0000}"/>
    <cellStyle name="Ausgabe 3 6 3" xfId="3500" xr:uid="{00000000-0005-0000-0000-0000AA0D0000}"/>
    <cellStyle name="Ausgabe 3 7" xfId="3501" xr:uid="{00000000-0005-0000-0000-0000AB0D0000}"/>
    <cellStyle name="Ausgabe 3 7 2" xfId="3502" xr:uid="{00000000-0005-0000-0000-0000AC0D0000}"/>
    <cellStyle name="Ausgabe 3 7 2 2" xfId="3503" xr:uid="{00000000-0005-0000-0000-0000AD0D0000}"/>
    <cellStyle name="Ausgabe 3 7 3" xfId="3504" xr:uid="{00000000-0005-0000-0000-0000AE0D0000}"/>
    <cellStyle name="Ausgabe 3 8" xfId="3505" xr:uid="{00000000-0005-0000-0000-0000AF0D0000}"/>
    <cellStyle name="Ausgabe 3 8 2" xfId="3506" xr:uid="{00000000-0005-0000-0000-0000B00D0000}"/>
    <cellStyle name="Ausgabe 3 8 2 2" xfId="3507" xr:uid="{00000000-0005-0000-0000-0000B10D0000}"/>
    <cellStyle name="Ausgabe 3 8 3" xfId="3508" xr:uid="{00000000-0005-0000-0000-0000B20D0000}"/>
    <cellStyle name="Ausgabe 3 9" xfId="3509" xr:uid="{00000000-0005-0000-0000-0000B30D0000}"/>
    <cellStyle name="Ausgabe 4" xfId="3510" xr:uid="{00000000-0005-0000-0000-0000B40D0000}"/>
    <cellStyle name="Ausgabe 4 10" xfId="3511" xr:uid="{00000000-0005-0000-0000-0000B50D0000}"/>
    <cellStyle name="Ausgabe 4 11" xfId="3512" xr:uid="{00000000-0005-0000-0000-0000B60D0000}"/>
    <cellStyle name="Ausgabe 4 12" xfId="3513" xr:uid="{00000000-0005-0000-0000-0000B70D0000}"/>
    <cellStyle name="Ausgabe 4 12 2" xfId="3514" xr:uid="{00000000-0005-0000-0000-0000B80D0000}"/>
    <cellStyle name="Ausgabe 4 13" xfId="3515" xr:uid="{00000000-0005-0000-0000-0000B90D0000}"/>
    <cellStyle name="Ausgabe 4 2" xfId="3516" xr:uid="{00000000-0005-0000-0000-0000BA0D0000}"/>
    <cellStyle name="Ausgabe 4 2 2" xfId="3517" xr:uid="{00000000-0005-0000-0000-0000BB0D0000}"/>
    <cellStyle name="Ausgabe 4 2 2 2" xfId="3518" xr:uid="{00000000-0005-0000-0000-0000BC0D0000}"/>
    <cellStyle name="Ausgabe 4 2 3" xfId="3519" xr:uid="{00000000-0005-0000-0000-0000BD0D0000}"/>
    <cellStyle name="Ausgabe 4 3" xfId="3520" xr:uid="{00000000-0005-0000-0000-0000BE0D0000}"/>
    <cellStyle name="Ausgabe 4 3 2" xfId="3521" xr:uid="{00000000-0005-0000-0000-0000BF0D0000}"/>
    <cellStyle name="Ausgabe 4 3 2 2" xfId="3522" xr:uid="{00000000-0005-0000-0000-0000C00D0000}"/>
    <cellStyle name="Ausgabe 4 3 3" xfId="3523" xr:uid="{00000000-0005-0000-0000-0000C10D0000}"/>
    <cellStyle name="Ausgabe 4 4" xfId="3524" xr:uid="{00000000-0005-0000-0000-0000C20D0000}"/>
    <cellStyle name="Ausgabe 4 4 2" xfId="3525" xr:uid="{00000000-0005-0000-0000-0000C30D0000}"/>
    <cellStyle name="Ausgabe 4 4 2 2" xfId="3526" xr:uid="{00000000-0005-0000-0000-0000C40D0000}"/>
    <cellStyle name="Ausgabe 4 4 3" xfId="3527" xr:uid="{00000000-0005-0000-0000-0000C50D0000}"/>
    <cellStyle name="Ausgabe 4 5" xfId="3528" xr:uid="{00000000-0005-0000-0000-0000C60D0000}"/>
    <cellStyle name="Ausgabe 4 5 2" xfId="3529" xr:uid="{00000000-0005-0000-0000-0000C70D0000}"/>
    <cellStyle name="Ausgabe 4 5 2 2" xfId="3530" xr:uid="{00000000-0005-0000-0000-0000C80D0000}"/>
    <cellStyle name="Ausgabe 4 5 3" xfId="3531" xr:uid="{00000000-0005-0000-0000-0000C90D0000}"/>
    <cellStyle name="Ausgabe 4 6" xfId="3532" xr:uid="{00000000-0005-0000-0000-0000CA0D0000}"/>
    <cellStyle name="Ausgabe 4 6 2" xfId="3533" xr:uid="{00000000-0005-0000-0000-0000CB0D0000}"/>
    <cellStyle name="Ausgabe 4 6 2 2" xfId="3534" xr:uid="{00000000-0005-0000-0000-0000CC0D0000}"/>
    <cellStyle name="Ausgabe 4 6 3" xfId="3535" xr:uid="{00000000-0005-0000-0000-0000CD0D0000}"/>
    <cellStyle name="Ausgabe 4 7" xfId="3536" xr:uid="{00000000-0005-0000-0000-0000CE0D0000}"/>
    <cellStyle name="Ausgabe 4 7 2" xfId="3537" xr:uid="{00000000-0005-0000-0000-0000CF0D0000}"/>
    <cellStyle name="Ausgabe 4 7 2 2" xfId="3538" xr:uid="{00000000-0005-0000-0000-0000D00D0000}"/>
    <cellStyle name="Ausgabe 4 7 3" xfId="3539" xr:uid="{00000000-0005-0000-0000-0000D10D0000}"/>
    <cellStyle name="Ausgabe 4 8" xfId="3540" xr:uid="{00000000-0005-0000-0000-0000D20D0000}"/>
    <cellStyle name="Ausgabe 4 8 2" xfId="3541" xr:uid="{00000000-0005-0000-0000-0000D30D0000}"/>
    <cellStyle name="Ausgabe 4 8 2 2" xfId="3542" xr:uid="{00000000-0005-0000-0000-0000D40D0000}"/>
    <cellStyle name="Ausgabe 4 8 3" xfId="3543" xr:uid="{00000000-0005-0000-0000-0000D50D0000}"/>
    <cellStyle name="Ausgabe 4 9" xfId="3544" xr:uid="{00000000-0005-0000-0000-0000D60D0000}"/>
    <cellStyle name="Ausgabe 5" xfId="3545" xr:uid="{00000000-0005-0000-0000-0000D70D0000}"/>
    <cellStyle name="Ausgabe 5 2" xfId="3546" xr:uid="{00000000-0005-0000-0000-0000D80D0000}"/>
    <cellStyle name="Ausgabe 5 2 2" xfId="3547" xr:uid="{00000000-0005-0000-0000-0000D90D0000}"/>
    <cellStyle name="Ausgabe 5 2 2 2" xfId="3548" xr:uid="{00000000-0005-0000-0000-0000DA0D0000}"/>
    <cellStyle name="Ausgabe 5 2 3" xfId="3549" xr:uid="{00000000-0005-0000-0000-0000DB0D0000}"/>
    <cellStyle name="Ausgabe 5 3" xfId="3550" xr:uid="{00000000-0005-0000-0000-0000DC0D0000}"/>
    <cellStyle name="Ausgabe 5 4" xfId="3551" xr:uid="{00000000-0005-0000-0000-0000DD0D0000}"/>
    <cellStyle name="Ausgabe 5 5" xfId="3552" xr:uid="{00000000-0005-0000-0000-0000DE0D0000}"/>
    <cellStyle name="Ausgabe 5 6" xfId="3553" xr:uid="{00000000-0005-0000-0000-0000DF0D0000}"/>
    <cellStyle name="Ausgabe 5 6 2" xfId="3554" xr:uid="{00000000-0005-0000-0000-0000E00D0000}"/>
    <cellStyle name="Ausgabe 5 7" xfId="3555" xr:uid="{00000000-0005-0000-0000-0000E10D0000}"/>
    <cellStyle name="Ausgabe 6" xfId="3556" xr:uid="{00000000-0005-0000-0000-0000E20D0000}"/>
    <cellStyle name="Ausgabe 6 2" xfId="3557" xr:uid="{00000000-0005-0000-0000-0000E30D0000}"/>
    <cellStyle name="Ausgabe 6 2 2" xfId="3558" xr:uid="{00000000-0005-0000-0000-0000E40D0000}"/>
    <cellStyle name="Ausgabe 6 2 2 2" xfId="3559" xr:uid="{00000000-0005-0000-0000-0000E50D0000}"/>
    <cellStyle name="Ausgabe 6 2 3" xfId="3560" xr:uid="{00000000-0005-0000-0000-0000E60D0000}"/>
    <cellStyle name="Ausgabe 6 3" xfId="3561" xr:uid="{00000000-0005-0000-0000-0000E70D0000}"/>
    <cellStyle name="Ausgabe 6 4" xfId="3562" xr:uid="{00000000-0005-0000-0000-0000E80D0000}"/>
    <cellStyle name="Ausgabe 6 5" xfId="3563" xr:uid="{00000000-0005-0000-0000-0000E90D0000}"/>
    <cellStyle name="Ausgabe 6 6" xfId="3564" xr:uid="{00000000-0005-0000-0000-0000EA0D0000}"/>
    <cellStyle name="Ausgabe 6 6 2" xfId="3565" xr:uid="{00000000-0005-0000-0000-0000EB0D0000}"/>
    <cellStyle name="Ausgabe 6 7" xfId="3566" xr:uid="{00000000-0005-0000-0000-0000EC0D0000}"/>
    <cellStyle name="Ausgabe 7" xfId="3567" xr:uid="{00000000-0005-0000-0000-0000ED0D0000}"/>
    <cellStyle name="Ausgabe 7 2" xfId="3568" xr:uid="{00000000-0005-0000-0000-0000EE0D0000}"/>
    <cellStyle name="Ausgabe 7 2 2" xfId="3569" xr:uid="{00000000-0005-0000-0000-0000EF0D0000}"/>
    <cellStyle name="Ausgabe 7 2 2 2" xfId="3570" xr:uid="{00000000-0005-0000-0000-0000F00D0000}"/>
    <cellStyle name="Ausgabe 7 2 3" xfId="3571" xr:uid="{00000000-0005-0000-0000-0000F10D0000}"/>
    <cellStyle name="Ausgabe 7 3" xfId="3572" xr:uid="{00000000-0005-0000-0000-0000F20D0000}"/>
    <cellStyle name="Ausgabe 7 4" xfId="3573" xr:uid="{00000000-0005-0000-0000-0000F30D0000}"/>
    <cellStyle name="Ausgabe 7 5" xfId="3574" xr:uid="{00000000-0005-0000-0000-0000F40D0000}"/>
    <cellStyle name="Ausgabe 7 6" xfId="3575" xr:uid="{00000000-0005-0000-0000-0000F50D0000}"/>
    <cellStyle name="Ausgabe 7 6 2" xfId="3576" xr:uid="{00000000-0005-0000-0000-0000F60D0000}"/>
    <cellStyle name="Ausgabe 7 7" xfId="3577" xr:uid="{00000000-0005-0000-0000-0000F70D0000}"/>
    <cellStyle name="Ausgabe 8" xfId="3578" xr:uid="{00000000-0005-0000-0000-0000F80D0000}"/>
    <cellStyle name="Ausgabe 8 2" xfId="3579" xr:uid="{00000000-0005-0000-0000-0000F90D0000}"/>
    <cellStyle name="Ausgabe 8 2 2" xfId="3580" xr:uid="{00000000-0005-0000-0000-0000FA0D0000}"/>
    <cellStyle name="Ausgabe 8 2 2 2" xfId="3581" xr:uid="{00000000-0005-0000-0000-0000FB0D0000}"/>
    <cellStyle name="Ausgabe 8 2 3" xfId="3582" xr:uid="{00000000-0005-0000-0000-0000FC0D0000}"/>
    <cellStyle name="Ausgabe 8 3" xfId="3583" xr:uid="{00000000-0005-0000-0000-0000FD0D0000}"/>
    <cellStyle name="Ausgabe 8 4" xfId="3584" xr:uid="{00000000-0005-0000-0000-0000FE0D0000}"/>
    <cellStyle name="Ausgabe 8 5" xfId="3585" xr:uid="{00000000-0005-0000-0000-0000FF0D0000}"/>
    <cellStyle name="Ausgabe 8 6" xfId="3586" xr:uid="{00000000-0005-0000-0000-0000000E0000}"/>
    <cellStyle name="Ausgabe 8 6 2" xfId="3587" xr:uid="{00000000-0005-0000-0000-0000010E0000}"/>
    <cellStyle name="Ausgabe 8 7" xfId="3588" xr:uid="{00000000-0005-0000-0000-0000020E0000}"/>
    <cellStyle name="Ausgabe 9" xfId="3589" xr:uid="{00000000-0005-0000-0000-0000030E0000}"/>
    <cellStyle name="Ausgabe 9 2" xfId="3590" xr:uid="{00000000-0005-0000-0000-0000040E0000}"/>
    <cellStyle name="Ausgabe 9 2 2" xfId="3591" xr:uid="{00000000-0005-0000-0000-0000050E0000}"/>
    <cellStyle name="Ausgabe 9 2 2 2" xfId="3592" xr:uid="{00000000-0005-0000-0000-0000060E0000}"/>
    <cellStyle name="Ausgabe 9 2 3" xfId="3593" xr:uid="{00000000-0005-0000-0000-0000070E0000}"/>
    <cellStyle name="Ausgabe 9 3" xfId="3594" xr:uid="{00000000-0005-0000-0000-0000080E0000}"/>
    <cellStyle name="Ausgabe 9 4" xfId="3595" xr:uid="{00000000-0005-0000-0000-0000090E0000}"/>
    <cellStyle name="Ausgabe 9 5" xfId="3596" xr:uid="{00000000-0005-0000-0000-00000A0E0000}"/>
    <cellStyle name="Ausgabe 9 6" xfId="3597" xr:uid="{00000000-0005-0000-0000-00000B0E0000}"/>
    <cellStyle name="Ausgabe 9 6 2" xfId="3598" xr:uid="{00000000-0005-0000-0000-00000C0E0000}"/>
    <cellStyle name="Ausgabe 9 7" xfId="3599" xr:uid="{00000000-0005-0000-0000-00000D0E0000}"/>
    <cellStyle name="Bad 10" xfId="3600" xr:uid="{00000000-0005-0000-0000-00000E0E0000}"/>
    <cellStyle name="Bad 11" xfId="3601" xr:uid="{00000000-0005-0000-0000-00000F0E0000}"/>
    <cellStyle name="Bad 12" xfId="3602" xr:uid="{00000000-0005-0000-0000-0000100E0000}"/>
    <cellStyle name="Bad 13" xfId="3603" xr:uid="{00000000-0005-0000-0000-0000110E0000}"/>
    <cellStyle name="Bad 2" xfId="3604" xr:uid="{00000000-0005-0000-0000-0000120E0000}"/>
    <cellStyle name="Bad 3" xfId="3605" xr:uid="{00000000-0005-0000-0000-0000130E0000}"/>
    <cellStyle name="Bad 4" xfId="3606" xr:uid="{00000000-0005-0000-0000-0000140E0000}"/>
    <cellStyle name="Bad 5" xfId="3607" xr:uid="{00000000-0005-0000-0000-0000150E0000}"/>
    <cellStyle name="Bad 6" xfId="3608" xr:uid="{00000000-0005-0000-0000-0000160E0000}"/>
    <cellStyle name="Bad 7" xfId="3609" xr:uid="{00000000-0005-0000-0000-0000170E0000}"/>
    <cellStyle name="Bad 8" xfId="3610" xr:uid="{00000000-0005-0000-0000-0000180E0000}"/>
    <cellStyle name="Bad 9" xfId="3611" xr:uid="{00000000-0005-0000-0000-0000190E0000}"/>
    <cellStyle name="Berechnung 10" xfId="3612" xr:uid="{00000000-0005-0000-0000-00001A0E0000}"/>
    <cellStyle name="Berechnung 10 2" xfId="3613" xr:uid="{00000000-0005-0000-0000-00001B0E0000}"/>
    <cellStyle name="Berechnung 10 2 2" xfId="3614" xr:uid="{00000000-0005-0000-0000-00001C0E0000}"/>
    <cellStyle name="Berechnung 10 2 2 2" xfId="3615" xr:uid="{00000000-0005-0000-0000-00001D0E0000}"/>
    <cellStyle name="Berechnung 10 2 3" xfId="3616" xr:uid="{00000000-0005-0000-0000-00001E0E0000}"/>
    <cellStyle name="Berechnung 10 3" xfId="3617" xr:uid="{00000000-0005-0000-0000-00001F0E0000}"/>
    <cellStyle name="Berechnung 10 4" xfId="3618" xr:uid="{00000000-0005-0000-0000-0000200E0000}"/>
    <cellStyle name="Berechnung 10 5" xfId="3619" xr:uid="{00000000-0005-0000-0000-0000210E0000}"/>
    <cellStyle name="Berechnung 10 6" xfId="3620" xr:uid="{00000000-0005-0000-0000-0000220E0000}"/>
    <cellStyle name="Berechnung 10 6 2" xfId="3621" xr:uid="{00000000-0005-0000-0000-0000230E0000}"/>
    <cellStyle name="Berechnung 10 7" xfId="3622" xr:uid="{00000000-0005-0000-0000-0000240E0000}"/>
    <cellStyle name="Berechnung 11" xfId="3623" xr:uid="{00000000-0005-0000-0000-0000250E0000}"/>
    <cellStyle name="Berechnung 11 2" xfId="3624" xr:uid="{00000000-0005-0000-0000-0000260E0000}"/>
    <cellStyle name="Berechnung 11 2 2" xfId="3625" xr:uid="{00000000-0005-0000-0000-0000270E0000}"/>
    <cellStyle name="Berechnung 11 2 2 2" xfId="3626" xr:uid="{00000000-0005-0000-0000-0000280E0000}"/>
    <cellStyle name="Berechnung 11 2 3" xfId="3627" xr:uid="{00000000-0005-0000-0000-0000290E0000}"/>
    <cellStyle name="Berechnung 11 3" xfId="3628" xr:uid="{00000000-0005-0000-0000-00002A0E0000}"/>
    <cellStyle name="Berechnung 11 4" xfId="3629" xr:uid="{00000000-0005-0000-0000-00002B0E0000}"/>
    <cellStyle name="Berechnung 11 5" xfId="3630" xr:uid="{00000000-0005-0000-0000-00002C0E0000}"/>
    <cellStyle name="Berechnung 11 6" xfId="3631" xr:uid="{00000000-0005-0000-0000-00002D0E0000}"/>
    <cellStyle name="Berechnung 11 6 2" xfId="3632" xr:uid="{00000000-0005-0000-0000-00002E0E0000}"/>
    <cellStyle name="Berechnung 11 7" xfId="3633" xr:uid="{00000000-0005-0000-0000-00002F0E0000}"/>
    <cellStyle name="Berechnung 12" xfId="3634" xr:uid="{00000000-0005-0000-0000-0000300E0000}"/>
    <cellStyle name="Berechnung 13" xfId="3635" xr:uid="{00000000-0005-0000-0000-0000310E0000}"/>
    <cellStyle name="Berechnung 14" xfId="3636" xr:uid="{00000000-0005-0000-0000-0000320E0000}"/>
    <cellStyle name="Berechnung 15" xfId="3637" xr:uid="{00000000-0005-0000-0000-0000330E0000}"/>
    <cellStyle name="Berechnung 16" xfId="3638" xr:uid="{00000000-0005-0000-0000-0000340E0000}"/>
    <cellStyle name="Berechnung 2" xfId="3639" xr:uid="{00000000-0005-0000-0000-0000350E0000}"/>
    <cellStyle name="Berechnung 2 10" xfId="3640" xr:uid="{00000000-0005-0000-0000-0000360E0000}"/>
    <cellStyle name="Berechnung 2 10 2" xfId="3641" xr:uid="{00000000-0005-0000-0000-0000370E0000}"/>
    <cellStyle name="Berechnung 2 10 2 2" xfId="3642" xr:uid="{00000000-0005-0000-0000-0000380E0000}"/>
    <cellStyle name="Berechnung 2 10 3" xfId="3643" xr:uid="{00000000-0005-0000-0000-0000390E0000}"/>
    <cellStyle name="Berechnung 2 11" xfId="3644" xr:uid="{00000000-0005-0000-0000-00003A0E0000}"/>
    <cellStyle name="Berechnung 2 11 2" xfId="3645" xr:uid="{00000000-0005-0000-0000-00003B0E0000}"/>
    <cellStyle name="Berechnung 2 11 2 2" xfId="3646" xr:uid="{00000000-0005-0000-0000-00003C0E0000}"/>
    <cellStyle name="Berechnung 2 11 3" xfId="3647" xr:uid="{00000000-0005-0000-0000-00003D0E0000}"/>
    <cellStyle name="Berechnung 2 12" xfId="3648" xr:uid="{00000000-0005-0000-0000-00003E0E0000}"/>
    <cellStyle name="Berechnung 2 12 2" xfId="3649" xr:uid="{00000000-0005-0000-0000-00003F0E0000}"/>
    <cellStyle name="Berechnung 2 12 2 2" xfId="3650" xr:uid="{00000000-0005-0000-0000-0000400E0000}"/>
    <cellStyle name="Berechnung 2 12 3" xfId="3651" xr:uid="{00000000-0005-0000-0000-0000410E0000}"/>
    <cellStyle name="Berechnung 2 13" xfId="3652" xr:uid="{00000000-0005-0000-0000-0000420E0000}"/>
    <cellStyle name="Berechnung 2 13 2" xfId="3653" xr:uid="{00000000-0005-0000-0000-0000430E0000}"/>
    <cellStyle name="Berechnung 2 13 2 2" xfId="3654" xr:uid="{00000000-0005-0000-0000-0000440E0000}"/>
    <cellStyle name="Berechnung 2 13 3" xfId="3655" xr:uid="{00000000-0005-0000-0000-0000450E0000}"/>
    <cellStyle name="Berechnung 2 14" xfId="3656" xr:uid="{00000000-0005-0000-0000-0000460E0000}"/>
    <cellStyle name="Berechnung 2 14 2" xfId="3657" xr:uid="{00000000-0005-0000-0000-0000470E0000}"/>
    <cellStyle name="Berechnung 2 14 2 2" xfId="3658" xr:uid="{00000000-0005-0000-0000-0000480E0000}"/>
    <cellStyle name="Berechnung 2 14 3" xfId="3659" xr:uid="{00000000-0005-0000-0000-0000490E0000}"/>
    <cellStyle name="Berechnung 2 15" xfId="3660" xr:uid="{00000000-0005-0000-0000-00004A0E0000}"/>
    <cellStyle name="Berechnung 2 15 2" xfId="3661" xr:uid="{00000000-0005-0000-0000-00004B0E0000}"/>
    <cellStyle name="Berechnung 2 15 2 2" xfId="3662" xr:uid="{00000000-0005-0000-0000-00004C0E0000}"/>
    <cellStyle name="Berechnung 2 15 3" xfId="3663" xr:uid="{00000000-0005-0000-0000-00004D0E0000}"/>
    <cellStyle name="Berechnung 2 16" xfId="3664" xr:uid="{00000000-0005-0000-0000-00004E0E0000}"/>
    <cellStyle name="Berechnung 2 16 2" xfId="3665" xr:uid="{00000000-0005-0000-0000-00004F0E0000}"/>
    <cellStyle name="Berechnung 2 16 2 2" xfId="3666" xr:uid="{00000000-0005-0000-0000-0000500E0000}"/>
    <cellStyle name="Berechnung 2 16 3" xfId="3667" xr:uid="{00000000-0005-0000-0000-0000510E0000}"/>
    <cellStyle name="Berechnung 2 17" xfId="3668" xr:uid="{00000000-0005-0000-0000-0000520E0000}"/>
    <cellStyle name="Berechnung 2 17 2" xfId="3669" xr:uid="{00000000-0005-0000-0000-0000530E0000}"/>
    <cellStyle name="Berechnung 2 17 2 2" xfId="3670" xr:uid="{00000000-0005-0000-0000-0000540E0000}"/>
    <cellStyle name="Berechnung 2 17 3" xfId="3671" xr:uid="{00000000-0005-0000-0000-0000550E0000}"/>
    <cellStyle name="Berechnung 2 18" xfId="3672" xr:uid="{00000000-0005-0000-0000-0000560E0000}"/>
    <cellStyle name="Berechnung 2 18 2" xfId="3673" xr:uid="{00000000-0005-0000-0000-0000570E0000}"/>
    <cellStyle name="Berechnung 2 18 2 2" xfId="3674" xr:uid="{00000000-0005-0000-0000-0000580E0000}"/>
    <cellStyle name="Berechnung 2 18 3" xfId="3675" xr:uid="{00000000-0005-0000-0000-0000590E0000}"/>
    <cellStyle name="Berechnung 2 19" xfId="3676" xr:uid="{00000000-0005-0000-0000-00005A0E0000}"/>
    <cellStyle name="Berechnung 2 19 2" xfId="3677" xr:uid="{00000000-0005-0000-0000-00005B0E0000}"/>
    <cellStyle name="Berechnung 2 19 2 2" xfId="3678" xr:uid="{00000000-0005-0000-0000-00005C0E0000}"/>
    <cellStyle name="Berechnung 2 19 3" xfId="3679" xr:uid="{00000000-0005-0000-0000-00005D0E0000}"/>
    <cellStyle name="Berechnung 2 2" xfId="3680" xr:uid="{00000000-0005-0000-0000-00005E0E0000}"/>
    <cellStyle name="Berechnung 2 2 2" xfId="3681" xr:uid="{00000000-0005-0000-0000-00005F0E0000}"/>
    <cellStyle name="Berechnung 2 2 2 2" xfId="3682" xr:uid="{00000000-0005-0000-0000-0000600E0000}"/>
    <cellStyle name="Berechnung 2 2 3" xfId="3683" xr:uid="{00000000-0005-0000-0000-0000610E0000}"/>
    <cellStyle name="Berechnung 2 20" xfId="3684" xr:uid="{00000000-0005-0000-0000-0000620E0000}"/>
    <cellStyle name="Berechnung 2 20 2" xfId="3685" xr:uid="{00000000-0005-0000-0000-0000630E0000}"/>
    <cellStyle name="Berechnung 2 20 2 2" xfId="3686" xr:uid="{00000000-0005-0000-0000-0000640E0000}"/>
    <cellStyle name="Berechnung 2 20 3" xfId="3687" xr:uid="{00000000-0005-0000-0000-0000650E0000}"/>
    <cellStyle name="Berechnung 2 21" xfId="3688" xr:uid="{00000000-0005-0000-0000-0000660E0000}"/>
    <cellStyle name="Berechnung 2 21 2" xfId="3689" xr:uid="{00000000-0005-0000-0000-0000670E0000}"/>
    <cellStyle name="Berechnung 2 21 2 2" xfId="3690" xr:uid="{00000000-0005-0000-0000-0000680E0000}"/>
    <cellStyle name="Berechnung 2 21 3" xfId="3691" xr:uid="{00000000-0005-0000-0000-0000690E0000}"/>
    <cellStyle name="Berechnung 2 22" xfId="3692" xr:uid="{00000000-0005-0000-0000-00006A0E0000}"/>
    <cellStyle name="Berechnung 2 22 2" xfId="3693" xr:uid="{00000000-0005-0000-0000-00006B0E0000}"/>
    <cellStyle name="Berechnung 2 22 2 2" xfId="3694" xr:uid="{00000000-0005-0000-0000-00006C0E0000}"/>
    <cellStyle name="Berechnung 2 22 3" xfId="3695" xr:uid="{00000000-0005-0000-0000-00006D0E0000}"/>
    <cellStyle name="Berechnung 2 23" xfId="3696" xr:uid="{00000000-0005-0000-0000-00006E0E0000}"/>
    <cellStyle name="Berechnung 2 23 2" xfId="3697" xr:uid="{00000000-0005-0000-0000-00006F0E0000}"/>
    <cellStyle name="Berechnung 2 23 2 2" xfId="3698" xr:uid="{00000000-0005-0000-0000-0000700E0000}"/>
    <cellStyle name="Berechnung 2 23 3" xfId="3699" xr:uid="{00000000-0005-0000-0000-0000710E0000}"/>
    <cellStyle name="Berechnung 2 24" xfId="3700" xr:uid="{00000000-0005-0000-0000-0000720E0000}"/>
    <cellStyle name="Berechnung 2 24 2" xfId="3701" xr:uid="{00000000-0005-0000-0000-0000730E0000}"/>
    <cellStyle name="Berechnung 2 24 2 2" xfId="3702" xr:uid="{00000000-0005-0000-0000-0000740E0000}"/>
    <cellStyle name="Berechnung 2 24 3" xfId="3703" xr:uid="{00000000-0005-0000-0000-0000750E0000}"/>
    <cellStyle name="Berechnung 2 25" xfId="3704" xr:uid="{00000000-0005-0000-0000-0000760E0000}"/>
    <cellStyle name="Berechnung 2 25 2" xfId="3705" xr:uid="{00000000-0005-0000-0000-0000770E0000}"/>
    <cellStyle name="Berechnung 2 25 2 2" xfId="3706" xr:uid="{00000000-0005-0000-0000-0000780E0000}"/>
    <cellStyle name="Berechnung 2 25 3" xfId="3707" xr:uid="{00000000-0005-0000-0000-0000790E0000}"/>
    <cellStyle name="Berechnung 2 26" xfId="3708" xr:uid="{00000000-0005-0000-0000-00007A0E0000}"/>
    <cellStyle name="Berechnung 2 26 2" xfId="3709" xr:uid="{00000000-0005-0000-0000-00007B0E0000}"/>
    <cellStyle name="Berechnung 2 26 2 2" xfId="3710" xr:uid="{00000000-0005-0000-0000-00007C0E0000}"/>
    <cellStyle name="Berechnung 2 26 3" xfId="3711" xr:uid="{00000000-0005-0000-0000-00007D0E0000}"/>
    <cellStyle name="Berechnung 2 27" xfId="3712" xr:uid="{00000000-0005-0000-0000-00007E0E0000}"/>
    <cellStyle name="Berechnung 2 27 2" xfId="3713" xr:uid="{00000000-0005-0000-0000-00007F0E0000}"/>
    <cellStyle name="Berechnung 2 27 2 2" xfId="3714" xr:uid="{00000000-0005-0000-0000-0000800E0000}"/>
    <cellStyle name="Berechnung 2 27 3" xfId="3715" xr:uid="{00000000-0005-0000-0000-0000810E0000}"/>
    <cellStyle name="Berechnung 2 28" xfId="3716" xr:uid="{00000000-0005-0000-0000-0000820E0000}"/>
    <cellStyle name="Berechnung 2 28 2" xfId="3717" xr:uid="{00000000-0005-0000-0000-0000830E0000}"/>
    <cellStyle name="Berechnung 2 28 2 2" xfId="3718" xr:uid="{00000000-0005-0000-0000-0000840E0000}"/>
    <cellStyle name="Berechnung 2 28 3" xfId="3719" xr:uid="{00000000-0005-0000-0000-0000850E0000}"/>
    <cellStyle name="Berechnung 2 29" xfId="3720" xr:uid="{00000000-0005-0000-0000-0000860E0000}"/>
    <cellStyle name="Berechnung 2 29 2" xfId="3721" xr:uid="{00000000-0005-0000-0000-0000870E0000}"/>
    <cellStyle name="Berechnung 2 29 2 2" xfId="3722" xr:uid="{00000000-0005-0000-0000-0000880E0000}"/>
    <cellStyle name="Berechnung 2 29 3" xfId="3723" xr:uid="{00000000-0005-0000-0000-0000890E0000}"/>
    <cellStyle name="Berechnung 2 3" xfId="3724" xr:uid="{00000000-0005-0000-0000-00008A0E0000}"/>
    <cellStyle name="Berechnung 2 3 2" xfId="3725" xr:uid="{00000000-0005-0000-0000-00008B0E0000}"/>
    <cellStyle name="Berechnung 2 3 2 2" xfId="3726" xr:uid="{00000000-0005-0000-0000-00008C0E0000}"/>
    <cellStyle name="Berechnung 2 3 3" xfId="3727" xr:uid="{00000000-0005-0000-0000-00008D0E0000}"/>
    <cellStyle name="Berechnung 2 30" xfId="3728" xr:uid="{00000000-0005-0000-0000-00008E0E0000}"/>
    <cellStyle name="Berechnung 2 30 2" xfId="3729" xr:uid="{00000000-0005-0000-0000-00008F0E0000}"/>
    <cellStyle name="Berechnung 2 30 2 2" xfId="3730" xr:uid="{00000000-0005-0000-0000-0000900E0000}"/>
    <cellStyle name="Berechnung 2 30 3" xfId="3731" xr:uid="{00000000-0005-0000-0000-0000910E0000}"/>
    <cellStyle name="Berechnung 2 31" xfId="3732" xr:uid="{00000000-0005-0000-0000-0000920E0000}"/>
    <cellStyle name="Berechnung 2 31 2" xfId="3733" xr:uid="{00000000-0005-0000-0000-0000930E0000}"/>
    <cellStyle name="Berechnung 2 31 2 2" xfId="3734" xr:uid="{00000000-0005-0000-0000-0000940E0000}"/>
    <cellStyle name="Berechnung 2 31 3" xfId="3735" xr:uid="{00000000-0005-0000-0000-0000950E0000}"/>
    <cellStyle name="Berechnung 2 32" xfId="3736" xr:uid="{00000000-0005-0000-0000-0000960E0000}"/>
    <cellStyle name="Berechnung 2 32 2" xfId="3737" xr:uid="{00000000-0005-0000-0000-0000970E0000}"/>
    <cellStyle name="Berechnung 2 32 2 2" xfId="3738" xr:uid="{00000000-0005-0000-0000-0000980E0000}"/>
    <cellStyle name="Berechnung 2 32 3" xfId="3739" xr:uid="{00000000-0005-0000-0000-0000990E0000}"/>
    <cellStyle name="Berechnung 2 33" xfId="3740" xr:uid="{00000000-0005-0000-0000-00009A0E0000}"/>
    <cellStyle name="Berechnung 2 33 2" xfId="3741" xr:uid="{00000000-0005-0000-0000-00009B0E0000}"/>
    <cellStyle name="Berechnung 2 33 2 2" xfId="3742" xr:uid="{00000000-0005-0000-0000-00009C0E0000}"/>
    <cellStyle name="Berechnung 2 33 3" xfId="3743" xr:uid="{00000000-0005-0000-0000-00009D0E0000}"/>
    <cellStyle name="Berechnung 2 34" xfId="3744" xr:uid="{00000000-0005-0000-0000-00009E0E0000}"/>
    <cellStyle name="Berechnung 2 34 2" xfId="3745" xr:uid="{00000000-0005-0000-0000-00009F0E0000}"/>
    <cellStyle name="Berechnung 2 34 2 2" xfId="3746" xr:uid="{00000000-0005-0000-0000-0000A00E0000}"/>
    <cellStyle name="Berechnung 2 34 3" xfId="3747" xr:uid="{00000000-0005-0000-0000-0000A10E0000}"/>
    <cellStyle name="Berechnung 2 35" xfId="3748" xr:uid="{00000000-0005-0000-0000-0000A20E0000}"/>
    <cellStyle name="Berechnung 2 35 2" xfId="3749" xr:uid="{00000000-0005-0000-0000-0000A30E0000}"/>
    <cellStyle name="Berechnung 2 35 2 2" xfId="3750" xr:uid="{00000000-0005-0000-0000-0000A40E0000}"/>
    <cellStyle name="Berechnung 2 35 3" xfId="3751" xr:uid="{00000000-0005-0000-0000-0000A50E0000}"/>
    <cellStyle name="Berechnung 2 36" xfId="3752" xr:uid="{00000000-0005-0000-0000-0000A60E0000}"/>
    <cellStyle name="Berechnung 2 36 2" xfId="3753" xr:uid="{00000000-0005-0000-0000-0000A70E0000}"/>
    <cellStyle name="Berechnung 2 36 2 2" xfId="3754" xr:uid="{00000000-0005-0000-0000-0000A80E0000}"/>
    <cellStyle name="Berechnung 2 36 3" xfId="3755" xr:uid="{00000000-0005-0000-0000-0000A90E0000}"/>
    <cellStyle name="Berechnung 2 37" xfId="3756" xr:uid="{00000000-0005-0000-0000-0000AA0E0000}"/>
    <cellStyle name="Berechnung 2 37 2" xfId="3757" xr:uid="{00000000-0005-0000-0000-0000AB0E0000}"/>
    <cellStyle name="Berechnung 2 38" xfId="3758" xr:uid="{00000000-0005-0000-0000-0000AC0E0000}"/>
    <cellStyle name="Berechnung 2 4" xfId="3759" xr:uid="{00000000-0005-0000-0000-0000AD0E0000}"/>
    <cellStyle name="Berechnung 2 4 2" xfId="3760" xr:uid="{00000000-0005-0000-0000-0000AE0E0000}"/>
    <cellStyle name="Berechnung 2 4 2 2" xfId="3761" xr:uid="{00000000-0005-0000-0000-0000AF0E0000}"/>
    <cellStyle name="Berechnung 2 4 3" xfId="3762" xr:uid="{00000000-0005-0000-0000-0000B00E0000}"/>
    <cellStyle name="Berechnung 2 5" xfId="3763" xr:uid="{00000000-0005-0000-0000-0000B10E0000}"/>
    <cellStyle name="Berechnung 2 5 2" xfId="3764" xr:uid="{00000000-0005-0000-0000-0000B20E0000}"/>
    <cellStyle name="Berechnung 2 5 2 2" xfId="3765" xr:uid="{00000000-0005-0000-0000-0000B30E0000}"/>
    <cellStyle name="Berechnung 2 5 3" xfId="3766" xr:uid="{00000000-0005-0000-0000-0000B40E0000}"/>
    <cellStyle name="Berechnung 2 6" xfId="3767" xr:uid="{00000000-0005-0000-0000-0000B50E0000}"/>
    <cellStyle name="Berechnung 2 6 2" xfId="3768" xr:uid="{00000000-0005-0000-0000-0000B60E0000}"/>
    <cellStyle name="Berechnung 2 6 2 2" xfId="3769" xr:uid="{00000000-0005-0000-0000-0000B70E0000}"/>
    <cellStyle name="Berechnung 2 6 3" xfId="3770" xr:uid="{00000000-0005-0000-0000-0000B80E0000}"/>
    <cellStyle name="Berechnung 2 7" xfId="3771" xr:uid="{00000000-0005-0000-0000-0000B90E0000}"/>
    <cellStyle name="Berechnung 2 7 2" xfId="3772" xr:uid="{00000000-0005-0000-0000-0000BA0E0000}"/>
    <cellStyle name="Berechnung 2 7 2 2" xfId="3773" xr:uid="{00000000-0005-0000-0000-0000BB0E0000}"/>
    <cellStyle name="Berechnung 2 7 3" xfId="3774" xr:uid="{00000000-0005-0000-0000-0000BC0E0000}"/>
    <cellStyle name="Berechnung 2 8" xfId="3775" xr:uid="{00000000-0005-0000-0000-0000BD0E0000}"/>
    <cellStyle name="Berechnung 2 8 2" xfId="3776" xr:uid="{00000000-0005-0000-0000-0000BE0E0000}"/>
    <cellStyle name="Berechnung 2 8 2 2" xfId="3777" xr:uid="{00000000-0005-0000-0000-0000BF0E0000}"/>
    <cellStyle name="Berechnung 2 8 3" xfId="3778" xr:uid="{00000000-0005-0000-0000-0000C00E0000}"/>
    <cellStyle name="Berechnung 2 9" xfId="3779" xr:uid="{00000000-0005-0000-0000-0000C10E0000}"/>
    <cellStyle name="Berechnung 2 9 2" xfId="3780" xr:uid="{00000000-0005-0000-0000-0000C20E0000}"/>
    <cellStyle name="Berechnung 2 9 2 2" xfId="3781" xr:uid="{00000000-0005-0000-0000-0000C30E0000}"/>
    <cellStyle name="Berechnung 2 9 3" xfId="3782" xr:uid="{00000000-0005-0000-0000-0000C40E0000}"/>
    <cellStyle name="Berechnung 3" xfId="3783" xr:uid="{00000000-0005-0000-0000-0000C50E0000}"/>
    <cellStyle name="Berechnung 3 10" xfId="3784" xr:uid="{00000000-0005-0000-0000-0000C60E0000}"/>
    <cellStyle name="Berechnung 3 11" xfId="3785" xr:uid="{00000000-0005-0000-0000-0000C70E0000}"/>
    <cellStyle name="Berechnung 3 12" xfId="3786" xr:uid="{00000000-0005-0000-0000-0000C80E0000}"/>
    <cellStyle name="Berechnung 3 13" xfId="3787" xr:uid="{00000000-0005-0000-0000-0000C90E0000}"/>
    <cellStyle name="Berechnung 3 14" xfId="3788" xr:uid="{00000000-0005-0000-0000-0000CA0E0000}"/>
    <cellStyle name="Berechnung 3 15" xfId="3789" xr:uid="{00000000-0005-0000-0000-0000CB0E0000}"/>
    <cellStyle name="Berechnung 3 16" xfId="3790" xr:uid="{00000000-0005-0000-0000-0000CC0E0000}"/>
    <cellStyle name="Berechnung 3 17" xfId="3791" xr:uid="{00000000-0005-0000-0000-0000CD0E0000}"/>
    <cellStyle name="Berechnung 3 18" xfId="3792" xr:uid="{00000000-0005-0000-0000-0000CE0E0000}"/>
    <cellStyle name="Berechnung 3 19" xfId="3793" xr:uid="{00000000-0005-0000-0000-0000CF0E0000}"/>
    <cellStyle name="Berechnung 3 2" xfId="3794" xr:uid="{00000000-0005-0000-0000-0000D00E0000}"/>
    <cellStyle name="Berechnung 3 2 2" xfId="3795" xr:uid="{00000000-0005-0000-0000-0000D10E0000}"/>
    <cellStyle name="Berechnung 3 2 2 2" xfId="3796" xr:uid="{00000000-0005-0000-0000-0000D20E0000}"/>
    <cellStyle name="Berechnung 3 2 3" xfId="3797" xr:uid="{00000000-0005-0000-0000-0000D30E0000}"/>
    <cellStyle name="Berechnung 3 20" xfId="3798" xr:uid="{00000000-0005-0000-0000-0000D40E0000}"/>
    <cellStyle name="Berechnung 3 21" xfId="3799" xr:uid="{00000000-0005-0000-0000-0000D50E0000}"/>
    <cellStyle name="Berechnung 3 22" xfId="3800" xr:uid="{00000000-0005-0000-0000-0000D60E0000}"/>
    <cellStyle name="Berechnung 3 23" xfId="3801" xr:uid="{00000000-0005-0000-0000-0000D70E0000}"/>
    <cellStyle name="Berechnung 3 24" xfId="3802" xr:uid="{00000000-0005-0000-0000-0000D80E0000}"/>
    <cellStyle name="Berechnung 3 25" xfId="3803" xr:uid="{00000000-0005-0000-0000-0000D90E0000}"/>
    <cellStyle name="Berechnung 3 26" xfId="3804" xr:uid="{00000000-0005-0000-0000-0000DA0E0000}"/>
    <cellStyle name="Berechnung 3 27" xfId="3805" xr:uid="{00000000-0005-0000-0000-0000DB0E0000}"/>
    <cellStyle name="Berechnung 3 28" xfId="3806" xr:uid="{00000000-0005-0000-0000-0000DC0E0000}"/>
    <cellStyle name="Berechnung 3 29" xfId="3807" xr:uid="{00000000-0005-0000-0000-0000DD0E0000}"/>
    <cellStyle name="Berechnung 3 3" xfId="3808" xr:uid="{00000000-0005-0000-0000-0000DE0E0000}"/>
    <cellStyle name="Berechnung 3 3 2" xfId="3809" xr:uid="{00000000-0005-0000-0000-0000DF0E0000}"/>
    <cellStyle name="Berechnung 3 3 2 2" xfId="3810" xr:uid="{00000000-0005-0000-0000-0000E00E0000}"/>
    <cellStyle name="Berechnung 3 3 3" xfId="3811" xr:uid="{00000000-0005-0000-0000-0000E10E0000}"/>
    <cellStyle name="Berechnung 3 30" xfId="3812" xr:uid="{00000000-0005-0000-0000-0000E20E0000}"/>
    <cellStyle name="Berechnung 3 30 2" xfId="3813" xr:uid="{00000000-0005-0000-0000-0000E30E0000}"/>
    <cellStyle name="Berechnung 3 31" xfId="3814" xr:uid="{00000000-0005-0000-0000-0000E40E0000}"/>
    <cellStyle name="Berechnung 3 4" xfId="3815" xr:uid="{00000000-0005-0000-0000-0000E50E0000}"/>
    <cellStyle name="Berechnung 3 4 2" xfId="3816" xr:uid="{00000000-0005-0000-0000-0000E60E0000}"/>
    <cellStyle name="Berechnung 3 4 2 2" xfId="3817" xr:uid="{00000000-0005-0000-0000-0000E70E0000}"/>
    <cellStyle name="Berechnung 3 4 3" xfId="3818" xr:uid="{00000000-0005-0000-0000-0000E80E0000}"/>
    <cellStyle name="Berechnung 3 5" xfId="3819" xr:uid="{00000000-0005-0000-0000-0000E90E0000}"/>
    <cellStyle name="Berechnung 3 5 2" xfId="3820" xr:uid="{00000000-0005-0000-0000-0000EA0E0000}"/>
    <cellStyle name="Berechnung 3 5 2 2" xfId="3821" xr:uid="{00000000-0005-0000-0000-0000EB0E0000}"/>
    <cellStyle name="Berechnung 3 5 3" xfId="3822" xr:uid="{00000000-0005-0000-0000-0000EC0E0000}"/>
    <cellStyle name="Berechnung 3 6" xfId="3823" xr:uid="{00000000-0005-0000-0000-0000ED0E0000}"/>
    <cellStyle name="Berechnung 3 6 2" xfId="3824" xr:uid="{00000000-0005-0000-0000-0000EE0E0000}"/>
    <cellStyle name="Berechnung 3 6 2 2" xfId="3825" xr:uid="{00000000-0005-0000-0000-0000EF0E0000}"/>
    <cellStyle name="Berechnung 3 6 3" xfId="3826" xr:uid="{00000000-0005-0000-0000-0000F00E0000}"/>
    <cellStyle name="Berechnung 3 7" xfId="3827" xr:uid="{00000000-0005-0000-0000-0000F10E0000}"/>
    <cellStyle name="Berechnung 3 7 2" xfId="3828" xr:uid="{00000000-0005-0000-0000-0000F20E0000}"/>
    <cellStyle name="Berechnung 3 7 2 2" xfId="3829" xr:uid="{00000000-0005-0000-0000-0000F30E0000}"/>
    <cellStyle name="Berechnung 3 7 3" xfId="3830" xr:uid="{00000000-0005-0000-0000-0000F40E0000}"/>
    <cellStyle name="Berechnung 3 8" xfId="3831" xr:uid="{00000000-0005-0000-0000-0000F50E0000}"/>
    <cellStyle name="Berechnung 3 8 2" xfId="3832" xr:uid="{00000000-0005-0000-0000-0000F60E0000}"/>
    <cellStyle name="Berechnung 3 8 2 2" xfId="3833" xr:uid="{00000000-0005-0000-0000-0000F70E0000}"/>
    <cellStyle name="Berechnung 3 8 3" xfId="3834" xr:uid="{00000000-0005-0000-0000-0000F80E0000}"/>
    <cellStyle name="Berechnung 3 9" xfId="3835" xr:uid="{00000000-0005-0000-0000-0000F90E0000}"/>
    <cellStyle name="Berechnung 4" xfId="3836" xr:uid="{00000000-0005-0000-0000-0000FA0E0000}"/>
    <cellStyle name="Berechnung 4 10" xfId="3837" xr:uid="{00000000-0005-0000-0000-0000FB0E0000}"/>
    <cellStyle name="Berechnung 4 11" xfId="3838" xr:uid="{00000000-0005-0000-0000-0000FC0E0000}"/>
    <cellStyle name="Berechnung 4 12" xfId="3839" xr:uid="{00000000-0005-0000-0000-0000FD0E0000}"/>
    <cellStyle name="Berechnung 4 12 2" xfId="3840" xr:uid="{00000000-0005-0000-0000-0000FE0E0000}"/>
    <cellStyle name="Berechnung 4 13" xfId="3841" xr:uid="{00000000-0005-0000-0000-0000FF0E0000}"/>
    <cellStyle name="Berechnung 4 2" xfId="3842" xr:uid="{00000000-0005-0000-0000-0000000F0000}"/>
    <cellStyle name="Berechnung 4 2 2" xfId="3843" xr:uid="{00000000-0005-0000-0000-0000010F0000}"/>
    <cellStyle name="Berechnung 4 2 2 2" xfId="3844" xr:uid="{00000000-0005-0000-0000-0000020F0000}"/>
    <cellStyle name="Berechnung 4 2 3" xfId="3845" xr:uid="{00000000-0005-0000-0000-0000030F0000}"/>
    <cellStyle name="Berechnung 4 3" xfId="3846" xr:uid="{00000000-0005-0000-0000-0000040F0000}"/>
    <cellStyle name="Berechnung 4 3 2" xfId="3847" xr:uid="{00000000-0005-0000-0000-0000050F0000}"/>
    <cellStyle name="Berechnung 4 3 2 2" xfId="3848" xr:uid="{00000000-0005-0000-0000-0000060F0000}"/>
    <cellStyle name="Berechnung 4 3 3" xfId="3849" xr:uid="{00000000-0005-0000-0000-0000070F0000}"/>
    <cellStyle name="Berechnung 4 4" xfId="3850" xr:uid="{00000000-0005-0000-0000-0000080F0000}"/>
    <cellStyle name="Berechnung 4 4 2" xfId="3851" xr:uid="{00000000-0005-0000-0000-0000090F0000}"/>
    <cellStyle name="Berechnung 4 4 2 2" xfId="3852" xr:uid="{00000000-0005-0000-0000-00000A0F0000}"/>
    <cellStyle name="Berechnung 4 4 3" xfId="3853" xr:uid="{00000000-0005-0000-0000-00000B0F0000}"/>
    <cellStyle name="Berechnung 4 5" xfId="3854" xr:uid="{00000000-0005-0000-0000-00000C0F0000}"/>
    <cellStyle name="Berechnung 4 5 2" xfId="3855" xr:uid="{00000000-0005-0000-0000-00000D0F0000}"/>
    <cellStyle name="Berechnung 4 5 2 2" xfId="3856" xr:uid="{00000000-0005-0000-0000-00000E0F0000}"/>
    <cellStyle name="Berechnung 4 5 3" xfId="3857" xr:uid="{00000000-0005-0000-0000-00000F0F0000}"/>
    <cellStyle name="Berechnung 4 6" xfId="3858" xr:uid="{00000000-0005-0000-0000-0000100F0000}"/>
    <cellStyle name="Berechnung 4 6 2" xfId="3859" xr:uid="{00000000-0005-0000-0000-0000110F0000}"/>
    <cellStyle name="Berechnung 4 6 2 2" xfId="3860" xr:uid="{00000000-0005-0000-0000-0000120F0000}"/>
    <cellStyle name="Berechnung 4 6 3" xfId="3861" xr:uid="{00000000-0005-0000-0000-0000130F0000}"/>
    <cellStyle name="Berechnung 4 7" xfId="3862" xr:uid="{00000000-0005-0000-0000-0000140F0000}"/>
    <cellStyle name="Berechnung 4 7 2" xfId="3863" xr:uid="{00000000-0005-0000-0000-0000150F0000}"/>
    <cellStyle name="Berechnung 4 7 2 2" xfId="3864" xr:uid="{00000000-0005-0000-0000-0000160F0000}"/>
    <cellStyle name="Berechnung 4 7 3" xfId="3865" xr:uid="{00000000-0005-0000-0000-0000170F0000}"/>
    <cellStyle name="Berechnung 4 8" xfId="3866" xr:uid="{00000000-0005-0000-0000-0000180F0000}"/>
    <cellStyle name="Berechnung 4 8 2" xfId="3867" xr:uid="{00000000-0005-0000-0000-0000190F0000}"/>
    <cellStyle name="Berechnung 4 8 2 2" xfId="3868" xr:uid="{00000000-0005-0000-0000-00001A0F0000}"/>
    <cellStyle name="Berechnung 4 8 3" xfId="3869" xr:uid="{00000000-0005-0000-0000-00001B0F0000}"/>
    <cellStyle name="Berechnung 4 9" xfId="3870" xr:uid="{00000000-0005-0000-0000-00001C0F0000}"/>
    <cellStyle name="Berechnung 5" xfId="3871" xr:uid="{00000000-0005-0000-0000-00001D0F0000}"/>
    <cellStyle name="Berechnung 5 2" xfId="3872" xr:uid="{00000000-0005-0000-0000-00001E0F0000}"/>
    <cellStyle name="Berechnung 5 2 2" xfId="3873" xr:uid="{00000000-0005-0000-0000-00001F0F0000}"/>
    <cellStyle name="Berechnung 5 2 2 2" xfId="3874" xr:uid="{00000000-0005-0000-0000-0000200F0000}"/>
    <cellStyle name="Berechnung 5 2 3" xfId="3875" xr:uid="{00000000-0005-0000-0000-0000210F0000}"/>
    <cellStyle name="Berechnung 5 3" xfId="3876" xr:uid="{00000000-0005-0000-0000-0000220F0000}"/>
    <cellStyle name="Berechnung 5 4" xfId="3877" xr:uid="{00000000-0005-0000-0000-0000230F0000}"/>
    <cellStyle name="Berechnung 5 5" xfId="3878" xr:uid="{00000000-0005-0000-0000-0000240F0000}"/>
    <cellStyle name="Berechnung 5 6" xfId="3879" xr:uid="{00000000-0005-0000-0000-0000250F0000}"/>
    <cellStyle name="Berechnung 5 6 2" xfId="3880" xr:uid="{00000000-0005-0000-0000-0000260F0000}"/>
    <cellStyle name="Berechnung 5 7" xfId="3881" xr:uid="{00000000-0005-0000-0000-0000270F0000}"/>
    <cellStyle name="Berechnung 6" xfId="3882" xr:uid="{00000000-0005-0000-0000-0000280F0000}"/>
    <cellStyle name="Berechnung 6 2" xfId="3883" xr:uid="{00000000-0005-0000-0000-0000290F0000}"/>
    <cellStyle name="Berechnung 6 2 2" xfId="3884" xr:uid="{00000000-0005-0000-0000-00002A0F0000}"/>
    <cellStyle name="Berechnung 6 2 2 2" xfId="3885" xr:uid="{00000000-0005-0000-0000-00002B0F0000}"/>
    <cellStyle name="Berechnung 6 2 3" xfId="3886" xr:uid="{00000000-0005-0000-0000-00002C0F0000}"/>
    <cellStyle name="Berechnung 6 3" xfId="3887" xr:uid="{00000000-0005-0000-0000-00002D0F0000}"/>
    <cellStyle name="Berechnung 6 4" xfId="3888" xr:uid="{00000000-0005-0000-0000-00002E0F0000}"/>
    <cellStyle name="Berechnung 6 5" xfId="3889" xr:uid="{00000000-0005-0000-0000-00002F0F0000}"/>
    <cellStyle name="Berechnung 6 6" xfId="3890" xr:uid="{00000000-0005-0000-0000-0000300F0000}"/>
    <cellStyle name="Berechnung 6 6 2" xfId="3891" xr:uid="{00000000-0005-0000-0000-0000310F0000}"/>
    <cellStyle name="Berechnung 6 7" xfId="3892" xr:uid="{00000000-0005-0000-0000-0000320F0000}"/>
    <cellStyle name="Berechnung 7" xfId="3893" xr:uid="{00000000-0005-0000-0000-0000330F0000}"/>
    <cellStyle name="Berechnung 7 2" xfId="3894" xr:uid="{00000000-0005-0000-0000-0000340F0000}"/>
    <cellStyle name="Berechnung 7 2 2" xfId="3895" xr:uid="{00000000-0005-0000-0000-0000350F0000}"/>
    <cellStyle name="Berechnung 7 2 2 2" xfId="3896" xr:uid="{00000000-0005-0000-0000-0000360F0000}"/>
    <cellStyle name="Berechnung 7 2 3" xfId="3897" xr:uid="{00000000-0005-0000-0000-0000370F0000}"/>
    <cellStyle name="Berechnung 7 3" xfId="3898" xr:uid="{00000000-0005-0000-0000-0000380F0000}"/>
    <cellStyle name="Berechnung 7 4" xfId="3899" xr:uid="{00000000-0005-0000-0000-0000390F0000}"/>
    <cellStyle name="Berechnung 7 5" xfId="3900" xr:uid="{00000000-0005-0000-0000-00003A0F0000}"/>
    <cellStyle name="Berechnung 7 6" xfId="3901" xr:uid="{00000000-0005-0000-0000-00003B0F0000}"/>
    <cellStyle name="Berechnung 7 6 2" xfId="3902" xr:uid="{00000000-0005-0000-0000-00003C0F0000}"/>
    <cellStyle name="Berechnung 7 7" xfId="3903" xr:uid="{00000000-0005-0000-0000-00003D0F0000}"/>
    <cellStyle name="Berechnung 8" xfId="3904" xr:uid="{00000000-0005-0000-0000-00003E0F0000}"/>
    <cellStyle name="Berechnung 8 2" xfId="3905" xr:uid="{00000000-0005-0000-0000-00003F0F0000}"/>
    <cellStyle name="Berechnung 8 2 2" xfId="3906" xr:uid="{00000000-0005-0000-0000-0000400F0000}"/>
    <cellStyle name="Berechnung 8 2 2 2" xfId="3907" xr:uid="{00000000-0005-0000-0000-0000410F0000}"/>
    <cellStyle name="Berechnung 8 2 3" xfId="3908" xr:uid="{00000000-0005-0000-0000-0000420F0000}"/>
    <cellStyle name="Berechnung 8 3" xfId="3909" xr:uid="{00000000-0005-0000-0000-0000430F0000}"/>
    <cellStyle name="Berechnung 8 4" xfId="3910" xr:uid="{00000000-0005-0000-0000-0000440F0000}"/>
    <cellStyle name="Berechnung 8 5" xfId="3911" xr:uid="{00000000-0005-0000-0000-0000450F0000}"/>
    <cellStyle name="Berechnung 8 6" xfId="3912" xr:uid="{00000000-0005-0000-0000-0000460F0000}"/>
    <cellStyle name="Berechnung 8 6 2" xfId="3913" xr:uid="{00000000-0005-0000-0000-0000470F0000}"/>
    <cellStyle name="Berechnung 8 7" xfId="3914" xr:uid="{00000000-0005-0000-0000-0000480F0000}"/>
    <cellStyle name="Berechnung 9" xfId="3915" xr:uid="{00000000-0005-0000-0000-0000490F0000}"/>
    <cellStyle name="Berechnung 9 2" xfId="3916" xr:uid="{00000000-0005-0000-0000-00004A0F0000}"/>
    <cellStyle name="Berechnung 9 2 2" xfId="3917" xr:uid="{00000000-0005-0000-0000-00004B0F0000}"/>
    <cellStyle name="Berechnung 9 2 2 2" xfId="3918" xr:uid="{00000000-0005-0000-0000-00004C0F0000}"/>
    <cellStyle name="Berechnung 9 2 3" xfId="3919" xr:uid="{00000000-0005-0000-0000-00004D0F0000}"/>
    <cellStyle name="Berechnung 9 3" xfId="3920" xr:uid="{00000000-0005-0000-0000-00004E0F0000}"/>
    <cellStyle name="Berechnung 9 4" xfId="3921" xr:uid="{00000000-0005-0000-0000-00004F0F0000}"/>
    <cellStyle name="Berechnung 9 5" xfId="3922" xr:uid="{00000000-0005-0000-0000-0000500F0000}"/>
    <cellStyle name="Berechnung 9 6" xfId="3923" xr:uid="{00000000-0005-0000-0000-0000510F0000}"/>
    <cellStyle name="Berechnung 9 6 2" xfId="3924" xr:uid="{00000000-0005-0000-0000-0000520F0000}"/>
    <cellStyle name="Berechnung 9 7" xfId="3925" xr:uid="{00000000-0005-0000-0000-0000530F0000}"/>
    <cellStyle name="Calculation 10" xfId="3926" xr:uid="{00000000-0005-0000-0000-0000540F0000}"/>
    <cellStyle name="Calculation 10 2" xfId="3927" xr:uid="{00000000-0005-0000-0000-0000550F0000}"/>
    <cellStyle name="Calculation 10 2 2" xfId="3928" xr:uid="{00000000-0005-0000-0000-0000560F0000}"/>
    <cellStyle name="Calculation 10 3" xfId="3929" xr:uid="{00000000-0005-0000-0000-0000570F0000}"/>
    <cellStyle name="Calculation 11" xfId="3930" xr:uid="{00000000-0005-0000-0000-0000580F0000}"/>
    <cellStyle name="Calculation 11 2" xfId="3931" xr:uid="{00000000-0005-0000-0000-0000590F0000}"/>
    <cellStyle name="Calculation 11 2 2" xfId="3932" xr:uid="{00000000-0005-0000-0000-00005A0F0000}"/>
    <cellStyle name="Calculation 11 3" xfId="3933" xr:uid="{00000000-0005-0000-0000-00005B0F0000}"/>
    <cellStyle name="Calculation 12" xfId="3934" xr:uid="{00000000-0005-0000-0000-00005C0F0000}"/>
    <cellStyle name="Calculation 12 2" xfId="3935" xr:uid="{00000000-0005-0000-0000-00005D0F0000}"/>
    <cellStyle name="Calculation 12 2 2" xfId="3936" xr:uid="{00000000-0005-0000-0000-00005E0F0000}"/>
    <cellStyle name="Calculation 12 3" xfId="3937" xr:uid="{00000000-0005-0000-0000-00005F0F0000}"/>
    <cellStyle name="Calculation 13" xfId="3938" xr:uid="{00000000-0005-0000-0000-0000600F0000}"/>
    <cellStyle name="Calculation 13 2" xfId="3939" xr:uid="{00000000-0005-0000-0000-0000610F0000}"/>
    <cellStyle name="Calculation 13 2 2" xfId="3940" xr:uid="{00000000-0005-0000-0000-0000620F0000}"/>
    <cellStyle name="Calculation 13 3" xfId="3941" xr:uid="{00000000-0005-0000-0000-0000630F0000}"/>
    <cellStyle name="Calculation 14" xfId="3942" xr:uid="{00000000-0005-0000-0000-0000640F0000}"/>
    <cellStyle name="Calculation 14 2" xfId="3943" xr:uid="{00000000-0005-0000-0000-0000650F0000}"/>
    <cellStyle name="Calculation 15" xfId="3944" xr:uid="{00000000-0005-0000-0000-0000660F0000}"/>
    <cellStyle name="Calculation 2" xfId="3945" xr:uid="{00000000-0005-0000-0000-0000670F0000}"/>
    <cellStyle name="Calculation 2 2" xfId="3946" xr:uid="{00000000-0005-0000-0000-0000680F0000}"/>
    <cellStyle name="Calculation 2 2 2" xfId="3947" xr:uid="{00000000-0005-0000-0000-0000690F0000}"/>
    <cellStyle name="Calculation 2 3" xfId="3948" xr:uid="{00000000-0005-0000-0000-00006A0F0000}"/>
    <cellStyle name="Calculation 3" xfId="3949" xr:uid="{00000000-0005-0000-0000-00006B0F0000}"/>
    <cellStyle name="Calculation 3 2" xfId="3950" xr:uid="{00000000-0005-0000-0000-00006C0F0000}"/>
    <cellStyle name="Calculation 3 2 2" xfId="3951" xr:uid="{00000000-0005-0000-0000-00006D0F0000}"/>
    <cellStyle name="Calculation 3 3" xfId="3952" xr:uid="{00000000-0005-0000-0000-00006E0F0000}"/>
    <cellStyle name="Calculation 4" xfId="3953" xr:uid="{00000000-0005-0000-0000-00006F0F0000}"/>
    <cellStyle name="Calculation 4 2" xfId="3954" xr:uid="{00000000-0005-0000-0000-0000700F0000}"/>
    <cellStyle name="Calculation 4 2 2" xfId="3955" xr:uid="{00000000-0005-0000-0000-0000710F0000}"/>
    <cellStyle name="Calculation 4 3" xfId="3956" xr:uid="{00000000-0005-0000-0000-0000720F0000}"/>
    <cellStyle name="Calculation 5" xfId="3957" xr:uid="{00000000-0005-0000-0000-0000730F0000}"/>
    <cellStyle name="Calculation 5 2" xfId="3958" xr:uid="{00000000-0005-0000-0000-0000740F0000}"/>
    <cellStyle name="Calculation 5 2 2" xfId="3959" xr:uid="{00000000-0005-0000-0000-0000750F0000}"/>
    <cellStyle name="Calculation 5 3" xfId="3960" xr:uid="{00000000-0005-0000-0000-0000760F0000}"/>
    <cellStyle name="Calculation 6" xfId="3961" xr:uid="{00000000-0005-0000-0000-0000770F0000}"/>
    <cellStyle name="Calculation 6 2" xfId="3962" xr:uid="{00000000-0005-0000-0000-0000780F0000}"/>
    <cellStyle name="Calculation 6 2 2" xfId="3963" xr:uid="{00000000-0005-0000-0000-0000790F0000}"/>
    <cellStyle name="Calculation 6 3" xfId="3964" xr:uid="{00000000-0005-0000-0000-00007A0F0000}"/>
    <cellStyle name="Calculation 7" xfId="3965" xr:uid="{00000000-0005-0000-0000-00007B0F0000}"/>
    <cellStyle name="Calculation 7 2" xfId="3966" xr:uid="{00000000-0005-0000-0000-00007C0F0000}"/>
    <cellStyle name="Calculation 7 2 2" xfId="3967" xr:uid="{00000000-0005-0000-0000-00007D0F0000}"/>
    <cellStyle name="Calculation 7 3" xfId="3968" xr:uid="{00000000-0005-0000-0000-00007E0F0000}"/>
    <cellStyle name="Calculation 8" xfId="3969" xr:uid="{00000000-0005-0000-0000-00007F0F0000}"/>
    <cellStyle name="Calculation 8 2" xfId="3970" xr:uid="{00000000-0005-0000-0000-0000800F0000}"/>
    <cellStyle name="Calculation 8 2 2" xfId="3971" xr:uid="{00000000-0005-0000-0000-0000810F0000}"/>
    <cellStyle name="Calculation 8 3" xfId="3972" xr:uid="{00000000-0005-0000-0000-0000820F0000}"/>
    <cellStyle name="Calculation 9" xfId="3973" xr:uid="{00000000-0005-0000-0000-0000830F0000}"/>
    <cellStyle name="Calculation 9 2" xfId="3974" xr:uid="{00000000-0005-0000-0000-0000840F0000}"/>
    <cellStyle name="Calculation 9 2 2" xfId="3975" xr:uid="{00000000-0005-0000-0000-0000850F0000}"/>
    <cellStyle name="Calculation 9 3" xfId="3976" xr:uid="{00000000-0005-0000-0000-0000860F0000}"/>
    <cellStyle name="Check Cell 10" xfId="3977" xr:uid="{00000000-0005-0000-0000-0000870F0000}"/>
    <cellStyle name="Check Cell 11" xfId="3978" xr:uid="{00000000-0005-0000-0000-0000880F0000}"/>
    <cellStyle name="Check Cell 12" xfId="3979" xr:uid="{00000000-0005-0000-0000-0000890F0000}"/>
    <cellStyle name="Check Cell 13" xfId="3980" xr:uid="{00000000-0005-0000-0000-00008A0F0000}"/>
    <cellStyle name="Check Cell 2" xfId="3981" xr:uid="{00000000-0005-0000-0000-00008B0F0000}"/>
    <cellStyle name="Check Cell 3" xfId="3982" xr:uid="{00000000-0005-0000-0000-00008C0F0000}"/>
    <cellStyle name="Check Cell 4" xfId="3983" xr:uid="{00000000-0005-0000-0000-00008D0F0000}"/>
    <cellStyle name="Check Cell 5" xfId="3984" xr:uid="{00000000-0005-0000-0000-00008E0F0000}"/>
    <cellStyle name="Check Cell 6" xfId="3985" xr:uid="{00000000-0005-0000-0000-00008F0F0000}"/>
    <cellStyle name="Check Cell 7" xfId="3986" xr:uid="{00000000-0005-0000-0000-0000900F0000}"/>
    <cellStyle name="Check Cell 8" xfId="3987" xr:uid="{00000000-0005-0000-0000-0000910F0000}"/>
    <cellStyle name="Check Cell 9" xfId="3988" xr:uid="{00000000-0005-0000-0000-0000920F0000}"/>
    <cellStyle name="Daten" xfId="3989" xr:uid="{00000000-0005-0000-0000-0000930F0000}"/>
    <cellStyle name="Dezimal 2" xfId="3990" xr:uid="{00000000-0005-0000-0000-0000940F0000}"/>
    <cellStyle name="Dezimal 2 2" xfId="3991" xr:uid="{00000000-0005-0000-0000-0000950F0000}"/>
    <cellStyle name="Dezimal 2 2 2" xfId="3992" xr:uid="{00000000-0005-0000-0000-0000960F0000}"/>
    <cellStyle name="Dezimal 2 2 2 2" xfId="3993" xr:uid="{00000000-0005-0000-0000-0000970F0000}"/>
    <cellStyle name="Dezimal 2 2 3" xfId="3994" xr:uid="{00000000-0005-0000-0000-0000980F0000}"/>
    <cellStyle name="Dezimal 2 3" xfId="3995" xr:uid="{00000000-0005-0000-0000-0000990F0000}"/>
    <cellStyle name="Dezimal 2 3 2" xfId="3996" xr:uid="{00000000-0005-0000-0000-00009A0F0000}"/>
    <cellStyle name="Dezimal 2 3 2 2" xfId="3997" xr:uid="{00000000-0005-0000-0000-00009B0F0000}"/>
    <cellStyle name="Dezimal 2 3 3" xfId="3998" xr:uid="{00000000-0005-0000-0000-00009C0F0000}"/>
    <cellStyle name="Dezimal 2 4" xfId="3999" xr:uid="{00000000-0005-0000-0000-00009D0F0000}"/>
    <cellStyle name="Dezimal 2 4 2" xfId="4000" xr:uid="{00000000-0005-0000-0000-00009E0F0000}"/>
    <cellStyle name="Dezimal 2 5" xfId="4001" xr:uid="{00000000-0005-0000-0000-00009F0F0000}"/>
    <cellStyle name="Dezimal 2 5 2" xfId="4002" xr:uid="{00000000-0005-0000-0000-0000A00F0000}"/>
    <cellStyle name="Dezimal 2 6" xfId="4003" xr:uid="{00000000-0005-0000-0000-0000A10F0000}"/>
    <cellStyle name="Dezimal 2 6 2" xfId="4004" xr:uid="{00000000-0005-0000-0000-0000A20F0000}"/>
    <cellStyle name="Dezimal 2 7" xfId="4005" xr:uid="{00000000-0005-0000-0000-0000A30F0000}"/>
    <cellStyle name="Dezimal 2 7 2" xfId="4006" xr:uid="{00000000-0005-0000-0000-0000A40F0000}"/>
    <cellStyle name="Dezimal 2 8" xfId="4007" xr:uid="{00000000-0005-0000-0000-0000A50F0000}"/>
    <cellStyle name="Dezimal 3" xfId="4008" xr:uid="{00000000-0005-0000-0000-0000A60F0000}"/>
    <cellStyle name="Dezimal 3 2" xfId="4009" xr:uid="{00000000-0005-0000-0000-0000A70F0000}"/>
    <cellStyle name="Dezimal 3 2 2" xfId="4010" xr:uid="{00000000-0005-0000-0000-0000A80F0000}"/>
    <cellStyle name="Dezimal 3 2 2 2" xfId="4011" xr:uid="{00000000-0005-0000-0000-0000A90F0000}"/>
    <cellStyle name="Dezimal 3 2 3" xfId="4012" xr:uid="{00000000-0005-0000-0000-0000AA0F0000}"/>
    <cellStyle name="Dezimal 3 3" xfId="4013" xr:uid="{00000000-0005-0000-0000-0000AB0F0000}"/>
    <cellStyle name="Dezimal 3 3 2" xfId="4014" xr:uid="{00000000-0005-0000-0000-0000AC0F0000}"/>
    <cellStyle name="Dezimal 3 4" xfId="4015" xr:uid="{00000000-0005-0000-0000-0000AD0F0000}"/>
    <cellStyle name="Dezimal 4" xfId="4016" xr:uid="{00000000-0005-0000-0000-0000AE0F0000}"/>
    <cellStyle name="Dezimal 4 2" xfId="4017" xr:uid="{00000000-0005-0000-0000-0000AF0F0000}"/>
    <cellStyle name="Dezimal 5" xfId="4018" xr:uid="{00000000-0005-0000-0000-0000B00F0000}"/>
    <cellStyle name="Dezimal 5 2" xfId="4019" xr:uid="{00000000-0005-0000-0000-0000B10F0000}"/>
    <cellStyle name="Dezimal 6" xfId="4020" xr:uid="{00000000-0005-0000-0000-0000B20F0000}"/>
    <cellStyle name="Dezimal 7" xfId="4021" xr:uid="{00000000-0005-0000-0000-0000B30F0000}"/>
    <cellStyle name="Dezimal 8" xfId="4022" xr:uid="{00000000-0005-0000-0000-0000B40F0000}"/>
    <cellStyle name="Dezimal 8 2" xfId="4023" xr:uid="{00000000-0005-0000-0000-0000B50F0000}"/>
    <cellStyle name="Eingabe 10" xfId="4024" xr:uid="{00000000-0005-0000-0000-0000B60F0000}"/>
    <cellStyle name="Eingabe 10 2" xfId="4025" xr:uid="{00000000-0005-0000-0000-0000B70F0000}"/>
    <cellStyle name="Eingabe 10 2 2" xfId="4026" xr:uid="{00000000-0005-0000-0000-0000B80F0000}"/>
    <cellStyle name="Eingabe 10 2 2 2" xfId="4027" xr:uid="{00000000-0005-0000-0000-0000B90F0000}"/>
    <cellStyle name="Eingabe 10 2 3" xfId="4028" xr:uid="{00000000-0005-0000-0000-0000BA0F0000}"/>
    <cellStyle name="Eingabe 10 3" xfId="4029" xr:uid="{00000000-0005-0000-0000-0000BB0F0000}"/>
    <cellStyle name="Eingabe 10 4" xfId="4030" xr:uid="{00000000-0005-0000-0000-0000BC0F0000}"/>
    <cellStyle name="Eingabe 10 5" xfId="4031" xr:uid="{00000000-0005-0000-0000-0000BD0F0000}"/>
    <cellStyle name="Eingabe 10 6" xfId="4032" xr:uid="{00000000-0005-0000-0000-0000BE0F0000}"/>
    <cellStyle name="Eingabe 10 6 2" xfId="4033" xr:uid="{00000000-0005-0000-0000-0000BF0F0000}"/>
    <cellStyle name="Eingabe 10 7" xfId="4034" xr:uid="{00000000-0005-0000-0000-0000C00F0000}"/>
    <cellStyle name="Eingabe 11" xfId="4035" xr:uid="{00000000-0005-0000-0000-0000C10F0000}"/>
    <cellStyle name="Eingabe 11 2" xfId="4036" xr:uid="{00000000-0005-0000-0000-0000C20F0000}"/>
    <cellStyle name="Eingabe 11 2 2" xfId="4037" xr:uid="{00000000-0005-0000-0000-0000C30F0000}"/>
    <cellStyle name="Eingabe 11 2 2 2" xfId="4038" xr:uid="{00000000-0005-0000-0000-0000C40F0000}"/>
    <cellStyle name="Eingabe 11 2 3" xfId="4039" xr:uid="{00000000-0005-0000-0000-0000C50F0000}"/>
    <cellStyle name="Eingabe 11 3" xfId="4040" xr:uid="{00000000-0005-0000-0000-0000C60F0000}"/>
    <cellStyle name="Eingabe 11 4" xfId="4041" xr:uid="{00000000-0005-0000-0000-0000C70F0000}"/>
    <cellStyle name="Eingabe 11 5" xfId="4042" xr:uid="{00000000-0005-0000-0000-0000C80F0000}"/>
    <cellStyle name="Eingabe 11 6" xfId="4043" xr:uid="{00000000-0005-0000-0000-0000C90F0000}"/>
    <cellStyle name="Eingabe 11 6 2" xfId="4044" xr:uid="{00000000-0005-0000-0000-0000CA0F0000}"/>
    <cellStyle name="Eingabe 11 7" xfId="4045" xr:uid="{00000000-0005-0000-0000-0000CB0F0000}"/>
    <cellStyle name="Eingabe 12" xfId="4046" xr:uid="{00000000-0005-0000-0000-0000CC0F0000}"/>
    <cellStyle name="Eingabe 13" xfId="4047" xr:uid="{00000000-0005-0000-0000-0000CD0F0000}"/>
    <cellStyle name="Eingabe 14" xfId="4048" xr:uid="{00000000-0005-0000-0000-0000CE0F0000}"/>
    <cellStyle name="Eingabe 15" xfId="4049" xr:uid="{00000000-0005-0000-0000-0000CF0F0000}"/>
    <cellStyle name="Eingabe 16" xfId="4050" xr:uid="{00000000-0005-0000-0000-0000D00F0000}"/>
    <cellStyle name="Eingabe 2" xfId="4051" xr:uid="{00000000-0005-0000-0000-0000D10F0000}"/>
    <cellStyle name="Eingabe 2 10" xfId="4052" xr:uid="{00000000-0005-0000-0000-0000D20F0000}"/>
    <cellStyle name="Eingabe 2 10 2" xfId="4053" xr:uid="{00000000-0005-0000-0000-0000D30F0000}"/>
    <cellStyle name="Eingabe 2 10 2 2" xfId="4054" xr:uid="{00000000-0005-0000-0000-0000D40F0000}"/>
    <cellStyle name="Eingabe 2 10 3" xfId="4055" xr:uid="{00000000-0005-0000-0000-0000D50F0000}"/>
    <cellStyle name="Eingabe 2 11" xfId="4056" xr:uid="{00000000-0005-0000-0000-0000D60F0000}"/>
    <cellStyle name="Eingabe 2 11 2" xfId="4057" xr:uid="{00000000-0005-0000-0000-0000D70F0000}"/>
    <cellStyle name="Eingabe 2 11 2 2" xfId="4058" xr:uid="{00000000-0005-0000-0000-0000D80F0000}"/>
    <cellStyle name="Eingabe 2 11 3" xfId="4059" xr:uid="{00000000-0005-0000-0000-0000D90F0000}"/>
    <cellStyle name="Eingabe 2 12" xfId="4060" xr:uid="{00000000-0005-0000-0000-0000DA0F0000}"/>
    <cellStyle name="Eingabe 2 12 2" xfId="4061" xr:uid="{00000000-0005-0000-0000-0000DB0F0000}"/>
    <cellStyle name="Eingabe 2 12 2 2" xfId="4062" xr:uid="{00000000-0005-0000-0000-0000DC0F0000}"/>
    <cellStyle name="Eingabe 2 12 3" xfId="4063" xr:uid="{00000000-0005-0000-0000-0000DD0F0000}"/>
    <cellStyle name="Eingabe 2 13" xfId="4064" xr:uid="{00000000-0005-0000-0000-0000DE0F0000}"/>
    <cellStyle name="Eingabe 2 13 2" xfId="4065" xr:uid="{00000000-0005-0000-0000-0000DF0F0000}"/>
    <cellStyle name="Eingabe 2 13 2 2" xfId="4066" xr:uid="{00000000-0005-0000-0000-0000E00F0000}"/>
    <cellStyle name="Eingabe 2 13 3" xfId="4067" xr:uid="{00000000-0005-0000-0000-0000E10F0000}"/>
    <cellStyle name="Eingabe 2 14" xfId="4068" xr:uid="{00000000-0005-0000-0000-0000E20F0000}"/>
    <cellStyle name="Eingabe 2 14 2" xfId="4069" xr:uid="{00000000-0005-0000-0000-0000E30F0000}"/>
    <cellStyle name="Eingabe 2 14 2 2" xfId="4070" xr:uid="{00000000-0005-0000-0000-0000E40F0000}"/>
    <cellStyle name="Eingabe 2 14 3" xfId="4071" xr:uid="{00000000-0005-0000-0000-0000E50F0000}"/>
    <cellStyle name="Eingabe 2 15" xfId="4072" xr:uid="{00000000-0005-0000-0000-0000E60F0000}"/>
    <cellStyle name="Eingabe 2 15 2" xfId="4073" xr:uid="{00000000-0005-0000-0000-0000E70F0000}"/>
    <cellStyle name="Eingabe 2 15 2 2" xfId="4074" xr:uid="{00000000-0005-0000-0000-0000E80F0000}"/>
    <cellStyle name="Eingabe 2 15 3" xfId="4075" xr:uid="{00000000-0005-0000-0000-0000E90F0000}"/>
    <cellStyle name="Eingabe 2 16" xfId="4076" xr:uid="{00000000-0005-0000-0000-0000EA0F0000}"/>
    <cellStyle name="Eingabe 2 16 2" xfId="4077" xr:uid="{00000000-0005-0000-0000-0000EB0F0000}"/>
    <cellStyle name="Eingabe 2 16 2 2" xfId="4078" xr:uid="{00000000-0005-0000-0000-0000EC0F0000}"/>
    <cellStyle name="Eingabe 2 16 3" xfId="4079" xr:uid="{00000000-0005-0000-0000-0000ED0F0000}"/>
    <cellStyle name="Eingabe 2 17" xfId="4080" xr:uid="{00000000-0005-0000-0000-0000EE0F0000}"/>
    <cellStyle name="Eingabe 2 17 2" xfId="4081" xr:uid="{00000000-0005-0000-0000-0000EF0F0000}"/>
    <cellStyle name="Eingabe 2 17 2 2" xfId="4082" xr:uid="{00000000-0005-0000-0000-0000F00F0000}"/>
    <cellStyle name="Eingabe 2 17 3" xfId="4083" xr:uid="{00000000-0005-0000-0000-0000F10F0000}"/>
    <cellStyle name="Eingabe 2 18" xfId="4084" xr:uid="{00000000-0005-0000-0000-0000F20F0000}"/>
    <cellStyle name="Eingabe 2 18 2" xfId="4085" xr:uid="{00000000-0005-0000-0000-0000F30F0000}"/>
    <cellStyle name="Eingabe 2 18 2 2" xfId="4086" xr:uid="{00000000-0005-0000-0000-0000F40F0000}"/>
    <cellStyle name="Eingabe 2 18 3" xfId="4087" xr:uid="{00000000-0005-0000-0000-0000F50F0000}"/>
    <cellStyle name="Eingabe 2 19" xfId="4088" xr:uid="{00000000-0005-0000-0000-0000F60F0000}"/>
    <cellStyle name="Eingabe 2 19 2" xfId="4089" xr:uid="{00000000-0005-0000-0000-0000F70F0000}"/>
    <cellStyle name="Eingabe 2 19 2 2" xfId="4090" xr:uid="{00000000-0005-0000-0000-0000F80F0000}"/>
    <cellStyle name="Eingabe 2 19 3" xfId="4091" xr:uid="{00000000-0005-0000-0000-0000F90F0000}"/>
    <cellStyle name="Eingabe 2 2" xfId="4092" xr:uid="{00000000-0005-0000-0000-0000FA0F0000}"/>
    <cellStyle name="Eingabe 2 2 2" xfId="4093" xr:uid="{00000000-0005-0000-0000-0000FB0F0000}"/>
    <cellStyle name="Eingabe 2 2 2 2" xfId="4094" xr:uid="{00000000-0005-0000-0000-0000FC0F0000}"/>
    <cellStyle name="Eingabe 2 2 3" xfId="4095" xr:uid="{00000000-0005-0000-0000-0000FD0F0000}"/>
    <cellStyle name="Eingabe 2 20" xfId="4096" xr:uid="{00000000-0005-0000-0000-0000FE0F0000}"/>
    <cellStyle name="Eingabe 2 20 2" xfId="4097" xr:uid="{00000000-0005-0000-0000-0000FF0F0000}"/>
    <cellStyle name="Eingabe 2 20 2 2" xfId="4098" xr:uid="{00000000-0005-0000-0000-000000100000}"/>
    <cellStyle name="Eingabe 2 20 3" xfId="4099" xr:uid="{00000000-0005-0000-0000-000001100000}"/>
    <cellStyle name="Eingabe 2 21" xfId="4100" xr:uid="{00000000-0005-0000-0000-000002100000}"/>
    <cellStyle name="Eingabe 2 21 2" xfId="4101" xr:uid="{00000000-0005-0000-0000-000003100000}"/>
    <cellStyle name="Eingabe 2 21 2 2" xfId="4102" xr:uid="{00000000-0005-0000-0000-000004100000}"/>
    <cellStyle name="Eingabe 2 21 3" xfId="4103" xr:uid="{00000000-0005-0000-0000-000005100000}"/>
    <cellStyle name="Eingabe 2 22" xfId="4104" xr:uid="{00000000-0005-0000-0000-000006100000}"/>
    <cellStyle name="Eingabe 2 22 2" xfId="4105" xr:uid="{00000000-0005-0000-0000-000007100000}"/>
    <cellStyle name="Eingabe 2 22 2 2" xfId="4106" xr:uid="{00000000-0005-0000-0000-000008100000}"/>
    <cellStyle name="Eingabe 2 22 3" xfId="4107" xr:uid="{00000000-0005-0000-0000-000009100000}"/>
    <cellStyle name="Eingabe 2 23" xfId="4108" xr:uid="{00000000-0005-0000-0000-00000A100000}"/>
    <cellStyle name="Eingabe 2 23 2" xfId="4109" xr:uid="{00000000-0005-0000-0000-00000B100000}"/>
    <cellStyle name="Eingabe 2 23 2 2" xfId="4110" xr:uid="{00000000-0005-0000-0000-00000C100000}"/>
    <cellStyle name="Eingabe 2 23 3" xfId="4111" xr:uid="{00000000-0005-0000-0000-00000D100000}"/>
    <cellStyle name="Eingabe 2 24" xfId="4112" xr:uid="{00000000-0005-0000-0000-00000E100000}"/>
    <cellStyle name="Eingabe 2 24 2" xfId="4113" xr:uid="{00000000-0005-0000-0000-00000F100000}"/>
    <cellStyle name="Eingabe 2 24 2 2" xfId="4114" xr:uid="{00000000-0005-0000-0000-000010100000}"/>
    <cellStyle name="Eingabe 2 24 3" xfId="4115" xr:uid="{00000000-0005-0000-0000-000011100000}"/>
    <cellStyle name="Eingabe 2 25" xfId="4116" xr:uid="{00000000-0005-0000-0000-000012100000}"/>
    <cellStyle name="Eingabe 2 25 2" xfId="4117" xr:uid="{00000000-0005-0000-0000-000013100000}"/>
    <cellStyle name="Eingabe 2 25 2 2" xfId="4118" xr:uid="{00000000-0005-0000-0000-000014100000}"/>
    <cellStyle name="Eingabe 2 25 3" xfId="4119" xr:uid="{00000000-0005-0000-0000-000015100000}"/>
    <cellStyle name="Eingabe 2 26" xfId="4120" xr:uid="{00000000-0005-0000-0000-000016100000}"/>
    <cellStyle name="Eingabe 2 26 2" xfId="4121" xr:uid="{00000000-0005-0000-0000-000017100000}"/>
    <cellStyle name="Eingabe 2 26 2 2" xfId="4122" xr:uid="{00000000-0005-0000-0000-000018100000}"/>
    <cellStyle name="Eingabe 2 26 3" xfId="4123" xr:uid="{00000000-0005-0000-0000-000019100000}"/>
    <cellStyle name="Eingabe 2 27" xfId="4124" xr:uid="{00000000-0005-0000-0000-00001A100000}"/>
    <cellStyle name="Eingabe 2 27 2" xfId="4125" xr:uid="{00000000-0005-0000-0000-00001B100000}"/>
    <cellStyle name="Eingabe 2 27 2 2" xfId="4126" xr:uid="{00000000-0005-0000-0000-00001C100000}"/>
    <cellStyle name="Eingabe 2 27 3" xfId="4127" xr:uid="{00000000-0005-0000-0000-00001D100000}"/>
    <cellStyle name="Eingabe 2 28" xfId="4128" xr:uid="{00000000-0005-0000-0000-00001E100000}"/>
    <cellStyle name="Eingabe 2 28 2" xfId="4129" xr:uid="{00000000-0005-0000-0000-00001F100000}"/>
    <cellStyle name="Eingabe 2 28 2 2" xfId="4130" xr:uid="{00000000-0005-0000-0000-000020100000}"/>
    <cellStyle name="Eingabe 2 28 3" xfId="4131" xr:uid="{00000000-0005-0000-0000-000021100000}"/>
    <cellStyle name="Eingabe 2 29" xfId="4132" xr:uid="{00000000-0005-0000-0000-000022100000}"/>
    <cellStyle name="Eingabe 2 29 2" xfId="4133" xr:uid="{00000000-0005-0000-0000-000023100000}"/>
    <cellStyle name="Eingabe 2 29 2 2" xfId="4134" xr:uid="{00000000-0005-0000-0000-000024100000}"/>
    <cellStyle name="Eingabe 2 29 3" xfId="4135" xr:uid="{00000000-0005-0000-0000-000025100000}"/>
    <cellStyle name="Eingabe 2 3" xfId="4136" xr:uid="{00000000-0005-0000-0000-000026100000}"/>
    <cellStyle name="Eingabe 2 3 2" xfId="4137" xr:uid="{00000000-0005-0000-0000-000027100000}"/>
    <cellStyle name="Eingabe 2 3 2 2" xfId="4138" xr:uid="{00000000-0005-0000-0000-000028100000}"/>
    <cellStyle name="Eingabe 2 3 3" xfId="4139" xr:uid="{00000000-0005-0000-0000-000029100000}"/>
    <cellStyle name="Eingabe 2 30" xfId="4140" xr:uid="{00000000-0005-0000-0000-00002A100000}"/>
    <cellStyle name="Eingabe 2 30 2" xfId="4141" xr:uid="{00000000-0005-0000-0000-00002B100000}"/>
    <cellStyle name="Eingabe 2 30 2 2" xfId="4142" xr:uid="{00000000-0005-0000-0000-00002C100000}"/>
    <cellStyle name="Eingabe 2 30 3" xfId="4143" xr:uid="{00000000-0005-0000-0000-00002D100000}"/>
    <cellStyle name="Eingabe 2 31" xfId="4144" xr:uid="{00000000-0005-0000-0000-00002E100000}"/>
    <cellStyle name="Eingabe 2 31 2" xfId="4145" xr:uid="{00000000-0005-0000-0000-00002F100000}"/>
    <cellStyle name="Eingabe 2 31 2 2" xfId="4146" xr:uid="{00000000-0005-0000-0000-000030100000}"/>
    <cellStyle name="Eingabe 2 31 3" xfId="4147" xr:uid="{00000000-0005-0000-0000-000031100000}"/>
    <cellStyle name="Eingabe 2 32" xfId="4148" xr:uid="{00000000-0005-0000-0000-000032100000}"/>
    <cellStyle name="Eingabe 2 32 2" xfId="4149" xr:uid="{00000000-0005-0000-0000-000033100000}"/>
    <cellStyle name="Eingabe 2 32 2 2" xfId="4150" xr:uid="{00000000-0005-0000-0000-000034100000}"/>
    <cellStyle name="Eingabe 2 32 3" xfId="4151" xr:uid="{00000000-0005-0000-0000-000035100000}"/>
    <cellStyle name="Eingabe 2 33" xfId="4152" xr:uid="{00000000-0005-0000-0000-000036100000}"/>
    <cellStyle name="Eingabe 2 33 2" xfId="4153" xr:uid="{00000000-0005-0000-0000-000037100000}"/>
    <cellStyle name="Eingabe 2 33 2 2" xfId="4154" xr:uid="{00000000-0005-0000-0000-000038100000}"/>
    <cellStyle name="Eingabe 2 33 3" xfId="4155" xr:uid="{00000000-0005-0000-0000-000039100000}"/>
    <cellStyle name="Eingabe 2 34" xfId="4156" xr:uid="{00000000-0005-0000-0000-00003A100000}"/>
    <cellStyle name="Eingabe 2 34 2" xfId="4157" xr:uid="{00000000-0005-0000-0000-00003B100000}"/>
    <cellStyle name="Eingabe 2 34 2 2" xfId="4158" xr:uid="{00000000-0005-0000-0000-00003C100000}"/>
    <cellStyle name="Eingabe 2 34 3" xfId="4159" xr:uid="{00000000-0005-0000-0000-00003D100000}"/>
    <cellStyle name="Eingabe 2 35" xfId="4160" xr:uid="{00000000-0005-0000-0000-00003E100000}"/>
    <cellStyle name="Eingabe 2 35 2" xfId="4161" xr:uid="{00000000-0005-0000-0000-00003F100000}"/>
    <cellStyle name="Eingabe 2 35 2 2" xfId="4162" xr:uid="{00000000-0005-0000-0000-000040100000}"/>
    <cellStyle name="Eingabe 2 35 3" xfId="4163" xr:uid="{00000000-0005-0000-0000-000041100000}"/>
    <cellStyle name="Eingabe 2 36" xfId="4164" xr:uid="{00000000-0005-0000-0000-000042100000}"/>
    <cellStyle name="Eingabe 2 36 2" xfId="4165" xr:uid="{00000000-0005-0000-0000-000043100000}"/>
    <cellStyle name="Eingabe 2 36 2 2" xfId="4166" xr:uid="{00000000-0005-0000-0000-000044100000}"/>
    <cellStyle name="Eingabe 2 36 3" xfId="4167" xr:uid="{00000000-0005-0000-0000-000045100000}"/>
    <cellStyle name="Eingabe 2 37" xfId="4168" xr:uid="{00000000-0005-0000-0000-000046100000}"/>
    <cellStyle name="Eingabe 2 37 2" xfId="4169" xr:uid="{00000000-0005-0000-0000-000047100000}"/>
    <cellStyle name="Eingabe 2 38" xfId="4170" xr:uid="{00000000-0005-0000-0000-000048100000}"/>
    <cellStyle name="Eingabe 2 4" xfId="4171" xr:uid="{00000000-0005-0000-0000-000049100000}"/>
    <cellStyle name="Eingabe 2 4 2" xfId="4172" xr:uid="{00000000-0005-0000-0000-00004A100000}"/>
    <cellStyle name="Eingabe 2 4 2 2" xfId="4173" xr:uid="{00000000-0005-0000-0000-00004B100000}"/>
    <cellStyle name="Eingabe 2 4 3" xfId="4174" xr:uid="{00000000-0005-0000-0000-00004C100000}"/>
    <cellStyle name="Eingabe 2 5" xfId="4175" xr:uid="{00000000-0005-0000-0000-00004D100000}"/>
    <cellStyle name="Eingabe 2 5 2" xfId="4176" xr:uid="{00000000-0005-0000-0000-00004E100000}"/>
    <cellStyle name="Eingabe 2 5 2 2" xfId="4177" xr:uid="{00000000-0005-0000-0000-00004F100000}"/>
    <cellStyle name="Eingabe 2 5 3" xfId="4178" xr:uid="{00000000-0005-0000-0000-000050100000}"/>
    <cellStyle name="Eingabe 2 6" xfId="4179" xr:uid="{00000000-0005-0000-0000-000051100000}"/>
    <cellStyle name="Eingabe 2 6 2" xfId="4180" xr:uid="{00000000-0005-0000-0000-000052100000}"/>
    <cellStyle name="Eingabe 2 6 2 2" xfId="4181" xr:uid="{00000000-0005-0000-0000-000053100000}"/>
    <cellStyle name="Eingabe 2 6 3" xfId="4182" xr:uid="{00000000-0005-0000-0000-000054100000}"/>
    <cellStyle name="Eingabe 2 7" xfId="4183" xr:uid="{00000000-0005-0000-0000-000055100000}"/>
    <cellStyle name="Eingabe 2 7 2" xfId="4184" xr:uid="{00000000-0005-0000-0000-000056100000}"/>
    <cellStyle name="Eingabe 2 7 2 2" xfId="4185" xr:uid="{00000000-0005-0000-0000-000057100000}"/>
    <cellStyle name="Eingabe 2 7 3" xfId="4186" xr:uid="{00000000-0005-0000-0000-000058100000}"/>
    <cellStyle name="Eingabe 2 8" xfId="4187" xr:uid="{00000000-0005-0000-0000-000059100000}"/>
    <cellStyle name="Eingabe 2 8 2" xfId="4188" xr:uid="{00000000-0005-0000-0000-00005A100000}"/>
    <cellStyle name="Eingabe 2 8 2 2" xfId="4189" xr:uid="{00000000-0005-0000-0000-00005B100000}"/>
    <cellStyle name="Eingabe 2 8 3" xfId="4190" xr:uid="{00000000-0005-0000-0000-00005C100000}"/>
    <cellStyle name="Eingabe 2 9" xfId="4191" xr:uid="{00000000-0005-0000-0000-00005D100000}"/>
    <cellStyle name="Eingabe 2 9 2" xfId="4192" xr:uid="{00000000-0005-0000-0000-00005E100000}"/>
    <cellStyle name="Eingabe 2 9 2 2" xfId="4193" xr:uid="{00000000-0005-0000-0000-00005F100000}"/>
    <cellStyle name="Eingabe 2 9 3" xfId="4194" xr:uid="{00000000-0005-0000-0000-000060100000}"/>
    <cellStyle name="Eingabe 3" xfId="4195" xr:uid="{00000000-0005-0000-0000-000061100000}"/>
    <cellStyle name="Eingabe 3 10" xfId="4196" xr:uid="{00000000-0005-0000-0000-000062100000}"/>
    <cellStyle name="Eingabe 3 11" xfId="4197" xr:uid="{00000000-0005-0000-0000-000063100000}"/>
    <cellStyle name="Eingabe 3 12" xfId="4198" xr:uid="{00000000-0005-0000-0000-000064100000}"/>
    <cellStyle name="Eingabe 3 13" xfId="4199" xr:uid="{00000000-0005-0000-0000-000065100000}"/>
    <cellStyle name="Eingabe 3 14" xfId="4200" xr:uid="{00000000-0005-0000-0000-000066100000}"/>
    <cellStyle name="Eingabe 3 15" xfId="4201" xr:uid="{00000000-0005-0000-0000-000067100000}"/>
    <cellStyle name="Eingabe 3 16" xfId="4202" xr:uid="{00000000-0005-0000-0000-000068100000}"/>
    <cellStyle name="Eingabe 3 17" xfId="4203" xr:uid="{00000000-0005-0000-0000-000069100000}"/>
    <cellStyle name="Eingabe 3 18" xfId="4204" xr:uid="{00000000-0005-0000-0000-00006A100000}"/>
    <cellStyle name="Eingabe 3 19" xfId="4205" xr:uid="{00000000-0005-0000-0000-00006B100000}"/>
    <cellStyle name="Eingabe 3 2" xfId="4206" xr:uid="{00000000-0005-0000-0000-00006C100000}"/>
    <cellStyle name="Eingabe 3 2 2" xfId="4207" xr:uid="{00000000-0005-0000-0000-00006D100000}"/>
    <cellStyle name="Eingabe 3 2 2 2" xfId="4208" xr:uid="{00000000-0005-0000-0000-00006E100000}"/>
    <cellStyle name="Eingabe 3 2 3" xfId="4209" xr:uid="{00000000-0005-0000-0000-00006F100000}"/>
    <cellStyle name="Eingabe 3 20" xfId="4210" xr:uid="{00000000-0005-0000-0000-000070100000}"/>
    <cellStyle name="Eingabe 3 21" xfId="4211" xr:uid="{00000000-0005-0000-0000-000071100000}"/>
    <cellStyle name="Eingabe 3 22" xfId="4212" xr:uid="{00000000-0005-0000-0000-000072100000}"/>
    <cellStyle name="Eingabe 3 23" xfId="4213" xr:uid="{00000000-0005-0000-0000-000073100000}"/>
    <cellStyle name="Eingabe 3 24" xfId="4214" xr:uid="{00000000-0005-0000-0000-000074100000}"/>
    <cellStyle name="Eingabe 3 25" xfId="4215" xr:uid="{00000000-0005-0000-0000-000075100000}"/>
    <cellStyle name="Eingabe 3 26" xfId="4216" xr:uid="{00000000-0005-0000-0000-000076100000}"/>
    <cellStyle name="Eingabe 3 27" xfId="4217" xr:uid="{00000000-0005-0000-0000-000077100000}"/>
    <cellStyle name="Eingabe 3 28" xfId="4218" xr:uid="{00000000-0005-0000-0000-000078100000}"/>
    <cellStyle name="Eingabe 3 29" xfId="4219" xr:uid="{00000000-0005-0000-0000-000079100000}"/>
    <cellStyle name="Eingabe 3 3" xfId="4220" xr:uid="{00000000-0005-0000-0000-00007A100000}"/>
    <cellStyle name="Eingabe 3 3 2" xfId="4221" xr:uid="{00000000-0005-0000-0000-00007B100000}"/>
    <cellStyle name="Eingabe 3 3 2 2" xfId="4222" xr:uid="{00000000-0005-0000-0000-00007C100000}"/>
    <cellStyle name="Eingabe 3 3 3" xfId="4223" xr:uid="{00000000-0005-0000-0000-00007D100000}"/>
    <cellStyle name="Eingabe 3 30" xfId="4224" xr:uid="{00000000-0005-0000-0000-00007E100000}"/>
    <cellStyle name="Eingabe 3 30 2" xfId="4225" xr:uid="{00000000-0005-0000-0000-00007F100000}"/>
    <cellStyle name="Eingabe 3 31" xfId="4226" xr:uid="{00000000-0005-0000-0000-000080100000}"/>
    <cellStyle name="Eingabe 3 4" xfId="4227" xr:uid="{00000000-0005-0000-0000-000081100000}"/>
    <cellStyle name="Eingabe 3 4 2" xfId="4228" xr:uid="{00000000-0005-0000-0000-000082100000}"/>
    <cellStyle name="Eingabe 3 4 2 2" xfId="4229" xr:uid="{00000000-0005-0000-0000-000083100000}"/>
    <cellStyle name="Eingabe 3 4 3" xfId="4230" xr:uid="{00000000-0005-0000-0000-000084100000}"/>
    <cellStyle name="Eingabe 3 5" xfId="4231" xr:uid="{00000000-0005-0000-0000-000085100000}"/>
    <cellStyle name="Eingabe 3 5 2" xfId="4232" xr:uid="{00000000-0005-0000-0000-000086100000}"/>
    <cellStyle name="Eingabe 3 5 2 2" xfId="4233" xr:uid="{00000000-0005-0000-0000-000087100000}"/>
    <cellStyle name="Eingabe 3 5 3" xfId="4234" xr:uid="{00000000-0005-0000-0000-000088100000}"/>
    <cellStyle name="Eingabe 3 6" xfId="4235" xr:uid="{00000000-0005-0000-0000-000089100000}"/>
    <cellStyle name="Eingabe 3 6 2" xfId="4236" xr:uid="{00000000-0005-0000-0000-00008A100000}"/>
    <cellStyle name="Eingabe 3 6 2 2" xfId="4237" xr:uid="{00000000-0005-0000-0000-00008B100000}"/>
    <cellStyle name="Eingabe 3 6 3" xfId="4238" xr:uid="{00000000-0005-0000-0000-00008C100000}"/>
    <cellStyle name="Eingabe 3 7" xfId="4239" xr:uid="{00000000-0005-0000-0000-00008D100000}"/>
    <cellStyle name="Eingabe 3 7 2" xfId="4240" xr:uid="{00000000-0005-0000-0000-00008E100000}"/>
    <cellStyle name="Eingabe 3 7 2 2" xfId="4241" xr:uid="{00000000-0005-0000-0000-00008F100000}"/>
    <cellStyle name="Eingabe 3 7 3" xfId="4242" xr:uid="{00000000-0005-0000-0000-000090100000}"/>
    <cellStyle name="Eingabe 3 8" xfId="4243" xr:uid="{00000000-0005-0000-0000-000091100000}"/>
    <cellStyle name="Eingabe 3 8 2" xfId="4244" xr:uid="{00000000-0005-0000-0000-000092100000}"/>
    <cellStyle name="Eingabe 3 8 2 2" xfId="4245" xr:uid="{00000000-0005-0000-0000-000093100000}"/>
    <cellStyle name="Eingabe 3 8 3" xfId="4246" xr:uid="{00000000-0005-0000-0000-000094100000}"/>
    <cellStyle name="Eingabe 3 9" xfId="4247" xr:uid="{00000000-0005-0000-0000-000095100000}"/>
    <cellStyle name="Eingabe 4" xfId="4248" xr:uid="{00000000-0005-0000-0000-000096100000}"/>
    <cellStyle name="Eingabe 4 10" xfId="4249" xr:uid="{00000000-0005-0000-0000-000097100000}"/>
    <cellStyle name="Eingabe 4 11" xfId="4250" xr:uid="{00000000-0005-0000-0000-000098100000}"/>
    <cellStyle name="Eingabe 4 12" xfId="4251" xr:uid="{00000000-0005-0000-0000-000099100000}"/>
    <cellStyle name="Eingabe 4 12 2" xfId="4252" xr:uid="{00000000-0005-0000-0000-00009A100000}"/>
    <cellStyle name="Eingabe 4 13" xfId="4253" xr:uid="{00000000-0005-0000-0000-00009B100000}"/>
    <cellStyle name="Eingabe 4 2" xfId="4254" xr:uid="{00000000-0005-0000-0000-00009C100000}"/>
    <cellStyle name="Eingabe 4 2 2" xfId="4255" xr:uid="{00000000-0005-0000-0000-00009D100000}"/>
    <cellStyle name="Eingabe 4 2 2 2" xfId="4256" xr:uid="{00000000-0005-0000-0000-00009E100000}"/>
    <cellStyle name="Eingabe 4 2 3" xfId="4257" xr:uid="{00000000-0005-0000-0000-00009F100000}"/>
    <cellStyle name="Eingabe 4 3" xfId="4258" xr:uid="{00000000-0005-0000-0000-0000A0100000}"/>
    <cellStyle name="Eingabe 4 3 2" xfId="4259" xr:uid="{00000000-0005-0000-0000-0000A1100000}"/>
    <cellStyle name="Eingabe 4 3 2 2" xfId="4260" xr:uid="{00000000-0005-0000-0000-0000A2100000}"/>
    <cellStyle name="Eingabe 4 3 3" xfId="4261" xr:uid="{00000000-0005-0000-0000-0000A3100000}"/>
    <cellStyle name="Eingabe 4 4" xfId="4262" xr:uid="{00000000-0005-0000-0000-0000A4100000}"/>
    <cellStyle name="Eingabe 4 4 2" xfId="4263" xr:uid="{00000000-0005-0000-0000-0000A5100000}"/>
    <cellStyle name="Eingabe 4 4 2 2" xfId="4264" xr:uid="{00000000-0005-0000-0000-0000A6100000}"/>
    <cellStyle name="Eingabe 4 4 3" xfId="4265" xr:uid="{00000000-0005-0000-0000-0000A7100000}"/>
    <cellStyle name="Eingabe 4 5" xfId="4266" xr:uid="{00000000-0005-0000-0000-0000A8100000}"/>
    <cellStyle name="Eingabe 4 5 2" xfId="4267" xr:uid="{00000000-0005-0000-0000-0000A9100000}"/>
    <cellStyle name="Eingabe 4 5 2 2" xfId="4268" xr:uid="{00000000-0005-0000-0000-0000AA100000}"/>
    <cellStyle name="Eingabe 4 5 3" xfId="4269" xr:uid="{00000000-0005-0000-0000-0000AB100000}"/>
    <cellStyle name="Eingabe 4 6" xfId="4270" xr:uid="{00000000-0005-0000-0000-0000AC100000}"/>
    <cellStyle name="Eingabe 4 6 2" xfId="4271" xr:uid="{00000000-0005-0000-0000-0000AD100000}"/>
    <cellStyle name="Eingabe 4 6 2 2" xfId="4272" xr:uid="{00000000-0005-0000-0000-0000AE100000}"/>
    <cellStyle name="Eingabe 4 6 3" xfId="4273" xr:uid="{00000000-0005-0000-0000-0000AF100000}"/>
    <cellStyle name="Eingabe 4 7" xfId="4274" xr:uid="{00000000-0005-0000-0000-0000B0100000}"/>
    <cellStyle name="Eingabe 4 7 2" xfId="4275" xr:uid="{00000000-0005-0000-0000-0000B1100000}"/>
    <cellStyle name="Eingabe 4 7 2 2" xfId="4276" xr:uid="{00000000-0005-0000-0000-0000B2100000}"/>
    <cellStyle name="Eingabe 4 7 3" xfId="4277" xr:uid="{00000000-0005-0000-0000-0000B3100000}"/>
    <cellStyle name="Eingabe 4 8" xfId="4278" xr:uid="{00000000-0005-0000-0000-0000B4100000}"/>
    <cellStyle name="Eingabe 4 8 2" xfId="4279" xr:uid="{00000000-0005-0000-0000-0000B5100000}"/>
    <cellStyle name="Eingabe 4 8 2 2" xfId="4280" xr:uid="{00000000-0005-0000-0000-0000B6100000}"/>
    <cellStyle name="Eingabe 4 8 3" xfId="4281" xr:uid="{00000000-0005-0000-0000-0000B7100000}"/>
    <cellStyle name="Eingabe 4 9" xfId="4282" xr:uid="{00000000-0005-0000-0000-0000B8100000}"/>
    <cellStyle name="Eingabe 5" xfId="4283" xr:uid="{00000000-0005-0000-0000-0000B9100000}"/>
    <cellStyle name="Eingabe 5 2" xfId="4284" xr:uid="{00000000-0005-0000-0000-0000BA100000}"/>
    <cellStyle name="Eingabe 5 2 2" xfId="4285" xr:uid="{00000000-0005-0000-0000-0000BB100000}"/>
    <cellStyle name="Eingabe 5 2 2 2" xfId="4286" xr:uid="{00000000-0005-0000-0000-0000BC100000}"/>
    <cellStyle name="Eingabe 5 2 3" xfId="4287" xr:uid="{00000000-0005-0000-0000-0000BD100000}"/>
    <cellStyle name="Eingabe 5 3" xfId="4288" xr:uid="{00000000-0005-0000-0000-0000BE100000}"/>
    <cellStyle name="Eingabe 5 4" xfId="4289" xr:uid="{00000000-0005-0000-0000-0000BF100000}"/>
    <cellStyle name="Eingabe 5 5" xfId="4290" xr:uid="{00000000-0005-0000-0000-0000C0100000}"/>
    <cellStyle name="Eingabe 5 6" xfId="4291" xr:uid="{00000000-0005-0000-0000-0000C1100000}"/>
    <cellStyle name="Eingabe 5 6 2" xfId="4292" xr:uid="{00000000-0005-0000-0000-0000C2100000}"/>
    <cellStyle name="Eingabe 5 7" xfId="4293" xr:uid="{00000000-0005-0000-0000-0000C3100000}"/>
    <cellStyle name="Eingabe 6" xfId="4294" xr:uid="{00000000-0005-0000-0000-0000C4100000}"/>
    <cellStyle name="Eingabe 6 2" xfId="4295" xr:uid="{00000000-0005-0000-0000-0000C5100000}"/>
    <cellStyle name="Eingabe 6 2 2" xfId="4296" xr:uid="{00000000-0005-0000-0000-0000C6100000}"/>
    <cellStyle name="Eingabe 6 2 2 2" xfId="4297" xr:uid="{00000000-0005-0000-0000-0000C7100000}"/>
    <cellStyle name="Eingabe 6 2 3" xfId="4298" xr:uid="{00000000-0005-0000-0000-0000C8100000}"/>
    <cellStyle name="Eingabe 6 3" xfId="4299" xr:uid="{00000000-0005-0000-0000-0000C9100000}"/>
    <cellStyle name="Eingabe 6 4" xfId="4300" xr:uid="{00000000-0005-0000-0000-0000CA100000}"/>
    <cellStyle name="Eingabe 6 5" xfId="4301" xr:uid="{00000000-0005-0000-0000-0000CB100000}"/>
    <cellStyle name="Eingabe 6 6" xfId="4302" xr:uid="{00000000-0005-0000-0000-0000CC100000}"/>
    <cellStyle name="Eingabe 6 6 2" xfId="4303" xr:uid="{00000000-0005-0000-0000-0000CD100000}"/>
    <cellStyle name="Eingabe 6 7" xfId="4304" xr:uid="{00000000-0005-0000-0000-0000CE100000}"/>
    <cellStyle name="Eingabe 7" xfId="4305" xr:uid="{00000000-0005-0000-0000-0000CF100000}"/>
    <cellStyle name="Eingabe 7 2" xfId="4306" xr:uid="{00000000-0005-0000-0000-0000D0100000}"/>
    <cellStyle name="Eingabe 7 2 2" xfId="4307" xr:uid="{00000000-0005-0000-0000-0000D1100000}"/>
    <cellStyle name="Eingabe 7 2 2 2" xfId="4308" xr:uid="{00000000-0005-0000-0000-0000D2100000}"/>
    <cellStyle name="Eingabe 7 2 3" xfId="4309" xr:uid="{00000000-0005-0000-0000-0000D3100000}"/>
    <cellStyle name="Eingabe 7 3" xfId="4310" xr:uid="{00000000-0005-0000-0000-0000D4100000}"/>
    <cellStyle name="Eingabe 7 4" xfId="4311" xr:uid="{00000000-0005-0000-0000-0000D5100000}"/>
    <cellStyle name="Eingabe 7 5" xfId="4312" xr:uid="{00000000-0005-0000-0000-0000D6100000}"/>
    <cellStyle name="Eingabe 7 6" xfId="4313" xr:uid="{00000000-0005-0000-0000-0000D7100000}"/>
    <cellStyle name="Eingabe 7 6 2" xfId="4314" xr:uid="{00000000-0005-0000-0000-0000D8100000}"/>
    <cellStyle name="Eingabe 7 7" xfId="4315" xr:uid="{00000000-0005-0000-0000-0000D9100000}"/>
    <cellStyle name="Eingabe 8" xfId="4316" xr:uid="{00000000-0005-0000-0000-0000DA100000}"/>
    <cellStyle name="Eingabe 8 2" xfId="4317" xr:uid="{00000000-0005-0000-0000-0000DB100000}"/>
    <cellStyle name="Eingabe 8 2 2" xfId="4318" xr:uid="{00000000-0005-0000-0000-0000DC100000}"/>
    <cellStyle name="Eingabe 8 2 2 2" xfId="4319" xr:uid="{00000000-0005-0000-0000-0000DD100000}"/>
    <cellStyle name="Eingabe 8 2 3" xfId="4320" xr:uid="{00000000-0005-0000-0000-0000DE100000}"/>
    <cellStyle name="Eingabe 8 3" xfId="4321" xr:uid="{00000000-0005-0000-0000-0000DF100000}"/>
    <cellStyle name="Eingabe 8 4" xfId="4322" xr:uid="{00000000-0005-0000-0000-0000E0100000}"/>
    <cellStyle name="Eingabe 8 5" xfId="4323" xr:uid="{00000000-0005-0000-0000-0000E1100000}"/>
    <cellStyle name="Eingabe 8 6" xfId="4324" xr:uid="{00000000-0005-0000-0000-0000E2100000}"/>
    <cellStyle name="Eingabe 8 6 2" xfId="4325" xr:uid="{00000000-0005-0000-0000-0000E3100000}"/>
    <cellStyle name="Eingabe 8 7" xfId="4326" xr:uid="{00000000-0005-0000-0000-0000E4100000}"/>
    <cellStyle name="Eingabe 9" xfId="4327" xr:uid="{00000000-0005-0000-0000-0000E5100000}"/>
    <cellStyle name="Eingabe 9 2" xfId="4328" xr:uid="{00000000-0005-0000-0000-0000E6100000}"/>
    <cellStyle name="Eingabe 9 2 2" xfId="4329" xr:uid="{00000000-0005-0000-0000-0000E7100000}"/>
    <cellStyle name="Eingabe 9 2 2 2" xfId="4330" xr:uid="{00000000-0005-0000-0000-0000E8100000}"/>
    <cellStyle name="Eingabe 9 2 3" xfId="4331" xr:uid="{00000000-0005-0000-0000-0000E9100000}"/>
    <cellStyle name="Eingabe 9 3" xfId="4332" xr:uid="{00000000-0005-0000-0000-0000EA100000}"/>
    <cellStyle name="Eingabe 9 4" xfId="4333" xr:uid="{00000000-0005-0000-0000-0000EB100000}"/>
    <cellStyle name="Eingabe 9 5" xfId="4334" xr:uid="{00000000-0005-0000-0000-0000EC100000}"/>
    <cellStyle name="Eingabe 9 6" xfId="4335" xr:uid="{00000000-0005-0000-0000-0000ED100000}"/>
    <cellStyle name="Eingabe 9 6 2" xfId="4336" xr:uid="{00000000-0005-0000-0000-0000EE100000}"/>
    <cellStyle name="Eingabe 9 7" xfId="4337" xr:uid="{00000000-0005-0000-0000-0000EF100000}"/>
    <cellStyle name="Ergebnis 1" xfId="4338" xr:uid="{00000000-0005-0000-0000-0000F0100000}"/>
    <cellStyle name="Ergebnis 1 1" xfId="4339" xr:uid="{00000000-0005-0000-0000-0000F1100000}"/>
    <cellStyle name="Ergebnis 1 1 1" xfId="4340" xr:uid="{00000000-0005-0000-0000-0000F2100000}"/>
    <cellStyle name="Ergebnis 1 1 1 2" xfId="4341" xr:uid="{00000000-0005-0000-0000-0000F3100000}"/>
    <cellStyle name="Ergebnis 1 1 1 2 2" xfId="4342" xr:uid="{00000000-0005-0000-0000-0000F4100000}"/>
    <cellStyle name="Ergebnis 1 1 1 3" xfId="4343" xr:uid="{00000000-0005-0000-0000-0000F5100000}"/>
    <cellStyle name="Ergebnis 1 1 2" xfId="4344" xr:uid="{00000000-0005-0000-0000-0000F6100000}"/>
    <cellStyle name="Ergebnis 1 1 2 2" xfId="4345" xr:uid="{00000000-0005-0000-0000-0000F7100000}"/>
    <cellStyle name="Ergebnis 1 1 3" xfId="4346" xr:uid="{00000000-0005-0000-0000-0000F8100000}"/>
    <cellStyle name="Ergebnis 1 2" xfId="4347" xr:uid="{00000000-0005-0000-0000-0000F9100000}"/>
    <cellStyle name="Ergebnis 1 2 2" xfId="4348" xr:uid="{00000000-0005-0000-0000-0000FA100000}"/>
    <cellStyle name="Ergebnis 1 3" xfId="4349" xr:uid="{00000000-0005-0000-0000-0000FB100000}"/>
    <cellStyle name="Ergebnis 10" xfId="4350" xr:uid="{00000000-0005-0000-0000-0000FC100000}"/>
    <cellStyle name="Ergebnis 10 2" xfId="4351" xr:uid="{00000000-0005-0000-0000-0000FD100000}"/>
    <cellStyle name="Ergebnis 10 2 2" xfId="4352" xr:uid="{00000000-0005-0000-0000-0000FE100000}"/>
    <cellStyle name="Ergebnis 10 2 2 2" xfId="4353" xr:uid="{00000000-0005-0000-0000-0000FF100000}"/>
    <cellStyle name="Ergebnis 10 2 3" xfId="4354" xr:uid="{00000000-0005-0000-0000-000000110000}"/>
    <cellStyle name="Ergebnis 10 3" xfId="4355" xr:uid="{00000000-0005-0000-0000-000001110000}"/>
    <cellStyle name="Ergebnis 10 4" xfId="4356" xr:uid="{00000000-0005-0000-0000-000002110000}"/>
    <cellStyle name="Ergebnis 10 5" xfId="4357" xr:uid="{00000000-0005-0000-0000-000003110000}"/>
    <cellStyle name="Ergebnis 10 6" xfId="4358" xr:uid="{00000000-0005-0000-0000-000004110000}"/>
    <cellStyle name="Ergebnis 10 6 2" xfId="4359" xr:uid="{00000000-0005-0000-0000-000005110000}"/>
    <cellStyle name="Ergebnis 10 7" xfId="4360" xr:uid="{00000000-0005-0000-0000-000006110000}"/>
    <cellStyle name="Ergebnis 11" xfId="4361" xr:uid="{00000000-0005-0000-0000-000007110000}"/>
    <cellStyle name="Ergebnis 11 2" xfId="4362" xr:uid="{00000000-0005-0000-0000-000008110000}"/>
    <cellStyle name="Ergebnis 11 2 2" xfId="4363" xr:uid="{00000000-0005-0000-0000-000009110000}"/>
    <cellStyle name="Ergebnis 11 2 2 2" xfId="4364" xr:uid="{00000000-0005-0000-0000-00000A110000}"/>
    <cellStyle name="Ergebnis 11 2 3" xfId="4365" xr:uid="{00000000-0005-0000-0000-00000B110000}"/>
    <cellStyle name="Ergebnis 11 3" xfId="4366" xr:uid="{00000000-0005-0000-0000-00000C110000}"/>
    <cellStyle name="Ergebnis 11 4" xfId="4367" xr:uid="{00000000-0005-0000-0000-00000D110000}"/>
    <cellStyle name="Ergebnis 11 5" xfId="4368" xr:uid="{00000000-0005-0000-0000-00000E110000}"/>
    <cellStyle name="Ergebnis 11 6" xfId="4369" xr:uid="{00000000-0005-0000-0000-00000F110000}"/>
    <cellStyle name="Ergebnis 11 6 2" xfId="4370" xr:uid="{00000000-0005-0000-0000-000010110000}"/>
    <cellStyle name="Ergebnis 11 7" xfId="4371" xr:uid="{00000000-0005-0000-0000-000011110000}"/>
    <cellStyle name="Ergebnis 12" xfId="4372" xr:uid="{00000000-0005-0000-0000-000012110000}"/>
    <cellStyle name="Ergebnis 13" xfId="4373" xr:uid="{00000000-0005-0000-0000-000013110000}"/>
    <cellStyle name="Ergebnis 14" xfId="4374" xr:uid="{00000000-0005-0000-0000-000014110000}"/>
    <cellStyle name="Ergebnis 15" xfId="4375" xr:uid="{00000000-0005-0000-0000-000015110000}"/>
    <cellStyle name="Ergebnis 16" xfId="4376" xr:uid="{00000000-0005-0000-0000-000016110000}"/>
    <cellStyle name="Ergebnis 2" xfId="4377" xr:uid="{00000000-0005-0000-0000-000017110000}"/>
    <cellStyle name="Ergebnis 2 10" xfId="4378" xr:uid="{00000000-0005-0000-0000-000018110000}"/>
    <cellStyle name="Ergebnis 2 10 2" xfId="4379" xr:uid="{00000000-0005-0000-0000-000019110000}"/>
    <cellStyle name="Ergebnis 2 10 2 2" xfId="4380" xr:uid="{00000000-0005-0000-0000-00001A110000}"/>
    <cellStyle name="Ergebnis 2 10 3" xfId="4381" xr:uid="{00000000-0005-0000-0000-00001B110000}"/>
    <cellStyle name="Ergebnis 2 11" xfId="4382" xr:uid="{00000000-0005-0000-0000-00001C110000}"/>
    <cellStyle name="Ergebnis 2 11 2" xfId="4383" xr:uid="{00000000-0005-0000-0000-00001D110000}"/>
    <cellStyle name="Ergebnis 2 11 2 2" xfId="4384" xr:uid="{00000000-0005-0000-0000-00001E110000}"/>
    <cellStyle name="Ergebnis 2 11 3" xfId="4385" xr:uid="{00000000-0005-0000-0000-00001F110000}"/>
    <cellStyle name="Ergebnis 2 12" xfId="4386" xr:uid="{00000000-0005-0000-0000-000020110000}"/>
    <cellStyle name="Ergebnis 2 12 2" xfId="4387" xr:uid="{00000000-0005-0000-0000-000021110000}"/>
    <cellStyle name="Ergebnis 2 12 2 2" xfId="4388" xr:uid="{00000000-0005-0000-0000-000022110000}"/>
    <cellStyle name="Ergebnis 2 12 3" xfId="4389" xr:uid="{00000000-0005-0000-0000-000023110000}"/>
    <cellStyle name="Ergebnis 2 13" xfId="4390" xr:uid="{00000000-0005-0000-0000-000024110000}"/>
    <cellStyle name="Ergebnis 2 13 2" xfId="4391" xr:uid="{00000000-0005-0000-0000-000025110000}"/>
    <cellStyle name="Ergebnis 2 13 2 2" xfId="4392" xr:uid="{00000000-0005-0000-0000-000026110000}"/>
    <cellStyle name="Ergebnis 2 13 3" xfId="4393" xr:uid="{00000000-0005-0000-0000-000027110000}"/>
    <cellStyle name="Ergebnis 2 14" xfId="4394" xr:uid="{00000000-0005-0000-0000-000028110000}"/>
    <cellStyle name="Ergebnis 2 14 2" xfId="4395" xr:uid="{00000000-0005-0000-0000-000029110000}"/>
    <cellStyle name="Ergebnis 2 14 2 2" xfId="4396" xr:uid="{00000000-0005-0000-0000-00002A110000}"/>
    <cellStyle name="Ergebnis 2 14 3" xfId="4397" xr:uid="{00000000-0005-0000-0000-00002B110000}"/>
    <cellStyle name="Ergebnis 2 15" xfId="4398" xr:uid="{00000000-0005-0000-0000-00002C110000}"/>
    <cellStyle name="Ergebnis 2 15 2" xfId="4399" xr:uid="{00000000-0005-0000-0000-00002D110000}"/>
    <cellStyle name="Ergebnis 2 15 2 2" xfId="4400" xr:uid="{00000000-0005-0000-0000-00002E110000}"/>
    <cellStyle name="Ergebnis 2 15 3" xfId="4401" xr:uid="{00000000-0005-0000-0000-00002F110000}"/>
    <cellStyle name="Ergebnis 2 16" xfId="4402" xr:uid="{00000000-0005-0000-0000-000030110000}"/>
    <cellStyle name="Ergebnis 2 16 2" xfId="4403" xr:uid="{00000000-0005-0000-0000-000031110000}"/>
    <cellStyle name="Ergebnis 2 16 2 2" xfId="4404" xr:uid="{00000000-0005-0000-0000-000032110000}"/>
    <cellStyle name="Ergebnis 2 16 3" xfId="4405" xr:uid="{00000000-0005-0000-0000-000033110000}"/>
    <cellStyle name="Ergebnis 2 17" xfId="4406" xr:uid="{00000000-0005-0000-0000-000034110000}"/>
    <cellStyle name="Ergebnis 2 17 2" xfId="4407" xr:uid="{00000000-0005-0000-0000-000035110000}"/>
    <cellStyle name="Ergebnis 2 17 2 2" xfId="4408" xr:uid="{00000000-0005-0000-0000-000036110000}"/>
    <cellStyle name="Ergebnis 2 17 3" xfId="4409" xr:uid="{00000000-0005-0000-0000-000037110000}"/>
    <cellStyle name="Ergebnis 2 18" xfId="4410" xr:uid="{00000000-0005-0000-0000-000038110000}"/>
    <cellStyle name="Ergebnis 2 18 2" xfId="4411" xr:uid="{00000000-0005-0000-0000-000039110000}"/>
    <cellStyle name="Ergebnis 2 18 2 2" xfId="4412" xr:uid="{00000000-0005-0000-0000-00003A110000}"/>
    <cellStyle name="Ergebnis 2 18 3" xfId="4413" xr:uid="{00000000-0005-0000-0000-00003B110000}"/>
    <cellStyle name="Ergebnis 2 19" xfId="4414" xr:uid="{00000000-0005-0000-0000-00003C110000}"/>
    <cellStyle name="Ergebnis 2 19 2" xfId="4415" xr:uid="{00000000-0005-0000-0000-00003D110000}"/>
    <cellStyle name="Ergebnis 2 19 2 2" xfId="4416" xr:uid="{00000000-0005-0000-0000-00003E110000}"/>
    <cellStyle name="Ergebnis 2 19 3" xfId="4417" xr:uid="{00000000-0005-0000-0000-00003F110000}"/>
    <cellStyle name="Ergebnis 2 2" xfId="4418" xr:uid="{00000000-0005-0000-0000-000040110000}"/>
    <cellStyle name="Ergebnis 2 2 2" xfId="4419" xr:uid="{00000000-0005-0000-0000-000041110000}"/>
    <cellStyle name="Ergebnis 2 2 2 2" xfId="4420" xr:uid="{00000000-0005-0000-0000-000042110000}"/>
    <cellStyle name="Ergebnis 2 2 3" xfId="4421" xr:uid="{00000000-0005-0000-0000-000043110000}"/>
    <cellStyle name="Ergebnis 2 20" xfId="4422" xr:uid="{00000000-0005-0000-0000-000044110000}"/>
    <cellStyle name="Ergebnis 2 20 2" xfId="4423" xr:uid="{00000000-0005-0000-0000-000045110000}"/>
    <cellStyle name="Ergebnis 2 20 2 2" xfId="4424" xr:uid="{00000000-0005-0000-0000-000046110000}"/>
    <cellStyle name="Ergebnis 2 20 3" xfId="4425" xr:uid="{00000000-0005-0000-0000-000047110000}"/>
    <cellStyle name="Ergebnis 2 21" xfId="4426" xr:uid="{00000000-0005-0000-0000-000048110000}"/>
    <cellStyle name="Ergebnis 2 21 2" xfId="4427" xr:uid="{00000000-0005-0000-0000-000049110000}"/>
    <cellStyle name="Ergebnis 2 21 2 2" xfId="4428" xr:uid="{00000000-0005-0000-0000-00004A110000}"/>
    <cellStyle name="Ergebnis 2 21 3" xfId="4429" xr:uid="{00000000-0005-0000-0000-00004B110000}"/>
    <cellStyle name="Ergebnis 2 22" xfId="4430" xr:uid="{00000000-0005-0000-0000-00004C110000}"/>
    <cellStyle name="Ergebnis 2 22 2" xfId="4431" xr:uid="{00000000-0005-0000-0000-00004D110000}"/>
    <cellStyle name="Ergebnis 2 22 2 2" xfId="4432" xr:uid="{00000000-0005-0000-0000-00004E110000}"/>
    <cellStyle name="Ergebnis 2 22 3" xfId="4433" xr:uid="{00000000-0005-0000-0000-00004F110000}"/>
    <cellStyle name="Ergebnis 2 23" xfId="4434" xr:uid="{00000000-0005-0000-0000-000050110000}"/>
    <cellStyle name="Ergebnis 2 23 2" xfId="4435" xr:uid="{00000000-0005-0000-0000-000051110000}"/>
    <cellStyle name="Ergebnis 2 23 2 2" xfId="4436" xr:uid="{00000000-0005-0000-0000-000052110000}"/>
    <cellStyle name="Ergebnis 2 23 3" xfId="4437" xr:uid="{00000000-0005-0000-0000-000053110000}"/>
    <cellStyle name="Ergebnis 2 24" xfId="4438" xr:uid="{00000000-0005-0000-0000-000054110000}"/>
    <cellStyle name="Ergebnis 2 24 2" xfId="4439" xr:uid="{00000000-0005-0000-0000-000055110000}"/>
    <cellStyle name="Ergebnis 2 24 2 2" xfId="4440" xr:uid="{00000000-0005-0000-0000-000056110000}"/>
    <cellStyle name="Ergebnis 2 24 3" xfId="4441" xr:uid="{00000000-0005-0000-0000-000057110000}"/>
    <cellStyle name="Ergebnis 2 25" xfId="4442" xr:uid="{00000000-0005-0000-0000-000058110000}"/>
    <cellStyle name="Ergebnis 2 25 2" xfId="4443" xr:uid="{00000000-0005-0000-0000-000059110000}"/>
    <cellStyle name="Ergebnis 2 25 2 2" xfId="4444" xr:uid="{00000000-0005-0000-0000-00005A110000}"/>
    <cellStyle name="Ergebnis 2 25 3" xfId="4445" xr:uid="{00000000-0005-0000-0000-00005B110000}"/>
    <cellStyle name="Ergebnis 2 26" xfId="4446" xr:uid="{00000000-0005-0000-0000-00005C110000}"/>
    <cellStyle name="Ergebnis 2 26 2" xfId="4447" xr:uid="{00000000-0005-0000-0000-00005D110000}"/>
    <cellStyle name="Ergebnis 2 26 2 2" xfId="4448" xr:uid="{00000000-0005-0000-0000-00005E110000}"/>
    <cellStyle name="Ergebnis 2 26 3" xfId="4449" xr:uid="{00000000-0005-0000-0000-00005F110000}"/>
    <cellStyle name="Ergebnis 2 27" xfId="4450" xr:uid="{00000000-0005-0000-0000-000060110000}"/>
    <cellStyle name="Ergebnis 2 27 2" xfId="4451" xr:uid="{00000000-0005-0000-0000-000061110000}"/>
    <cellStyle name="Ergebnis 2 27 2 2" xfId="4452" xr:uid="{00000000-0005-0000-0000-000062110000}"/>
    <cellStyle name="Ergebnis 2 27 3" xfId="4453" xr:uid="{00000000-0005-0000-0000-000063110000}"/>
    <cellStyle name="Ergebnis 2 28" xfId="4454" xr:uid="{00000000-0005-0000-0000-000064110000}"/>
    <cellStyle name="Ergebnis 2 28 2" xfId="4455" xr:uid="{00000000-0005-0000-0000-000065110000}"/>
    <cellStyle name="Ergebnis 2 28 2 2" xfId="4456" xr:uid="{00000000-0005-0000-0000-000066110000}"/>
    <cellStyle name="Ergebnis 2 28 3" xfId="4457" xr:uid="{00000000-0005-0000-0000-000067110000}"/>
    <cellStyle name="Ergebnis 2 29" xfId="4458" xr:uid="{00000000-0005-0000-0000-000068110000}"/>
    <cellStyle name="Ergebnis 2 29 2" xfId="4459" xr:uid="{00000000-0005-0000-0000-000069110000}"/>
    <cellStyle name="Ergebnis 2 29 2 2" xfId="4460" xr:uid="{00000000-0005-0000-0000-00006A110000}"/>
    <cellStyle name="Ergebnis 2 29 3" xfId="4461" xr:uid="{00000000-0005-0000-0000-00006B110000}"/>
    <cellStyle name="Ergebnis 2 3" xfId="4462" xr:uid="{00000000-0005-0000-0000-00006C110000}"/>
    <cellStyle name="Ergebnis 2 3 2" xfId="4463" xr:uid="{00000000-0005-0000-0000-00006D110000}"/>
    <cellStyle name="Ergebnis 2 3 2 2" xfId="4464" xr:uid="{00000000-0005-0000-0000-00006E110000}"/>
    <cellStyle name="Ergebnis 2 3 3" xfId="4465" xr:uid="{00000000-0005-0000-0000-00006F110000}"/>
    <cellStyle name="Ergebnis 2 30" xfId="4466" xr:uid="{00000000-0005-0000-0000-000070110000}"/>
    <cellStyle name="Ergebnis 2 30 2" xfId="4467" xr:uid="{00000000-0005-0000-0000-000071110000}"/>
    <cellStyle name="Ergebnis 2 30 2 2" xfId="4468" xr:uid="{00000000-0005-0000-0000-000072110000}"/>
    <cellStyle name="Ergebnis 2 30 3" xfId="4469" xr:uid="{00000000-0005-0000-0000-000073110000}"/>
    <cellStyle name="Ergebnis 2 31" xfId="4470" xr:uid="{00000000-0005-0000-0000-000074110000}"/>
    <cellStyle name="Ergebnis 2 31 2" xfId="4471" xr:uid="{00000000-0005-0000-0000-000075110000}"/>
    <cellStyle name="Ergebnis 2 31 2 2" xfId="4472" xr:uid="{00000000-0005-0000-0000-000076110000}"/>
    <cellStyle name="Ergebnis 2 31 3" xfId="4473" xr:uid="{00000000-0005-0000-0000-000077110000}"/>
    <cellStyle name="Ergebnis 2 32" xfId="4474" xr:uid="{00000000-0005-0000-0000-000078110000}"/>
    <cellStyle name="Ergebnis 2 32 2" xfId="4475" xr:uid="{00000000-0005-0000-0000-000079110000}"/>
    <cellStyle name="Ergebnis 2 32 2 2" xfId="4476" xr:uid="{00000000-0005-0000-0000-00007A110000}"/>
    <cellStyle name="Ergebnis 2 32 3" xfId="4477" xr:uid="{00000000-0005-0000-0000-00007B110000}"/>
    <cellStyle name="Ergebnis 2 33" xfId="4478" xr:uid="{00000000-0005-0000-0000-00007C110000}"/>
    <cellStyle name="Ergebnis 2 33 2" xfId="4479" xr:uid="{00000000-0005-0000-0000-00007D110000}"/>
    <cellStyle name="Ergebnis 2 33 2 2" xfId="4480" xr:uid="{00000000-0005-0000-0000-00007E110000}"/>
    <cellStyle name="Ergebnis 2 33 3" xfId="4481" xr:uid="{00000000-0005-0000-0000-00007F110000}"/>
    <cellStyle name="Ergebnis 2 34" xfId="4482" xr:uid="{00000000-0005-0000-0000-000080110000}"/>
    <cellStyle name="Ergebnis 2 34 2" xfId="4483" xr:uid="{00000000-0005-0000-0000-000081110000}"/>
    <cellStyle name="Ergebnis 2 34 2 2" xfId="4484" xr:uid="{00000000-0005-0000-0000-000082110000}"/>
    <cellStyle name="Ergebnis 2 34 3" xfId="4485" xr:uid="{00000000-0005-0000-0000-000083110000}"/>
    <cellStyle name="Ergebnis 2 35" xfId="4486" xr:uid="{00000000-0005-0000-0000-000084110000}"/>
    <cellStyle name="Ergebnis 2 35 2" xfId="4487" xr:uid="{00000000-0005-0000-0000-000085110000}"/>
    <cellStyle name="Ergebnis 2 35 2 2" xfId="4488" xr:uid="{00000000-0005-0000-0000-000086110000}"/>
    <cellStyle name="Ergebnis 2 35 3" xfId="4489" xr:uid="{00000000-0005-0000-0000-000087110000}"/>
    <cellStyle name="Ergebnis 2 36" xfId="4490" xr:uid="{00000000-0005-0000-0000-000088110000}"/>
    <cellStyle name="Ergebnis 2 36 2" xfId="4491" xr:uid="{00000000-0005-0000-0000-000089110000}"/>
    <cellStyle name="Ergebnis 2 36 2 2" xfId="4492" xr:uid="{00000000-0005-0000-0000-00008A110000}"/>
    <cellStyle name="Ergebnis 2 36 3" xfId="4493" xr:uid="{00000000-0005-0000-0000-00008B110000}"/>
    <cellStyle name="Ergebnis 2 37" xfId="4494" xr:uid="{00000000-0005-0000-0000-00008C110000}"/>
    <cellStyle name="Ergebnis 2 37 2" xfId="4495" xr:uid="{00000000-0005-0000-0000-00008D110000}"/>
    <cellStyle name="Ergebnis 2 38" xfId="4496" xr:uid="{00000000-0005-0000-0000-00008E110000}"/>
    <cellStyle name="Ergebnis 2 4" xfId="4497" xr:uid="{00000000-0005-0000-0000-00008F110000}"/>
    <cellStyle name="Ergebnis 2 4 2" xfId="4498" xr:uid="{00000000-0005-0000-0000-000090110000}"/>
    <cellStyle name="Ergebnis 2 4 2 2" xfId="4499" xr:uid="{00000000-0005-0000-0000-000091110000}"/>
    <cellStyle name="Ergebnis 2 4 3" xfId="4500" xr:uid="{00000000-0005-0000-0000-000092110000}"/>
    <cellStyle name="Ergebnis 2 5" xfId="4501" xr:uid="{00000000-0005-0000-0000-000093110000}"/>
    <cellStyle name="Ergebnis 2 5 2" xfId="4502" xr:uid="{00000000-0005-0000-0000-000094110000}"/>
    <cellStyle name="Ergebnis 2 5 2 2" xfId="4503" xr:uid="{00000000-0005-0000-0000-000095110000}"/>
    <cellStyle name="Ergebnis 2 5 3" xfId="4504" xr:uid="{00000000-0005-0000-0000-000096110000}"/>
    <cellStyle name="Ergebnis 2 6" xfId="4505" xr:uid="{00000000-0005-0000-0000-000097110000}"/>
    <cellStyle name="Ergebnis 2 6 2" xfId="4506" xr:uid="{00000000-0005-0000-0000-000098110000}"/>
    <cellStyle name="Ergebnis 2 6 2 2" xfId="4507" xr:uid="{00000000-0005-0000-0000-000099110000}"/>
    <cellStyle name="Ergebnis 2 6 3" xfId="4508" xr:uid="{00000000-0005-0000-0000-00009A110000}"/>
    <cellStyle name="Ergebnis 2 7" xfId="4509" xr:uid="{00000000-0005-0000-0000-00009B110000}"/>
    <cellStyle name="Ergebnis 2 7 2" xfId="4510" xr:uid="{00000000-0005-0000-0000-00009C110000}"/>
    <cellStyle name="Ergebnis 2 7 2 2" xfId="4511" xr:uid="{00000000-0005-0000-0000-00009D110000}"/>
    <cellStyle name="Ergebnis 2 7 3" xfId="4512" xr:uid="{00000000-0005-0000-0000-00009E110000}"/>
    <cellStyle name="Ergebnis 2 8" xfId="4513" xr:uid="{00000000-0005-0000-0000-00009F110000}"/>
    <cellStyle name="Ergebnis 2 8 2" xfId="4514" xr:uid="{00000000-0005-0000-0000-0000A0110000}"/>
    <cellStyle name="Ergebnis 2 8 2 2" xfId="4515" xr:uid="{00000000-0005-0000-0000-0000A1110000}"/>
    <cellStyle name="Ergebnis 2 8 3" xfId="4516" xr:uid="{00000000-0005-0000-0000-0000A2110000}"/>
    <cellStyle name="Ergebnis 2 9" xfId="4517" xr:uid="{00000000-0005-0000-0000-0000A3110000}"/>
    <cellStyle name="Ergebnis 2 9 2" xfId="4518" xr:uid="{00000000-0005-0000-0000-0000A4110000}"/>
    <cellStyle name="Ergebnis 2 9 2 2" xfId="4519" xr:uid="{00000000-0005-0000-0000-0000A5110000}"/>
    <cellStyle name="Ergebnis 2 9 3" xfId="4520" xr:uid="{00000000-0005-0000-0000-0000A6110000}"/>
    <cellStyle name="Ergebnis 3" xfId="4521" xr:uid="{00000000-0005-0000-0000-0000A7110000}"/>
    <cellStyle name="Ergebnis 3 10" xfId="4522" xr:uid="{00000000-0005-0000-0000-0000A8110000}"/>
    <cellStyle name="Ergebnis 3 11" xfId="4523" xr:uid="{00000000-0005-0000-0000-0000A9110000}"/>
    <cellStyle name="Ergebnis 3 12" xfId="4524" xr:uid="{00000000-0005-0000-0000-0000AA110000}"/>
    <cellStyle name="Ergebnis 3 13" xfId="4525" xr:uid="{00000000-0005-0000-0000-0000AB110000}"/>
    <cellStyle name="Ergebnis 3 14" xfId="4526" xr:uid="{00000000-0005-0000-0000-0000AC110000}"/>
    <cellStyle name="Ergebnis 3 15" xfId="4527" xr:uid="{00000000-0005-0000-0000-0000AD110000}"/>
    <cellStyle name="Ergebnis 3 16" xfId="4528" xr:uid="{00000000-0005-0000-0000-0000AE110000}"/>
    <cellStyle name="Ergebnis 3 17" xfId="4529" xr:uid="{00000000-0005-0000-0000-0000AF110000}"/>
    <cellStyle name="Ergebnis 3 18" xfId="4530" xr:uid="{00000000-0005-0000-0000-0000B0110000}"/>
    <cellStyle name="Ergebnis 3 19" xfId="4531" xr:uid="{00000000-0005-0000-0000-0000B1110000}"/>
    <cellStyle name="Ergebnis 3 2" xfId="4532" xr:uid="{00000000-0005-0000-0000-0000B2110000}"/>
    <cellStyle name="Ergebnis 3 2 2" xfId="4533" xr:uid="{00000000-0005-0000-0000-0000B3110000}"/>
    <cellStyle name="Ergebnis 3 2 2 2" xfId="4534" xr:uid="{00000000-0005-0000-0000-0000B4110000}"/>
    <cellStyle name="Ergebnis 3 2 3" xfId="4535" xr:uid="{00000000-0005-0000-0000-0000B5110000}"/>
    <cellStyle name="Ergebnis 3 20" xfId="4536" xr:uid="{00000000-0005-0000-0000-0000B6110000}"/>
    <cellStyle name="Ergebnis 3 21" xfId="4537" xr:uid="{00000000-0005-0000-0000-0000B7110000}"/>
    <cellStyle name="Ergebnis 3 22" xfId="4538" xr:uid="{00000000-0005-0000-0000-0000B8110000}"/>
    <cellStyle name="Ergebnis 3 23" xfId="4539" xr:uid="{00000000-0005-0000-0000-0000B9110000}"/>
    <cellStyle name="Ergebnis 3 24" xfId="4540" xr:uid="{00000000-0005-0000-0000-0000BA110000}"/>
    <cellStyle name="Ergebnis 3 25" xfId="4541" xr:uid="{00000000-0005-0000-0000-0000BB110000}"/>
    <cellStyle name="Ergebnis 3 26" xfId="4542" xr:uid="{00000000-0005-0000-0000-0000BC110000}"/>
    <cellStyle name="Ergebnis 3 27" xfId="4543" xr:uid="{00000000-0005-0000-0000-0000BD110000}"/>
    <cellStyle name="Ergebnis 3 28" xfId="4544" xr:uid="{00000000-0005-0000-0000-0000BE110000}"/>
    <cellStyle name="Ergebnis 3 29" xfId="4545" xr:uid="{00000000-0005-0000-0000-0000BF110000}"/>
    <cellStyle name="Ergebnis 3 3" xfId="4546" xr:uid="{00000000-0005-0000-0000-0000C0110000}"/>
    <cellStyle name="Ergebnis 3 3 2" xfId="4547" xr:uid="{00000000-0005-0000-0000-0000C1110000}"/>
    <cellStyle name="Ergebnis 3 3 2 2" xfId="4548" xr:uid="{00000000-0005-0000-0000-0000C2110000}"/>
    <cellStyle name="Ergebnis 3 3 3" xfId="4549" xr:uid="{00000000-0005-0000-0000-0000C3110000}"/>
    <cellStyle name="Ergebnis 3 30" xfId="4550" xr:uid="{00000000-0005-0000-0000-0000C4110000}"/>
    <cellStyle name="Ergebnis 3 30 2" xfId="4551" xr:uid="{00000000-0005-0000-0000-0000C5110000}"/>
    <cellStyle name="Ergebnis 3 31" xfId="4552" xr:uid="{00000000-0005-0000-0000-0000C6110000}"/>
    <cellStyle name="Ergebnis 3 4" xfId="4553" xr:uid="{00000000-0005-0000-0000-0000C7110000}"/>
    <cellStyle name="Ergebnis 3 4 2" xfId="4554" xr:uid="{00000000-0005-0000-0000-0000C8110000}"/>
    <cellStyle name="Ergebnis 3 4 2 2" xfId="4555" xr:uid="{00000000-0005-0000-0000-0000C9110000}"/>
    <cellStyle name="Ergebnis 3 4 3" xfId="4556" xr:uid="{00000000-0005-0000-0000-0000CA110000}"/>
    <cellStyle name="Ergebnis 3 5" xfId="4557" xr:uid="{00000000-0005-0000-0000-0000CB110000}"/>
    <cellStyle name="Ergebnis 3 5 2" xfId="4558" xr:uid="{00000000-0005-0000-0000-0000CC110000}"/>
    <cellStyle name="Ergebnis 3 5 2 2" xfId="4559" xr:uid="{00000000-0005-0000-0000-0000CD110000}"/>
    <cellStyle name="Ergebnis 3 5 3" xfId="4560" xr:uid="{00000000-0005-0000-0000-0000CE110000}"/>
    <cellStyle name="Ergebnis 3 6" xfId="4561" xr:uid="{00000000-0005-0000-0000-0000CF110000}"/>
    <cellStyle name="Ergebnis 3 6 2" xfId="4562" xr:uid="{00000000-0005-0000-0000-0000D0110000}"/>
    <cellStyle name="Ergebnis 3 6 2 2" xfId="4563" xr:uid="{00000000-0005-0000-0000-0000D1110000}"/>
    <cellStyle name="Ergebnis 3 6 3" xfId="4564" xr:uid="{00000000-0005-0000-0000-0000D2110000}"/>
    <cellStyle name="Ergebnis 3 7" xfId="4565" xr:uid="{00000000-0005-0000-0000-0000D3110000}"/>
    <cellStyle name="Ergebnis 3 7 2" xfId="4566" xr:uid="{00000000-0005-0000-0000-0000D4110000}"/>
    <cellStyle name="Ergebnis 3 7 2 2" xfId="4567" xr:uid="{00000000-0005-0000-0000-0000D5110000}"/>
    <cellStyle name="Ergebnis 3 7 3" xfId="4568" xr:uid="{00000000-0005-0000-0000-0000D6110000}"/>
    <cellStyle name="Ergebnis 3 8" xfId="4569" xr:uid="{00000000-0005-0000-0000-0000D7110000}"/>
    <cellStyle name="Ergebnis 3 8 2" xfId="4570" xr:uid="{00000000-0005-0000-0000-0000D8110000}"/>
    <cellStyle name="Ergebnis 3 8 2 2" xfId="4571" xr:uid="{00000000-0005-0000-0000-0000D9110000}"/>
    <cellStyle name="Ergebnis 3 8 3" xfId="4572" xr:uid="{00000000-0005-0000-0000-0000DA110000}"/>
    <cellStyle name="Ergebnis 3 9" xfId="4573" xr:uid="{00000000-0005-0000-0000-0000DB110000}"/>
    <cellStyle name="Ergebnis 4" xfId="4574" xr:uid="{00000000-0005-0000-0000-0000DC110000}"/>
    <cellStyle name="Ergebnis 4 10" xfId="4575" xr:uid="{00000000-0005-0000-0000-0000DD110000}"/>
    <cellStyle name="Ergebnis 4 11" xfId="4576" xr:uid="{00000000-0005-0000-0000-0000DE110000}"/>
    <cellStyle name="Ergebnis 4 12" xfId="4577" xr:uid="{00000000-0005-0000-0000-0000DF110000}"/>
    <cellStyle name="Ergebnis 4 12 2" xfId="4578" xr:uid="{00000000-0005-0000-0000-0000E0110000}"/>
    <cellStyle name="Ergebnis 4 13" xfId="4579" xr:uid="{00000000-0005-0000-0000-0000E1110000}"/>
    <cellStyle name="Ergebnis 4 2" xfId="4580" xr:uid="{00000000-0005-0000-0000-0000E2110000}"/>
    <cellStyle name="Ergebnis 4 2 2" xfId="4581" xr:uid="{00000000-0005-0000-0000-0000E3110000}"/>
    <cellStyle name="Ergebnis 4 2 2 2" xfId="4582" xr:uid="{00000000-0005-0000-0000-0000E4110000}"/>
    <cellStyle name="Ergebnis 4 2 3" xfId="4583" xr:uid="{00000000-0005-0000-0000-0000E5110000}"/>
    <cellStyle name="Ergebnis 4 3" xfId="4584" xr:uid="{00000000-0005-0000-0000-0000E6110000}"/>
    <cellStyle name="Ergebnis 4 3 2" xfId="4585" xr:uid="{00000000-0005-0000-0000-0000E7110000}"/>
    <cellStyle name="Ergebnis 4 3 2 2" xfId="4586" xr:uid="{00000000-0005-0000-0000-0000E8110000}"/>
    <cellStyle name="Ergebnis 4 3 3" xfId="4587" xr:uid="{00000000-0005-0000-0000-0000E9110000}"/>
    <cellStyle name="Ergebnis 4 4" xfId="4588" xr:uid="{00000000-0005-0000-0000-0000EA110000}"/>
    <cellStyle name="Ergebnis 4 4 2" xfId="4589" xr:uid="{00000000-0005-0000-0000-0000EB110000}"/>
    <cellStyle name="Ergebnis 4 4 2 2" xfId="4590" xr:uid="{00000000-0005-0000-0000-0000EC110000}"/>
    <cellStyle name="Ergebnis 4 4 3" xfId="4591" xr:uid="{00000000-0005-0000-0000-0000ED110000}"/>
    <cellStyle name="Ergebnis 4 5" xfId="4592" xr:uid="{00000000-0005-0000-0000-0000EE110000}"/>
    <cellStyle name="Ergebnis 4 5 2" xfId="4593" xr:uid="{00000000-0005-0000-0000-0000EF110000}"/>
    <cellStyle name="Ergebnis 4 5 2 2" xfId="4594" xr:uid="{00000000-0005-0000-0000-0000F0110000}"/>
    <cellStyle name="Ergebnis 4 5 3" xfId="4595" xr:uid="{00000000-0005-0000-0000-0000F1110000}"/>
    <cellStyle name="Ergebnis 4 6" xfId="4596" xr:uid="{00000000-0005-0000-0000-0000F2110000}"/>
    <cellStyle name="Ergebnis 4 6 2" xfId="4597" xr:uid="{00000000-0005-0000-0000-0000F3110000}"/>
    <cellStyle name="Ergebnis 4 6 2 2" xfId="4598" xr:uid="{00000000-0005-0000-0000-0000F4110000}"/>
    <cellStyle name="Ergebnis 4 6 3" xfId="4599" xr:uid="{00000000-0005-0000-0000-0000F5110000}"/>
    <cellStyle name="Ergebnis 4 7" xfId="4600" xr:uid="{00000000-0005-0000-0000-0000F6110000}"/>
    <cellStyle name="Ergebnis 4 7 2" xfId="4601" xr:uid="{00000000-0005-0000-0000-0000F7110000}"/>
    <cellStyle name="Ergebnis 4 7 2 2" xfId="4602" xr:uid="{00000000-0005-0000-0000-0000F8110000}"/>
    <cellStyle name="Ergebnis 4 7 3" xfId="4603" xr:uid="{00000000-0005-0000-0000-0000F9110000}"/>
    <cellStyle name="Ergebnis 4 8" xfId="4604" xr:uid="{00000000-0005-0000-0000-0000FA110000}"/>
    <cellStyle name="Ergebnis 4 8 2" xfId="4605" xr:uid="{00000000-0005-0000-0000-0000FB110000}"/>
    <cellStyle name="Ergebnis 4 8 2 2" xfId="4606" xr:uid="{00000000-0005-0000-0000-0000FC110000}"/>
    <cellStyle name="Ergebnis 4 8 3" xfId="4607" xr:uid="{00000000-0005-0000-0000-0000FD110000}"/>
    <cellStyle name="Ergebnis 4 9" xfId="4608" xr:uid="{00000000-0005-0000-0000-0000FE110000}"/>
    <cellStyle name="Ergebnis 5" xfId="4609" xr:uid="{00000000-0005-0000-0000-0000FF110000}"/>
    <cellStyle name="Ergebnis 5 2" xfId="4610" xr:uid="{00000000-0005-0000-0000-000000120000}"/>
    <cellStyle name="Ergebnis 5 2 2" xfId="4611" xr:uid="{00000000-0005-0000-0000-000001120000}"/>
    <cellStyle name="Ergebnis 5 2 2 2" xfId="4612" xr:uid="{00000000-0005-0000-0000-000002120000}"/>
    <cellStyle name="Ergebnis 5 2 3" xfId="4613" xr:uid="{00000000-0005-0000-0000-000003120000}"/>
    <cellStyle name="Ergebnis 5 3" xfId="4614" xr:uid="{00000000-0005-0000-0000-000004120000}"/>
    <cellStyle name="Ergebnis 5 4" xfId="4615" xr:uid="{00000000-0005-0000-0000-000005120000}"/>
    <cellStyle name="Ergebnis 5 5" xfId="4616" xr:uid="{00000000-0005-0000-0000-000006120000}"/>
    <cellStyle name="Ergebnis 5 6" xfId="4617" xr:uid="{00000000-0005-0000-0000-000007120000}"/>
    <cellStyle name="Ergebnis 5 6 2" xfId="4618" xr:uid="{00000000-0005-0000-0000-000008120000}"/>
    <cellStyle name="Ergebnis 5 7" xfId="4619" xr:uid="{00000000-0005-0000-0000-000009120000}"/>
    <cellStyle name="Ergebnis 6" xfId="4620" xr:uid="{00000000-0005-0000-0000-00000A120000}"/>
    <cellStyle name="Ergebnis 6 2" xfId="4621" xr:uid="{00000000-0005-0000-0000-00000B120000}"/>
    <cellStyle name="Ergebnis 6 2 2" xfId="4622" xr:uid="{00000000-0005-0000-0000-00000C120000}"/>
    <cellStyle name="Ergebnis 6 2 2 2" xfId="4623" xr:uid="{00000000-0005-0000-0000-00000D120000}"/>
    <cellStyle name="Ergebnis 6 2 3" xfId="4624" xr:uid="{00000000-0005-0000-0000-00000E120000}"/>
    <cellStyle name="Ergebnis 6 3" xfId="4625" xr:uid="{00000000-0005-0000-0000-00000F120000}"/>
    <cellStyle name="Ergebnis 6 4" xfId="4626" xr:uid="{00000000-0005-0000-0000-000010120000}"/>
    <cellStyle name="Ergebnis 6 5" xfId="4627" xr:uid="{00000000-0005-0000-0000-000011120000}"/>
    <cellStyle name="Ergebnis 6 6" xfId="4628" xr:uid="{00000000-0005-0000-0000-000012120000}"/>
    <cellStyle name="Ergebnis 6 6 2" xfId="4629" xr:uid="{00000000-0005-0000-0000-000013120000}"/>
    <cellStyle name="Ergebnis 6 7" xfId="4630" xr:uid="{00000000-0005-0000-0000-000014120000}"/>
    <cellStyle name="Ergebnis 7" xfId="4631" xr:uid="{00000000-0005-0000-0000-000015120000}"/>
    <cellStyle name="Ergebnis 7 2" xfId="4632" xr:uid="{00000000-0005-0000-0000-000016120000}"/>
    <cellStyle name="Ergebnis 7 2 2" xfId="4633" xr:uid="{00000000-0005-0000-0000-000017120000}"/>
    <cellStyle name="Ergebnis 7 2 2 2" xfId="4634" xr:uid="{00000000-0005-0000-0000-000018120000}"/>
    <cellStyle name="Ergebnis 7 2 3" xfId="4635" xr:uid="{00000000-0005-0000-0000-000019120000}"/>
    <cellStyle name="Ergebnis 7 3" xfId="4636" xr:uid="{00000000-0005-0000-0000-00001A120000}"/>
    <cellStyle name="Ergebnis 7 4" xfId="4637" xr:uid="{00000000-0005-0000-0000-00001B120000}"/>
    <cellStyle name="Ergebnis 7 5" xfId="4638" xr:uid="{00000000-0005-0000-0000-00001C120000}"/>
    <cellStyle name="Ergebnis 7 6" xfId="4639" xr:uid="{00000000-0005-0000-0000-00001D120000}"/>
    <cellStyle name="Ergebnis 7 6 2" xfId="4640" xr:uid="{00000000-0005-0000-0000-00001E120000}"/>
    <cellStyle name="Ergebnis 7 7" xfId="4641" xr:uid="{00000000-0005-0000-0000-00001F120000}"/>
    <cellStyle name="Ergebnis 8" xfId="4642" xr:uid="{00000000-0005-0000-0000-000020120000}"/>
    <cellStyle name="Ergebnis 8 2" xfId="4643" xr:uid="{00000000-0005-0000-0000-000021120000}"/>
    <cellStyle name="Ergebnis 8 2 2" xfId="4644" xr:uid="{00000000-0005-0000-0000-000022120000}"/>
    <cellStyle name="Ergebnis 8 2 2 2" xfId="4645" xr:uid="{00000000-0005-0000-0000-000023120000}"/>
    <cellStyle name="Ergebnis 8 2 3" xfId="4646" xr:uid="{00000000-0005-0000-0000-000024120000}"/>
    <cellStyle name="Ergebnis 8 3" xfId="4647" xr:uid="{00000000-0005-0000-0000-000025120000}"/>
    <cellStyle name="Ergebnis 8 4" xfId="4648" xr:uid="{00000000-0005-0000-0000-000026120000}"/>
    <cellStyle name="Ergebnis 8 5" xfId="4649" xr:uid="{00000000-0005-0000-0000-000027120000}"/>
    <cellStyle name="Ergebnis 8 6" xfId="4650" xr:uid="{00000000-0005-0000-0000-000028120000}"/>
    <cellStyle name="Ergebnis 8 6 2" xfId="4651" xr:uid="{00000000-0005-0000-0000-000029120000}"/>
    <cellStyle name="Ergebnis 8 7" xfId="4652" xr:uid="{00000000-0005-0000-0000-00002A120000}"/>
    <cellStyle name="Ergebnis 9" xfId="4653" xr:uid="{00000000-0005-0000-0000-00002B120000}"/>
    <cellStyle name="Ergebnis 9 2" xfId="4654" xr:uid="{00000000-0005-0000-0000-00002C120000}"/>
    <cellStyle name="Ergebnis 9 2 2" xfId="4655" xr:uid="{00000000-0005-0000-0000-00002D120000}"/>
    <cellStyle name="Ergebnis 9 2 2 2" xfId="4656" xr:uid="{00000000-0005-0000-0000-00002E120000}"/>
    <cellStyle name="Ergebnis 9 2 3" xfId="4657" xr:uid="{00000000-0005-0000-0000-00002F120000}"/>
    <cellStyle name="Ergebnis 9 3" xfId="4658" xr:uid="{00000000-0005-0000-0000-000030120000}"/>
    <cellStyle name="Ergebnis 9 4" xfId="4659" xr:uid="{00000000-0005-0000-0000-000031120000}"/>
    <cellStyle name="Ergebnis 9 5" xfId="4660" xr:uid="{00000000-0005-0000-0000-000032120000}"/>
    <cellStyle name="Ergebnis 9 6" xfId="4661" xr:uid="{00000000-0005-0000-0000-000033120000}"/>
    <cellStyle name="Ergebnis 9 6 2" xfId="4662" xr:uid="{00000000-0005-0000-0000-000034120000}"/>
    <cellStyle name="Ergebnis 9 7" xfId="4663" xr:uid="{00000000-0005-0000-0000-000035120000}"/>
    <cellStyle name="Erklärender Text 10" xfId="4664" xr:uid="{00000000-0005-0000-0000-000036120000}"/>
    <cellStyle name="Erklärender Text 10 2" xfId="4665" xr:uid="{00000000-0005-0000-0000-000037120000}"/>
    <cellStyle name="Erklärender Text 10 3" xfId="4666" xr:uid="{00000000-0005-0000-0000-000038120000}"/>
    <cellStyle name="Erklärender Text 10 4" xfId="4667" xr:uid="{00000000-0005-0000-0000-000039120000}"/>
    <cellStyle name="Erklärender Text 10 5" xfId="4668" xr:uid="{00000000-0005-0000-0000-00003A120000}"/>
    <cellStyle name="Erklärender Text 11" xfId="4669" xr:uid="{00000000-0005-0000-0000-00003B120000}"/>
    <cellStyle name="Erklärender Text 11 2" xfId="4670" xr:uid="{00000000-0005-0000-0000-00003C120000}"/>
    <cellStyle name="Erklärender Text 11 3" xfId="4671" xr:uid="{00000000-0005-0000-0000-00003D120000}"/>
    <cellStyle name="Erklärender Text 11 4" xfId="4672" xr:uid="{00000000-0005-0000-0000-00003E120000}"/>
    <cellStyle name="Erklärender Text 11 5" xfId="4673" xr:uid="{00000000-0005-0000-0000-00003F120000}"/>
    <cellStyle name="Erklärender Text 12" xfId="4674" xr:uid="{00000000-0005-0000-0000-000040120000}"/>
    <cellStyle name="Erklärender Text 13" xfId="4675" xr:uid="{00000000-0005-0000-0000-000041120000}"/>
    <cellStyle name="Erklärender Text 14" xfId="4676" xr:uid="{00000000-0005-0000-0000-000042120000}"/>
    <cellStyle name="Erklärender Text 15" xfId="4677" xr:uid="{00000000-0005-0000-0000-000043120000}"/>
    <cellStyle name="Erklärender Text 16" xfId="4678" xr:uid="{00000000-0005-0000-0000-000044120000}"/>
    <cellStyle name="Erklärender Text 2" xfId="4679" xr:uid="{00000000-0005-0000-0000-000045120000}"/>
    <cellStyle name="Erklärender Text 2 10" xfId="4680" xr:uid="{00000000-0005-0000-0000-000046120000}"/>
    <cellStyle name="Erklärender Text 2 11" xfId="4681" xr:uid="{00000000-0005-0000-0000-000047120000}"/>
    <cellStyle name="Erklärender Text 2 12" xfId="4682" xr:uid="{00000000-0005-0000-0000-000048120000}"/>
    <cellStyle name="Erklärender Text 2 13" xfId="4683" xr:uid="{00000000-0005-0000-0000-000049120000}"/>
    <cellStyle name="Erklärender Text 2 14" xfId="4684" xr:uid="{00000000-0005-0000-0000-00004A120000}"/>
    <cellStyle name="Erklärender Text 2 15" xfId="4685" xr:uid="{00000000-0005-0000-0000-00004B120000}"/>
    <cellStyle name="Erklärender Text 2 16" xfId="4686" xr:uid="{00000000-0005-0000-0000-00004C120000}"/>
    <cellStyle name="Erklärender Text 2 17" xfId="4687" xr:uid="{00000000-0005-0000-0000-00004D120000}"/>
    <cellStyle name="Erklärender Text 2 18" xfId="4688" xr:uid="{00000000-0005-0000-0000-00004E120000}"/>
    <cellStyle name="Erklärender Text 2 19" xfId="4689" xr:uid="{00000000-0005-0000-0000-00004F120000}"/>
    <cellStyle name="Erklärender Text 2 2" xfId="4690" xr:uid="{00000000-0005-0000-0000-000050120000}"/>
    <cellStyle name="Erklärender Text 2 20" xfId="4691" xr:uid="{00000000-0005-0000-0000-000051120000}"/>
    <cellStyle name="Erklärender Text 2 21" xfId="4692" xr:uid="{00000000-0005-0000-0000-000052120000}"/>
    <cellStyle name="Erklärender Text 2 22" xfId="4693" xr:uid="{00000000-0005-0000-0000-000053120000}"/>
    <cellStyle name="Erklärender Text 2 23" xfId="4694" xr:uid="{00000000-0005-0000-0000-000054120000}"/>
    <cellStyle name="Erklärender Text 2 24" xfId="4695" xr:uid="{00000000-0005-0000-0000-000055120000}"/>
    <cellStyle name="Erklärender Text 2 25" xfId="4696" xr:uid="{00000000-0005-0000-0000-000056120000}"/>
    <cellStyle name="Erklärender Text 2 26" xfId="4697" xr:uid="{00000000-0005-0000-0000-000057120000}"/>
    <cellStyle name="Erklärender Text 2 27" xfId="4698" xr:uid="{00000000-0005-0000-0000-000058120000}"/>
    <cellStyle name="Erklärender Text 2 28" xfId="4699" xr:uid="{00000000-0005-0000-0000-000059120000}"/>
    <cellStyle name="Erklärender Text 2 29" xfId="4700" xr:uid="{00000000-0005-0000-0000-00005A120000}"/>
    <cellStyle name="Erklärender Text 2 3" xfId="4701" xr:uid="{00000000-0005-0000-0000-00005B120000}"/>
    <cellStyle name="Erklärender Text 2 30" xfId="4702" xr:uid="{00000000-0005-0000-0000-00005C120000}"/>
    <cellStyle name="Erklärender Text 2 31" xfId="4703" xr:uid="{00000000-0005-0000-0000-00005D120000}"/>
    <cellStyle name="Erklärender Text 2 32" xfId="4704" xr:uid="{00000000-0005-0000-0000-00005E120000}"/>
    <cellStyle name="Erklärender Text 2 33" xfId="4705" xr:uid="{00000000-0005-0000-0000-00005F120000}"/>
    <cellStyle name="Erklärender Text 2 34" xfId="4706" xr:uid="{00000000-0005-0000-0000-000060120000}"/>
    <cellStyle name="Erklärender Text 2 35" xfId="4707" xr:uid="{00000000-0005-0000-0000-000061120000}"/>
    <cellStyle name="Erklärender Text 2 36" xfId="4708" xr:uid="{00000000-0005-0000-0000-000062120000}"/>
    <cellStyle name="Erklärender Text 2 4" xfId="4709" xr:uid="{00000000-0005-0000-0000-000063120000}"/>
    <cellStyle name="Erklärender Text 2 5" xfId="4710" xr:uid="{00000000-0005-0000-0000-000064120000}"/>
    <cellStyle name="Erklärender Text 2 6" xfId="4711" xr:uid="{00000000-0005-0000-0000-000065120000}"/>
    <cellStyle name="Erklärender Text 2 7" xfId="4712" xr:uid="{00000000-0005-0000-0000-000066120000}"/>
    <cellStyle name="Erklärender Text 2 8" xfId="4713" xr:uid="{00000000-0005-0000-0000-000067120000}"/>
    <cellStyle name="Erklärender Text 2 9" xfId="4714" xr:uid="{00000000-0005-0000-0000-000068120000}"/>
    <cellStyle name="Erklärender Text 3" xfId="4715" xr:uid="{00000000-0005-0000-0000-000069120000}"/>
    <cellStyle name="Erklärender Text 3 10" xfId="4716" xr:uid="{00000000-0005-0000-0000-00006A120000}"/>
    <cellStyle name="Erklärender Text 3 11" xfId="4717" xr:uid="{00000000-0005-0000-0000-00006B120000}"/>
    <cellStyle name="Erklärender Text 3 12" xfId="4718" xr:uid="{00000000-0005-0000-0000-00006C120000}"/>
    <cellStyle name="Erklärender Text 3 13" xfId="4719" xr:uid="{00000000-0005-0000-0000-00006D120000}"/>
    <cellStyle name="Erklärender Text 3 14" xfId="4720" xr:uid="{00000000-0005-0000-0000-00006E120000}"/>
    <cellStyle name="Erklärender Text 3 15" xfId="4721" xr:uid="{00000000-0005-0000-0000-00006F120000}"/>
    <cellStyle name="Erklärender Text 3 16" xfId="4722" xr:uid="{00000000-0005-0000-0000-000070120000}"/>
    <cellStyle name="Erklärender Text 3 17" xfId="4723" xr:uid="{00000000-0005-0000-0000-000071120000}"/>
    <cellStyle name="Erklärender Text 3 18" xfId="4724" xr:uid="{00000000-0005-0000-0000-000072120000}"/>
    <cellStyle name="Erklärender Text 3 19" xfId="4725" xr:uid="{00000000-0005-0000-0000-000073120000}"/>
    <cellStyle name="Erklärender Text 3 2" xfId="4726" xr:uid="{00000000-0005-0000-0000-000074120000}"/>
    <cellStyle name="Erklärender Text 3 20" xfId="4727" xr:uid="{00000000-0005-0000-0000-000075120000}"/>
    <cellStyle name="Erklärender Text 3 21" xfId="4728" xr:uid="{00000000-0005-0000-0000-000076120000}"/>
    <cellStyle name="Erklärender Text 3 22" xfId="4729" xr:uid="{00000000-0005-0000-0000-000077120000}"/>
    <cellStyle name="Erklärender Text 3 23" xfId="4730" xr:uid="{00000000-0005-0000-0000-000078120000}"/>
    <cellStyle name="Erklärender Text 3 24" xfId="4731" xr:uid="{00000000-0005-0000-0000-000079120000}"/>
    <cellStyle name="Erklärender Text 3 25" xfId="4732" xr:uid="{00000000-0005-0000-0000-00007A120000}"/>
    <cellStyle name="Erklärender Text 3 26" xfId="4733" xr:uid="{00000000-0005-0000-0000-00007B120000}"/>
    <cellStyle name="Erklärender Text 3 27" xfId="4734" xr:uid="{00000000-0005-0000-0000-00007C120000}"/>
    <cellStyle name="Erklärender Text 3 28" xfId="4735" xr:uid="{00000000-0005-0000-0000-00007D120000}"/>
    <cellStyle name="Erklärender Text 3 29" xfId="4736" xr:uid="{00000000-0005-0000-0000-00007E120000}"/>
    <cellStyle name="Erklärender Text 3 3" xfId="4737" xr:uid="{00000000-0005-0000-0000-00007F120000}"/>
    <cellStyle name="Erklärender Text 3 4" xfId="4738" xr:uid="{00000000-0005-0000-0000-000080120000}"/>
    <cellStyle name="Erklärender Text 3 5" xfId="4739" xr:uid="{00000000-0005-0000-0000-000081120000}"/>
    <cellStyle name="Erklärender Text 3 6" xfId="4740" xr:uid="{00000000-0005-0000-0000-000082120000}"/>
    <cellStyle name="Erklärender Text 3 7" xfId="4741" xr:uid="{00000000-0005-0000-0000-000083120000}"/>
    <cellStyle name="Erklärender Text 3 8" xfId="4742" xr:uid="{00000000-0005-0000-0000-000084120000}"/>
    <cellStyle name="Erklärender Text 3 9" xfId="4743" xr:uid="{00000000-0005-0000-0000-000085120000}"/>
    <cellStyle name="Erklärender Text 4" xfId="4744" xr:uid="{00000000-0005-0000-0000-000086120000}"/>
    <cellStyle name="Erklärender Text 4 10" xfId="4745" xr:uid="{00000000-0005-0000-0000-000087120000}"/>
    <cellStyle name="Erklärender Text 4 11" xfId="4746" xr:uid="{00000000-0005-0000-0000-000088120000}"/>
    <cellStyle name="Erklärender Text 4 2" xfId="4747" xr:uid="{00000000-0005-0000-0000-000089120000}"/>
    <cellStyle name="Erklärender Text 4 3" xfId="4748" xr:uid="{00000000-0005-0000-0000-00008A120000}"/>
    <cellStyle name="Erklärender Text 4 4" xfId="4749" xr:uid="{00000000-0005-0000-0000-00008B120000}"/>
    <cellStyle name="Erklärender Text 4 5" xfId="4750" xr:uid="{00000000-0005-0000-0000-00008C120000}"/>
    <cellStyle name="Erklärender Text 4 6" xfId="4751" xr:uid="{00000000-0005-0000-0000-00008D120000}"/>
    <cellStyle name="Erklärender Text 4 7" xfId="4752" xr:uid="{00000000-0005-0000-0000-00008E120000}"/>
    <cellStyle name="Erklärender Text 4 8" xfId="4753" xr:uid="{00000000-0005-0000-0000-00008F120000}"/>
    <cellStyle name="Erklärender Text 4 9" xfId="4754" xr:uid="{00000000-0005-0000-0000-000090120000}"/>
    <cellStyle name="Erklärender Text 5" xfId="4755" xr:uid="{00000000-0005-0000-0000-000091120000}"/>
    <cellStyle name="Erklärender Text 5 2" xfId="4756" xr:uid="{00000000-0005-0000-0000-000092120000}"/>
    <cellStyle name="Erklärender Text 5 3" xfId="4757" xr:uid="{00000000-0005-0000-0000-000093120000}"/>
    <cellStyle name="Erklärender Text 5 4" xfId="4758" xr:uid="{00000000-0005-0000-0000-000094120000}"/>
    <cellStyle name="Erklärender Text 5 5" xfId="4759" xr:uid="{00000000-0005-0000-0000-000095120000}"/>
    <cellStyle name="Erklärender Text 6" xfId="4760" xr:uid="{00000000-0005-0000-0000-000096120000}"/>
    <cellStyle name="Erklärender Text 6 2" xfId="4761" xr:uid="{00000000-0005-0000-0000-000097120000}"/>
    <cellStyle name="Erklärender Text 6 3" xfId="4762" xr:uid="{00000000-0005-0000-0000-000098120000}"/>
    <cellStyle name="Erklärender Text 6 4" xfId="4763" xr:uid="{00000000-0005-0000-0000-000099120000}"/>
    <cellStyle name="Erklärender Text 6 5" xfId="4764" xr:uid="{00000000-0005-0000-0000-00009A120000}"/>
    <cellStyle name="Erklärender Text 7" xfId="4765" xr:uid="{00000000-0005-0000-0000-00009B120000}"/>
    <cellStyle name="Erklärender Text 7 2" xfId="4766" xr:uid="{00000000-0005-0000-0000-00009C120000}"/>
    <cellStyle name="Erklärender Text 7 3" xfId="4767" xr:uid="{00000000-0005-0000-0000-00009D120000}"/>
    <cellStyle name="Erklärender Text 7 4" xfId="4768" xr:uid="{00000000-0005-0000-0000-00009E120000}"/>
    <cellStyle name="Erklärender Text 7 5" xfId="4769" xr:uid="{00000000-0005-0000-0000-00009F120000}"/>
    <cellStyle name="Erklärender Text 8" xfId="4770" xr:uid="{00000000-0005-0000-0000-0000A0120000}"/>
    <cellStyle name="Erklärender Text 8 2" xfId="4771" xr:uid="{00000000-0005-0000-0000-0000A1120000}"/>
    <cellStyle name="Erklärender Text 8 3" xfId="4772" xr:uid="{00000000-0005-0000-0000-0000A2120000}"/>
    <cellStyle name="Erklärender Text 8 4" xfId="4773" xr:uid="{00000000-0005-0000-0000-0000A3120000}"/>
    <cellStyle name="Erklärender Text 8 5" xfId="4774" xr:uid="{00000000-0005-0000-0000-0000A4120000}"/>
    <cellStyle name="Erklärender Text 9" xfId="4775" xr:uid="{00000000-0005-0000-0000-0000A5120000}"/>
    <cellStyle name="Erklärender Text 9 2" xfId="4776" xr:uid="{00000000-0005-0000-0000-0000A6120000}"/>
    <cellStyle name="Erklärender Text 9 3" xfId="4777" xr:uid="{00000000-0005-0000-0000-0000A7120000}"/>
    <cellStyle name="Erklärender Text 9 4" xfId="4778" xr:uid="{00000000-0005-0000-0000-0000A8120000}"/>
    <cellStyle name="Erklärender Text 9 5" xfId="4779" xr:uid="{00000000-0005-0000-0000-0000A9120000}"/>
    <cellStyle name="Euro" xfId="4780" xr:uid="{00000000-0005-0000-0000-0000AA120000}"/>
    <cellStyle name="Euro 10" xfId="4781" xr:uid="{00000000-0005-0000-0000-0000AB120000}"/>
    <cellStyle name="Euro 10 2" xfId="4782" xr:uid="{00000000-0005-0000-0000-0000AC120000}"/>
    <cellStyle name="Euro 10 3" xfId="4783" xr:uid="{00000000-0005-0000-0000-0000AD120000}"/>
    <cellStyle name="Euro 10 4" xfId="4784" xr:uid="{00000000-0005-0000-0000-0000AE120000}"/>
    <cellStyle name="Euro 10 5" xfId="4785" xr:uid="{00000000-0005-0000-0000-0000AF120000}"/>
    <cellStyle name="Euro 10 6" xfId="4786" xr:uid="{00000000-0005-0000-0000-0000B0120000}"/>
    <cellStyle name="Euro 100" xfId="4787" xr:uid="{00000000-0005-0000-0000-0000B1120000}"/>
    <cellStyle name="Euro 101" xfId="4788" xr:uid="{00000000-0005-0000-0000-0000B2120000}"/>
    <cellStyle name="Euro 102" xfId="4789" xr:uid="{00000000-0005-0000-0000-0000B3120000}"/>
    <cellStyle name="Euro 103" xfId="4790" xr:uid="{00000000-0005-0000-0000-0000B4120000}"/>
    <cellStyle name="Euro 104" xfId="4791" xr:uid="{00000000-0005-0000-0000-0000B5120000}"/>
    <cellStyle name="Euro 105" xfId="4792" xr:uid="{00000000-0005-0000-0000-0000B6120000}"/>
    <cellStyle name="Euro 106" xfId="4793" xr:uid="{00000000-0005-0000-0000-0000B7120000}"/>
    <cellStyle name="Euro 107" xfId="4794" xr:uid="{00000000-0005-0000-0000-0000B8120000}"/>
    <cellStyle name="Euro 108" xfId="4795" xr:uid="{00000000-0005-0000-0000-0000B9120000}"/>
    <cellStyle name="Euro 109" xfId="4796" xr:uid="{00000000-0005-0000-0000-0000BA120000}"/>
    <cellStyle name="Euro 11" xfId="4797" xr:uid="{00000000-0005-0000-0000-0000BB120000}"/>
    <cellStyle name="Euro 11 2" xfId="4798" xr:uid="{00000000-0005-0000-0000-0000BC120000}"/>
    <cellStyle name="Euro 11 3" xfId="4799" xr:uid="{00000000-0005-0000-0000-0000BD120000}"/>
    <cellStyle name="Euro 11 4" xfId="4800" xr:uid="{00000000-0005-0000-0000-0000BE120000}"/>
    <cellStyle name="Euro 11 5" xfId="4801" xr:uid="{00000000-0005-0000-0000-0000BF120000}"/>
    <cellStyle name="Euro 11 6" xfId="4802" xr:uid="{00000000-0005-0000-0000-0000C0120000}"/>
    <cellStyle name="Euro 110" xfId="4803" xr:uid="{00000000-0005-0000-0000-0000C1120000}"/>
    <cellStyle name="Euro 111" xfId="4804" xr:uid="{00000000-0005-0000-0000-0000C2120000}"/>
    <cellStyle name="Euro 112" xfId="4805" xr:uid="{00000000-0005-0000-0000-0000C3120000}"/>
    <cellStyle name="Euro 113" xfId="4806" xr:uid="{00000000-0005-0000-0000-0000C4120000}"/>
    <cellStyle name="Euro 114" xfId="4807" xr:uid="{00000000-0005-0000-0000-0000C5120000}"/>
    <cellStyle name="Euro 115" xfId="4808" xr:uid="{00000000-0005-0000-0000-0000C6120000}"/>
    <cellStyle name="Euro 116" xfId="4809" xr:uid="{00000000-0005-0000-0000-0000C7120000}"/>
    <cellStyle name="Euro 117" xfId="4810" xr:uid="{00000000-0005-0000-0000-0000C8120000}"/>
    <cellStyle name="Euro 118" xfId="4811" xr:uid="{00000000-0005-0000-0000-0000C9120000}"/>
    <cellStyle name="Euro 119" xfId="4812" xr:uid="{00000000-0005-0000-0000-0000CA120000}"/>
    <cellStyle name="Euro 119 2" xfId="4813" xr:uid="{00000000-0005-0000-0000-0000CB120000}"/>
    <cellStyle name="Euro 12" xfId="4814" xr:uid="{00000000-0005-0000-0000-0000CC120000}"/>
    <cellStyle name="Euro 12 2" xfId="4815" xr:uid="{00000000-0005-0000-0000-0000CD120000}"/>
    <cellStyle name="Euro 12 3" xfId="4816" xr:uid="{00000000-0005-0000-0000-0000CE120000}"/>
    <cellStyle name="Euro 12 4" xfId="4817" xr:uid="{00000000-0005-0000-0000-0000CF120000}"/>
    <cellStyle name="Euro 12 5" xfId="4818" xr:uid="{00000000-0005-0000-0000-0000D0120000}"/>
    <cellStyle name="Euro 12 6" xfId="4819" xr:uid="{00000000-0005-0000-0000-0000D1120000}"/>
    <cellStyle name="Euro 120" xfId="4820" xr:uid="{00000000-0005-0000-0000-0000D2120000}"/>
    <cellStyle name="Euro 120 2" xfId="4821" xr:uid="{00000000-0005-0000-0000-0000D3120000}"/>
    <cellStyle name="Euro 13" xfId="4822" xr:uid="{00000000-0005-0000-0000-0000D4120000}"/>
    <cellStyle name="Euro 13 2" xfId="4823" xr:uid="{00000000-0005-0000-0000-0000D5120000}"/>
    <cellStyle name="Euro 13 3" xfId="4824" xr:uid="{00000000-0005-0000-0000-0000D6120000}"/>
    <cellStyle name="Euro 13 4" xfId="4825" xr:uid="{00000000-0005-0000-0000-0000D7120000}"/>
    <cellStyle name="Euro 13 5" xfId="4826" xr:uid="{00000000-0005-0000-0000-0000D8120000}"/>
    <cellStyle name="Euro 13 6" xfId="4827" xr:uid="{00000000-0005-0000-0000-0000D9120000}"/>
    <cellStyle name="Euro 14" xfId="4828" xr:uid="{00000000-0005-0000-0000-0000DA120000}"/>
    <cellStyle name="Euro 15" xfId="4829" xr:uid="{00000000-0005-0000-0000-0000DB120000}"/>
    <cellStyle name="Euro 16" xfId="4830" xr:uid="{00000000-0005-0000-0000-0000DC120000}"/>
    <cellStyle name="Euro 17" xfId="4831" xr:uid="{00000000-0005-0000-0000-0000DD120000}"/>
    <cellStyle name="Euro 18" xfId="4832" xr:uid="{00000000-0005-0000-0000-0000DE120000}"/>
    <cellStyle name="Euro 19" xfId="4833" xr:uid="{00000000-0005-0000-0000-0000DF120000}"/>
    <cellStyle name="Euro 2" xfId="4834" xr:uid="{00000000-0005-0000-0000-0000E0120000}"/>
    <cellStyle name="Euro 2 2" xfId="4835" xr:uid="{00000000-0005-0000-0000-0000E1120000}"/>
    <cellStyle name="Euro 2 2 2" xfId="4836" xr:uid="{00000000-0005-0000-0000-0000E2120000}"/>
    <cellStyle name="Euro 2 2 3" xfId="4837" xr:uid="{00000000-0005-0000-0000-0000E3120000}"/>
    <cellStyle name="Euro 2 3" xfId="4838" xr:uid="{00000000-0005-0000-0000-0000E4120000}"/>
    <cellStyle name="Euro 2 3 2" xfId="4839" xr:uid="{00000000-0005-0000-0000-0000E5120000}"/>
    <cellStyle name="Euro 2 3 3" xfId="4840" xr:uid="{00000000-0005-0000-0000-0000E6120000}"/>
    <cellStyle name="Euro 2 4" xfId="4841" xr:uid="{00000000-0005-0000-0000-0000E7120000}"/>
    <cellStyle name="Euro 2 4 2" xfId="4842" xr:uid="{00000000-0005-0000-0000-0000E8120000}"/>
    <cellStyle name="Euro 2 4 3" xfId="4843" xr:uid="{00000000-0005-0000-0000-0000E9120000}"/>
    <cellStyle name="Euro 2 5" xfId="4844" xr:uid="{00000000-0005-0000-0000-0000EA120000}"/>
    <cellStyle name="Euro 2 6" xfId="4845" xr:uid="{00000000-0005-0000-0000-0000EB120000}"/>
    <cellStyle name="Euro 2 7" xfId="4846" xr:uid="{00000000-0005-0000-0000-0000EC120000}"/>
    <cellStyle name="Euro 20" xfId="4847" xr:uid="{00000000-0005-0000-0000-0000ED120000}"/>
    <cellStyle name="Euro 21" xfId="4848" xr:uid="{00000000-0005-0000-0000-0000EE120000}"/>
    <cellStyle name="Euro 22" xfId="4849" xr:uid="{00000000-0005-0000-0000-0000EF120000}"/>
    <cellStyle name="Euro 23" xfId="4850" xr:uid="{00000000-0005-0000-0000-0000F0120000}"/>
    <cellStyle name="Euro 24" xfId="4851" xr:uid="{00000000-0005-0000-0000-0000F1120000}"/>
    <cellStyle name="Euro 25" xfId="4852" xr:uid="{00000000-0005-0000-0000-0000F2120000}"/>
    <cellStyle name="Euro 26" xfId="4853" xr:uid="{00000000-0005-0000-0000-0000F3120000}"/>
    <cellStyle name="Euro 27" xfId="4854" xr:uid="{00000000-0005-0000-0000-0000F4120000}"/>
    <cellStyle name="Euro 28" xfId="4855" xr:uid="{00000000-0005-0000-0000-0000F5120000}"/>
    <cellStyle name="Euro 29" xfId="4856" xr:uid="{00000000-0005-0000-0000-0000F6120000}"/>
    <cellStyle name="Euro 3" xfId="4857" xr:uid="{00000000-0005-0000-0000-0000F7120000}"/>
    <cellStyle name="Euro 3 2" xfId="4858" xr:uid="{00000000-0005-0000-0000-0000F8120000}"/>
    <cellStyle name="Euro 3 2 2" xfId="4859" xr:uid="{00000000-0005-0000-0000-0000F9120000}"/>
    <cellStyle name="Euro 3 2 3" xfId="4860" xr:uid="{00000000-0005-0000-0000-0000FA120000}"/>
    <cellStyle name="Euro 3 3" xfId="4861" xr:uid="{00000000-0005-0000-0000-0000FB120000}"/>
    <cellStyle name="Euro 3 3 2" xfId="4862" xr:uid="{00000000-0005-0000-0000-0000FC120000}"/>
    <cellStyle name="Euro 3 3 3" xfId="4863" xr:uid="{00000000-0005-0000-0000-0000FD120000}"/>
    <cellStyle name="Euro 3 4" xfId="4864" xr:uid="{00000000-0005-0000-0000-0000FE120000}"/>
    <cellStyle name="Euro 3 4 2" xfId="4865" xr:uid="{00000000-0005-0000-0000-0000FF120000}"/>
    <cellStyle name="Euro 3 4 3" xfId="4866" xr:uid="{00000000-0005-0000-0000-000000130000}"/>
    <cellStyle name="Euro 3 5" xfId="4867" xr:uid="{00000000-0005-0000-0000-000001130000}"/>
    <cellStyle name="Euro 3 6" xfId="4868" xr:uid="{00000000-0005-0000-0000-000002130000}"/>
    <cellStyle name="Euro 30" xfId="4869" xr:uid="{00000000-0005-0000-0000-000003130000}"/>
    <cellStyle name="Euro 31" xfId="4870" xr:uid="{00000000-0005-0000-0000-000004130000}"/>
    <cellStyle name="Euro 32" xfId="4871" xr:uid="{00000000-0005-0000-0000-000005130000}"/>
    <cellStyle name="Euro 33" xfId="4872" xr:uid="{00000000-0005-0000-0000-000006130000}"/>
    <cellStyle name="Euro 34" xfId="4873" xr:uid="{00000000-0005-0000-0000-000007130000}"/>
    <cellStyle name="Euro 35" xfId="4874" xr:uid="{00000000-0005-0000-0000-000008130000}"/>
    <cellStyle name="Euro 36" xfId="4875" xr:uid="{00000000-0005-0000-0000-000009130000}"/>
    <cellStyle name="Euro 37" xfId="4876" xr:uid="{00000000-0005-0000-0000-00000A130000}"/>
    <cellStyle name="Euro 38" xfId="4877" xr:uid="{00000000-0005-0000-0000-00000B130000}"/>
    <cellStyle name="Euro 39" xfId="4878" xr:uid="{00000000-0005-0000-0000-00000C130000}"/>
    <cellStyle name="Euro 4" xfId="4879" xr:uid="{00000000-0005-0000-0000-00000D130000}"/>
    <cellStyle name="Euro 4 2" xfId="4880" xr:uid="{00000000-0005-0000-0000-00000E130000}"/>
    <cellStyle name="Euro 4 3" xfId="4881" xr:uid="{00000000-0005-0000-0000-00000F130000}"/>
    <cellStyle name="Euro 4 4" xfId="4882" xr:uid="{00000000-0005-0000-0000-000010130000}"/>
    <cellStyle name="Euro 4 5" xfId="4883" xr:uid="{00000000-0005-0000-0000-000011130000}"/>
    <cellStyle name="Euro 4 6" xfId="4884" xr:uid="{00000000-0005-0000-0000-000012130000}"/>
    <cellStyle name="Euro 40" xfId="4885" xr:uid="{00000000-0005-0000-0000-000013130000}"/>
    <cellStyle name="Euro 41" xfId="4886" xr:uid="{00000000-0005-0000-0000-000014130000}"/>
    <cellStyle name="Euro 42" xfId="4887" xr:uid="{00000000-0005-0000-0000-000015130000}"/>
    <cellStyle name="Euro 43" xfId="4888" xr:uid="{00000000-0005-0000-0000-000016130000}"/>
    <cellStyle name="Euro 44" xfId="4889" xr:uid="{00000000-0005-0000-0000-000017130000}"/>
    <cellStyle name="Euro 45" xfId="4890" xr:uid="{00000000-0005-0000-0000-000018130000}"/>
    <cellStyle name="Euro 46" xfId="4891" xr:uid="{00000000-0005-0000-0000-000019130000}"/>
    <cellStyle name="Euro 47" xfId="4892" xr:uid="{00000000-0005-0000-0000-00001A130000}"/>
    <cellStyle name="Euro 48" xfId="4893" xr:uid="{00000000-0005-0000-0000-00001B130000}"/>
    <cellStyle name="Euro 49" xfId="4894" xr:uid="{00000000-0005-0000-0000-00001C130000}"/>
    <cellStyle name="Euro 5" xfId="4895" xr:uid="{00000000-0005-0000-0000-00001D130000}"/>
    <cellStyle name="Euro 5 2" xfId="4896" xr:uid="{00000000-0005-0000-0000-00001E130000}"/>
    <cellStyle name="Euro 5 3" xfId="4897" xr:uid="{00000000-0005-0000-0000-00001F130000}"/>
    <cellStyle name="Euro 5 4" xfId="4898" xr:uid="{00000000-0005-0000-0000-000020130000}"/>
    <cellStyle name="Euro 5 5" xfId="4899" xr:uid="{00000000-0005-0000-0000-000021130000}"/>
    <cellStyle name="Euro 5 6" xfId="4900" xr:uid="{00000000-0005-0000-0000-000022130000}"/>
    <cellStyle name="Euro 50" xfId="4901" xr:uid="{00000000-0005-0000-0000-000023130000}"/>
    <cellStyle name="Euro 51" xfId="4902" xr:uid="{00000000-0005-0000-0000-000024130000}"/>
    <cellStyle name="Euro 52" xfId="4903" xr:uid="{00000000-0005-0000-0000-000025130000}"/>
    <cellStyle name="Euro 53" xfId="4904" xr:uid="{00000000-0005-0000-0000-000026130000}"/>
    <cellStyle name="Euro 54" xfId="4905" xr:uid="{00000000-0005-0000-0000-000027130000}"/>
    <cellStyle name="Euro 55" xfId="4906" xr:uid="{00000000-0005-0000-0000-000028130000}"/>
    <cellStyle name="Euro 56" xfId="4907" xr:uid="{00000000-0005-0000-0000-000029130000}"/>
    <cellStyle name="Euro 57" xfId="4908" xr:uid="{00000000-0005-0000-0000-00002A130000}"/>
    <cellStyle name="Euro 58" xfId="4909" xr:uid="{00000000-0005-0000-0000-00002B130000}"/>
    <cellStyle name="Euro 59" xfId="4910" xr:uid="{00000000-0005-0000-0000-00002C130000}"/>
    <cellStyle name="Euro 6" xfId="4911" xr:uid="{00000000-0005-0000-0000-00002D130000}"/>
    <cellStyle name="Euro 6 2" xfId="4912" xr:uid="{00000000-0005-0000-0000-00002E130000}"/>
    <cellStyle name="Euro 6 3" xfId="4913" xr:uid="{00000000-0005-0000-0000-00002F130000}"/>
    <cellStyle name="Euro 6 4" xfId="4914" xr:uid="{00000000-0005-0000-0000-000030130000}"/>
    <cellStyle name="Euro 6 5" xfId="4915" xr:uid="{00000000-0005-0000-0000-000031130000}"/>
    <cellStyle name="Euro 6 6" xfId="4916" xr:uid="{00000000-0005-0000-0000-000032130000}"/>
    <cellStyle name="Euro 60" xfId="4917" xr:uid="{00000000-0005-0000-0000-000033130000}"/>
    <cellStyle name="Euro 61" xfId="4918" xr:uid="{00000000-0005-0000-0000-000034130000}"/>
    <cellStyle name="Euro 62" xfId="4919" xr:uid="{00000000-0005-0000-0000-000035130000}"/>
    <cellStyle name="Euro 63" xfId="4920" xr:uid="{00000000-0005-0000-0000-000036130000}"/>
    <cellStyle name="Euro 64" xfId="4921" xr:uid="{00000000-0005-0000-0000-000037130000}"/>
    <cellStyle name="Euro 65" xfId="4922" xr:uid="{00000000-0005-0000-0000-000038130000}"/>
    <cellStyle name="Euro 66" xfId="4923" xr:uid="{00000000-0005-0000-0000-000039130000}"/>
    <cellStyle name="Euro 67" xfId="4924" xr:uid="{00000000-0005-0000-0000-00003A130000}"/>
    <cellStyle name="Euro 68" xfId="4925" xr:uid="{00000000-0005-0000-0000-00003B130000}"/>
    <cellStyle name="Euro 69" xfId="4926" xr:uid="{00000000-0005-0000-0000-00003C130000}"/>
    <cellStyle name="Euro 7" xfId="4927" xr:uid="{00000000-0005-0000-0000-00003D130000}"/>
    <cellStyle name="Euro 7 2" xfId="4928" xr:uid="{00000000-0005-0000-0000-00003E130000}"/>
    <cellStyle name="Euro 7 3" xfId="4929" xr:uid="{00000000-0005-0000-0000-00003F130000}"/>
    <cellStyle name="Euro 7 4" xfId="4930" xr:uid="{00000000-0005-0000-0000-000040130000}"/>
    <cellStyle name="Euro 7 5" xfId="4931" xr:uid="{00000000-0005-0000-0000-000041130000}"/>
    <cellStyle name="Euro 7 6" xfId="4932" xr:uid="{00000000-0005-0000-0000-000042130000}"/>
    <cellStyle name="Euro 70" xfId="4933" xr:uid="{00000000-0005-0000-0000-000043130000}"/>
    <cellStyle name="Euro 71" xfId="4934" xr:uid="{00000000-0005-0000-0000-000044130000}"/>
    <cellStyle name="Euro 72" xfId="4935" xr:uid="{00000000-0005-0000-0000-000045130000}"/>
    <cellStyle name="Euro 73" xfId="4936" xr:uid="{00000000-0005-0000-0000-000046130000}"/>
    <cellStyle name="Euro 74" xfId="4937" xr:uid="{00000000-0005-0000-0000-000047130000}"/>
    <cellStyle name="Euro 75" xfId="4938" xr:uid="{00000000-0005-0000-0000-000048130000}"/>
    <cellStyle name="Euro 76" xfId="4939" xr:uid="{00000000-0005-0000-0000-000049130000}"/>
    <cellStyle name="Euro 77" xfId="4940" xr:uid="{00000000-0005-0000-0000-00004A130000}"/>
    <cellStyle name="Euro 78" xfId="4941" xr:uid="{00000000-0005-0000-0000-00004B130000}"/>
    <cellStyle name="Euro 79" xfId="4942" xr:uid="{00000000-0005-0000-0000-00004C130000}"/>
    <cellStyle name="Euro 8" xfId="4943" xr:uid="{00000000-0005-0000-0000-00004D130000}"/>
    <cellStyle name="Euro 8 2" xfId="4944" xr:uid="{00000000-0005-0000-0000-00004E130000}"/>
    <cellStyle name="Euro 8 3" xfId="4945" xr:uid="{00000000-0005-0000-0000-00004F130000}"/>
    <cellStyle name="Euro 8 4" xfId="4946" xr:uid="{00000000-0005-0000-0000-000050130000}"/>
    <cellStyle name="Euro 8 5" xfId="4947" xr:uid="{00000000-0005-0000-0000-000051130000}"/>
    <cellStyle name="Euro 8 6" xfId="4948" xr:uid="{00000000-0005-0000-0000-000052130000}"/>
    <cellStyle name="Euro 80" xfId="4949" xr:uid="{00000000-0005-0000-0000-000053130000}"/>
    <cellStyle name="Euro 81" xfId="4950" xr:uid="{00000000-0005-0000-0000-000054130000}"/>
    <cellStyle name="Euro 82" xfId="4951" xr:uid="{00000000-0005-0000-0000-000055130000}"/>
    <cellStyle name="Euro 83" xfId="4952" xr:uid="{00000000-0005-0000-0000-000056130000}"/>
    <cellStyle name="Euro 84" xfId="4953" xr:uid="{00000000-0005-0000-0000-000057130000}"/>
    <cellStyle name="Euro 85" xfId="4954" xr:uid="{00000000-0005-0000-0000-000058130000}"/>
    <cellStyle name="Euro 86" xfId="4955" xr:uid="{00000000-0005-0000-0000-000059130000}"/>
    <cellStyle name="Euro 87" xfId="4956" xr:uid="{00000000-0005-0000-0000-00005A130000}"/>
    <cellStyle name="Euro 88" xfId="4957" xr:uid="{00000000-0005-0000-0000-00005B130000}"/>
    <cellStyle name="Euro 89" xfId="4958" xr:uid="{00000000-0005-0000-0000-00005C130000}"/>
    <cellStyle name="Euro 9" xfId="4959" xr:uid="{00000000-0005-0000-0000-00005D130000}"/>
    <cellStyle name="Euro 9 2" xfId="4960" xr:uid="{00000000-0005-0000-0000-00005E130000}"/>
    <cellStyle name="Euro 9 3" xfId="4961" xr:uid="{00000000-0005-0000-0000-00005F130000}"/>
    <cellStyle name="Euro 9 4" xfId="4962" xr:uid="{00000000-0005-0000-0000-000060130000}"/>
    <cellStyle name="Euro 9 5" xfId="4963" xr:uid="{00000000-0005-0000-0000-000061130000}"/>
    <cellStyle name="Euro 9 6" xfId="4964" xr:uid="{00000000-0005-0000-0000-000062130000}"/>
    <cellStyle name="Euro 9 7" xfId="4965" xr:uid="{00000000-0005-0000-0000-000063130000}"/>
    <cellStyle name="Euro 90" xfId="4966" xr:uid="{00000000-0005-0000-0000-000064130000}"/>
    <cellStyle name="Euro 91" xfId="4967" xr:uid="{00000000-0005-0000-0000-000065130000}"/>
    <cellStyle name="Euro 92" xfId="4968" xr:uid="{00000000-0005-0000-0000-000066130000}"/>
    <cellStyle name="Euro 93" xfId="4969" xr:uid="{00000000-0005-0000-0000-000067130000}"/>
    <cellStyle name="Euro 94" xfId="4970" xr:uid="{00000000-0005-0000-0000-000068130000}"/>
    <cellStyle name="Euro 95" xfId="4971" xr:uid="{00000000-0005-0000-0000-000069130000}"/>
    <cellStyle name="Euro 96" xfId="4972" xr:uid="{00000000-0005-0000-0000-00006A130000}"/>
    <cellStyle name="Euro 97" xfId="4973" xr:uid="{00000000-0005-0000-0000-00006B130000}"/>
    <cellStyle name="Euro 98" xfId="4974" xr:uid="{00000000-0005-0000-0000-00006C130000}"/>
    <cellStyle name="Euro 99" xfId="4975" xr:uid="{00000000-0005-0000-0000-00006D130000}"/>
    <cellStyle name="Explanatory Text 10" xfId="4976" xr:uid="{00000000-0005-0000-0000-00006E130000}"/>
    <cellStyle name="Explanatory Text 11" xfId="4977" xr:uid="{00000000-0005-0000-0000-00006F130000}"/>
    <cellStyle name="Explanatory Text 12" xfId="4978" xr:uid="{00000000-0005-0000-0000-000070130000}"/>
    <cellStyle name="Explanatory Text 13" xfId="4979" xr:uid="{00000000-0005-0000-0000-000071130000}"/>
    <cellStyle name="Explanatory Text 2" xfId="4980" xr:uid="{00000000-0005-0000-0000-000072130000}"/>
    <cellStyle name="Explanatory Text 3" xfId="4981" xr:uid="{00000000-0005-0000-0000-000073130000}"/>
    <cellStyle name="Explanatory Text 4" xfId="4982" xr:uid="{00000000-0005-0000-0000-000074130000}"/>
    <cellStyle name="Explanatory Text 5" xfId="4983" xr:uid="{00000000-0005-0000-0000-000075130000}"/>
    <cellStyle name="Explanatory Text 6" xfId="4984" xr:uid="{00000000-0005-0000-0000-000076130000}"/>
    <cellStyle name="Explanatory Text 7" xfId="4985" xr:uid="{00000000-0005-0000-0000-000077130000}"/>
    <cellStyle name="Explanatory Text 8" xfId="4986" xr:uid="{00000000-0005-0000-0000-000078130000}"/>
    <cellStyle name="Explanatory Text 9" xfId="4987" xr:uid="{00000000-0005-0000-0000-000079130000}"/>
    <cellStyle name="Good 10" xfId="4988" xr:uid="{00000000-0005-0000-0000-00007A130000}"/>
    <cellStyle name="Good 11" xfId="4989" xr:uid="{00000000-0005-0000-0000-00007B130000}"/>
    <cellStyle name="Good 12" xfId="4990" xr:uid="{00000000-0005-0000-0000-00007C130000}"/>
    <cellStyle name="Good 13" xfId="4991" xr:uid="{00000000-0005-0000-0000-00007D130000}"/>
    <cellStyle name="Good 2" xfId="4992" xr:uid="{00000000-0005-0000-0000-00007E130000}"/>
    <cellStyle name="Good 3" xfId="4993" xr:uid="{00000000-0005-0000-0000-00007F130000}"/>
    <cellStyle name="Good 4" xfId="4994" xr:uid="{00000000-0005-0000-0000-000080130000}"/>
    <cellStyle name="Good 5" xfId="4995" xr:uid="{00000000-0005-0000-0000-000081130000}"/>
    <cellStyle name="Good 6" xfId="4996" xr:uid="{00000000-0005-0000-0000-000082130000}"/>
    <cellStyle name="Good 7" xfId="4997" xr:uid="{00000000-0005-0000-0000-000083130000}"/>
    <cellStyle name="Good 8" xfId="4998" xr:uid="{00000000-0005-0000-0000-000084130000}"/>
    <cellStyle name="Good 9" xfId="4999" xr:uid="{00000000-0005-0000-0000-000085130000}"/>
    <cellStyle name="Gut 10" xfId="5000" xr:uid="{00000000-0005-0000-0000-000086130000}"/>
    <cellStyle name="Gut 10 2" xfId="5001" xr:uid="{00000000-0005-0000-0000-000087130000}"/>
    <cellStyle name="Gut 10 3" xfId="5002" xr:uid="{00000000-0005-0000-0000-000088130000}"/>
    <cellStyle name="Gut 10 4" xfId="5003" xr:uid="{00000000-0005-0000-0000-000089130000}"/>
    <cellStyle name="Gut 10 5" xfId="5004" xr:uid="{00000000-0005-0000-0000-00008A130000}"/>
    <cellStyle name="Gut 11" xfId="5005" xr:uid="{00000000-0005-0000-0000-00008B130000}"/>
    <cellStyle name="Gut 11 2" xfId="5006" xr:uid="{00000000-0005-0000-0000-00008C130000}"/>
    <cellStyle name="Gut 11 3" xfId="5007" xr:uid="{00000000-0005-0000-0000-00008D130000}"/>
    <cellStyle name="Gut 11 4" xfId="5008" xr:uid="{00000000-0005-0000-0000-00008E130000}"/>
    <cellStyle name="Gut 11 5" xfId="5009" xr:uid="{00000000-0005-0000-0000-00008F130000}"/>
    <cellStyle name="Gut 12" xfId="5010" xr:uid="{00000000-0005-0000-0000-000090130000}"/>
    <cellStyle name="Gut 13" xfId="5011" xr:uid="{00000000-0005-0000-0000-000091130000}"/>
    <cellStyle name="Gut 14" xfId="5012" xr:uid="{00000000-0005-0000-0000-000092130000}"/>
    <cellStyle name="Gut 15" xfId="5013" xr:uid="{00000000-0005-0000-0000-000093130000}"/>
    <cellStyle name="Gut 16" xfId="5014" xr:uid="{00000000-0005-0000-0000-000094130000}"/>
    <cellStyle name="Gut 2" xfId="5015" xr:uid="{00000000-0005-0000-0000-000095130000}"/>
    <cellStyle name="Gut 2 10" xfId="5016" xr:uid="{00000000-0005-0000-0000-000096130000}"/>
    <cellStyle name="Gut 2 11" xfId="5017" xr:uid="{00000000-0005-0000-0000-000097130000}"/>
    <cellStyle name="Gut 2 12" xfId="5018" xr:uid="{00000000-0005-0000-0000-000098130000}"/>
    <cellStyle name="Gut 2 13" xfId="5019" xr:uid="{00000000-0005-0000-0000-000099130000}"/>
    <cellStyle name="Gut 2 14" xfId="5020" xr:uid="{00000000-0005-0000-0000-00009A130000}"/>
    <cellStyle name="Gut 2 15" xfId="5021" xr:uid="{00000000-0005-0000-0000-00009B130000}"/>
    <cellStyle name="Gut 2 16" xfId="5022" xr:uid="{00000000-0005-0000-0000-00009C130000}"/>
    <cellStyle name="Gut 2 17" xfId="5023" xr:uid="{00000000-0005-0000-0000-00009D130000}"/>
    <cellStyle name="Gut 2 18" xfId="5024" xr:uid="{00000000-0005-0000-0000-00009E130000}"/>
    <cellStyle name="Gut 2 19" xfId="5025" xr:uid="{00000000-0005-0000-0000-00009F130000}"/>
    <cellStyle name="Gut 2 2" xfId="5026" xr:uid="{00000000-0005-0000-0000-0000A0130000}"/>
    <cellStyle name="Gut 2 20" xfId="5027" xr:uid="{00000000-0005-0000-0000-0000A1130000}"/>
    <cellStyle name="Gut 2 21" xfId="5028" xr:uid="{00000000-0005-0000-0000-0000A2130000}"/>
    <cellStyle name="Gut 2 22" xfId="5029" xr:uid="{00000000-0005-0000-0000-0000A3130000}"/>
    <cellStyle name="Gut 2 23" xfId="5030" xr:uid="{00000000-0005-0000-0000-0000A4130000}"/>
    <cellStyle name="Gut 2 24" xfId="5031" xr:uid="{00000000-0005-0000-0000-0000A5130000}"/>
    <cellStyle name="Gut 2 25" xfId="5032" xr:uid="{00000000-0005-0000-0000-0000A6130000}"/>
    <cellStyle name="Gut 2 26" xfId="5033" xr:uid="{00000000-0005-0000-0000-0000A7130000}"/>
    <cellStyle name="Gut 2 27" xfId="5034" xr:uid="{00000000-0005-0000-0000-0000A8130000}"/>
    <cellStyle name="Gut 2 28" xfId="5035" xr:uid="{00000000-0005-0000-0000-0000A9130000}"/>
    <cellStyle name="Gut 2 29" xfId="5036" xr:uid="{00000000-0005-0000-0000-0000AA130000}"/>
    <cellStyle name="Gut 2 3" xfId="5037" xr:uid="{00000000-0005-0000-0000-0000AB130000}"/>
    <cellStyle name="Gut 2 30" xfId="5038" xr:uid="{00000000-0005-0000-0000-0000AC130000}"/>
    <cellStyle name="Gut 2 31" xfId="5039" xr:uid="{00000000-0005-0000-0000-0000AD130000}"/>
    <cellStyle name="Gut 2 32" xfId="5040" xr:uid="{00000000-0005-0000-0000-0000AE130000}"/>
    <cellStyle name="Gut 2 33" xfId="5041" xr:uid="{00000000-0005-0000-0000-0000AF130000}"/>
    <cellStyle name="Gut 2 34" xfId="5042" xr:uid="{00000000-0005-0000-0000-0000B0130000}"/>
    <cellStyle name="Gut 2 35" xfId="5043" xr:uid="{00000000-0005-0000-0000-0000B1130000}"/>
    <cellStyle name="Gut 2 36" xfId="5044" xr:uid="{00000000-0005-0000-0000-0000B2130000}"/>
    <cellStyle name="Gut 2 4" xfId="5045" xr:uid="{00000000-0005-0000-0000-0000B3130000}"/>
    <cellStyle name="Gut 2 5" xfId="5046" xr:uid="{00000000-0005-0000-0000-0000B4130000}"/>
    <cellStyle name="Gut 2 6" xfId="5047" xr:uid="{00000000-0005-0000-0000-0000B5130000}"/>
    <cellStyle name="Gut 2 7" xfId="5048" xr:uid="{00000000-0005-0000-0000-0000B6130000}"/>
    <cellStyle name="Gut 2 8" xfId="5049" xr:uid="{00000000-0005-0000-0000-0000B7130000}"/>
    <cellStyle name="Gut 2 9" xfId="5050" xr:uid="{00000000-0005-0000-0000-0000B8130000}"/>
    <cellStyle name="Gut 3" xfId="5051" xr:uid="{00000000-0005-0000-0000-0000B9130000}"/>
    <cellStyle name="Gut 3 10" xfId="5052" xr:uid="{00000000-0005-0000-0000-0000BA130000}"/>
    <cellStyle name="Gut 3 11" xfId="5053" xr:uid="{00000000-0005-0000-0000-0000BB130000}"/>
    <cellStyle name="Gut 3 12" xfId="5054" xr:uid="{00000000-0005-0000-0000-0000BC130000}"/>
    <cellStyle name="Gut 3 13" xfId="5055" xr:uid="{00000000-0005-0000-0000-0000BD130000}"/>
    <cellStyle name="Gut 3 14" xfId="5056" xr:uid="{00000000-0005-0000-0000-0000BE130000}"/>
    <cellStyle name="Gut 3 15" xfId="5057" xr:uid="{00000000-0005-0000-0000-0000BF130000}"/>
    <cellStyle name="Gut 3 16" xfId="5058" xr:uid="{00000000-0005-0000-0000-0000C0130000}"/>
    <cellStyle name="Gut 3 17" xfId="5059" xr:uid="{00000000-0005-0000-0000-0000C1130000}"/>
    <cellStyle name="Gut 3 18" xfId="5060" xr:uid="{00000000-0005-0000-0000-0000C2130000}"/>
    <cellStyle name="Gut 3 19" xfId="5061" xr:uid="{00000000-0005-0000-0000-0000C3130000}"/>
    <cellStyle name="Gut 3 2" xfId="5062" xr:uid="{00000000-0005-0000-0000-0000C4130000}"/>
    <cellStyle name="Gut 3 20" xfId="5063" xr:uid="{00000000-0005-0000-0000-0000C5130000}"/>
    <cellStyle name="Gut 3 21" xfId="5064" xr:uid="{00000000-0005-0000-0000-0000C6130000}"/>
    <cellStyle name="Gut 3 22" xfId="5065" xr:uid="{00000000-0005-0000-0000-0000C7130000}"/>
    <cellStyle name="Gut 3 23" xfId="5066" xr:uid="{00000000-0005-0000-0000-0000C8130000}"/>
    <cellStyle name="Gut 3 24" xfId="5067" xr:uid="{00000000-0005-0000-0000-0000C9130000}"/>
    <cellStyle name="Gut 3 25" xfId="5068" xr:uid="{00000000-0005-0000-0000-0000CA130000}"/>
    <cellStyle name="Gut 3 26" xfId="5069" xr:uid="{00000000-0005-0000-0000-0000CB130000}"/>
    <cellStyle name="Gut 3 27" xfId="5070" xr:uid="{00000000-0005-0000-0000-0000CC130000}"/>
    <cellStyle name="Gut 3 28" xfId="5071" xr:uid="{00000000-0005-0000-0000-0000CD130000}"/>
    <cellStyle name="Gut 3 29" xfId="5072" xr:uid="{00000000-0005-0000-0000-0000CE130000}"/>
    <cellStyle name="Gut 3 3" xfId="5073" xr:uid="{00000000-0005-0000-0000-0000CF130000}"/>
    <cellStyle name="Gut 3 4" xfId="5074" xr:uid="{00000000-0005-0000-0000-0000D0130000}"/>
    <cellStyle name="Gut 3 5" xfId="5075" xr:uid="{00000000-0005-0000-0000-0000D1130000}"/>
    <cellStyle name="Gut 3 6" xfId="5076" xr:uid="{00000000-0005-0000-0000-0000D2130000}"/>
    <cellStyle name="Gut 3 7" xfId="5077" xr:uid="{00000000-0005-0000-0000-0000D3130000}"/>
    <cellStyle name="Gut 3 8" xfId="5078" xr:uid="{00000000-0005-0000-0000-0000D4130000}"/>
    <cellStyle name="Gut 3 9" xfId="5079" xr:uid="{00000000-0005-0000-0000-0000D5130000}"/>
    <cellStyle name="Gut 4" xfId="5080" xr:uid="{00000000-0005-0000-0000-0000D6130000}"/>
    <cellStyle name="Gut 4 10" xfId="5081" xr:uid="{00000000-0005-0000-0000-0000D7130000}"/>
    <cellStyle name="Gut 4 11" xfId="5082" xr:uid="{00000000-0005-0000-0000-0000D8130000}"/>
    <cellStyle name="Gut 4 2" xfId="5083" xr:uid="{00000000-0005-0000-0000-0000D9130000}"/>
    <cellStyle name="Gut 4 3" xfId="5084" xr:uid="{00000000-0005-0000-0000-0000DA130000}"/>
    <cellStyle name="Gut 4 4" xfId="5085" xr:uid="{00000000-0005-0000-0000-0000DB130000}"/>
    <cellStyle name="Gut 4 5" xfId="5086" xr:uid="{00000000-0005-0000-0000-0000DC130000}"/>
    <cellStyle name="Gut 4 6" xfId="5087" xr:uid="{00000000-0005-0000-0000-0000DD130000}"/>
    <cellStyle name="Gut 4 7" xfId="5088" xr:uid="{00000000-0005-0000-0000-0000DE130000}"/>
    <cellStyle name="Gut 4 8" xfId="5089" xr:uid="{00000000-0005-0000-0000-0000DF130000}"/>
    <cellStyle name="Gut 4 9" xfId="5090" xr:uid="{00000000-0005-0000-0000-0000E0130000}"/>
    <cellStyle name="Gut 5" xfId="5091" xr:uid="{00000000-0005-0000-0000-0000E1130000}"/>
    <cellStyle name="Gut 5 2" xfId="5092" xr:uid="{00000000-0005-0000-0000-0000E2130000}"/>
    <cellStyle name="Gut 5 3" xfId="5093" xr:uid="{00000000-0005-0000-0000-0000E3130000}"/>
    <cellStyle name="Gut 5 4" xfId="5094" xr:uid="{00000000-0005-0000-0000-0000E4130000}"/>
    <cellStyle name="Gut 5 5" xfId="5095" xr:uid="{00000000-0005-0000-0000-0000E5130000}"/>
    <cellStyle name="Gut 6" xfId="5096" xr:uid="{00000000-0005-0000-0000-0000E6130000}"/>
    <cellStyle name="Gut 6 2" xfId="5097" xr:uid="{00000000-0005-0000-0000-0000E7130000}"/>
    <cellStyle name="Gut 6 3" xfId="5098" xr:uid="{00000000-0005-0000-0000-0000E8130000}"/>
    <cellStyle name="Gut 6 4" xfId="5099" xr:uid="{00000000-0005-0000-0000-0000E9130000}"/>
    <cellStyle name="Gut 6 5" xfId="5100" xr:uid="{00000000-0005-0000-0000-0000EA130000}"/>
    <cellStyle name="Gut 7" xfId="5101" xr:uid="{00000000-0005-0000-0000-0000EB130000}"/>
    <cellStyle name="Gut 7 2" xfId="5102" xr:uid="{00000000-0005-0000-0000-0000EC130000}"/>
    <cellStyle name="Gut 7 3" xfId="5103" xr:uid="{00000000-0005-0000-0000-0000ED130000}"/>
    <cellStyle name="Gut 7 4" xfId="5104" xr:uid="{00000000-0005-0000-0000-0000EE130000}"/>
    <cellStyle name="Gut 7 5" xfId="5105" xr:uid="{00000000-0005-0000-0000-0000EF130000}"/>
    <cellStyle name="Gut 8" xfId="5106" xr:uid="{00000000-0005-0000-0000-0000F0130000}"/>
    <cellStyle name="Gut 8 2" xfId="5107" xr:uid="{00000000-0005-0000-0000-0000F1130000}"/>
    <cellStyle name="Gut 8 3" xfId="5108" xr:uid="{00000000-0005-0000-0000-0000F2130000}"/>
    <cellStyle name="Gut 8 4" xfId="5109" xr:uid="{00000000-0005-0000-0000-0000F3130000}"/>
    <cellStyle name="Gut 8 5" xfId="5110" xr:uid="{00000000-0005-0000-0000-0000F4130000}"/>
    <cellStyle name="Gut 9" xfId="5111" xr:uid="{00000000-0005-0000-0000-0000F5130000}"/>
    <cellStyle name="Gut 9 2" xfId="5112" xr:uid="{00000000-0005-0000-0000-0000F6130000}"/>
    <cellStyle name="Gut 9 3" xfId="5113" xr:uid="{00000000-0005-0000-0000-0000F7130000}"/>
    <cellStyle name="Gut 9 4" xfId="5114" xr:uid="{00000000-0005-0000-0000-0000F8130000}"/>
    <cellStyle name="Gut 9 5" xfId="5115" xr:uid="{00000000-0005-0000-0000-0000F9130000}"/>
    <cellStyle name="Heading 3 2" xfId="5116" xr:uid="{00000000-0005-0000-0000-0000FA130000}"/>
    <cellStyle name="Hyperlink 2" xfId="5117" xr:uid="{00000000-0005-0000-0000-0000FB130000}"/>
    <cellStyle name="Input 10" xfId="5118" xr:uid="{00000000-0005-0000-0000-0000FC130000}"/>
    <cellStyle name="Input 10 2" xfId="5119" xr:uid="{00000000-0005-0000-0000-0000FD130000}"/>
    <cellStyle name="Input 10 2 2" xfId="5120" xr:uid="{00000000-0005-0000-0000-0000FE130000}"/>
    <cellStyle name="Input 10 3" xfId="5121" xr:uid="{00000000-0005-0000-0000-0000FF130000}"/>
    <cellStyle name="Input 11" xfId="5122" xr:uid="{00000000-0005-0000-0000-000000140000}"/>
    <cellStyle name="Input 11 2" xfId="5123" xr:uid="{00000000-0005-0000-0000-000001140000}"/>
    <cellStyle name="Input 11 2 2" xfId="5124" xr:uid="{00000000-0005-0000-0000-000002140000}"/>
    <cellStyle name="Input 11 3" xfId="5125" xr:uid="{00000000-0005-0000-0000-000003140000}"/>
    <cellStyle name="Input 12" xfId="5126" xr:uid="{00000000-0005-0000-0000-000004140000}"/>
    <cellStyle name="Input 12 2" xfId="5127" xr:uid="{00000000-0005-0000-0000-000005140000}"/>
    <cellStyle name="Input 12 2 2" xfId="5128" xr:uid="{00000000-0005-0000-0000-000006140000}"/>
    <cellStyle name="Input 12 3" xfId="5129" xr:uid="{00000000-0005-0000-0000-000007140000}"/>
    <cellStyle name="Input 13" xfId="5130" xr:uid="{00000000-0005-0000-0000-000008140000}"/>
    <cellStyle name="Input 13 2" xfId="5131" xr:uid="{00000000-0005-0000-0000-000009140000}"/>
    <cellStyle name="Input 13 2 2" xfId="5132" xr:uid="{00000000-0005-0000-0000-00000A140000}"/>
    <cellStyle name="Input 13 3" xfId="5133" xr:uid="{00000000-0005-0000-0000-00000B140000}"/>
    <cellStyle name="Input 14" xfId="5134" xr:uid="{00000000-0005-0000-0000-00000C140000}"/>
    <cellStyle name="Input 14 2" xfId="5135" xr:uid="{00000000-0005-0000-0000-00000D140000}"/>
    <cellStyle name="Input 15" xfId="5136" xr:uid="{00000000-0005-0000-0000-00000E140000}"/>
    <cellStyle name="Input 2" xfId="5137" xr:uid="{00000000-0005-0000-0000-00000F140000}"/>
    <cellStyle name="Input 2 2" xfId="5138" xr:uid="{00000000-0005-0000-0000-000010140000}"/>
    <cellStyle name="Input 2 2 2" xfId="5139" xr:uid="{00000000-0005-0000-0000-000011140000}"/>
    <cellStyle name="Input 2 3" xfId="5140" xr:uid="{00000000-0005-0000-0000-000012140000}"/>
    <cellStyle name="Input 3" xfId="5141" xr:uid="{00000000-0005-0000-0000-000013140000}"/>
    <cellStyle name="Input 3 2" xfId="5142" xr:uid="{00000000-0005-0000-0000-000014140000}"/>
    <cellStyle name="Input 3 2 2" xfId="5143" xr:uid="{00000000-0005-0000-0000-000015140000}"/>
    <cellStyle name="Input 3 3" xfId="5144" xr:uid="{00000000-0005-0000-0000-000016140000}"/>
    <cellStyle name="Input 4" xfId="5145" xr:uid="{00000000-0005-0000-0000-000017140000}"/>
    <cellStyle name="Input 4 2" xfId="5146" xr:uid="{00000000-0005-0000-0000-000018140000}"/>
    <cellStyle name="Input 4 2 2" xfId="5147" xr:uid="{00000000-0005-0000-0000-000019140000}"/>
    <cellStyle name="Input 4 3" xfId="5148" xr:uid="{00000000-0005-0000-0000-00001A140000}"/>
    <cellStyle name="Input 5" xfId="5149" xr:uid="{00000000-0005-0000-0000-00001B140000}"/>
    <cellStyle name="Input 5 2" xfId="5150" xr:uid="{00000000-0005-0000-0000-00001C140000}"/>
    <cellStyle name="Input 5 2 2" xfId="5151" xr:uid="{00000000-0005-0000-0000-00001D140000}"/>
    <cellStyle name="Input 5 3" xfId="5152" xr:uid="{00000000-0005-0000-0000-00001E140000}"/>
    <cellStyle name="Input 6" xfId="5153" xr:uid="{00000000-0005-0000-0000-00001F140000}"/>
    <cellStyle name="Input 6 2" xfId="5154" xr:uid="{00000000-0005-0000-0000-000020140000}"/>
    <cellStyle name="Input 6 2 2" xfId="5155" xr:uid="{00000000-0005-0000-0000-000021140000}"/>
    <cellStyle name="Input 6 3" xfId="5156" xr:uid="{00000000-0005-0000-0000-000022140000}"/>
    <cellStyle name="Input 7" xfId="5157" xr:uid="{00000000-0005-0000-0000-000023140000}"/>
    <cellStyle name="Input 7 2" xfId="5158" xr:uid="{00000000-0005-0000-0000-000024140000}"/>
    <cellStyle name="Input 7 2 2" xfId="5159" xr:uid="{00000000-0005-0000-0000-000025140000}"/>
    <cellStyle name="Input 7 3" xfId="5160" xr:uid="{00000000-0005-0000-0000-000026140000}"/>
    <cellStyle name="Input 8" xfId="5161" xr:uid="{00000000-0005-0000-0000-000027140000}"/>
    <cellStyle name="Input 8 2" xfId="5162" xr:uid="{00000000-0005-0000-0000-000028140000}"/>
    <cellStyle name="Input 8 2 2" xfId="5163" xr:uid="{00000000-0005-0000-0000-000029140000}"/>
    <cellStyle name="Input 8 3" xfId="5164" xr:uid="{00000000-0005-0000-0000-00002A140000}"/>
    <cellStyle name="Input 9" xfId="5165" xr:uid="{00000000-0005-0000-0000-00002B140000}"/>
    <cellStyle name="Input 9 2" xfId="5166" xr:uid="{00000000-0005-0000-0000-00002C140000}"/>
    <cellStyle name="Input 9 2 2" xfId="5167" xr:uid="{00000000-0005-0000-0000-00002D140000}"/>
    <cellStyle name="Input 9 3" xfId="5168" xr:uid="{00000000-0005-0000-0000-00002E140000}"/>
    <cellStyle name="Linked Cell 10" xfId="5169" xr:uid="{00000000-0005-0000-0000-00002F140000}"/>
    <cellStyle name="Linked Cell 11" xfId="5170" xr:uid="{00000000-0005-0000-0000-000030140000}"/>
    <cellStyle name="Linked Cell 12" xfId="5171" xr:uid="{00000000-0005-0000-0000-000031140000}"/>
    <cellStyle name="Linked Cell 13" xfId="5172" xr:uid="{00000000-0005-0000-0000-000032140000}"/>
    <cellStyle name="Linked Cell 2" xfId="5173" xr:uid="{00000000-0005-0000-0000-000033140000}"/>
    <cellStyle name="Linked Cell 3" xfId="5174" xr:uid="{00000000-0005-0000-0000-000034140000}"/>
    <cellStyle name="Linked Cell 4" xfId="5175" xr:uid="{00000000-0005-0000-0000-000035140000}"/>
    <cellStyle name="Linked Cell 5" xfId="5176" xr:uid="{00000000-0005-0000-0000-000036140000}"/>
    <cellStyle name="Linked Cell 6" xfId="5177" xr:uid="{00000000-0005-0000-0000-000037140000}"/>
    <cellStyle name="Linked Cell 7" xfId="5178" xr:uid="{00000000-0005-0000-0000-000038140000}"/>
    <cellStyle name="Linked Cell 8" xfId="5179" xr:uid="{00000000-0005-0000-0000-000039140000}"/>
    <cellStyle name="Linked Cell 9" xfId="5180" xr:uid="{00000000-0005-0000-0000-00003A140000}"/>
    <cellStyle name="Neutral 10" xfId="5181" xr:uid="{00000000-0005-0000-0000-00003B140000}"/>
    <cellStyle name="Neutral 10 2" xfId="5182" xr:uid="{00000000-0005-0000-0000-00003C140000}"/>
    <cellStyle name="Neutral 10 3" xfId="5183" xr:uid="{00000000-0005-0000-0000-00003D140000}"/>
    <cellStyle name="Neutral 10 4" xfId="5184" xr:uid="{00000000-0005-0000-0000-00003E140000}"/>
    <cellStyle name="Neutral 10 5" xfId="5185" xr:uid="{00000000-0005-0000-0000-00003F140000}"/>
    <cellStyle name="Neutral 11" xfId="5186" xr:uid="{00000000-0005-0000-0000-000040140000}"/>
    <cellStyle name="Neutral 11 2" xfId="5187" xr:uid="{00000000-0005-0000-0000-000041140000}"/>
    <cellStyle name="Neutral 11 3" xfId="5188" xr:uid="{00000000-0005-0000-0000-000042140000}"/>
    <cellStyle name="Neutral 11 4" xfId="5189" xr:uid="{00000000-0005-0000-0000-000043140000}"/>
    <cellStyle name="Neutral 11 5" xfId="5190" xr:uid="{00000000-0005-0000-0000-000044140000}"/>
    <cellStyle name="Neutral 12" xfId="5191" xr:uid="{00000000-0005-0000-0000-000045140000}"/>
    <cellStyle name="Neutral 13" xfId="5192" xr:uid="{00000000-0005-0000-0000-000046140000}"/>
    <cellStyle name="Neutral 14" xfId="5193" xr:uid="{00000000-0005-0000-0000-000047140000}"/>
    <cellStyle name="Neutral 15" xfId="5194" xr:uid="{00000000-0005-0000-0000-000048140000}"/>
    <cellStyle name="Neutral 16" xfId="5195" xr:uid="{00000000-0005-0000-0000-000049140000}"/>
    <cellStyle name="Neutral 2" xfId="5196" xr:uid="{00000000-0005-0000-0000-00004A140000}"/>
    <cellStyle name="Neutral 2 10" xfId="5197" xr:uid="{00000000-0005-0000-0000-00004B140000}"/>
    <cellStyle name="Neutral 2 11" xfId="5198" xr:uid="{00000000-0005-0000-0000-00004C140000}"/>
    <cellStyle name="Neutral 2 12" xfId="5199" xr:uid="{00000000-0005-0000-0000-00004D140000}"/>
    <cellStyle name="Neutral 2 13" xfId="5200" xr:uid="{00000000-0005-0000-0000-00004E140000}"/>
    <cellStyle name="Neutral 2 14" xfId="5201" xr:uid="{00000000-0005-0000-0000-00004F140000}"/>
    <cellStyle name="Neutral 2 15" xfId="5202" xr:uid="{00000000-0005-0000-0000-000050140000}"/>
    <cellStyle name="Neutral 2 16" xfId="5203" xr:uid="{00000000-0005-0000-0000-000051140000}"/>
    <cellStyle name="Neutral 2 17" xfId="5204" xr:uid="{00000000-0005-0000-0000-000052140000}"/>
    <cellStyle name="Neutral 2 18" xfId="5205" xr:uid="{00000000-0005-0000-0000-000053140000}"/>
    <cellStyle name="Neutral 2 19" xfId="5206" xr:uid="{00000000-0005-0000-0000-000054140000}"/>
    <cellStyle name="Neutral 2 2" xfId="5207" xr:uid="{00000000-0005-0000-0000-000055140000}"/>
    <cellStyle name="Neutral 2 20" xfId="5208" xr:uid="{00000000-0005-0000-0000-000056140000}"/>
    <cellStyle name="Neutral 2 21" xfId="5209" xr:uid="{00000000-0005-0000-0000-000057140000}"/>
    <cellStyle name="Neutral 2 22" xfId="5210" xr:uid="{00000000-0005-0000-0000-000058140000}"/>
    <cellStyle name="Neutral 2 23" xfId="5211" xr:uid="{00000000-0005-0000-0000-000059140000}"/>
    <cellStyle name="Neutral 2 24" xfId="5212" xr:uid="{00000000-0005-0000-0000-00005A140000}"/>
    <cellStyle name="Neutral 2 25" xfId="5213" xr:uid="{00000000-0005-0000-0000-00005B140000}"/>
    <cellStyle name="Neutral 2 26" xfId="5214" xr:uid="{00000000-0005-0000-0000-00005C140000}"/>
    <cellStyle name="Neutral 2 27" xfId="5215" xr:uid="{00000000-0005-0000-0000-00005D140000}"/>
    <cellStyle name="Neutral 2 28" xfId="5216" xr:uid="{00000000-0005-0000-0000-00005E140000}"/>
    <cellStyle name="Neutral 2 29" xfId="5217" xr:uid="{00000000-0005-0000-0000-00005F140000}"/>
    <cellStyle name="Neutral 2 3" xfId="5218" xr:uid="{00000000-0005-0000-0000-000060140000}"/>
    <cellStyle name="Neutral 2 30" xfId="5219" xr:uid="{00000000-0005-0000-0000-000061140000}"/>
    <cellStyle name="Neutral 2 31" xfId="5220" xr:uid="{00000000-0005-0000-0000-000062140000}"/>
    <cellStyle name="Neutral 2 32" xfId="5221" xr:uid="{00000000-0005-0000-0000-000063140000}"/>
    <cellStyle name="Neutral 2 33" xfId="5222" xr:uid="{00000000-0005-0000-0000-000064140000}"/>
    <cellStyle name="Neutral 2 34" xfId="5223" xr:uid="{00000000-0005-0000-0000-000065140000}"/>
    <cellStyle name="Neutral 2 35" xfId="5224" xr:uid="{00000000-0005-0000-0000-000066140000}"/>
    <cellStyle name="Neutral 2 36" xfId="5225" xr:uid="{00000000-0005-0000-0000-000067140000}"/>
    <cellStyle name="Neutral 2 4" xfId="5226" xr:uid="{00000000-0005-0000-0000-000068140000}"/>
    <cellStyle name="Neutral 2 5" xfId="5227" xr:uid="{00000000-0005-0000-0000-000069140000}"/>
    <cellStyle name="Neutral 2 6" xfId="5228" xr:uid="{00000000-0005-0000-0000-00006A140000}"/>
    <cellStyle name="Neutral 2 7" xfId="5229" xr:uid="{00000000-0005-0000-0000-00006B140000}"/>
    <cellStyle name="Neutral 2 8" xfId="5230" xr:uid="{00000000-0005-0000-0000-00006C140000}"/>
    <cellStyle name="Neutral 2 9" xfId="5231" xr:uid="{00000000-0005-0000-0000-00006D140000}"/>
    <cellStyle name="Neutral 3" xfId="5232" xr:uid="{00000000-0005-0000-0000-00006E140000}"/>
    <cellStyle name="Neutral 3 10" xfId="5233" xr:uid="{00000000-0005-0000-0000-00006F140000}"/>
    <cellStyle name="Neutral 3 11" xfId="5234" xr:uid="{00000000-0005-0000-0000-000070140000}"/>
    <cellStyle name="Neutral 3 12" xfId="5235" xr:uid="{00000000-0005-0000-0000-000071140000}"/>
    <cellStyle name="Neutral 3 13" xfId="5236" xr:uid="{00000000-0005-0000-0000-000072140000}"/>
    <cellStyle name="Neutral 3 14" xfId="5237" xr:uid="{00000000-0005-0000-0000-000073140000}"/>
    <cellStyle name="Neutral 3 15" xfId="5238" xr:uid="{00000000-0005-0000-0000-000074140000}"/>
    <cellStyle name="Neutral 3 16" xfId="5239" xr:uid="{00000000-0005-0000-0000-000075140000}"/>
    <cellStyle name="Neutral 3 17" xfId="5240" xr:uid="{00000000-0005-0000-0000-000076140000}"/>
    <cellStyle name="Neutral 3 18" xfId="5241" xr:uid="{00000000-0005-0000-0000-000077140000}"/>
    <cellStyle name="Neutral 3 19" xfId="5242" xr:uid="{00000000-0005-0000-0000-000078140000}"/>
    <cellStyle name="Neutral 3 2" xfId="5243" xr:uid="{00000000-0005-0000-0000-000079140000}"/>
    <cellStyle name="Neutral 3 20" xfId="5244" xr:uid="{00000000-0005-0000-0000-00007A140000}"/>
    <cellStyle name="Neutral 3 21" xfId="5245" xr:uid="{00000000-0005-0000-0000-00007B140000}"/>
    <cellStyle name="Neutral 3 22" xfId="5246" xr:uid="{00000000-0005-0000-0000-00007C140000}"/>
    <cellStyle name="Neutral 3 23" xfId="5247" xr:uid="{00000000-0005-0000-0000-00007D140000}"/>
    <cellStyle name="Neutral 3 24" xfId="5248" xr:uid="{00000000-0005-0000-0000-00007E140000}"/>
    <cellStyle name="Neutral 3 25" xfId="5249" xr:uid="{00000000-0005-0000-0000-00007F140000}"/>
    <cellStyle name="Neutral 3 26" xfId="5250" xr:uid="{00000000-0005-0000-0000-000080140000}"/>
    <cellStyle name="Neutral 3 27" xfId="5251" xr:uid="{00000000-0005-0000-0000-000081140000}"/>
    <cellStyle name="Neutral 3 28" xfId="5252" xr:uid="{00000000-0005-0000-0000-000082140000}"/>
    <cellStyle name="Neutral 3 29" xfId="5253" xr:uid="{00000000-0005-0000-0000-000083140000}"/>
    <cellStyle name="Neutral 3 3" xfId="5254" xr:uid="{00000000-0005-0000-0000-000084140000}"/>
    <cellStyle name="Neutral 3 4" xfId="5255" xr:uid="{00000000-0005-0000-0000-000085140000}"/>
    <cellStyle name="Neutral 3 5" xfId="5256" xr:uid="{00000000-0005-0000-0000-000086140000}"/>
    <cellStyle name="Neutral 3 6" xfId="5257" xr:uid="{00000000-0005-0000-0000-000087140000}"/>
    <cellStyle name="Neutral 3 7" xfId="5258" xr:uid="{00000000-0005-0000-0000-000088140000}"/>
    <cellStyle name="Neutral 3 8" xfId="5259" xr:uid="{00000000-0005-0000-0000-000089140000}"/>
    <cellStyle name="Neutral 3 9" xfId="5260" xr:uid="{00000000-0005-0000-0000-00008A140000}"/>
    <cellStyle name="Neutral 4" xfId="5261" xr:uid="{00000000-0005-0000-0000-00008B140000}"/>
    <cellStyle name="Neutral 4 10" xfId="5262" xr:uid="{00000000-0005-0000-0000-00008C140000}"/>
    <cellStyle name="Neutral 4 11" xfId="5263" xr:uid="{00000000-0005-0000-0000-00008D140000}"/>
    <cellStyle name="Neutral 4 2" xfId="5264" xr:uid="{00000000-0005-0000-0000-00008E140000}"/>
    <cellStyle name="Neutral 4 3" xfId="5265" xr:uid="{00000000-0005-0000-0000-00008F140000}"/>
    <cellStyle name="Neutral 4 4" xfId="5266" xr:uid="{00000000-0005-0000-0000-000090140000}"/>
    <cellStyle name="Neutral 4 5" xfId="5267" xr:uid="{00000000-0005-0000-0000-000091140000}"/>
    <cellStyle name="Neutral 4 6" xfId="5268" xr:uid="{00000000-0005-0000-0000-000092140000}"/>
    <cellStyle name="Neutral 4 7" xfId="5269" xr:uid="{00000000-0005-0000-0000-000093140000}"/>
    <cellStyle name="Neutral 4 8" xfId="5270" xr:uid="{00000000-0005-0000-0000-000094140000}"/>
    <cellStyle name="Neutral 4 9" xfId="5271" xr:uid="{00000000-0005-0000-0000-000095140000}"/>
    <cellStyle name="Neutral 5" xfId="5272" xr:uid="{00000000-0005-0000-0000-000096140000}"/>
    <cellStyle name="Neutral 5 2" xfId="5273" xr:uid="{00000000-0005-0000-0000-000097140000}"/>
    <cellStyle name="Neutral 5 3" xfId="5274" xr:uid="{00000000-0005-0000-0000-000098140000}"/>
    <cellStyle name="Neutral 5 4" xfId="5275" xr:uid="{00000000-0005-0000-0000-000099140000}"/>
    <cellStyle name="Neutral 5 5" xfId="5276" xr:uid="{00000000-0005-0000-0000-00009A140000}"/>
    <cellStyle name="Neutral 6" xfId="5277" xr:uid="{00000000-0005-0000-0000-00009B140000}"/>
    <cellStyle name="Neutral 6 2" xfId="5278" xr:uid="{00000000-0005-0000-0000-00009C140000}"/>
    <cellStyle name="Neutral 6 3" xfId="5279" xr:uid="{00000000-0005-0000-0000-00009D140000}"/>
    <cellStyle name="Neutral 6 4" xfId="5280" xr:uid="{00000000-0005-0000-0000-00009E140000}"/>
    <cellStyle name="Neutral 6 5" xfId="5281" xr:uid="{00000000-0005-0000-0000-00009F140000}"/>
    <cellStyle name="Neutral 7" xfId="5282" xr:uid="{00000000-0005-0000-0000-0000A0140000}"/>
    <cellStyle name="Neutral 7 2" xfId="5283" xr:uid="{00000000-0005-0000-0000-0000A1140000}"/>
    <cellStyle name="Neutral 7 3" xfId="5284" xr:uid="{00000000-0005-0000-0000-0000A2140000}"/>
    <cellStyle name="Neutral 7 4" xfId="5285" xr:uid="{00000000-0005-0000-0000-0000A3140000}"/>
    <cellStyle name="Neutral 7 5" xfId="5286" xr:uid="{00000000-0005-0000-0000-0000A4140000}"/>
    <cellStyle name="Neutral 8" xfId="5287" xr:uid="{00000000-0005-0000-0000-0000A5140000}"/>
    <cellStyle name="Neutral 8 2" xfId="5288" xr:uid="{00000000-0005-0000-0000-0000A6140000}"/>
    <cellStyle name="Neutral 8 3" xfId="5289" xr:uid="{00000000-0005-0000-0000-0000A7140000}"/>
    <cellStyle name="Neutral 8 4" xfId="5290" xr:uid="{00000000-0005-0000-0000-0000A8140000}"/>
    <cellStyle name="Neutral 8 5" xfId="5291" xr:uid="{00000000-0005-0000-0000-0000A9140000}"/>
    <cellStyle name="Neutral 9" xfId="5292" xr:uid="{00000000-0005-0000-0000-0000AA140000}"/>
    <cellStyle name="Neutral 9 2" xfId="5293" xr:uid="{00000000-0005-0000-0000-0000AB140000}"/>
    <cellStyle name="Neutral 9 3" xfId="5294" xr:uid="{00000000-0005-0000-0000-0000AC140000}"/>
    <cellStyle name="Neutral 9 4" xfId="5295" xr:uid="{00000000-0005-0000-0000-0000AD140000}"/>
    <cellStyle name="Neutral 9 5" xfId="5296" xr:uid="{00000000-0005-0000-0000-0000AE140000}"/>
    <cellStyle name="Normal 2" xfId="5297" xr:uid="{00000000-0005-0000-0000-0000AF140000}"/>
    <cellStyle name="Normal 2 2" xfId="5298" xr:uid="{00000000-0005-0000-0000-0000B0140000}"/>
    <cellStyle name="Normal 2 2 2" xfId="5299" xr:uid="{00000000-0005-0000-0000-0000B1140000}"/>
    <cellStyle name="Normal 2 2 2 2" xfId="5300" xr:uid="{00000000-0005-0000-0000-0000B2140000}"/>
    <cellStyle name="Normal 2 2 3" xfId="5301" xr:uid="{00000000-0005-0000-0000-0000B3140000}"/>
    <cellStyle name="Normal 2 3" xfId="5302" xr:uid="{00000000-0005-0000-0000-0000B4140000}"/>
    <cellStyle name="Normal 2 3 2" xfId="5303" xr:uid="{00000000-0005-0000-0000-0000B5140000}"/>
    <cellStyle name="Normal 2 4" xfId="5304" xr:uid="{00000000-0005-0000-0000-0000B6140000}"/>
    <cellStyle name="Normal 3" xfId="5305" xr:uid="{00000000-0005-0000-0000-0000B7140000}"/>
    <cellStyle name="Normal 3 2" xfId="5306" xr:uid="{00000000-0005-0000-0000-0000B8140000}"/>
    <cellStyle name="Note 10" xfId="5307" xr:uid="{00000000-0005-0000-0000-0000B9140000}"/>
    <cellStyle name="Note 10 2" xfId="5308" xr:uid="{00000000-0005-0000-0000-0000BA140000}"/>
    <cellStyle name="Note 10 2 2" xfId="5309" xr:uid="{00000000-0005-0000-0000-0000BB140000}"/>
    <cellStyle name="Note 10 3" xfId="5310" xr:uid="{00000000-0005-0000-0000-0000BC140000}"/>
    <cellStyle name="Note 11" xfId="5311" xr:uid="{00000000-0005-0000-0000-0000BD140000}"/>
    <cellStyle name="Note 11 2" xfId="5312" xr:uid="{00000000-0005-0000-0000-0000BE140000}"/>
    <cellStyle name="Note 11 2 2" xfId="5313" xr:uid="{00000000-0005-0000-0000-0000BF140000}"/>
    <cellStyle name="Note 11 3" xfId="5314" xr:uid="{00000000-0005-0000-0000-0000C0140000}"/>
    <cellStyle name="Note 12" xfId="5315" xr:uid="{00000000-0005-0000-0000-0000C1140000}"/>
    <cellStyle name="Note 12 2" xfId="5316" xr:uid="{00000000-0005-0000-0000-0000C2140000}"/>
    <cellStyle name="Note 13" xfId="5317" xr:uid="{00000000-0005-0000-0000-0000C3140000}"/>
    <cellStyle name="Note 2" xfId="5318" xr:uid="{00000000-0005-0000-0000-0000C4140000}"/>
    <cellStyle name="Note 2 2" xfId="5319" xr:uid="{00000000-0005-0000-0000-0000C5140000}"/>
    <cellStyle name="Note 2 2 2" xfId="5320" xr:uid="{00000000-0005-0000-0000-0000C6140000}"/>
    <cellStyle name="Note 2 2 2 2" xfId="5321" xr:uid="{00000000-0005-0000-0000-0000C7140000}"/>
    <cellStyle name="Note 2 2 2 2 2" xfId="5322" xr:uid="{00000000-0005-0000-0000-0000C8140000}"/>
    <cellStyle name="Note 2 2 2 3" xfId="5323" xr:uid="{00000000-0005-0000-0000-0000C9140000}"/>
    <cellStyle name="Note 2 2 3" xfId="5324" xr:uid="{00000000-0005-0000-0000-0000CA140000}"/>
    <cellStyle name="Note 2 2 3 2" xfId="5325" xr:uid="{00000000-0005-0000-0000-0000CB140000}"/>
    <cellStyle name="Note 2 2 4" xfId="5326" xr:uid="{00000000-0005-0000-0000-0000CC140000}"/>
    <cellStyle name="Note 2 3" xfId="5327" xr:uid="{00000000-0005-0000-0000-0000CD140000}"/>
    <cellStyle name="Note 2 3 2" xfId="5328" xr:uid="{00000000-0005-0000-0000-0000CE140000}"/>
    <cellStyle name="Note 2 3 2 2" xfId="5329" xr:uid="{00000000-0005-0000-0000-0000CF140000}"/>
    <cellStyle name="Note 2 3 3" xfId="5330" xr:uid="{00000000-0005-0000-0000-0000D0140000}"/>
    <cellStyle name="Note 2 4" xfId="5331" xr:uid="{00000000-0005-0000-0000-0000D1140000}"/>
    <cellStyle name="Note 2 4 2" xfId="5332" xr:uid="{00000000-0005-0000-0000-0000D2140000}"/>
    <cellStyle name="Note 2 4 2 2" xfId="5333" xr:uid="{00000000-0005-0000-0000-0000D3140000}"/>
    <cellStyle name="Note 2 4 3" xfId="5334" xr:uid="{00000000-0005-0000-0000-0000D4140000}"/>
    <cellStyle name="Note 2 5" xfId="5335" xr:uid="{00000000-0005-0000-0000-0000D5140000}"/>
    <cellStyle name="Note 2 5 2" xfId="5336" xr:uid="{00000000-0005-0000-0000-0000D6140000}"/>
    <cellStyle name="Note 2 5 2 2" xfId="5337" xr:uid="{00000000-0005-0000-0000-0000D7140000}"/>
    <cellStyle name="Note 2 5 3" xfId="5338" xr:uid="{00000000-0005-0000-0000-0000D8140000}"/>
    <cellStyle name="Note 2 6" xfId="5339" xr:uid="{00000000-0005-0000-0000-0000D9140000}"/>
    <cellStyle name="Note 2 6 2" xfId="5340" xr:uid="{00000000-0005-0000-0000-0000DA140000}"/>
    <cellStyle name="Note 2 6 2 2" xfId="5341" xr:uid="{00000000-0005-0000-0000-0000DB140000}"/>
    <cellStyle name="Note 2 6 3" xfId="5342" xr:uid="{00000000-0005-0000-0000-0000DC140000}"/>
    <cellStyle name="Note 2 7" xfId="5343" xr:uid="{00000000-0005-0000-0000-0000DD140000}"/>
    <cellStyle name="Note 2 7 2" xfId="5344" xr:uid="{00000000-0005-0000-0000-0000DE140000}"/>
    <cellStyle name="Note 2 7 2 2" xfId="5345" xr:uid="{00000000-0005-0000-0000-0000DF140000}"/>
    <cellStyle name="Note 2 7 3" xfId="5346" xr:uid="{00000000-0005-0000-0000-0000E0140000}"/>
    <cellStyle name="Note 2 8" xfId="5347" xr:uid="{00000000-0005-0000-0000-0000E1140000}"/>
    <cellStyle name="Note 2 8 2" xfId="5348" xr:uid="{00000000-0005-0000-0000-0000E2140000}"/>
    <cellStyle name="Note 2 9" xfId="5349" xr:uid="{00000000-0005-0000-0000-0000E3140000}"/>
    <cellStyle name="Note 2_Daten_hier_ändern" xfId="5350" xr:uid="{00000000-0005-0000-0000-0000E4140000}"/>
    <cellStyle name="Note 3" xfId="5351" xr:uid="{00000000-0005-0000-0000-0000E5140000}"/>
    <cellStyle name="Note 3 2" xfId="5352" xr:uid="{00000000-0005-0000-0000-0000E6140000}"/>
    <cellStyle name="Note 3 2 2" xfId="5353" xr:uid="{00000000-0005-0000-0000-0000E7140000}"/>
    <cellStyle name="Note 3 2 2 2" xfId="5354" xr:uid="{00000000-0005-0000-0000-0000E8140000}"/>
    <cellStyle name="Note 3 2 2 2 2" xfId="5355" xr:uid="{00000000-0005-0000-0000-0000E9140000}"/>
    <cellStyle name="Note 3 2 2 3" xfId="5356" xr:uid="{00000000-0005-0000-0000-0000EA140000}"/>
    <cellStyle name="Note 3 2 3" xfId="5357" xr:uid="{00000000-0005-0000-0000-0000EB140000}"/>
    <cellStyle name="Note 3 2 3 2" xfId="5358" xr:uid="{00000000-0005-0000-0000-0000EC140000}"/>
    <cellStyle name="Note 3 2 4" xfId="5359" xr:uid="{00000000-0005-0000-0000-0000ED140000}"/>
    <cellStyle name="Note 3 3" xfId="5360" xr:uid="{00000000-0005-0000-0000-0000EE140000}"/>
    <cellStyle name="Note 3 3 2" xfId="5361" xr:uid="{00000000-0005-0000-0000-0000EF140000}"/>
    <cellStyle name="Note 3 3 2 2" xfId="5362" xr:uid="{00000000-0005-0000-0000-0000F0140000}"/>
    <cellStyle name="Note 3 3 3" xfId="5363" xr:uid="{00000000-0005-0000-0000-0000F1140000}"/>
    <cellStyle name="Note 3 4" xfId="5364" xr:uid="{00000000-0005-0000-0000-0000F2140000}"/>
    <cellStyle name="Note 3 4 2" xfId="5365" xr:uid="{00000000-0005-0000-0000-0000F3140000}"/>
    <cellStyle name="Note 3 4 2 2" xfId="5366" xr:uid="{00000000-0005-0000-0000-0000F4140000}"/>
    <cellStyle name="Note 3 4 3" xfId="5367" xr:uid="{00000000-0005-0000-0000-0000F5140000}"/>
    <cellStyle name="Note 3 5" xfId="5368" xr:uid="{00000000-0005-0000-0000-0000F6140000}"/>
    <cellStyle name="Note 3 5 2" xfId="5369" xr:uid="{00000000-0005-0000-0000-0000F7140000}"/>
    <cellStyle name="Note 3 5 2 2" xfId="5370" xr:uid="{00000000-0005-0000-0000-0000F8140000}"/>
    <cellStyle name="Note 3 5 3" xfId="5371" xr:uid="{00000000-0005-0000-0000-0000F9140000}"/>
    <cellStyle name="Note 3 6" xfId="5372" xr:uid="{00000000-0005-0000-0000-0000FA140000}"/>
    <cellStyle name="Note 3 6 2" xfId="5373" xr:uid="{00000000-0005-0000-0000-0000FB140000}"/>
    <cellStyle name="Note 3 6 2 2" xfId="5374" xr:uid="{00000000-0005-0000-0000-0000FC140000}"/>
    <cellStyle name="Note 3 6 3" xfId="5375" xr:uid="{00000000-0005-0000-0000-0000FD140000}"/>
    <cellStyle name="Note 3 7" xfId="5376" xr:uid="{00000000-0005-0000-0000-0000FE140000}"/>
    <cellStyle name="Note 3 7 2" xfId="5377" xr:uid="{00000000-0005-0000-0000-0000FF140000}"/>
    <cellStyle name="Note 3 7 2 2" xfId="5378" xr:uid="{00000000-0005-0000-0000-000000150000}"/>
    <cellStyle name="Note 3 7 3" xfId="5379" xr:uid="{00000000-0005-0000-0000-000001150000}"/>
    <cellStyle name="Note 3 8" xfId="5380" xr:uid="{00000000-0005-0000-0000-000002150000}"/>
    <cellStyle name="Note 3 8 2" xfId="5381" xr:uid="{00000000-0005-0000-0000-000003150000}"/>
    <cellStyle name="Note 3 9" xfId="5382" xr:uid="{00000000-0005-0000-0000-000004150000}"/>
    <cellStyle name="Note 3_Daten_hier_ändern" xfId="5383" xr:uid="{00000000-0005-0000-0000-000005150000}"/>
    <cellStyle name="Note 4" xfId="5384" xr:uid="{00000000-0005-0000-0000-000006150000}"/>
    <cellStyle name="Note 4 2" xfId="5385" xr:uid="{00000000-0005-0000-0000-000007150000}"/>
    <cellStyle name="Note 4 2 2" xfId="5386" xr:uid="{00000000-0005-0000-0000-000008150000}"/>
    <cellStyle name="Note 4 2 2 2" xfId="5387" xr:uid="{00000000-0005-0000-0000-000009150000}"/>
    <cellStyle name="Note 4 2 3" xfId="5388" xr:uid="{00000000-0005-0000-0000-00000A150000}"/>
    <cellStyle name="Note 4 3" xfId="5389" xr:uid="{00000000-0005-0000-0000-00000B150000}"/>
    <cellStyle name="Note 4 3 2" xfId="5390" xr:uid="{00000000-0005-0000-0000-00000C150000}"/>
    <cellStyle name="Note 4 3 2 2" xfId="5391" xr:uid="{00000000-0005-0000-0000-00000D150000}"/>
    <cellStyle name="Note 4 3 3" xfId="5392" xr:uid="{00000000-0005-0000-0000-00000E150000}"/>
    <cellStyle name="Note 4 4" xfId="5393" xr:uid="{00000000-0005-0000-0000-00000F150000}"/>
    <cellStyle name="Note 4 4 2" xfId="5394" xr:uid="{00000000-0005-0000-0000-000010150000}"/>
    <cellStyle name="Note 4 4 2 2" xfId="5395" xr:uid="{00000000-0005-0000-0000-000011150000}"/>
    <cellStyle name="Note 4 4 3" xfId="5396" xr:uid="{00000000-0005-0000-0000-000012150000}"/>
    <cellStyle name="Note 4 5" xfId="5397" xr:uid="{00000000-0005-0000-0000-000013150000}"/>
    <cellStyle name="Note 4 5 2" xfId="5398" xr:uid="{00000000-0005-0000-0000-000014150000}"/>
    <cellStyle name="Note 4 6" xfId="5399" xr:uid="{00000000-0005-0000-0000-000015150000}"/>
    <cellStyle name="Note 5" xfId="5400" xr:uid="{00000000-0005-0000-0000-000016150000}"/>
    <cellStyle name="Note 5 2" xfId="5401" xr:uid="{00000000-0005-0000-0000-000017150000}"/>
    <cellStyle name="Note 5 2 2" xfId="5402" xr:uid="{00000000-0005-0000-0000-000018150000}"/>
    <cellStyle name="Note 5 2 2 2" xfId="5403" xr:uid="{00000000-0005-0000-0000-000019150000}"/>
    <cellStyle name="Note 5 2 3" xfId="5404" xr:uid="{00000000-0005-0000-0000-00001A150000}"/>
    <cellStyle name="Note 5 3" xfId="5405" xr:uid="{00000000-0005-0000-0000-00001B150000}"/>
    <cellStyle name="Note 5 3 2" xfId="5406" xr:uid="{00000000-0005-0000-0000-00001C150000}"/>
    <cellStyle name="Note 5 3 2 2" xfId="5407" xr:uid="{00000000-0005-0000-0000-00001D150000}"/>
    <cellStyle name="Note 5 3 3" xfId="5408" xr:uid="{00000000-0005-0000-0000-00001E150000}"/>
    <cellStyle name="Note 5 4" xfId="5409" xr:uid="{00000000-0005-0000-0000-00001F150000}"/>
    <cellStyle name="Note 5 4 2" xfId="5410" xr:uid="{00000000-0005-0000-0000-000020150000}"/>
    <cellStyle name="Note 5 4 2 2" xfId="5411" xr:uid="{00000000-0005-0000-0000-000021150000}"/>
    <cellStyle name="Note 5 4 3" xfId="5412" xr:uid="{00000000-0005-0000-0000-000022150000}"/>
    <cellStyle name="Note 5 5" xfId="5413" xr:uid="{00000000-0005-0000-0000-000023150000}"/>
    <cellStyle name="Note 5 5 2" xfId="5414" xr:uid="{00000000-0005-0000-0000-000024150000}"/>
    <cellStyle name="Note 5 6" xfId="5415" xr:uid="{00000000-0005-0000-0000-000025150000}"/>
    <cellStyle name="Note 6" xfId="5416" xr:uid="{00000000-0005-0000-0000-000026150000}"/>
    <cellStyle name="Note 6 2" xfId="5417" xr:uid="{00000000-0005-0000-0000-000027150000}"/>
    <cellStyle name="Note 6 2 2" xfId="5418" xr:uid="{00000000-0005-0000-0000-000028150000}"/>
    <cellStyle name="Note 6 2 2 2" xfId="5419" xr:uid="{00000000-0005-0000-0000-000029150000}"/>
    <cellStyle name="Note 6 2 3" xfId="5420" xr:uid="{00000000-0005-0000-0000-00002A150000}"/>
    <cellStyle name="Note 6 3" xfId="5421" xr:uid="{00000000-0005-0000-0000-00002B150000}"/>
    <cellStyle name="Note 6 3 2" xfId="5422" xr:uid="{00000000-0005-0000-0000-00002C150000}"/>
    <cellStyle name="Note 6 4" xfId="5423" xr:uid="{00000000-0005-0000-0000-00002D150000}"/>
    <cellStyle name="Note 7" xfId="5424" xr:uid="{00000000-0005-0000-0000-00002E150000}"/>
    <cellStyle name="Note 7 2" xfId="5425" xr:uid="{00000000-0005-0000-0000-00002F150000}"/>
    <cellStyle name="Note 7 2 2" xfId="5426" xr:uid="{00000000-0005-0000-0000-000030150000}"/>
    <cellStyle name="Note 7 3" xfId="5427" xr:uid="{00000000-0005-0000-0000-000031150000}"/>
    <cellStyle name="Note 8" xfId="5428" xr:uid="{00000000-0005-0000-0000-000032150000}"/>
    <cellStyle name="Note 8 2" xfId="5429" xr:uid="{00000000-0005-0000-0000-000033150000}"/>
    <cellStyle name="Note 8 2 2" xfId="5430" xr:uid="{00000000-0005-0000-0000-000034150000}"/>
    <cellStyle name="Note 8 3" xfId="5431" xr:uid="{00000000-0005-0000-0000-000035150000}"/>
    <cellStyle name="Note 9" xfId="5432" xr:uid="{00000000-0005-0000-0000-000036150000}"/>
    <cellStyle name="Note 9 2" xfId="5433" xr:uid="{00000000-0005-0000-0000-000037150000}"/>
    <cellStyle name="Note 9 2 2" xfId="5434" xr:uid="{00000000-0005-0000-0000-000038150000}"/>
    <cellStyle name="Note 9 3" xfId="5435" xr:uid="{00000000-0005-0000-0000-000039150000}"/>
    <cellStyle name="Notiz 10" xfId="5436" xr:uid="{00000000-0005-0000-0000-00003A150000}"/>
    <cellStyle name="Notiz 10 2" xfId="5437" xr:uid="{00000000-0005-0000-0000-00003B150000}"/>
    <cellStyle name="Notiz 10 2 2" xfId="5438" xr:uid="{00000000-0005-0000-0000-00003C150000}"/>
    <cellStyle name="Notiz 10 2 2 2" xfId="5439" xr:uid="{00000000-0005-0000-0000-00003D150000}"/>
    <cellStyle name="Notiz 10 2 3" xfId="5440" xr:uid="{00000000-0005-0000-0000-00003E150000}"/>
    <cellStyle name="Notiz 10 3" xfId="5441" xr:uid="{00000000-0005-0000-0000-00003F150000}"/>
    <cellStyle name="Notiz 10 4" xfId="5442" xr:uid="{00000000-0005-0000-0000-000040150000}"/>
    <cellStyle name="Notiz 10 5" xfId="5443" xr:uid="{00000000-0005-0000-0000-000041150000}"/>
    <cellStyle name="Notiz 10 6" xfId="5444" xr:uid="{00000000-0005-0000-0000-000042150000}"/>
    <cellStyle name="Notiz 10 6 2" xfId="5445" xr:uid="{00000000-0005-0000-0000-000043150000}"/>
    <cellStyle name="Notiz 10 7" xfId="5446" xr:uid="{00000000-0005-0000-0000-000044150000}"/>
    <cellStyle name="Notiz 11" xfId="5447" xr:uid="{00000000-0005-0000-0000-000045150000}"/>
    <cellStyle name="Notiz 11 2" xfId="5448" xr:uid="{00000000-0005-0000-0000-000046150000}"/>
    <cellStyle name="Notiz 11 2 2" xfId="5449" xr:uid="{00000000-0005-0000-0000-000047150000}"/>
    <cellStyle name="Notiz 11 2 2 2" xfId="5450" xr:uid="{00000000-0005-0000-0000-000048150000}"/>
    <cellStyle name="Notiz 11 2 3" xfId="5451" xr:uid="{00000000-0005-0000-0000-000049150000}"/>
    <cellStyle name="Notiz 11 3" xfId="5452" xr:uid="{00000000-0005-0000-0000-00004A150000}"/>
    <cellStyle name="Notiz 11 4" xfId="5453" xr:uid="{00000000-0005-0000-0000-00004B150000}"/>
    <cellStyle name="Notiz 11 5" xfId="5454" xr:uid="{00000000-0005-0000-0000-00004C150000}"/>
    <cellStyle name="Notiz 11 6" xfId="5455" xr:uid="{00000000-0005-0000-0000-00004D150000}"/>
    <cellStyle name="Notiz 11 6 2" xfId="5456" xr:uid="{00000000-0005-0000-0000-00004E150000}"/>
    <cellStyle name="Notiz 11 7" xfId="5457" xr:uid="{00000000-0005-0000-0000-00004F150000}"/>
    <cellStyle name="Notiz 12" xfId="5458" xr:uid="{00000000-0005-0000-0000-000050150000}"/>
    <cellStyle name="Notiz 13" xfId="5459" xr:uid="{00000000-0005-0000-0000-000051150000}"/>
    <cellStyle name="Notiz 14" xfId="5460" xr:uid="{00000000-0005-0000-0000-000052150000}"/>
    <cellStyle name="Notiz 15" xfId="5461" xr:uid="{00000000-0005-0000-0000-000053150000}"/>
    <cellStyle name="Notiz 2" xfId="5462" xr:uid="{00000000-0005-0000-0000-000054150000}"/>
    <cellStyle name="Notiz 2 10" xfId="5463" xr:uid="{00000000-0005-0000-0000-000055150000}"/>
    <cellStyle name="Notiz 2 10 2" xfId="5464" xr:uid="{00000000-0005-0000-0000-000056150000}"/>
    <cellStyle name="Notiz 2 10 2 2" xfId="5465" xr:uid="{00000000-0005-0000-0000-000057150000}"/>
    <cellStyle name="Notiz 2 10 3" xfId="5466" xr:uid="{00000000-0005-0000-0000-000058150000}"/>
    <cellStyle name="Notiz 2 11" xfId="5467" xr:uid="{00000000-0005-0000-0000-000059150000}"/>
    <cellStyle name="Notiz 2 11 2" xfId="5468" xr:uid="{00000000-0005-0000-0000-00005A150000}"/>
    <cellStyle name="Notiz 2 11 2 2" xfId="5469" xr:uid="{00000000-0005-0000-0000-00005B150000}"/>
    <cellStyle name="Notiz 2 11 3" xfId="5470" xr:uid="{00000000-0005-0000-0000-00005C150000}"/>
    <cellStyle name="Notiz 2 12" xfId="5471" xr:uid="{00000000-0005-0000-0000-00005D150000}"/>
    <cellStyle name="Notiz 2 12 2" xfId="5472" xr:uid="{00000000-0005-0000-0000-00005E150000}"/>
    <cellStyle name="Notiz 2 12 2 2" xfId="5473" xr:uid="{00000000-0005-0000-0000-00005F150000}"/>
    <cellStyle name="Notiz 2 12 3" xfId="5474" xr:uid="{00000000-0005-0000-0000-000060150000}"/>
    <cellStyle name="Notiz 2 13" xfId="5475" xr:uid="{00000000-0005-0000-0000-000061150000}"/>
    <cellStyle name="Notiz 2 13 2" xfId="5476" xr:uid="{00000000-0005-0000-0000-000062150000}"/>
    <cellStyle name="Notiz 2 13 2 2" xfId="5477" xr:uid="{00000000-0005-0000-0000-000063150000}"/>
    <cellStyle name="Notiz 2 13 3" xfId="5478" xr:uid="{00000000-0005-0000-0000-000064150000}"/>
    <cellStyle name="Notiz 2 14" xfId="5479" xr:uid="{00000000-0005-0000-0000-000065150000}"/>
    <cellStyle name="Notiz 2 14 2" xfId="5480" xr:uid="{00000000-0005-0000-0000-000066150000}"/>
    <cellStyle name="Notiz 2 14 2 2" xfId="5481" xr:uid="{00000000-0005-0000-0000-000067150000}"/>
    <cellStyle name="Notiz 2 14 3" xfId="5482" xr:uid="{00000000-0005-0000-0000-000068150000}"/>
    <cellStyle name="Notiz 2 15" xfId="5483" xr:uid="{00000000-0005-0000-0000-000069150000}"/>
    <cellStyle name="Notiz 2 15 2" xfId="5484" xr:uid="{00000000-0005-0000-0000-00006A150000}"/>
    <cellStyle name="Notiz 2 15 2 2" xfId="5485" xr:uid="{00000000-0005-0000-0000-00006B150000}"/>
    <cellStyle name="Notiz 2 15 3" xfId="5486" xr:uid="{00000000-0005-0000-0000-00006C150000}"/>
    <cellStyle name="Notiz 2 16" xfId="5487" xr:uid="{00000000-0005-0000-0000-00006D150000}"/>
    <cellStyle name="Notiz 2 16 2" xfId="5488" xr:uid="{00000000-0005-0000-0000-00006E150000}"/>
    <cellStyle name="Notiz 2 16 2 2" xfId="5489" xr:uid="{00000000-0005-0000-0000-00006F150000}"/>
    <cellStyle name="Notiz 2 16 3" xfId="5490" xr:uid="{00000000-0005-0000-0000-000070150000}"/>
    <cellStyle name="Notiz 2 17" xfId="5491" xr:uid="{00000000-0005-0000-0000-000071150000}"/>
    <cellStyle name="Notiz 2 17 2" xfId="5492" xr:uid="{00000000-0005-0000-0000-000072150000}"/>
    <cellStyle name="Notiz 2 17 2 2" xfId="5493" xr:uid="{00000000-0005-0000-0000-000073150000}"/>
    <cellStyle name="Notiz 2 17 3" xfId="5494" xr:uid="{00000000-0005-0000-0000-000074150000}"/>
    <cellStyle name="Notiz 2 18" xfId="5495" xr:uid="{00000000-0005-0000-0000-000075150000}"/>
    <cellStyle name="Notiz 2 18 2" xfId="5496" xr:uid="{00000000-0005-0000-0000-000076150000}"/>
    <cellStyle name="Notiz 2 18 2 2" xfId="5497" xr:uid="{00000000-0005-0000-0000-000077150000}"/>
    <cellStyle name="Notiz 2 18 3" xfId="5498" xr:uid="{00000000-0005-0000-0000-000078150000}"/>
    <cellStyle name="Notiz 2 19" xfId="5499" xr:uid="{00000000-0005-0000-0000-000079150000}"/>
    <cellStyle name="Notiz 2 19 2" xfId="5500" xr:uid="{00000000-0005-0000-0000-00007A150000}"/>
    <cellStyle name="Notiz 2 19 2 2" xfId="5501" xr:uid="{00000000-0005-0000-0000-00007B150000}"/>
    <cellStyle name="Notiz 2 19 3" xfId="5502" xr:uid="{00000000-0005-0000-0000-00007C150000}"/>
    <cellStyle name="Notiz 2 2" xfId="5503" xr:uid="{00000000-0005-0000-0000-00007D150000}"/>
    <cellStyle name="Notiz 2 2 2" xfId="5504" xr:uid="{00000000-0005-0000-0000-00007E150000}"/>
    <cellStyle name="Notiz 2 2 2 2" xfId="5505" xr:uid="{00000000-0005-0000-0000-00007F150000}"/>
    <cellStyle name="Notiz 2 2 3" xfId="5506" xr:uid="{00000000-0005-0000-0000-000080150000}"/>
    <cellStyle name="Notiz 2 20" xfId="5507" xr:uid="{00000000-0005-0000-0000-000081150000}"/>
    <cellStyle name="Notiz 2 20 2" xfId="5508" xr:uid="{00000000-0005-0000-0000-000082150000}"/>
    <cellStyle name="Notiz 2 20 2 2" xfId="5509" xr:uid="{00000000-0005-0000-0000-000083150000}"/>
    <cellStyle name="Notiz 2 20 3" xfId="5510" xr:uid="{00000000-0005-0000-0000-000084150000}"/>
    <cellStyle name="Notiz 2 21" xfId="5511" xr:uid="{00000000-0005-0000-0000-000085150000}"/>
    <cellStyle name="Notiz 2 21 2" xfId="5512" xr:uid="{00000000-0005-0000-0000-000086150000}"/>
    <cellStyle name="Notiz 2 21 2 2" xfId="5513" xr:uid="{00000000-0005-0000-0000-000087150000}"/>
    <cellStyle name="Notiz 2 21 3" xfId="5514" xr:uid="{00000000-0005-0000-0000-000088150000}"/>
    <cellStyle name="Notiz 2 22" xfId="5515" xr:uid="{00000000-0005-0000-0000-000089150000}"/>
    <cellStyle name="Notiz 2 22 2" xfId="5516" xr:uid="{00000000-0005-0000-0000-00008A150000}"/>
    <cellStyle name="Notiz 2 22 2 2" xfId="5517" xr:uid="{00000000-0005-0000-0000-00008B150000}"/>
    <cellStyle name="Notiz 2 22 3" xfId="5518" xr:uid="{00000000-0005-0000-0000-00008C150000}"/>
    <cellStyle name="Notiz 2 23" xfId="5519" xr:uid="{00000000-0005-0000-0000-00008D150000}"/>
    <cellStyle name="Notiz 2 23 2" xfId="5520" xr:uid="{00000000-0005-0000-0000-00008E150000}"/>
    <cellStyle name="Notiz 2 23 2 2" xfId="5521" xr:uid="{00000000-0005-0000-0000-00008F150000}"/>
    <cellStyle name="Notiz 2 23 3" xfId="5522" xr:uid="{00000000-0005-0000-0000-000090150000}"/>
    <cellStyle name="Notiz 2 24" xfId="5523" xr:uid="{00000000-0005-0000-0000-000091150000}"/>
    <cellStyle name="Notiz 2 24 2" xfId="5524" xr:uid="{00000000-0005-0000-0000-000092150000}"/>
    <cellStyle name="Notiz 2 24 2 2" xfId="5525" xr:uid="{00000000-0005-0000-0000-000093150000}"/>
    <cellStyle name="Notiz 2 24 3" xfId="5526" xr:uid="{00000000-0005-0000-0000-000094150000}"/>
    <cellStyle name="Notiz 2 25" xfId="5527" xr:uid="{00000000-0005-0000-0000-000095150000}"/>
    <cellStyle name="Notiz 2 25 2" xfId="5528" xr:uid="{00000000-0005-0000-0000-000096150000}"/>
    <cellStyle name="Notiz 2 25 2 2" xfId="5529" xr:uid="{00000000-0005-0000-0000-000097150000}"/>
    <cellStyle name="Notiz 2 25 3" xfId="5530" xr:uid="{00000000-0005-0000-0000-000098150000}"/>
    <cellStyle name="Notiz 2 26" xfId="5531" xr:uid="{00000000-0005-0000-0000-000099150000}"/>
    <cellStyle name="Notiz 2 26 2" xfId="5532" xr:uid="{00000000-0005-0000-0000-00009A150000}"/>
    <cellStyle name="Notiz 2 26 2 2" xfId="5533" xr:uid="{00000000-0005-0000-0000-00009B150000}"/>
    <cellStyle name="Notiz 2 26 3" xfId="5534" xr:uid="{00000000-0005-0000-0000-00009C150000}"/>
    <cellStyle name="Notiz 2 27" xfId="5535" xr:uid="{00000000-0005-0000-0000-00009D150000}"/>
    <cellStyle name="Notiz 2 27 2" xfId="5536" xr:uid="{00000000-0005-0000-0000-00009E150000}"/>
    <cellStyle name="Notiz 2 27 2 2" xfId="5537" xr:uid="{00000000-0005-0000-0000-00009F150000}"/>
    <cellStyle name="Notiz 2 27 3" xfId="5538" xr:uid="{00000000-0005-0000-0000-0000A0150000}"/>
    <cellStyle name="Notiz 2 28" xfId="5539" xr:uid="{00000000-0005-0000-0000-0000A1150000}"/>
    <cellStyle name="Notiz 2 28 2" xfId="5540" xr:uid="{00000000-0005-0000-0000-0000A2150000}"/>
    <cellStyle name="Notiz 2 28 2 2" xfId="5541" xr:uid="{00000000-0005-0000-0000-0000A3150000}"/>
    <cellStyle name="Notiz 2 28 3" xfId="5542" xr:uid="{00000000-0005-0000-0000-0000A4150000}"/>
    <cellStyle name="Notiz 2 29" xfId="5543" xr:uid="{00000000-0005-0000-0000-0000A5150000}"/>
    <cellStyle name="Notiz 2 29 2" xfId="5544" xr:uid="{00000000-0005-0000-0000-0000A6150000}"/>
    <cellStyle name="Notiz 2 29 2 2" xfId="5545" xr:uid="{00000000-0005-0000-0000-0000A7150000}"/>
    <cellStyle name="Notiz 2 29 3" xfId="5546" xr:uid="{00000000-0005-0000-0000-0000A8150000}"/>
    <cellStyle name="Notiz 2 3" xfId="5547" xr:uid="{00000000-0005-0000-0000-0000A9150000}"/>
    <cellStyle name="Notiz 2 3 2" xfId="5548" xr:uid="{00000000-0005-0000-0000-0000AA150000}"/>
    <cellStyle name="Notiz 2 3 2 2" xfId="5549" xr:uid="{00000000-0005-0000-0000-0000AB150000}"/>
    <cellStyle name="Notiz 2 3 3" xfId="5550" xr:uid="{00000000-0005-0000-0000-0000AC150000}"/>
    <cellStyle name="Notiz 2 30" xfId="5551" xr:uid="{00000000-0005-0000-0000-0000AD150000}"/>
    <cellStyle name="Notiz 2 30 2" xfId="5552" xr:uid="{00000000-0005-0000-0000-0000AE150000}"/>
    <cellStyle name="Notiz 2 30 2 2" xfId="5553" xr:uid="{00000000-0005-0000-0000-0000AF150000}"/>
    <cellStyle name="Notiz 2 30 3" xfId="5554" xr:uid="{00000000-0005-0000-0000-0000B0150000}"/>
    <cellStyle name="Notiz 2 31" xfId="5555" xr:uid="{00000000-0005-0000-0000-0000B1150000}"/>
    <cellStyle name="Notiz 2 31 2" xfId="5556" xr:uid="{00000000-0005-0000-0000-0000B2150000}"/>
    <cellStyle name="Notiz 2 31 2 2" xfId="5557" xr:uid="{00000000-0005-0000-0000-0000B3150000}"/>
    <cellStyle name="Notiz 2 31 3" xfId="5558" xr:uid="{00000000-0005-0000-0000-0000B4150000}"/>
    <cellStyle name="Notiz 2 32" xfId="5559" xr:uid="{00000000-0005-0000-0000-0000B5150000}"/>
    <cellStyle name="Notiz 2 32 2" xfId="5560" xr:uid="{00000000-0005-0000-0000-0000B6150000}"/>
    <cellStyle name="Notiz 2 32 2 2" xfId="5561" xr:uid="{00000000-0005-0000-0000-0000B7150000}"/>
    <cellStyle name="Notiz 2 32 3" xfId="5562" xr:uid="{00000000-0005-0000-0000-0000B8150000}"/>
    <cellStyle name="Notiz 2 33" xfId="5563" xr:uid="{00000000-0005-0000-0000-0000B9150000}"/>
    <cellStyle name="Notiz 2 33 2" xfId="5564" xr:uid="{00000000-0005-0000-0000-0000BA150000}"/>
    <cellStyle name="Notiz 2 33 2 2" xfId="5565" xr:uid="{00000000-0005-0000-0000-0000BB150000}"/>
    <cellStyle name="Notiz 2 33 3" xfId="5566" xr:uid="{00000000-0005-0000-0000-0000BC150000}"/>
    <cellStyle name="Notiz 2 34" xfId="5567" xr:uid="{00000000-0005-0000-0000-0000BD150000}"/>
    <cellStyle name="Notiz 2 34 2" xfId="5568" xr:uid="{00000000-0005-0000-0000-0000BE150000}"/>
    <cellStyle name="Notiz 2 34 2 2" xfId="5569" xr:uid="{00000000-0005-0000-0000-0000BF150000}"/>
    <cellStyle name="Notiz 2 34 3" xfId="5570" xr:uid="{00000000-0005-0000-0000-0000C0150000}"/>
    <cellStyle name="Notiz 2 35" xfId="5571" xr:uid="{00000000-0005-0000-0000-0000C1150000}"/>
    <cellStyle name="Notiz 2 35 2" xfId="5572" xr:uid="{00000000-0005-0000-0000-0000C2150000}"/>
    <cellStyle name="Notiz 2 35 2 2" xfId="5573" xr:uid="{00000000-0005-0000-0000-0000C3150000}"/>
    <cellStyle name="Notiz 2 35 3" xfId="5574" xr:uid="{00000000-0005-0000-0000-0000C4150000}"/>
    <cellStyle name="Notiz 2 36" xfId="5575" xr:uid="{00000000-0005-0000-0000-0000C5150000}"/>
    <cellStyle name="Notiz 2 36 2" xfId="5576" xr:uid="{00000000-0005-0000-0000-0000C6150000}"/>
    <cellStyle name="Notiz 2 36 2 2" xfId="5577" xr:uid="{00000000-0005-0000-0000-0000C7150000}"/>
    <cellStyle name="Notiz 2 36 3" xfId="5578" xr:uid="{00000000-0005-0000-0000-0000C8150000}"/>
    <cellStyle name="Notiz 2 37" xfId="5579" xr:uid="{00000000-0005-0000-0000-0000C9150000}"/>
    <cellStyle name="Notiz 2 37 2" xfId="5580" xr:uid="{00000000-0005-0000-0000-0000CA150000}"/>
    <cellStyle name="Notiz 2 37 2 2" xfId="5581" xr:uid="{00000000-0005-0000-0000-0000CB150000}"/>
    <cellStyle name="Notiz 2 37 3" xfId="5582" xr:uid="{00000000-0005-0000-0000-0000CC150000}"/>
    <cellStyle name="Notiz 2 38" xfId="5583" xr:uid="{00000000-0005-0000-0000-0000CD150000}"/>
    <cellStyle name="Notiz 2 38 2" xfId="5584" xr:uid="{00000000-0005-0000-0000-0000CE150000}"/>
    <cellStyle name="Notiz 2 38 2 2" xfId="5585" xr:uid="{00000000-0005-0000-0000-0000CF150000}"/>
    <cellStyle name="Notiz 2 38 3" xfId="5586" xr:uid="{00000000-0005-0000-0000-0000D0150000}"/>
    <cellStyle name="Notiz 2 39" xfId="5587" xr:uid="{00000000-0005-0000-0000-0000D1150000}"/>
    <cellStyle name="Notiz 2 39 2" xfId="5588" xr:uid="{00000000-0005-0000-0000-0000D2150000}"/>
    <cellStyle name="Notiz 2 39 2 2" xfId="5589" xr:uid="{00000000-0005-0000-0000-0000D3150000}"/>
    <cellStyle name="Notiz 2 39 3" xfId="5590" xr:uid="{00000000-0005-0000-0000-0000D4150000}"/>
    <cellStyle name="Notiz 2 4" xfId="5591" xr:uid="{00000000-0005-0000-0000-0000D5150000}"/>
    <cellStyle name="Notiz 2 4 2" xfId="5592" xr:uid="{00000000-0005-0000-0000-0000D6150000}"/>
    <cellStyle name="Notiz 2 4 2 2" xfId="5593" xr:uid="{00000000-0005-0000-0000-0000D7150000}"/>
    <cellStyle name="Notiz 2 4 3" xfId="5594" xr:uid="{00000000-0005-0000-0000-0000D8150000}"/>
    <cellStyle name="Notiz 2 40" xfId="5595" xr:uid="{00000000-0005-0000-0000-0000D9150000}"/>
    <cellStyle name="Notiz 2 40 2" xfId="5596" xr:uid="{00000000-0005-0000-0000-0000DA150000}"/>
    <cellStyle name="Notiz 2 40 2 2" xfId="5597" xr:uid="{00000000-0005-0000-0000-0000DB150000}"/>
    <cellStyle name="Notiz 2 40 3" xfId="5598" xr:uid="{00000000-0005-0000-0000-0000DC150000}"/>
    <cellStyle name="Notiz 2 41" xfId="5599" xr:uid="{00000000-0005-0000-0000-0000DD150000}"/>
    <cellStyle name="Notiz 2 41 2" xfId="5600" xr:uid="{00000000-0005-0000-0000-0000DE150000}"/>
    <cellStyle name="Notiz 2 42" xfId="5601" xr:uid="{00000000-0005-0000-0000-0000DF150000}"/>
    <cellStyle name="Notiz 2 5" xfId="5602" xr:uid="{00000000-0005-0000-0000-0000E0150000}"/>
    <cellStyle name="Notiz 2 5 2" xfId="5603" xr:uid="{00000000-0005-0000-0000-0000E1150000}"/>
    <cellStyle name="Notiz 2 5 2 2" xfId="5604" xr:uid="{00000000-0005-0000-0000-0000E2150000}"/>
    <cellStyle name="Notiz 2 5 3" xfId="5605" xr:uid="{00000000-0005-0000-0000-0000E3150000}"/>
    <cellStyle name="Notiz 2 6" xfId="5606" xr:uid="{00000000-0005-0000-0000-0000E4150000}"/>
    <cellStyle name="Notiz 2 6 2" xfId="5607" xr:uid="{00000000-0005-0000-0000-0000E5150000}"/>
    <cellStyle name="Notiz 2 6 2 2" xfId="5608" xr:uid="{00000000-0005-0000-0000-0000E6150000}"/>
    <cellStyle name="Notiz 2 6 3" xfId="5609" xr:uid="{00000000-0005-0000-0000-0000E7150000}"/>
    <cellStyle name="Notiz 2 7" xfId="5610" xr:uid="{00000000-0005-0000-0000-0000E8150000}"/>
    <cellStyle name="Notiz 2 7 2" xfId="5611" xr:uid="{00000000-0005-0000-0000-0000E9150000}"/>
    <cellStyle name="Notiz 2 7 2 2" xfId="5612" xr:uid="{00000000-0005-0000-0000-0000EA150000}"/>
    <cellStyle name="Notiz 2 7 3" xfId="5613" xr:uid="{00000000-0005-0000-0000-0000EB150000}"/>
    <cellStyle name="Notiz 2 8" xfId="5614" xr:uid="{00000000-0005-0000-0000-0000EC150000}"/>
    <cellStyle name="Notiz 2 8 2" xfId="5615" xr:uid="{00000000-0005-0000-0000-0000ED150000}"/>
    <cellStyle name="Notiz 2 8 2 2" xfId="5616" xr:uid="{00000000-0005-0000-0000-0000EE150000}"/>
    <cellStyle name="Notiz 2 8 3" xfId="5617" xr:uid="{00000000-0005-0000-0000-0000EF150000}"/>
    <cellStyle name="Notiz 2 9" xfId="5618" xr:uid="{00000000-0005-0000-0000-0000F0150000}"/>
    <cellStyle name="Notiz 2 9 2" xfId="5619" xr:uid="{00000000-0005-0000-0000-0000F1150000}"/>
    <cellStyle name="Notiz 2 9 2 2" xfId="5620" xr:uid="{00000000-0005-0000-0000-0000F2150000}"/>
    <cellStyle name="Notiz 2 9 3" xfId="5621" xr:uid="{00000000-0005-0000-0000-0000F3150000}"/>
    <cellStyle name="Notiz 3" xfId="5622" xr:uid="{00000000-0005-0000-0000-0000F4150000}"/>
    <cellStyle name="Notiz 3 10" xfId="5623" xr:uid="{00000000-0005-0000-0000-0000F5150000}"/>
    <cellStyle name="Notiz 3 10 2" xfId="5624" xr:uid="{00000000-0005-0000-0000-0000F6150000}"/>
    <cellStyle name="Notiz 3 10 2 2" xfId="5625" xr:uid="{00000000-0005-0000-0000-0000F7150000}"/>
    <cellStyle name="Notiz 3 10 3" xfId="5626" xr:uid="{00000000-0005-0000-0000-0000F8150000}"/>
    <cellStyle name="Notiz 3 11" xfId="5627" xr:uid="{00000000-0005-0000-0000-0000F9150000}"/>
    <cellStyle name="Notiz 3 12" xfId="5628" xr:uid="{00000000-0005-0000-0000-0000FA150000}"/>
    <cellStyle name="Notiz 3 13" xfId="5629" xr:uid="{00000000-0005-0000-0000-0000FB150000}"/>
    <cellStyle name="Notiz 3 14" xfId="5630" xr:uid="{00000000-0005-0000-0000-0000FC150000}"/>
    <cellStyle name="Notiz 3 15" xfId="5631" xr:uid="{00000000-0005-0000-0000-0000FD150000}"/>
    <cellStyle name="Notiz 3 16" xfId="5632" xr:uid="{00000000-0005-0000-0000-0000FE150000}"/>
    <cellStyle name="Notiz 3 17" xfId="5633" xr:uid="{00000000-0005-0000-0000-0000FF150000}"/>
    <cellStyle name="Notiz 3 18" xfId="5634" xr:uid="{00000000-0005-0000-0000-000000160000}"/>
    <cellStyle name="Notiz 3 19" xfId="5635" xr:uid="{00000000-0005-0000-0000-000001160000}"/>
    <cellStyle name="Notiz 3 2" xfId="5636" xr:uid="{00000000-0005-0000-0000-000002160000}"/>
    <cellStyle name="Notiz 3 2 2" xfId="5637" xr:uid="{00000000-0005-0000-0000-000003160000}"/>
    <cellStyle name="Notiz 3 2 2 2" xfId="5638" xr:uid="{00000000-0005-0000-0000-000004160000}"/>
    <cellStyle name="Notiz 3 2 3" xfId="5639" xr:uid="{00000000-0005-0000-0000-000005160000}"/>
    <cellStyle name="Notiz 3 20" xfId="5640" xr:uid="{00000000-0005-0000-0000-000006160000}"/>
    <cellStyle name="Notiz 3 21" xfId="5641" xr:uid="{00000000-0005-0000-0000-000007160000}"/>
    <cellStyle name="Notiz 3 22" xfId="5642" xr:uid="{00000000-0005-0000-0000-000008160000}"/>
    <cellStyle name="Notiz 3 23" xfId="5643" xr:uid="{00000000-0005-0000-0000-000009160000}"/>
    <cellStyle name="Notiz 3 24" xfId="5644" xr:uid="{00000000-0005-0000-0000-00000A160000}"/>
    <cellStyle name="Notiz 3 25" xfId="5645" xr:uid="{00000000-0005-0000-0000-00000B160000}"/>
    <cellStyle name="Notiz 3 26" xfId="5646" xr:uid="{00000000-0005-0000-0000-00000C160000}"/>
    <cellStyle name="Notiz 3 27" xfId="5647" xr:uid="{00000000-0005-0000-0000-00000D160000}"/>
    <cellStyle name="Notiz 3 28" xfId="5648" xr:uid="{00000000-0005-0000-0000-00000E160000}"/>
    <cellStyle name="Notiz 3 29" xfId="5649" xr:uid="{00000000-0005-0000-0000-00000F160000}"/>
    <cellStyle name="Notiz 3 3" xfId="5650" xr:uid="{00000000-0005-0000-0000-000010160000}"/>
    <cellStyle name="Notiz 3 3 2" xfId="5651" xr:uid="{00000000-0005-0000-0000-000011160000}"/>
    <cellStyle name="Notiz 3 3 2 2" xfId="5652" xr:uid="{00000000-0005-0000-0000-000012160000}"/>
    <cellStyle name="Notiz 3 3 3" xfId="5653" xr:uid="{00000000-0005-0000-0000-000013160000}"/>
    <cellStyle name="Notiz 3 30" xfId="5654" xr:uid="{00000000-0005-0000-0000-000014160000}"/>
    <cellStyle name="Notiz 3 31" xfId="5655" xr:uid="{00000000-0005-0000-0000-000015160000}"/>
    <cellStyle name="Notiz 3 32" xfId="5656" xr:uid="{00000000-0005-0000-0000-000016160000}"/>
    <cellStyle name="Notiz 3 33" xfId="5657" xr:uid="{00000000-0005-0000-0000-000017160000}"/>
    <cellStyle name="Notiz 3 34" xfId="5658" xr:uid="{00000000-0005-0000-0000-000018160000}"/>
    <cellStyle name="Notiz 3 35" xfId="5659" xr:uid="{00000000-0005-0000-0000-000019160000}"/>
    <cellStyle name="Notiz 3 36" xfId="5660" xr:uid="{00000000-0005-0000-0000-00001A160000}"/>
    <cellStyle name="Notiz 3 37" xfId="5661" xr:uid="{00000000-0005-0000-0000-00001B160000}"/>
    <cellStyle name="Notiz 3 38" xfId="5662" xr:uid="{00000000-0005-0000-0000-00001C160000}"/>
    <cellStyle name="Notiz 3 39" xfId="5663" xr:uid="{00000000-0005-0000-0000-00001D160000}"/>
    <cellStyle name="Notiz 3 4" xfId="5664" xr:uid="{00000000-0005-0000-0000-00001E160000}"/>
    <cellStyle name="Notiz 3 4 2" xfId="5665" xr:uid="{00000000-0005-0000-0000-00001F160000}"/>
    <cellStyle name="Notiz 3 4 2 2" xfId="5666" xr:uid="{00000000-0005-0000-0000-000020160000}"/>
    <cellStyle name="Notiz 3 4 3" xfId="5667" xr:uid="{00000000-0005-0000-0000-000021160000}"/>
    <cellStyle name="Notiz 3 40" xfId="5668" xr:uid="{00000000-0005-0000-0000-000022160000}"/>
    <cellStyle name="Notiz 3 40 2" xfId="5669" xr:uid="{00000000-0005-0000-0000-000023160000}"/>
    <cellStyle name="Notiz 3 41" xfId="5670" xr:uid="{00000000-0005-0000-0000-000024160000}"/>
    <cellStyle name="Notiz 3 5" xfId="5671" xr:uid="{00000000-0005-0000-0000-000025160000}"/>
    <cellStyle name="Notiz 3 5 2" xfId="5672" xr:uid="{00000000-0005-0000-0000-000026160000}"/>
    <cellStyle name="Notiz 3 5 2 2" xfId="5673" xr:uid="{00000000-0005-0000-0000-000027160000}"/>
    <cellStyle name="Notiz 3 5 3" xfId="5674" xr:uid="{00000000-0005-0000-0000-000028160000}"/>
    <cellStyle name="Notiz 3 6" xfId="5675" xr:uid="{00000000-0005-0000-0000-000029160000}"/>
    <cellStyle name="Notiz 3 6 2" xfId="5676" xr:uid="{00000000-0005-0000-0000-00002A160000}"/>
    <cellStyle name="Notiz 3 6 2 2" xfId="5677" xr:uid="{00000000-0005-0000-0000-00002B160000}"/>
    <cellStyle name="Notiz 3 6 3" xfId="5678" xr:uid="{00000000-0005-0000-0000-00002C160000}"/>
    <cellStyle name="Notiz 3 7" xfId="5679" xr:uid="{00000000-0005-0000-0000-00002D160000}"/>
    <cellStyle name="Notiz 3 7 2" xfId="5680" xr:uid="{00000000-0005-0000-0000-00002E160000}"/>
    <cellStyle name="Notiz 3 7 2 2" xfId="5681" xr:uid="{00000000-0005-0000-0000-00002F160000}"/>
    <cellStyle name="Notiz 3 7 3" xfId="5682" xr:uid="{00000000-0005-0000-0000-000030160000}"/>
    <cellStyle name="Notiz 3 8" xfId="5683" xr:uid="{00000000-0005-0000-0000-000031160000}"/>
    <cellStyle name="Notiz 3 8 2" xfId="5684" xr:uid="{00000000-0005-0000-0000-000032160000}"/>
    <cellStyle name="Notiz 3 8 2 2" xfId="5685" xr:uid="{00000000-0005-0000-0000-000033160000}"/>
    <cellStyle name="Notiz 3 8 3" xfId="5686" xr:uid="{00000000-0005-0000-0000-000034160000}"/>
    <cellStyle name="Notiz 3 9" xfId="5687" xr:uid="{00000000-0005-0000-0000-000035160000}"/>
    <cellStyle name="Notiz 3 9 2" xfId="5688" xr:uid="{00000000-0005-0000-0000-000036160000}"/>
    <cellStyle name="Notiz 3 9 2 2" xfId="5689" xr:uid="{00000000-0005-0000-0000-000037160000}"/>
    <cellStyle name="Notiz 3 9 3" xfId="5690" xr:uid="{00000000-0005-0000-0000-000038160000}"/>
    <cellStyle name="Notiz 4" xfId="5691" xr:uid="{00000000-0005-0000-0000-000039160000}"/>
    <cellStyle name="Notiz 4 10" xfId="5692" xr:uid="{00000000-0005-0000-0000-00003A160000}"/>
    <cellStyle name="Notiz 4 11" xfId="5693" xr:uid="{00000000-0005-0000-0000-00003B160000}"/>
    <cellStyle name="Notiz 4 12" xfId="5694" xr:uid="{00000000-0005-0000-0000-00003C160000}"/>
    <cellStyle name="Notiz 4 12 2" xfId="5695" xr:uid="{00000000-0005-0000-0000-00003D160000}"/>
    <cellStyle name="Notiz 4 13" xfId="5696" xr:uid="{00000000-0005-0000-0000-00003E160000}"/>
    <cellStyle name="Notiz 4 2" xfId="5697" xr:uid="{00000000-0005-0000-0000-00003F160000}"/>
    <cellStyle name="Notiz 4 2 2" xfId="5698" xr:uid="{00000000-0005-0000-0000-000040160000}"/>
    <cellStyle name="Notiz 4 2 2 2" xfId="5699" xr:uid="{00000000-0005-0000-0000-000041160000}"/>
    <cellStyle name="Notiz 4 2 3" xfId="5700" xr:uid="{00000000-0005-0000-0000-000042160000}"/>
    <cellStyle name="Notiz 4 3" xfId="5701" xr:uid="{00000000-0005-0000-0000-000043160000}"/>
    <cellStyle name="Notiz 4 3 2" xfId="5702" xr:uid="{00000000-0005-0000-0000-000044160000}"/>
    <cellStyle name="Notiz 4 3 2 2" xfId="5703" xr:uid="{00000000-0005-0000-0000-000045160000}"/>
    <cellStyle name="Notiz 4 3 3" xfId="5704" xr:uid="{00000000-0005-0000-0000-000046160000}"/>
    <cellStyle name="Notiz 4 4" xfId="5705" xr:uid="{00000000-0005-0000-0000-000047160000}"/>
    <cellStyle name="Notiz 4 4 2" xfId="5706" xr:uid="{00000000-0005-0000-0000-000048160000}"/>
    <cellStyle name="Notiz 4 4 2 2" xfId="5707" xr:uid="{00000000-0005-0000-0000-000049160000}"/>
    <cellStyle name="Notiz 4 4 3" xfId="5708" xr:uid="{00000000-0005-0000-0000-00004A160000}"/>
    <cellStyle name="Notiz 4 5" xfId="5709" xr:uid="{00000000-0005-0000-0000-00004B160000}"/>
    <cellStyle name="Notiz 4 5 2" xfId="5710" xr:uid="{00000000-0005-0000-0000-00004C160000}"/>
    <cellStyle name="Notiz 4 5 2 2" xfId="5711" xr:uid="{00000000-0005-0000-0000-00004D160000}"/>
    <cellStyle name="Notiz 4 5 3" xfId="5712" xr:uid="{00000000-0005-0000-0000-00004E160000}"/>
    <cellStyle name="Notiz 4 6" xfId="5713" xr:uid="{00000000-0005-0000-0000-00004F160000}"/>
    <cellStyle name="Notiz 4 6 2" xfId="5714" xr:uid="{00000000-0005-0000-0000-000050160000}"/>
    <cellStyle name="Notiz 4 6 2 2" xfId="5715" xr:uid="{00000000-0005-0000-0000-000051160000}"/>
    <cellStyle name="Notiz 4 6 3" xfId="5716" xr:uid="{00000000-0005-0000-0000-000052160000}"/>
    <cellStyle name="Notiz 4 7" xfId="5717" xr:uid="{00000000-0005-0000-0000-000053160000}"/>
    <cellStyle name="Notiz 4 7 2" xfId="5718" xr:uid="{00000000-0005-0000-0000-000054160000}"/>
    <cellStyle name="Notiz 4 7 2 2" xfId="5719" xr:uid="{00000000-0005-0000-0000-000055160000}"/>
    <cellStyle name="Notiz 4 7 3" xfId="5720" xr:uid="{00000000-0005-0000-0000-000056160000}"/>
    <cellStyle name="Notiz 4 8" xfId="5721" xr:uid="{00000000-0005-0000-0000-000057160000}"/>
    <cellStyle name="Notiz 4 8 2" xfId="5722" xr:uid="{00000000-0005-0000-0000-000058160000}"/>
    <cellStyle name="Notiz 4 8 2 2" xfId="5723" xr:uid="{00000000-0005-0000-0000-000059160000}"/>
    <cellStyle name="Notiz 4 8 3" xfId="5724" xr:uid="{00000000-0005-0000-0000-00005A160000}"/>
    <cellStyle name="Notiz 4 9" xfId="5725" xr:uid="{00000000-0005-0000-0000-00005B160000}"/>
    <cellStyle name="Notiz 5" xfId="5726" xr:uid="{00000000-0005-0000-0000-00005C160000}"/>
    <cellStyle name="Notiz 5 2" xfId="5727" xr:uid="{00000000-0005-0000-0000-00005D160000}"/>
    <cellStyle name="Notiz 5 2 2" xfId="5728" xr:uid="{00000000-0005-0000-0000-00005E160000}"/>
    <cellStyle name="Notiz 5 2 2 2" xfId="5729" xr:uid="{00000000-0005-0000-0000-00005F160000}"/>
    <cellStyle name="Notiz 5 2 3" xfId="5730" xr:uid="{00000000-0005-0000-0000-000060160000}"/>
    <cellStyle name="Notiz 5 3" xfId="5731" xr:uid="{00000000-0005-0000-0000-000061160000}"/>
    <cellStyle name="Notiz 5 4" xfId="5732" xr:uid="{00000000-0005-0000-0000-000062160000}"/>
    <cellStyle name="Notiz 5 5" xfId="5733" xr:uid="{00000000-0005-0000-0000-000063160000}"/>
    <cellStyle name="Notiz 5 6" xfId="5734" xr:uid="{00000000-0005-0000-0000-000064160000}"/>
    <cellStyle name="Notiz 5 6 2" xfId="5735" xr:uid="{00000000-0005-0000-0000-000065160000}"/>
    <cellStyle name="Notiz 5 7" xfId="5736" xr:uid="{00000000-0005-0000-0000-000066160000}"/>
    <cellStyle name="Notiz 6" xfId="5737" xr:uid="{00000000-0005-0000-0000-000067160000}"/>
    <cellStyle name="Notiz 6 2" xfId="5738" xr:uid="{00000000-0005-0000-0000-000068160000}"/>
    <cellStyle name="Notiz 6 2 2" xfId="5739" xr:uid="{00000000-0005-0000-0000-000069160000}"/>
    <cellStyle name="Notiz 6 2 2 2" xfId="5740" xr:uid="{00000000-0005-0000-0000-00006A160000}"/>
    <cellStyle name="Notiz 6 2 3" xfId="5741" xr:uid="{00000000-0005-0000-0000-00006B160000}"/>
    <cellStyle name="Notiz 6 3" xfId="5742" xr:uid="{00000000-0005-0000-0000-00006C160000}"/>
    <cellStyle name="Notiz 6 4" xfId="5743" xr:uid="{00000000-0005-0000-0000-00006D160000}"/>
    <cellStyle name="Notiz 6 5" xfId="5744" xr:uid="{00000000-0005-0000-0000-00006E160000}"/>
    <cellStyle name="Notiz 6 6" xfId="5745" xr:uid="{00000000-0005-0000-0000-00006F160000}"/>
    <cellStyle name="Notiz 6 6 2" xfId="5746" xr:uid="{00000000-0005-0000-0000-000070160000}"/>
    <cellStyle name="Notiz 6 7" xfId="5747" xr:uid="{00000000-0005-0000-0000-000071160000}"/>
    <cellStyle name="Notiz 7" xfId="5748" xr:uid="{00000000-0005-0000-0000-000072160000}"/>
    <cellStyle name="Notiz 7 2" xfId="5749" xr:uid="{00000000-0005-0000-0000-000073160000}"/>
    <cellStyle name="Notiz 7 2 2" xfId="5750" xr:uid="{00000000-0005-0000-0000-000074160000}"/>
    <cellStyle name="Notiz 7 2 2 2" xfId="5751" xr:uid="{00000000-0005-0000-0000-000075160000}"/>
    <cellStyle name="Notiz 7 2 3" xfId="5752" xr:uid="{00000000-0005-0000-0000-000076160000}"/>
    <cellStyle name="Notiz 7 3" xfId="5753" xr:uid="{00000000-0005-0000-0000-000077160000}"/>
    <cellStyle name="Notiz 7 4" xfId="5754" xr:uid="{00000000-0005-0000-0000-000078160000}"/>
    <cellStyle name="Notiz 7 5" xfId="5755" xr:uid="{00000000-0005-0000-0000-000079160000}"/>
    <cellStyle name="Notiz 7 6" xfId="5756" xr:uid="{00000000-0005-0000-0000-00007A160000}"/>
    <cellStyle name="Notiz 7 6 2" xfId="5757" xr:uid="{00000000-0005-0000-0000-00007B160000}"/>
    <cellStyle name="Notiz 7 7" xfId="5758" xr:uid="{00000000-0005-0000-0000-00007C160000}"/>
    <cellStyle name="Notiz 8" xfId="5759" xr:uid="{00000000-0005-0000-0000-00007D160000}"/>
    <cellStyle name="Notiz 8 2" xfId="5760" xr:uid="{00000000-0005-0000-0000-00007E160000}"/>
    <cellStyle name="Notiz 8 2 2" xfId="5761" xr:uid="{00000000-0005-0000-0000-00007F160000}"/>
    <cellStyle name="Notiz 8 2 2 2" xfId="5762" xr:uid="{00000000-0005-0000-0000-000080160000}"/>
    <cellStyle name="Notiz 8 2 3" xfId="5763" xr:uid="{00000000-0005-0000-0000-000081160000}"/>
    <cellStyle name="Notiz 8 3" xfId="5764" xr:uid="{00000000-0005-0000-0000-000082160000}"/>
    <cellStyle name="Notiz 8 4" xfId="5765" xr:uid="{00000000-0005-0000-0000-000083160000}"/>
    <cellStyle name="Notiz 8 5" xfId="5766" xr:uid="{00000000-0005-0000-0000-000084160000}"/>
    <cellStyle name="Notiz 8 6" xfId="5767" xr:uid="{00000000-0005-0000-0000-000085160000}"/>
    <cellStyle name="Notiz 8 6 2" xfId="5768" xr:uid="{00000000-0005-0000-0000-000086160000}"/>
    <cellStyle name="Notiz 8 7" xfId="5769" xr:uid="{00000000-0005-0000-0000-000087160000}"/>
    <cellStyle name="Notiz 9" xfId="5770" xr:uid="{00000000-0005-0000-0000-000088160000}"/>
    <cellStyle name="Notiz 9 2" xfId="5771" xr:uid="{00000000-0005-0000-0000-000089160000}"/>
    <cellStyle name="Notiz 9 2 2" xfId="5772" xr:uid="{00000000-0005-0000-0000-00008A160000}"/>
    <cellStyle name="Notiz 9 2 2 2" xfId="5773" xr:uid="{00000000-0005-0000-0000-00008B160000}"/>
    <cellStyle name="Notiz 9 2 3" xfId="5774" xr:uid="{00000000-0005-0000-0000-00008C160000}"/>
    <cellStyle name="Notiz 9 3" xfId="5775" xr:uid="{00000000-0005-0000-0000-00008D160000}"/>
    <cellStyle name="Notiz 9 4" xfId="5776" xr:uid="{00000000-0005-0000-0000-00008E160000}"/>
    <cellStyle name="Notiz 9 5" xfId="5777" xr:uid="{00000000-0005-0000-0000-00008F160000}"/>
    <cellStyle name="Notiz 9 6" xfId="5778" xr:uid="{00000000-0005-0000-0000-000090160000}"/>
    <cellStyle name="Notiz 9 6 2" xfId="5779" xr:uid="{00000000-0005-0000-0000-000091160000}"/>
    <cellStyle name="Notiz 9 7" xfId="5780" xr:uid="{00000000-0005-0000-0000-000092160000}"/>
    <cellStyle name="Output 10" xfId="5781" xr:uid="{00000000-0005-0000-0000-000093160000}"/>
    <cellStyle name="Output 10 2" xfId="5782" xr:uid="{00000000-0005-0000-0000-000094160000}"/>
    <cellStyle name="Output 10 2 2" xfId="5783" xr:uid="{00000000-0005-0000-0000-000095160000}"/>
    <cellStyle name="Output 10 3" xfId="5784" xr:uid="{00000000-0005-0000-0000-000096160000}"/>
    <cellStyle name="Output 11" xfId="5785" xr:uid="{00000000-0005-0000-0000-000097160000}"/>
    <cellStyle name="Output 11 2" xfId="5786" xr:uid="{00000000-0005-0000-0000-000098160000}"/>
    <cellStyle name="Output 11 2 2" xfId="5787" xr:uid="{00000000-0005-0000-0000-000099160000}"/>
    <cellStyle name="Output 11 3" xfId="5788" xr:uid="{00000000-0005-0000-0000-00009A160000}"/>
    <cellStyle name="Output 12" xfId="5789" xr:uid="{00000000-0005-0000-0000-00009B160000}"/>
    <cellStyle name="Output 12 2" xfId="5790" xr:uid="{00000000-0005-0000-0000-00009C160000}"/>
    <cellStyle name="Output 12 2 2" xfId="5791" xr:uid="{00000000-0005-0000-0000-00009D160000}"/>
    <cellStyle name="Output 12 3" xfId="5792" xr:uid="{00000000-0005-0000-0000-00009E160000}"/>
    <cellStyle name="Output 13" xfId="5793" xr:uid="{00000000-0005-0000-0000-00009F160000}"/>
    <cellStyle name="Output 13 2" xfId="5794" xr:uid="{00000000-0005-0000-0000-0000A0160000}"/>
    <cellStyle name="Output 13 2 2" xfId="5795" xr:uid="{00000000-0005-0000-0000-0000A1160000}"/>
    <cellStyle name="Output 13 3" xfId="5796" xr:uid="{00000000-0005-0000-0000-0000A2160000}"/>
    <cellStyle name="Output 14" xfId="5797" xr:uid="{00000000-0005-0000-0000-0000A3160000}"/>
    <cellStyle name="Output 14 2" xfId="5798" xr:uid="{00000000-0005-0000-0000-0000A4160000}"/>
    <cellStyle name="Output 15" xfId="5799" xr:uid="{00000000-0005-0000-0000-0000A5160000}"/>
    <cellStyle name="Output 2" xfId="5800" xr:uid="{00000000-0005-0000-0000-0000A6160000}"/>
    <cellStyle name="Output 2 2" xfId="5801" xr:uid="{00000000-0005-0000-0000-0000A7160000}"/>
    <cellStyle name="Output 2 2 2" xfId="5802" xr:uid="{00000000-0005-0000-0000-0000A8160000}"/>
    <cellStyle name="Output 2 3" xfId="5803" xr:uid="{00000000-0005-0000-0000-0000A9160000}"/>
    <cellStyle name="Output 3" xfId="5804" xr:uid="{00000000-0005-0000-0000-0000AA160000}"/>
    <cellStyle name="Output 3 2" xfId="5805" xr:uid="{00000000-0005-0000-0000-0000AB160000}"/>
    <cellStyle name="Output 3 2 2" xfId="5806" xr:uid="{00000000-0005-0000-0000-0000AC160000}"/>
    <cellStyle name="Output 3 3" xfId="5807" xr:uid="{00000000-0005-0000-0000-0000AD160000}"/>
    <cellStyle name="Output 4" xfId="5808" xr:uid="{00000000-0005-0000-0000-0000AE160000}"/>
    <cellStyle name="Output 4 2" xfId="5809" xr:uid="{00000000-0005-0000-0000-0000AF160000}"/>
    <cellStyle name="Output 4 2 2" xfId="5810" xr:uid="{00000000-0005-0000-0000-0000B0160000}"/>
    <cellStyle name="Output 4 3" xfId="5811" xr:uid="{00000000-0005-0000-0000-0000B1160000}"/>
    <cellStyle name="Output 5" xfId="5812" xr:uid="{00000000-0005-0000-0000-0000B2160000}"/>
    <cellStyle name="Output 5 2" xfId="5813" xr:uid="{00000000-0005-0000-0000-0000B3160000}"/>
    <cellStyle name="Output 5 2 2" xfId="5814" xr:uid="{00000000-0005-0000-0000-0000B4160000}"/>
    <cellStyle name="Output 5 3" xfId="5815" xr:uid="{00000000-0005-0000-0000-0000B5160000}"/>
    <cellStyle name="Output 6" xfId="5816" xr:uid="{00000000-0005-0000-0000-0000B6160000}"/>
    <cellStyle name="Output 6 2" xfId="5817" xr:uid="{00000000-0005-0000-0000-0000B7160000}"/>
    <cellStyle name="Output 6 2 2" xfId="5818" xr:uid="{00000000-0005-0000-0000-0000B8160000}"/>
    <cellStyle name="Output 6 3" xfId="5819" xr:uid="{00000000-0005-0000-0000-0000B9160000}"/>
    <cellStyle name="Output 7" xfId="5820" xr:uid="{00000000-0005-0000-0000-0000BA160000}"/>
    <cellStyle name="Output 7 2" xfId="5821" xr:uid="{00000000-0005-0000-0000-0000BB160000}"/>
    <cellStyle name="Output 7 2 2" xfId="5822" xr:uid="{00000000-0005-0000-0000-0000BC160000}"/>
    <cellStyle name="Output 7 3" xfId="5823" xr:uid="{00000000-0005-0000-0000-0000BD160000}"/>
    <cellStyle name="Output 8" xfId="5824" xr:uid="{00000000-0005-0000-0000-0000BE160000}"/>
    <cellStyle name="Output 8 2" xfId="5825" xr:uid="{00000000-0005-0000-0000-0000BF160000}"/>
    <cellStyle name="Output 8 2 2" xfId="5826" xr:uid="{00000000-0005-0000-0000-0000C0160000}"/>
    <cellStyle name="Output 8 3" xfId="5827" xr:uid="{00000000-0005-0000-0000-0000C1160000}"/>
    <cellStyle name="Output 9" xfId="5828" xr:uid="{00000000-0005-0000-0000-0000C2160000}"/>
    <cellStyle name="Output 9 2" xfId="5829" xr:uid="{00000000-0005-0000-0000-0000C3160000}"/>
    <cellStyle name="Output 9 2 2" xfId="5830" xr:uid="{00000000-0005-0000-0000-0000C4160000}"/>
    <cellStyle name="Output 9 3" xfId="5831" xr:uid="{00000000-0005-0000-0000-0000C5160000}"/>
    <cellStyle name="Prozent" xfId="8395" builtinId="5"/>
    <cellStyle name="Prozent 10" xfId="5832" xr:uid="{00000000-0005-0000-0000-0000C7160000}"/>
    <cellStyle name="Prozent 10 2" xfId="5833" xr:uid="{00000000-0005-0000-0000-0000C8160000}"/>
    <cellStyle name="Prozent 10 2 2" xfId="5834" xr:uid="{00000000-0005-0000-0000-0000C9160000}"/>
    <cellStyle name="Prozent 10 2 2 2" xfId="5835" xr:uid="{00000000-0005-0000-0000-0000CA160000}"/>
    <cellStyle name="Prozent 10 2 2 2 2" xfId="5836" xr:uid="{00000000-0005-0000-0000-0000CB160000}"/>
    <cellStyle name="Prozent 10 2 2 3" xfId="5837" xr:uid="{00000000-0005-0000-0000-0000CC160000}"/>
    <cellStyle name="Prozent 10 2 3" xfId="5838" xr:uid="{00000000-0005-0000-0000-0000CD160000}"/>
    <cellStyle name="Prozent 10 2 3 2" xfId="5839" xr:uid="{00000000-0005-0000-0000-0000CE160000}"/>
    <cellStyle name="Prozent 10 2 3 2 2" xfId="5840" xr:uid="{00000000-0005-0000-0000-0000CF160000}"/>
    <cellStyle name="Prozent 10 2 3 3" xfId="5841" xr:uid="{00000000-0005-0000-0000-0000D0160000}"/>
    <cellStyle name="Prozent 10 2 4" xfId="5842" xr:uid="{00000000-0005-0000-0000-0000D1160000}"/>
    <cellStyle name="Prozent 10 2 4 2" xfId="5843" xr:uid="{00000000-0005-0000-0000-0000D2160000}"/>
    <cellStyle name="Prozent 10 2 5" xfId="5844" xr:uid="{00000000-0005-0000-0000-0000D3160000}"/>
    <cellStyle name="Prozent 10 2 5 2" xfId="5845" xr:uid="{00000000-0005-0000-0000-0000D4160000}"/>
    <cellStyle name="Prozent 10 2 6" xfId="5846" xr:uid="{00000000-0005-0000-0000-0000D5160000}"/>
    <cellStyle name="Prozent 10 2 6 2" xfId="5847" xr:uid="{00000000-0005-0000-0000-0000D6160000}"/>
    <cellStyle name="Prozent 10 2 7" xfId="5848" xr:uid="{00000000-0005-0000-0000-0000D7160000}"/>
    <cellStyle name="Prozent 100 2" xfId="5849" xr:uid="{00000000-0005-0000-0000-0000D8160000}"/>
    <cellStyle name="Prozent 100 2 2" xfId="5850" xr:uid="{00000000-0005-0000-0000-0000D9160000}"/>
    <cellStyle name="Prozent 101 2" xfId="5851" xr:uid="{00000000-0005-0000-0000-0000DA160000}"/>
    <cellStyle name="Prozent 101 2 2" xfId="5852" xr:uid="{00000000-0005-0000-0000-0000DB160000}"/>
    <cellStyle name="Prozent 102 2" xfId="5853" xr:uid="{00000000-0005-0000-0000-0000DC160000}"/>
    <cellStyle name="Prozent 102 2 2" xfId="5854" xr:uid="{00000000-0005-0000-0000-0000DD160000}"/>
    <cellStyle name="Prozent 103 2" xfId="5855" xr:uid="{00000000-0005-0000-0000-0000DE160000}"/>
    <cellStyle name="Prozent 103 2 2" xfId="5856" xr:uid="{00000000-0005-0000-0000-0000DF160000}"/>
    <cellStyle name="Prozent 104 2" xfId="5857" xr:uid="{00000000-0005-0000-0000-0000E0160000}"/>
    <cellStyle name="Prozent 104 2 2" xfId="5858" xr:uid="{00000000-0005-0000-0000-0000E1160000}"/>
    <cellStyle name="Prozent 105 2" xfId="5859" xr:uid="{00000000-0005-0000-0000-0000E2160000}"/>
    <cellStyle name="Prozent 105 2 2" xfId="5860" xr:uid="{00000000-0005-0000-0000-0000E3160000}"/>
    <cellStyle name="Prozent 106 2" xfId="5861" xr:uid="{00000000-0005-0000-0000-0000E4160000}"/>
    <cellStyle name="Prozent 106 2 2" xfId="5862" xr:uid="{00000000-0005-0000-0000-0000E5160000}"/>
    <cellStyle name="Prozent 107 2" xfId="5863" xr:uid="{00000000-0005-0000-0000-0000E6160000}"/>
    <cellStyle name="Prozent 107 2 2" xfId="5864" xr:uid="{00000000-0005-0000-0000-0000E7160000}"/>
    <cellStyle name="Prozent 108 2" xfId="5865" xr:uid="{00000000-0005-0000-0000-0000E8160000}"/>
    <cellStyle name="Prozent 108 2 2" xfId="5866" xr:uid="{00000000-0005-0000-0000-0000E9160000}"/>
    <cellStyle name="Prozent 109 2" xfId="5867" xr:uid="{00000000-0005-0000-0000-0000EA160000}"/>
    <cellStyle name="Prozent 109 2 2" xfId="5868" xr:uid="{00000000-0005-0000-0000-0000EB160000}"/>
    <cellStyle name="Prozent 11" xfId="5869" xr:uid="{00000000-0005-0000-0000-0000EC160000}"/>
    <cellStyle name="Prozent 12" xfId="5870" xr:uid="{00000000-0005-0000-0000-0000ED160000}"/>
    <cellStyle name="Prozent 125" xfId="5871" xr:uid="{00000000-0005-0000-0000-0000EE160000}"/>
    <cellStyle name="Prozent 125 2" xfId="5872" xr:uid="{00000000-0005-0000-0000-0000EF160000}"/>
    <cellStyle name="Prozent 13" xfId="5873" xr:uid="{00000000-0005-0000-0000-0000F0160000}"/>
    <cellStyle name="Prozent 14" xfId="5874" xr:uid="{00000000-0005-0000-0000-0000F1160000}"/>
    <cellStyle name="Prozent 15" xfId="5875" xr:uid="{00000000-0005-0000-0000-0000F2160000}"/>
    <cellStyle name="Prozent 16" xfId="5876" xr:uid="{00000000-0005-0000-0000-0000F3160000}"/>
    <cellStyle name="Prozent 17" xfId="5877" xr:uid="{00000000-0005-0000-0000-0000F4160000}"/>
    <cellStyle name="Prozent 18" xfId="5878" xr:uid="{00000000-0005-0000-0000-0000F5160000}"/>
    <cellStyle name="Prozent 2" xfId="5879" xr:uid="{00000000-0005-0000-0000-0000F6160000}"/>
    <cellStyle name="Prozent 2 2" xfId="5880" xr:uid="{00000000-0005-0000-0000-0000F7160000}"/>
    <cellStyle name="Prozent 2 2 2" xfId="5881" xr:uid="{00000000-0005-0000-0000-0000F8160000}"/>
    <cellStyle name="Prozent 2 2 2 2" xfId="5882" xr:uid="{00000000-0005-0000-0000-0000F9160000}"/>
    <cellStyle name="Prozent 2 2 3" xfId="5883" xr:uid="{00000000-0005-0000-0000-0000FA160000}"/>
    <cellStyle name="Prozent 2 3" xfId="5884" xr:uid="{00000000-0005-0000-0000-0000FB160000}"/>
    <cellStyle name="Prozent 2 3 2" xfId="5885" xr:uid="{00000000-0005-0000-0000-0000FC160000}"/>
    <cellStyle name="Prozent 2 4" xfId="5886" xr:uid="{00000000-0005-0000-0000-0000FD160000}"/>
    <cellStyle name="Prozent 2 5" xfId="5887" xr:uid="{00000000-0005-0000-0000-0000FE160000}"/>
    <cellStyle name="Prozent 206" xfId="5888" xr:uid="{00000000-0005-0000-0000-0000FF160000}"/>
    <cellStyle name="Prozent 206 2" xfId="5889" xr:uid="{00000000-0005-0000-0000-000000170000}"/>
    <cellStyle name="Prozent 206 2 2" xfId="5890" xr:uid="{00000000-0005-0000-0000-000001170000}"/>
    <cellStyle name="Prozent 206 2 2 2" xfId="5891" xr:uid="{00000000-0005-0000-0000-000002170000}"/>
    <cellStyle name="Prozent 206 2 3" xfId="5892" xr:uid="{00000000-0005-0000-0000-000003170000}"/>
    <cellStyle name="Prozent 206 3" xfId="5893" xr:uid="{00000000-0005-0000-0000-000004170000}"/>
    <cellStyle name="Prozent 206 3 2" xfId="5894" xr:uid="{00000000-0005-0000-0000-000005170000}"/>
    <cellStyle name="Prozent 206 4" xfId="5895" xr:uid="{00000000-0005-0000-0000-000006170000}"/>
    <cellStyle name="Prozent 207" xfId="5896" xr:uid="{00000000-0005-0000-0000-000007170000}"/>
    <cellStyle name="Prozent 207 2" xfId="5897" xr:uid="{00000000-0005-0000-0000-000008170000}"/>
    <cellStyle name="Prozent 207 2 2" xfId="5898" xr:uid="{00000000-0005-0000-0000-000009170000}"/>
    <cellStyle name="Prozent 207 2 2 2" xfId="5899" xr:uid="{00000000-0005-0000-0000-00000A170000}"/>
    <cellStyle name="Prozent 207 2 3" xfId="5900" xr:uid="{00000000-0005-0000-0000-00000B170000}"/>
    <cellStyle name="Prozent 207 3" xfId="5901" xr:uid="{00000000-0005-0000-0000-00000C170000}"/>
    <cellStyle name="Prozent 207 3 2" xfId="5902" xr:uid="{00000000-0005-0000-0000-00000D170000}"/>
    <cellStyle name="Prozent 207 4" xfId="5903" xr:uid="{00000000-0005-0000-0000-00000E170000}"/>
    <cellStyle name="Prozent 208" xfId="5904" xr:uid="{00000000-0005-0000-0000-00000F170000}"/>
    <cellStyle name="Prozent 208 2" xfId="5905" xr:uid="{00000000-0005-0000-0000-000010170000}"/>
    <cellStyle name="Prozent 208 2 2" xfId="5906" xr:uid="{00000000-0005-0000-0000-000011170000}"/>
    <cellStyle name="Prozent 208 2 2 2" xfId="5907" xr:uid="{00000000-0005-0000-0000-000012170000}"/>
    <cellStyle name="Prozent 208 2 3" xfId="5908" xr:uid="{00000000-0005-0000-0000-000013170000}"/>
    <cellStyle name="Prozent 208 3" xfId="5909" xr:uid="{00000000-0005-0000-0000-000014170000}"/>
    <cellStyle name="Prozent 208 3 2" xfId="5910" xr:uid="{00000000-0005-0000-0000-000015170000}"/>
    <cellStyle name="Prozent 208 4" xfId="5911" xr:uid="{00000000-0005-0000-0000-000016170000}"/>
    <cellStyle name="Prozent 247" xfId="5912" xr:uid="{00000000-0005-0000-0000-000017170000}"/>
    <cellStyle name="Prozent 247 2" xfId="5913" xr:uid="{00000000-0005-0000-0000-000018170000}"/>
    <cellStyle name="Prozent 247 2 2" xfId="5914" xr:uid="{00000000-0005-0000-0000-000019170000}"/>
    <cellStyle name="Prozent 247 2 2 2" xfId="5915" xr:uid="{00000000-0005-0000-0000-00001A170000}"/>
    <cellStyle name="Prozent 247 2 3" xfId="5916" xr:uid="{00000000-0005-0000-0000-00001B170000}"/>
    <cellStyle name="Prozent 247 3" xfId="5917" xr:uid="{00000000-0005-0000-0000-00001C170000}"/>
    <cellStyle name="Prozent 247 3 2" xfId="5918" xr:uid="{00000000-0005-0000-0000-00001D170000}"/>
    <cellStyle name="Prozent 247 4" xfId="5919" xr:uid="{00000000-0005-0000-0000-00001E170000}"/>
    <cellStyle name="Prozent 248" xfId="5920" xr:uid="{00000000-0005-0000-0000-00001F170000}"/>
    <cellStyle name="Prozent 248 2" xfId="5921" xr:uid="{00000000-0005-0000-0000-000020170000}"/>
    <cellStyle name="Prozent 248 2 2" xfId="5922" xr:uid="{00000000-0005-0000-0000-000021170000}"/>
    <cellStyle name="Prozent 248 2 2 2" xfId="5923" xr:uid="{00000000-0005-0000-0000-000022170000}"/>
    <cellStyle name="Prozent 248 2 3" xfId="5924" xr:uid="{00000000-0005-0000-0000-000023170000}"/>
    <cellStyle name="Prozent 248 3" xfId="5925" xr:uid="{00000000-0005-0000-0000-000024170000}"/>
    <cellStyle name="Prozent 248 3 2" xfId="5926" xr:uid="{00000000-0005-0000-0000-000025170000}"/>
    <cellStyle name="Prozent 248 4" xfId="5927" xr:uid="{00000000-0005-0000-0000-000026170000}"/>
    <cellStyle name="Prozent 249" xfId="5928" xr:uid="{00000000-0005-0000-0000-000027170000}"/>
    <cellStyle name="Prozent 249 2" xfId="5929" xr:uid="{00000000-0005-0000-0000-000028170000}"/>
    <cellStyle name="Prozent 249 2 2" xfId="5930" xr:uid="{00000000-0005-0000-0000-000029170000}"/>
    <cellStyle name="Prozent 249 2 2 2" xfId="5931" xr:uid="{00000000-0005-0000-0000-00002A170000}"/>
    <cellStyle name="Prozent 249 2 3" xfId="5932" xr:uid="{00000000-0005-0000-0000-00002B170000}"/>
    <cellStyle name="Prozent 249 3" xfId="5933" xr:uid="{00000000-0005-0000-0000-00002C170000}"/>
    <cellStyle name="Prozent 249 3 2" xfId="5934" xr:uid="{00000000-0005-0000-0000-00002D170000}"/>
    <cellStyle name="Prozent 249 4" xfId="5935" xr:uid="{00000000-0005-0000-0000-00002E170000}"/>
    <cellStyle name="Prozent 250" xfId="5936" xr:uid="{00000000-0005-0000-0000-00002F170000}"/>
    <cellStyle name="Prozent 250 2" xfId="5937" xr:uid="{00000000-0005-0000-0000-000030170000}"/>
    <cellStyle name="Prozent 250 2 2" xfId="5938" xr:uid="{00000000-0005-0000-0000-000031170000}"/>
    <cellStyle name="Prozent 250 2 2 2" xfId="5939" xr:uid="{00000000-0005-0000-0000-000032170000}"/>
    <cellStyle name="Prozent 250 2 3" xfId="5940" xr:uid="{00000000-0005-0000-0000-000033170000}"/>
    <cellStyle name="Prozent 250 3" xfId="5941" xr:uid="{00000000-0005-0000-0000-000034170000}"/>
    <cellStyle name="Prozent 250 3 2" xfId="5942" xr:uid="{00000000-0005-0000-0000-000035170000}"/>
    <cellStyle name="Prozent 250 4" xfId="5943" xr:uid="{00000000-0005-0000-0000-000036170000}"/>
    <cellStyle name="Prozent 251" xfId="5944" xr:uid="{00000000-0005-0000-0000-000037170000}"/>
    <cellStyle name="Prozent 251 2" xfId="5945" xr:uid="{00000000-0005-0000-0000-000038170000}"/>
    <cellStyle name="Prozent 251 2 2" xfId="5946" xr:uid="{00000000-0005-0000-0000-000039170000}"/>
    <cellStyle name="Prozent 251 2 2 2" xfId="5947" xr:uid="{00000000-0005-0000-0000-00003A170000}"/>
    <cellStyle name="Prozent 251 2 3" xfId="5948" xr:uid="{00000000-0005-0000-0000-00003B170000}"/>
    <cellStyle name="Prozent 251 3" xfId="5949" xr:uid="{00000000-0005-0000-0000-00003C170000}"/>
    <cellStyle name="Prozent 251 3 2" xfId="5950" xr:uid="{00000000-0005-0000-0000-00003D170000}"/>
    <cellStyle name="Prozent 251 4" xfId="5951" xr:uid="{00000000-0005-0000-0000-00003E170000}"/>
    <cellStyle name="Prozent 252" xfId="5952" xr:uid="{00000000-0005-0000-0000-00003F170000}"/>
    <cellStyle name="Prozent 252 2" xfId="5953" xr:uid="{00000000-0005-0000-0000-000040170000}"/>
    <cellStyle name="Prozent 252 2 2" xfId="5954" xr:uid="{00000000-0005-0000-0000-000041170000}"/>
    <cellStyle name="Prozent 252 2 2 2" xfId="5955" xr:uid="{00000000-0005-0000-0000-000042170000}"/>
    <cellStyle name="Prozent 252 2 3" xfId="5956" xr:uid="{00000000-0005-0000-0000-000043170000}"/>
    <cellStyle name="Prozent 252 3" xfId="5957" xr:uid="{00000000-0005-0000-0000-000044170000}"/>
    <cellStyle name="Prozent 252 3 2" xfId="5958" xr:uid="{00000000-0005-0000-0000-000045170000}"/>
    <cellStyle name="Prozent 252 4" xfId="5959" xr:uid="{00000000-0005-0000-0000-000046170000}"/>
    <cellStyle name="Prozent 253" xfId="5960" xr:uid="{00000000-0005-0000-0000-000047170000}"/>
    <cellStyle name="Prozent 253 2" xfId="5961" xr:uid="{00000000-0005-0000-0000-000048170000}"/>
    <cellStyle name="Prozent 253 2 2" xfId="5962" xr:uid="{00000000-0005-0000-0000-000049170000}"/>
    <cellStyle name="Prozent 253 2 2 2" xfId="5963" xr:uid="{00000000-0005-0000-0000-00004A170000}"/>
    <cellStyle name="Prozent 253 2 3" xfId="5964" xr:uid="{00000000-0005-0000-0000-00004B170000}"/>
    <cellStyle name="Prozent 253 3" xfId="5965" xr:uid="{00000000-0005-0000-0000-00004C170000}"/>
    <cellStyle name="Prozent 253 3 2" xfId="5966" xr:uid="{00000000-0005-0000-0000-00004D170000}"/>
    <cellStyle name="Prozent 253 4" xfId="5967" xr:uid="{00000000-0005-0000-0000-00004E170000}"/>
    <cellStyle name="Prozent 254" xfId="5968" xr:uid="{00000000-0005-0000-0000-00004F170000}"/>
    <cellStyle name="Prozent 254 2" xfId="5969" xr:uid="{00000000-0005-0000-0000-000050170000}"/>
    <cellStyle name="Prozent 254 2 2" xfId="5970" xr:uid="{00000000-0005-0000-0000-000051170000}"/>
    <cellStyle name="Prozent 254 2 2 2" xfId="5971" xr:uid="{00000000-0005-0000-0000-000052170000}"/>
    <cellStyle name="Prozent 254 2 3" xfId="5972" xr:uid="{00000000-0005-0000-0000-000053170000}"/>
    <cellStyle name="Prozent 254 3" xfId="5973" xr:uid="{00000000-0005-0000-0000-000054170000}"/>
    <cellStyle name="Prozent 254 3 2" xfId="5974" xr:uid="{00000000-0005-0000-0000-000055170000}"/>
    <cellStyle name="Prozent 254 4" xfId="5975" xr:uid="{00000000-0005-0000-0000-000056170000}"/>
    <cellStyle name="Prozent 255" xfId="5976" xr:uid="{00000000-0005-0000-0000-000057170000}"/>
    <cellStyle name="Prozent 255 2" xfId="5977" xr:uid="{00000000-0005-0000-0000-000058170000}"/>
    <cellStyle name="Prozent 255 2 2" xfId="5978" xr:uid="{00000000-0005-0000-0000-000059170000}"/>
    <cellStyle name="Prozent 255 2 2 2" xfId="5979" xr:uid="{00000000-0005-0000-0000-00005A170000}"/>
    <cellStyle name="Prozent 255 2 3" xfId="5980" xr:uid="{00000000-0005-0000-0000-00005B170000}"/>
    <cellStyle name="Prozent 255 3" xfId="5981" xr:uid="{00000000-0005-0000-0000-00005C170000}"/>
    <cellStyle name="Prozent 255 3 2" xfId="5982" xr:uid="{00000000-0005-0000-0000-00005D170000}"/>
    <cellStyle name="Prozent 255 4" xfId="5983" xr:uid="{00000000-0005-0000-0000-00005E170000}"/>
    <cellStyle name="Prozent 27 2" xfId="5984" xr:uid="{00000000-0005-0000-0000-00005F170000}"/>
    <cellStyle name="Prozent 27 2 2" xfId="5985" xr:uid="{00000000-0005-0000-0000-000060170000}"/>
    <cellStyle name="Prozent 27 3" xfId="5986" xr:uid="{00000000-0005-0000-0000-000061170000}"/>
    <cellStyle name="Prozent 27 3 2" xfId="5987" xr:uid="{00000000-0005-0000-0000-000062170000}"/>
    <cellStyle name="Prozent 27 4" xfId="5988" xr:uid="{00000000-0005-0000-0000-000063170000}"/>
    <cellStyle name="Prozent 27 4 2" xfId="5989" xr:uid="{00000000-0005-0000-0000-000064170000}"/>
    <cellStyle name="Prozent 29 2" xfId="5990" xr:uid="{00000000-0005-0000-0000-000065170000}"/>
    <cellStyle name="Prozent 29 2 2" xfId="5991" xr:uid="{00000000-0005-0000-0000-000066170000}"/>
    <cellStyle name="Prozent 29 3" xfId="5992" xr:uid="{00000000-0005-0000-0000-000067170000}"/>
    <cellStyle name="Prozent 29 3 2" xfId="5993" xr:uid="{00000000-0005-0000-0000-000068170000}"/>
    <cellStyle name="Prozent 29 4" xfId="5994" xr:uid="{00000000-0005-0000-0000-000069170000}"/>
    <cellStyle name="Prozent 29 4 2" xfId="5995" xr:uid="{00000000-0005-0000-0000-00006A170000}"/>
    <cellStyle name="Prozent 3" xfId="5996" xr:uid="{00000000-0005-0000-0000-00006B170000}"/>
    <cellStyle name="Prozent 3 2" xfId="5997" xr:uid="{00000000-0005-0000-0000-00006C170000}"/>
    <cellStyle name="Prozent 3 2 2" xfId="5998" xr:uid="{00000000-0005-0000-0000-00006D170000}"/>
    <cellStyle name="Prozent 3 2 3" xfId="5999" xr:uid="{00000000-0005-0000-0000-00006E170000}"/>
    <cellStyle name="Prozent 3 3" xfId="6000" xr:uid="{00000000-0005-0000-0000-00006F170000}"/>
    <cellStyle name="Prozent 3 3 2" xfId="6001" xr:uid="{00000000-0005-0000-0000-000070170000}"/>
    <cellStyle name="Prozent 3 4" xfId="6002" xr:uid="{00000000-0005-0000-0000-000071170000}"/>
    <cellStyle name="Prozent 3 4 2" xfId="6003" xr:uid="{00000000-0005-0000-0000-000072170000}"/>
    <cellStyle name="Prozent 3 5" xfId="6004" xr:uid="{00000000-0005-0000-0000-000073170000}"/>
    <cellStyle name="Prozent 3 6" xfId="6005" xr:uid="{00000000-0005-0000-0000-000074170000}"/>
    <cellStyle name="Prozent 30 2" xfId="6006" xr:uid="{00000000-0005-0000-0000-000075170000}"/>
    <cellStyle name="Prozent 30 2 2" xfId="6007" xr:uid="{00000000-0005-0000-0000-000076170000}"/>
    <cellStyle name="Prozent 30 3" xfId="6008" xr:uid="{00000000-0005-0000-0000-000077170000}"/>
    <cellStyle name="Prozent 30 3 2" xfId="6009" xr:uid="{00000000-0005-0000-0000-000078170000}"/>
    <cellStyle name="Prozent 30 4" xfId="6010" xr:uid="{00000000-0005-0000-0000-000079170000}"/>
    <cellStyle name="Prozent 30 4 2" xfId="6011" xr:uid="{00000000-0005-0000-0000-00007A170000}"/>
    <cellStyle name="Prozent 32 2" xfId="6012" xr:uid="{00000000-0005-0000-0000-00007B170000}"/>
    <cellStyle name="Prozent 32 2 2" xfId="6013" xr:uid="{00000000-0005-0000-0000-00007C170000}"/>
    <cellStyle name="Prozent 32 3" xfId="6014" xr:uid="{00000000-0005-0000-0000-00007D170000}"/>
    <cellStyle name="Prozent 32 3 2" xfId="6015" xr:uid="{00000000-0005-0000-0000-00007E170000}"/>
    <cellStyle name="Prozent 32 4" xfId="6016" xr:uid="{00000000-0005-0000-0000-00007F170000}"/>
    <cellStyle name="Prozent 32 4 2" xfId="6017" xr:uid="{00000000-0005-0000-0000-000080170000}"/>
    <cellStyle name="Prozent 34 2" xfId="6018" xr:uid="{00000000-0005-0000-0000-000081170000}"/>
    <cellStyle name="Prozent 34 2 2" xfId="6019" xr:uid="{00000000-0005-0000-0000-000082170000}"/>
    <cellStyle name="Prozent 34 3" xfId="6020" xr:uid="{00000000-0005-0000-0000-000083170000}"/>
    <cellStyle name="Prozent 34 3 2" xfId="6021" xr:uid="{00000000-0005-0000-0000-000084170000}"/>
    <cellStyle name="Prozent 34 4" xfId="6022" xr:uid="{00000000-0005-0000-0000-000085170000}"/>
    <cellStyle name="Prozent 34 4 2" xfId="6023" xr:uid="{00000000-0005-0000-0000-000086170000}"/>
    <cellStyle name="Prozent 35 2" xfId="6024" xr:uid="{00000000-0005-0000-0000-000087170000}"/>
    <cellStyle name="Prozent 35 2 2" xfId="6025" xr:uid="{00000000-0005-0000-0000-000088170000}"/>
    <cellStyle name="Prozent 35 3" xfId="6026" xr:uid="{00000000-0005-0000-0000-000089170000}"/>
    <cellStyle name="Prozent 35 3 2" xfId="6027" xr:uid="{00000000-0005-0000-0000-00008A170000}"/>
    <cellStyle name="Prozent 35 4" xfId="6028" xr:uid="{00000000-0005-0000-0000-00008B170000}"/>
    <cellStyle name="Prozent 35 4 2" xfId="6029" xr:uid="{00000000-0005-0000-0000-00008C170000}"/>
    <cellStyle name="Prozent 36 2" xfId="6030" xr:uid="{00000000-0005-0000-0000-00008D170000}"/>
    <cellStyle name="Prozent 36 2 2" xfId="6031" xr:uid="{00000000-0005-0000-0000-00008E170000}"/>
    <cellStyle name="Prozent 36 3" xfId="6032" xr:uid="{00000000-0005-0000-0000-00008F170000}"/>
    <cellStyle name="Prozent 36 3 2" xfId="6033" xr:uid="{00000000-0005-0000-0000-000090170000}"/>
    <cellStyle name="Prozent 36 4" xfId="6034" xr:uid="{00000000-0005-0000-0000-000091170000}"/>
    <cellStyle name="Prozent 36 4 2" xfId="6035" xr:uid="{00000000-0005-0000-0000-000092170000}"/>
    <cellStyle name="Prozent 37 2" xfId="6036" xr:uid="{00000000-0005-0000-0000-000093170000}"/>
    <cellStyle name="Prozent 37 2 2" xfId="6037" xr:uid="{00000000-0005-0000-0000-000094170000}"/>
    <cellStyle name="Prozent 37 3" xfId="6038" xr:uid="{00000000-0005-0000-0000-000095170000}"/>
    <cellStyle name="Prozent 37 3 2" xfId="6039" xr:uid="{00000000-0005-0000-0000-000096170000}"/>
    <cellStyle name="Prozent 37 4" xfId="6040" xr:uid="{00000000-0005-0000-0000-000097170000}"/>
    <cellStyle name="Prozent 37 4 2" xfId="6041" xr:uid="{00000000-0005-0000-0000-000098170000}"/>
    <cellStyle name="Prozent 38 2" xfId="6042" xr:uid="{00000000-0005-0000-0000-000099170000}"/>
    <cellStyle name="Prozent 38 2 2" xfId="6043" xr:uid="{00000000-0005-0000-0000-00009A170000}"/>
    <cellStyle name="Prozent 38 3" xfId="6044" xr:uid="{00000000-0005-0000-0000-00009B170000}"/>
    <cellStyle name="Prozent 38 3 2" xfId="6045" xr:uid="{00000000-0005-0000-0000-00009C170000}"/>
    <cellStyle name="Prozent 38 4" xfId="6046" xr:uid="{00000000-0005-0000-0000-00009D170000}"/>
    <cellStyle name="Prozent 38 4 2" xfId="6047" xr:uid="{00000000-0005-0000-0000-00009E170000}"/>
    <cellStyle name="Prozent 39 2" xfId="6048" xr:uid="{00000000-0005-0000-0000-00009F170000}"/>
    <cellStyle name="Prozent 39 2 2" xfId="6049" xr:uid="{00000000-0005-0000-0000-0000A0170000}"/>
    <cellStyle name="Prozent 39 3" xfId="6050" xr:uid="{00000000-0005-0000-0000-0000A1170000}"/>
    <cellStyle name="Prozent 39 3 2" xfId="6051" xr:uid="{00000000-0005-0000-0000-0000A2170000}"/>
    <cellStyle name="Prozent 39 4" xfId="6052" xr:uid="{00000000-0005-0000-0000-0000A3170000}"/>
    <cellStyle name="Prozent 39 4 2" xfId="6053" xr:uid="{00000000-0005-0000-0000-0000A4170000}"/>
    <cellStyle name="Prozent 4" xfId="6054" xr:uid="{00000000-0005-0000-0000-0000A5170000}"/>
    <cellStyle name="Prozent 4 2" xfId="6055" xr:uid="{00000000-0005-0000-0000-0000A6170000}"/>
    <cellStyle name="Prozent 40 2" xfId="6056" xr:uid="{00000000-0005-0000-0000-0000A7170000}"/>
    <cellStyle name="Prozent 40 2 2" xfId="6057" xr:uid="{00000000-0005-0000-0000-0000A8170000}"/>
    <cellStyle name="Prozent 40 3" xfId="6058" xr:uid="{00000000-0005-0000-0000-0000A9170000}"/>
    <cellStyle name="Prozent 40 3 2" xfId="6059" xr:uid="{00000000-0005-0000-0000-0000AA170000}"/>
    <cellStyle name="Prozent 40 4" xfId="6060" xr:uid="{00000000-0005-0000-0000-0000AB170000}"/>
    <cellStyle name="Prozent 40 4 2" xfId="6061" xr:uid="{00000000-0005-0000-0000-0000AC170000}"/>
    <cellStyle name="Prozent 41 2" xfId="6062" xr:uid="{00000000-0005-0000-0000-0000AD170000}"/>
    <cellStyle name="Prozent 41 2 2" xfId="6063" xr:uid="{00000000-0005-0000-0000-0000AE170000}"/>
    <cellStyle name="Prozent 41 3" xfId="6064" xr:uid="{00000000-0005-0000-0000-0000AF170000}"/>
    <cellStyle name="Prozent 41 3 2" xfId="6065" xr:uid="{00000000-0005-0000-0000-0000B0170000}"/>
    <cellStyle name="Prozent 41 4" xfId="6066" xr:uid="{00000000-0005-0000-0000-0000B1170000}"/>
    <cellStyle name="Prozent 41 4 2" xfId="6067" xr:uid="{00000000-0005-0000-0000-0000B2170000}"/>
    <cellStyle name="Prozent 5" xfId="6068" xr:uid="{00000000-0005-0000-0000-0000B3170000}"/>
    <cellStyle name="Prozent 58 2" xfId="6069" xr:uid="{00000000-0005-0000-0000-0000B4170000}"/>
    <cellStyle name="Prozent 58 2 2" xfId="6070" xr:uid="{00000000-0005-0000-0000-0000B5170000}"/>
    <cellStyle name="Prozent 58 2 2 2" xfId="6071" xr:uid="{00000000-0005-0000-0000-0000B6170000}"/>
    <cellStyle name="Prozent 58 2 3" xfId="6072" xr:uid="{00000000-0005-0000-0000-0000B7170000}"/>
    <cellStyle name="Prozent 58 3" xfId="6073" xr:uid="{00000000-0005-0000-0000-0000B8170000}"/>
    <cellStyle name="Prozent 58 3 2" xfId="6074" xr:uid="{00000000-0005-0000-0000-0000B9170000}"/>
    <cellStyle name="Prozent 58 3 2 2" xfId="6075" xr:uid="{00000000-0005-0000-0000-0000BA170000}"/>
    <cellStyle name="Prozent 58 3 3" xfId="6076" xr:uid="{00000000-0005-0000-0000-0000BB170000}"/>
    <cellStyle name="Prozent 58 4" xfId="6077" xr:uid="{00000000-0005-0000-0000-0000BC170000}"/>
    <cellStyle name="Prozent 58 4 2" xfId="6078" xr:uid="{00000000-0005-0000-0000-0000BD170000}"/>
    <cellStyle name="Prozent 59 2" xfId="6079" xr:uid="{00000000-0005-0000-0000-0000BE170000}"/>
    <cellStyle name="Prozent 59 2 2" xfId="6080" xr:uid="{00000000-0005-0000-0000-0000BF170000}"/>
    <cellStyle name="Prozent 59 2 2 2" xfId="6081" xr:uid="{00000000-0005-0000-0000-0000C0170000}"/>
    <cellStyle name="Prozent 59 2 3" xfId="6082" xr:uid="{00000000-0005-0000-0000-0000C1170000}"/>
    <cellStyle name="Prozent 59 3" xfId="6083" xr:uid="{00000000-0005-0000-0000-0000C2170000}"/>
    <cellStyle name="Prozent 59 3 2" xfId="6084" xr:uid="{00000000-0005-0000-0000-0000C3170000}"/>
    <cellStyle name="Prozent 59 3 2 2" xfId="6085" xr:uid="{00000000-0005-0000-0000-0000C4170000}"/>
    <cellStyle name="Prozent 59 3 3" xfId="6086" xr:uid="{00000000-0005-0000-0000-0000C5170000}"/>
    <cellStyle name="Prozent 59 4" xfId="6087" xr:uid="{00000000-0005-0000-0000-0000C6170000}"/>
    <cellStyle name="Prozent 59 4 2" xfId="6088" xr:uid="{00000000-0005-0000-0000-0000C7170000}"/>
    <cellStyle name="Prozent 6" xfId="6089" xr:uid="{00000000-0005-0000-0000-0000C8170000}"/>
    <cellStyle name="Prozent 60 2" xfId="6090" xr:uid="{00000000-0005-0000-0000-0000C9170000}"/>
    <cellStyle name="Prozent 60 2 2" xfId="6091" xr:uid="{00000000-0005-0000-0000-0000CA170000}"/>
    <cellStyle name="Prozent 60 2 2 2" xfId="6092" xr:uid="{00000000-0005-0000-0000-0000CB170000}"/>
    <cellStyle name="Prozent 60 2 3" xfId="6093" xr:uid="{00000000-0005-0000-0000-0000CC170000}"/>
    <cellStyle name="Prozent 60 3" xfId="6094" xr:uid="{00000000-0005-0000-0000-0000CD170000}"/>
    <cellStyle name="Prozent 60 3 2" xfId="6095" xr:uid="{00000000-0005-0000-0000-0000CE170000}"/>
    <cellStyle name="Prozent 60 3 2 2" xfId="6096" xr:uid="{00000000-0005-0000-0000-0000CF170000}"/>
    <cellStyle name="Prozent 60 3 3" xfId="6097" xr:uid="{00000000-0005-0000-0000-0000D0170000}"/>
    <cellStyle name="Prozent 60 4" xfId="6098" xr:uid="{00000000-0005-0000-0000-0000D1170000}"/>
    <cellStyle name="Prozent 60 4 2" xfId="6099" xr:uid="{00000000-0005-0000-0000-0000D2170000}"/>
    <cellStyle name="Prozent 61" xfId="6100" xr:uid="{00000000-0005-0000-0000-0000D3170000}"/>
    <cellStyle name="Prozent 61 2" xfId="6101" xr:uid="{00000000-0005-0000-0000-0000D4170000}"/>
    <cellStyle name="Prozent 61 2 2" xfId="6102" xr:uid="{00000000-0005-0000-0000-0000D5170000}"/>
    <cellStyle name="Prozent 61 2 2 2" xfId="6103" xr:uid="{00000000-0005-0000-0000-0000D6170000}"/>
    <cellStyle name="Prozent 61 2 3" xfId="6104" xr:uid="{00000000-0005-0000-0000-0000D7170000}"/>
    <cellStyle name="Prozent 61 3" xfId="6105" xr:uid="{00000000-0005-0000-0000-0000D8170000}"/>
    <cellStyle name="Prozent 61 3 2" xfId="6106" xr:uid="{00000000-0005-0000-0000-0000D9170000}"/>
    <cellStyle name="Prozent 61 3 2 2" xfId="6107" xr:uid="{00000000-0005-0000-0000-0000DA170000}"/>
    <cellStyle name="Prozent 61 3 3" xfId="6108" xr:uid="{00000000-0005-0000-0000-0000DB170000}"/>
    <cellStyle name="Prozent 61 4" xfId="6109" xr:uid="{00000000-0005-0000-0000-0000DC170000}"/>
    <cellStyle name="Prozent 61 4 2" xfId="6110" xr:uid="{00000000-0005-0000-0000-0000DD170000}"/>
    <cellStyle name="Prozent 61 5" xfId="6111" xr:uid="{00000000-0005-0000-0000-0000DE170000}"/>
    <cellStyle name="Prozent 62" xfId="6112" xr:uid="{00000000-0005-0000-0000-0000DF170000}"/>
    <cellStyle name="Prozent 62 2" xfId="6113" xr:uid="{00000000-0005-0000-0000-0000E0170000}"/>
    <cellStyle name="Prozent 62 2 2" xfId="6114" xr:uid="{00000000-0005-0000-0000-0000E1170000}"/>
    <cellStyle name="Prozent 62 2 2 2" xfId="6115" xr:uid="{00000000-0005-0000-0000-0000E2170000}"/>
    <cellStyle name="Prozent 62 2 3" xfId="6116" xr:uid="{00000000-0005-0000-0000-0000E3170000}"/>
    <cellStyle name="Prozent 62 3" xfId="6117" xr:uid="{00000000-0005-0000-0000-0000E4170000}"/>
    <cellStyle name="Prozent 62 3 2" xfId="6118" xr:uid="{00000000-0005-0000-0000-0000E5170000}"/>
    <cellStyle name="Prozent 62 3 2 2" xfId="6119" xr:uid="{00000000-0005-0000-0000-0000E6170000}"/>
    <cellStyle name="Prozent 62 3 3" xfId="6120" xr:uid="{00000000-0005-0000-0000-0000E7170000}"/>
    <cellStyle name="Prozent 62 4" xfId="6121" xr:uid="{00000000-0005-0000-0000-0000E8170000}"/>
    <cellStyle name="Prozent 62 4 2" xfId="6122" xr:uid="{00000000-0005-0000-0000-0000E9170000}"/>
    <cellStyle name="Prozent 62 5" xfId="6123" xr:uid="{00000000-0005-0000-0000-0000EA170000}"/>
    <cellStyle name="Prozent 63" xfId="6124" xr:uid="{00000000-0005-0000-0000-0000EB170000}"/>
    <cellStyle name="Prozent 63 2" xfId="6125" xr:uid="{00000000-0005-0000-0000-0000EC170000}"/>
    <cellStyle name="Prozent 63 2 2" xfId="6126" xr:uid="{00000000-0005-0000-0000-0000ED170000}"/>
    <cellStyle name="Prozent 63 2 2 2" xfId="6127" xr:uid="{00000000-0005-0000-0000-0000EE170000}"/>
    <cellStyle name="Prozent 63 2 3" xfId="6128" xr:uid="{00000000-0005-0000-0000-0000EF170000}"/>
    <cellStyle name="Prozent 63 3" xfId="6129" xr:uid="{00000000-0005-0000-0000-0000F0170000}"/>
    <cellStyle name="Prozent 63 3 2" xfId="6130" xr:uid="{00000000-0005-0000-0000-0000F1170000}"/>
    <cellStyle name="Prozent 63 3 2 2" xfId="6131" xr:uid="{00000000-0005-0000-0000-0000F2170000}"/>
    <cellStyle name="Prozent 63 3 3" xfId="6132" xr:uid="{00000000-0005-0000-0000-0000F3170000}"/>
    <cellStyle name="Prozent 63 4" xfId="6133" xr:uid="{00000000-0005-0000-0000-0000F4170000}"/>
    <cellStyle name="Prozent 63 4 2" xfId="6134" xr:uid="{00000000-0005-0000-0000-0000F5170000}"/>
    <cellStyle name="Prozent 63 5" xfId="6135" xr:uid="{00000000-0005-0000-0000-0000F6170000}"/>
    <cellStyle name="Prozent 64" xfId="6136" xr:uid="{00000000-0005-0000-0000-0000F7170000}"/>
    <cellStyle name="Prozent 64 2" xfId="6137" xr:uid="{00000000-0005-0000-0000-0000F8170000}"/>
    <cellStyle name="Prozent 64 2 2" xfId="6138" xr:uid="{00000000-0005-0000-0000-0000F9170000}"/>
    <cellStyle name="Prozent 64 2 2 2" xfId="6139" xr:uid="{00000000-0005-0000-0000-0000FA170000}"/>
    <cellStyle name="Prozent 64 2 3" xfId="6140" xr:uid="{00000000-0005-0000-0000-0000FB170000}"/>
    <cellStyle name="Prozent 64 3" xfId="6141" xr:uid="{00000000-0005-0000-0000-0000FC170000}"/>
    <cellStyle name="Prozent 64 3 2" xfId="6142" xr:uid="{00000000-0005-0000-0000-0000FD170000}"/>
    <cellStyle name="Prozent 64 3 2 2" xfId="6143" xr:uid="{00000000-0005-0000-0000-0000FE170000}"/>
    <cellStyle name="Prozent 64 3 3" xfId="6144" xr:uid="{00000000-0005-0000-0000-0000FF170000}"/>
    <cellStyle name="Prozent 64 4" xfId="6145" xr:uid="{00000000-0005-0000-0000-000000180000}"/>
    <cellStyle name="Prozent 64 4 2" xfId="6146" xr:uid="{00000000-0005-0000-0000-000001180000}"/>
    <cellStyle name="Prozent 64 5" xfId="6147" xr:uid="{00000000-0005-0000-0000-000002180000}"/>
    <cellStyle name="Prozent 65" xfId="6148" xr:uid="{00000000-0005-0000-0000-000003180000}"/>
    <cellStyle name="Prozent 65 2" xfId="6149" xr:uid="{00000000-0005-0000-0000-000004180000}"/>
    <cellStyle name="Prozent 65 2 2" xfId="6150" xr:uid="{00000000-0005-0000-0000-000005180000}"/>
    <cellStyle name="Prozent 65 2 2 2" xfId="6151" xr:uid="{00000000-0005-0000-0000-000006180000}"/>
    <cellStyle name="Prozent 65 2 3" xfId="6152" xr:uid="{00000000-0005-0000-0000-000007180000}"/>
    <cellStyle name="Prozent 65 3" xfId="6153" xr:uid="{00000000-0005-0000-0000-000008180000}"/>
    <cellStyle name="Prozent 65 3 2" xfId="6154" xr:uid="{00000000-0005-0000-0000-000009180000}"/>
    <cellStyle name="Prozent 65 3 2 2" xfId="6155" xr:uid="{00000000-0005-0000-0000-00000A180000}"/>
    <cellStyle name="Prozent 65 3 3" xfId="6156" xr:uid="{00000000-0005-0000-0000-00000B180000}"/>
    <cellStyle name="Prozent 65 4" xfId="6157" xr:uid="{00000000-0005-0000-0000-00000C180000}"/>
    <cellStyle name="Prozent 65 4 2" xfId="6158" xr:uid="{00000000-0005-0000-0000-00000D180000}"/>
    <cellStyle name="Prozent 65 5" xfId="6159" xr:uid="{00000000-0005-0000-0000-00000E180000}"/>
    <cellStyle name="Prozent 66" xfId="6160" xr:uid="{00000000-0005-0000-0000-00000F180000}"/>
    <cellStyle name="Prozent 66 2" xfId="6161" xr:uid="{00000000-0005-0000-0000-000010180000}"/>
    <cellStyle name="Prozent 66 2 2" xfId="6162" xr:uid="{00000000-0005-0000-0000-000011180000}"/>
    <cellStyle name="Prozent 66 2 2 2" xfId="6163" xr:uid="{00000000-0005-0000-0000-000012180000}"/>
    <cellStyle name="Prozent 66 2 3" xfId="6164" xr:uid="{00000000-0005-0000-0000-000013180000}"/>
    <cellStyle name="Prozent 66 3" xfId="6165" xr:uid="{00000000-0005-0000-0000-000014180000}"/>
    <cellStyle name="Prozent 66 3 2" xfId="6166" xr:uid="{00000000-0005-0000-0000-000015180000}"/>
    <cellStyle name="Prozent 66 3 2 2" xfId="6167" xr:uid="{00000000-0005-0000-0000-000016180000}"/>
    <cellStyle name="Prozent 66 3 3" xfId="6168" xr:uid="{00000000-0005-0000-0000-000017180000}"/>
    <cellStyle name="Prozent 66 4" xfId="6169" xr:uid="{00000000-0005-0000-0000-000018180000}"/>
    <cellStyle name="Prozent 66 4 2" xfId="6170" xr:uid="{00000000-0005-0000-0000-000019180000}"/>
    <cellStyle name="Prozent 66 5" xfId="6171" xr:uid="{00000000-0005-0000-0000-00001A180000}"/>
    <cellStyle name="Prozent 67" xfId="6172" xr:uid="{00000000-0005-0000-0000-00001B180000}"/>
    <cellStyle name="Prozent 67 2" xfId="6173" xr:uid="{00000000-0005-0000-0000-00001C180000}"/>
    <cellStyle name="Prozent 67 2 2" xfId="6174" xr:uid="{00000000-0005-0000-0000-00001D180000}"/>
    <cellStyle name="Prozent 67 2 2 2" xfId="6175" xr:uid="{00000000-0005-0000-0000-00001E180000}"/>
    <cellStyle name="Prozent 67 2 3" xfId="6176" xr:uid="{00000000-0005-0000-0000-00001F180000}"/>
    <cellStyle name="Prozent 67 3" xfId="6177" xr:uid="{00000000-0005-0000-0000-000020180000}"/>
    <cellStyle name="Prozent 67 3 2" xfId="6178" xr:uid="{00000000-0005-0000-0000-000021180000}"/>
    <cellStyle name="Prozent 67 3 2 2" xfId="6179" xr:uid="{00000000-0005-0000-0000-000022180000}"/>
    <cellStyle name="Prozent 67 3 3" xfId="6180" xr:uid="{00000000-0005-0000-0000-000023180000}"/>
    <cellStyle name="Prozent 67 4" xfId="6181" xr:uid="{00000000-0005-0000-0000-000024180000}"/>
    <cellStyle name="Prozent 67 4 2" xfId="6182" xr:uid="{00000000-0005-0000-0000-000025180000}"/>
    <cellStyle name="Prozent 67 5" xfId="6183" xr:uid="{00000000-0005-0000-0000-000026180000}"/>
    <cellStyle name="Prozent 68" xfId="6184" xr:uid="{00000000-0005-0000-0000-000027180000}"/>
    <cellStyle name="Prozent 68 2" xfId="6185" xr:uid="{00000000-0005-0000-0000-000028180000}"/>
    <cellStyle name="Prozent 68 2 2" xfId="6186" xr:uid="{00000000-0005-0000-0000-000029180000}"/>
    <cellStyle name="Prozent 68 2 2 2" xfId="6187" xr:uid="{00000000-0005-0000-0000-00002A180000}"/>
    <cellStyle name="Prozent 68 2 3" xfId="6188" xr:uid="{00000000-0005-0000-0000-00002B180000}"/>
    <cellStyle name="Prozent 68 3" xfId="6189" xr:uid="{00000000-0005-0000-0000-00002C180000}"/>
    <cellStyle name="Prozent 68 3 2" xfId="6190" xr:uid="{00000000-0005-0000-0000-00002D180000}"/>
    <cellStyle name="Prozent 68 3 2 2" xfId="6191" xr:uid="{00000000-0005-0000-0000-00002E180000}"/>
    <cellStyle name="Prozent 68 3 3" xfId="6192" xr:uid="{00000000-0005-0000-0000-00002F180000}"/>
    <cellStyle name="Prozent 68 4" xfId="6193" xr:uid="{00000000-0005-0000-0000-000030180000}"/>
    <cellStyle name="Prozent 68 4 2" xfId="6194" xr:uid="{00000000-0005-0000-0000-000031180000}"/>
    <cellStyle name="Prozent 68 5" xfId="6195" xr:uid="{00000000-0005-0000-0000-000032180000}"/>
    <cellStyle name="Prozent 69" xfId="6196" xr:uid="{00000000-0005-0000-0000-000033180000}"/>
    <cellStyle name="Prozent 69 2" xfId="6197" xr:uid="{00000000-0005-0000-0000-000034180000}"/>
    <cellStyle name="Prozent 69 2 2" xfId="6198" xr:uid="{00000000-0005-0000-0000-000035180000}"/>
    <cellStyle name="Prozent 69 2 2 2" xfId="6199" xr:uid="{00000000-0005-0000-0000-000036180000}"/>
    <cellStyle name="Prozent 69 2 3" xfId="6200" xr:uid="{00000000-0005-0000-0000-000037180000}"/>
    <cellStyle name="Prozent 69 3" xfId="6201" xr:uid="{00000000-0005-0000-0000-000038180000}"/>
    <cellStyle name="Prozent 69 3 2" xfId="6202" xr:uid="{00000000-0005-0000-0000-000039180000}"/>
    <cellStyle name="Prozent 69 3 2 2" xfId="6203" xr:uid="{00000000-0005-0000-0000-00003A180000}"/>
    <cellStyle name="Prozent 69 3 3" xfId="6204" xr:uid="{00000000-0005-0000-0000-00003B180000}"/>
    <cellStyle name="Prozent 69 4" xfId="6205" xr:uid="{00000000-0005-0000-0000-00003C180000}"/>
    <cellStyle name="Prozent 69 4 2" xfId="6206" xr:uid="{00000000-0005-0000-0000-00003D180000}"/>
    <cellStyle name="Prozent 69 5" xfId="6207" xr:uid="{00000000-0005-0000-0000-00003E180000}"/>
    <cellStyle name="Prozent 7" xfId="6208" xr:uid="{00000000-0005-0000-0000-00003F180000}"/>
    <cellStyle name="Prozent 70" xfId="6209" xr:uid="{00000000-0005-0000-0000-000040180000}"/>
    <cellStyle name="Prozent 70 2" xfId="6210" xr:uid="{00000000-0005-0000-0000-000041180000}"/>
    <cellStyle name="Prozent 71" xfId="6211" xr:uid="{00000000-0005-0000-0000-000042180000}"/>
    <cellStyle name="Prozent 71 2" xfId="6212" xr:uid="{00000000-0005-0000-0000-000043180000}"/>
    <cellStyle name="Prozent 72" xfId="6213" xr:uid="{00000000-0005-0000-0000-000044180000}"/>
    <cellStyle name="Prozent 72 2" xfId="6214" xr:uid="{00000000-0005-0000-0000-000045180000}"/>
    <cellStyle name="Prozent 8" xfId="6215" xr:uid="{00000000-0005-0000-0000-000046180000}"/>
    <cellStyle name="Prozent 9" xfId="6216" xr:uid="{00000000-0005-0000-0000-000047180000}"/>
    <cellStyle name="Prozent 98 2" xfId="6217" xr:uid="{00000000-0005-0000-0000-000048180000}"/>
    <cellStyle name="Prozent 98 2 2" xfId="6218" xr:uid="{00000000-0005-0000-0000-000049180000}"/>
    <cellStyle name="Prozent 99" xfId="6219" xr:uid="{00000000-0005-0000-0000-00004A180000}"/>
    <cellStyle name="Prozent 99 2" xfId="6220" xr:uid="{00000000-0005-0000-0000-00004B180000}"/>
    <cellStyle name="Prozent 99 2 2" xfId="6221" xr:uid="{00000000-0005-0000-0000-00004C180000}"/>
    <cellStyle name="Prozent 99 2 2 2" xfId="6222" xr:uid="{00000000-0005-0000-0000-00004D180000}"/>
    <cellStyle name="Prozent 99 2 3" xfId="6223" xr:uid="{00000000-0005-0000-0000-00004E180000}"/>
    <cellStyle name="Prozent 99 3" xfId="6224" xr:uid="{00000000-0005-0000-0000-00004F180000}"/>
    <cellStyle name="Prozent 99 3 2" xfId="6225" xr:uid="{00000000-0005-0000-0000-000050180000}"/>
    <cellStyle name="Prozent 99 4" xfId="6226" xr:uid="{00000000-0005-0000-0000-000051180000}"/>
    <cellStyle name="QVPExpert_PivotHeader" xfId="6227" xr:uid="{00000000-0005-0000-0000-000052180000}"/>
    <cellStyle name="Schlecht 10" xfId="6228" xr:uid="{00000000-0005-0000-0000-000053180000}"/>
    <cellStyle name="Schlecht 10 2" xfId="6229" xr:uid="{00000000-0005-0000-0000-000054180000}"/>
    <cellStyle name="Schlecht 10 3" xfId="6230" xr:uid="{00000000-0005-0000-0000-000055180000}"/>
    <cellStyle name="Schlecht 10 4" xfId="6231" xr:uid="{00000000-0005-0000-0000-000056180000}"/>
    <cellStyle name="Schlecht 10 5" xfId="6232" xr:uid="{00000000-0005-0000-0000-000057180000}"/>
    <cellStyle name="Schlecht 11" xfId="6233" xr:uid="{00000000-0005-0000-0000-000058180000}"/>
    <cellStyle name="Schlecht 11 2" xfId="6234" xr:uid="{00000000-0005-0000-0000-000059180000}"/>
    <cellStyle name="Schlecht 11 3" xfId="6235" xr:uid="{00000000-0005-0000-0000-00005A180000}"/>
    <cellStyle name="Schlecht 11 4" xfId="6236" xr:uid="{00000000-0005-0000-0000-00005B180000}"/>
    <cellStyle name="Schlecht 11 5" xfId="6237" xr:uid="{00000000-0005-0000-0000-00005C180000}"/>
    <cellStyle name="Schlecht 12" xfId="6238" xr:uid="{00000000-0005-0000-0000-00005D180000}"/>
    <cellStyle name="Schlecht 13" xfId="6239" xr:uid="{00000000-0005-0000-0000-00005E180000}"/>
    <cellStyle name="Schlecht 14" xfId="6240" xr:uid="{00000000-0005-0000-0000-00005F180000}"/>
    <cellStyle name="Schlecht 15" xfId="6241" xr:uid="{00000000-0005-0000-0000-000060180000}"/>
    <cellStyle name="Schlecht 16" xfId="6242" xr:uid="{00000000-0005-0000-0000-000061180000}"/>
    <cellStyle name="Schlecht 2" xfId="6243" xr:uid="{00000000-0005-0000-0000-000062180000}"/>
    <cellStyle name="Schlecht 2 10" xfId="6244" xr:uid="{00000000-0005-0000-0000-000063180000}"/>
    <cellStyle name="Schlecht 2 11" xfId="6245" xr:uid="{00000000-0005-0000-0000-000064180000}"/>
    <cellStyle name="Schlecht 2 12" xfId="6246" xr:uid="{00000000-0005-0000-0000-000065180000}"/>
    <cellStyle name="Schlecht 2 13" xfId="6247" xr:uid="{00000000-0005-0000-0000-000066180000}"/>
    <cellStyle name="Schlecht 2 14" xfId="6248" xr:uid="{00000000-0005-0000-0000-000067180000}"/>
    <cellStyle name="Schlecht 2 15" xfId="6249" xr:uid="{00000000-0005-0000-0000-000068180000}"/>
    <cellStyle name="Schlecht 2 16" xfId="6250" xr:uid="{00000000-0005-0000-0000-000069180000}"/>
    <cellStyle name="Schlecht 2 17" xfId="6251" xr:uid="{00000000-0005-0000-0000-00006A180000}"/>
    <cellStyle name="Schlecht 2 18" xfId="6252" xr:uid="{00000000-0005-0000-0000-00006B180000}"/>
    <cellStyle name="Schlecht 2 19" xfId="6253" xr:uid="{00000000-0005-0000-0000-00006C180000}"/>
    <cellStyle name="Schlecht 2 2" xfId="6254" xr:uid="{00000000-0005-0000-0000-00006D180000}"/>
    <cellStyle name="Schlecht 2 20" xfId="6255" xr:uid="{00000000-0005-0000-0000-00006E180000}"/>
    <cellStyle name="Schlecht 2 21" xfId="6256" xr:uid="{00000000-0005-0000-0000-00006F180000}"/>
    <cellStyle name="Schlecht 2 22" xfId="6257" xr:uid="{00000000-0005-0000-0000-000070180000}"/>
    <cellStyle name="Schlecht 2 23" xfId="6258" xr:uid="{00000000-0005-0000-0000-000071180000}"/>
    <cellStyle name="Schlecht 2 24" xfId="6259" xr:uid="{00000000-0005-0000-0000-000072180000}"/>
    <cellStyle name="Schlecht 2 25" xfId="6260" xr:uid="{00000000-0005-0000-0000-000073180000}"/>
    <cellStyle name="Schlecht 2 26" xfId="6261" xr:uid="{00000000-0005-0000-0000-000074180000}"/>
    <cellStyle name="Schlecht 2 27" xfId="6262" xr:uid="{00000000-0005-0000-0000-000075180000}"/>
    <cellStyle name="Schlecht 2 28" xfId="6263" xr:uid="{00000000-0005-0000-0000-000076180000}"/>
    <cellStyle name="Schlecht 2 29" xfId="6264" xr:uid="{00000000-0005-0000-0000-000077180000}"/>
    <cellStyle name="Schlecht 2 3" xfId="6265" xr:uid="{00000000-0005-0000-0000-000078180000}"/>
    <cellStyle name="Schlecht 2 30" xfId="6266" xr:uid="{00000000-0005-0000-0000-000079180000}"/>
    <cellStyle name="Schlecht 2 31" xfId="6267" xr:uid="{00000000-0005-0000-0000-00007A180000}"/>
    <cellStyle name="Schlecht 2 32" xfId="6268" xr:uid="{00000000-0005-0000-0000-00007B180000}"/>
    <cellStyle name="Schlecht 2 33" xfId="6269" xr:uid="{00000000-0005-0000-0000-00007C180000}"/>
    <cellStyle name="Schlecht 2 34" xfId="6270" xr:uid="{00000000-0005-0000-0000-00007D180000}"/>
    <cellStyle name="Schlecht 2 35" xfId="6271" xr:uid="{00000000-0005-0000-0000-00007E180000}"/>
    <cellStyle name="Schlecht 2 36" xfId="6272" xr:uid="{00000000-0005-0000-0000-00007F180000}"/>
    <cellStyle name="Schlecht 2 4" xfId="6273" xr:uid="{00000000-0005-0000-0000-000080180000}"/>
    <cellStyle name="Schlecht 2 5" xfId="6274" xr:uid="{00000000-0005-0000-0000-000081180000}"/>
    <cellStyle name="Schlecht 2 6" xfId="6275" xr:uid="{00000000-0005-0000-0000-000082180000}"/>
    <cellStyle name="Schlecht 2 7" xfId="6276" xr:uid="{00000000-0005-0000-0000-000083180000}"/>
    <cellStyle name="Schlecht 2 8" xfId="6277" xr:uid="{00000000-0005-0000-0000-000084180000}"/>
    <cellStyle name="Schlecht 2 9" xfId="6278" xr:uid="{00000000-0005-0000-0000-000085180000}"/>
    <cellStyle name="Schlecht 3" xfId="6279" xr:uid="{00000000-0005-0000-0000-000086180000}"/>
    <cellStyle name="Schlecht 3 10" xfId="6280" xr:uid="{00000000-0005-0000-0000-000087180000}"/>
    <cellStyle name="Schlecht 3 11" xfId="6281" xr:uid="{00000000-0005-0000-0000-000088180000}"/>
    <cellStyle name="Schlecht 3 12" xfId="6282" xr:uid="{00000000-0005-0000-0000-000089180000}"/>
    <cellStyle name="Schlecht 3 13" xfId="6283" xr:uid="{00000000-0005-0000-0000-00008A180000}"/>
    <cellStyle name="Schlecht 3 14" xfId="6284" xr:uid="{00000000-0005-0000-0000-00008B180000}"/>
    <cellStyle name="Schlecht 3 15" xfId="6285" xr:uid="{00000000-0005-0000-0000-00008C180000}"/>
    <cellStyle name="Schlecht 3 16" xfId="6286" xr:uid="{00000000-0005-0000-0000-00008D180000}"/>
    <cellStyle name="Schlecht 3 17" xfId="6287" xr:uid="{00000000-0005-0000-0000-00008E180000}"/>
    <cellStyle name="Schlecht 3 18" xfId="6288" xr:uid="{00000000-0005-0000-0000-00008F180000}"/>
    <cellStyle name="Schlecht 3 19" xfId="6289" xr:uid="{00000000-0005-0000-0000-000090180000}"/>
    <cellStyle name="Schlecht 3 2" xfId="6290" xr:uid="{00000000-0005-0000-0000-000091180000}"/>
    <cellStyle name="Schlecht 3 20" xfId="6291" xr:uid="{00000000-0005-0000-0000-000092180000}"/>
    <cellStyle name="Schlecht 3 21" xfId="6292" xr:uid="{00000000-0005-0000-0000-000093180000}"/>
    <cellStyle name="Schlecht 3 22" xfId="6293" xr:uid="{00000000-0005-0000-0000-000094180000}"/>
    <cellStyle name="Schlecht 3 23" xfId="6294" xr:uid="{00000000-0005-0000-0000-000095180000}"/>
    <cellStyle name="Schlecht 3 24" xfId="6295" xr:uid="{00000000-0005-0000-0000-000096180000}"/>
    <cellStyle name="Schlecht 3 25" xfId="6296" xr:uid="{00000000-0005-0000-0000-000097180000}"/>
    <cellStyle name="Schlecht 3 26" xfId="6297" xr:uid="{00000000-0005-0000-0000-000098180000}"/>
    <cellStyle name="Schlecht 3 27" xfId="6298" xr:uid="{00000000-0005-0000-0000-000099180000}"/>
    <cellStyle name="Schlecht 3 28" xfId="6299" xr:uid="{00000000-0005-0000-0000-00009A180000}"/>
    <cellStyle name="Schlecht 3 29" xfId="6300" xr:uid="{00000000-0005-0000-0000-00009B180000}"/>
    <cellStyle name="Schlecht 3 3" xfId="6301" xr:uid="{00000000-0005-0000-0000-00009C180000}"/>
    <cellStyle name="Schlecht 3 4" xfId="6302" xr:uid="{00000000-0005-0000-0000-00009D180000}"/>
    <cellStyle name="Schlecht 3 5" xfId="6303" xr:uid="{00000000-0005-0000-0000-00009E180000}"/>
    <cellStyle name="Schlecht 3 6" xfId="6304" xr:uid="{00000000-0005-0000-0000-00009F180000}"/>
    <cellStyle name="Schlecht 3 7" xfId="6305" xr:uid="{00000000-0005-0000-0000-0000A0180000}"/>
    <cellStyle name="Schlecht 3 8" xfId="6306" xr:uid="{00000000-0005-0000-0000-0000A1180000}"/>
    <cellStyle name="Schlecht 3 9" xfId="6307" xr:uid="{00000000-0005-0000-0000-0000A2180000}"/>
    <cellStyle name="Schlecht 4" xfId="6308" xr:uid="{00000000-0005-0000-0000-0000A3180000}"/>
    <cellStyle name="Schlecht 4 10" xfId="6309" xr:uid="{00000000-0005-0000-0000-0000A4180000}"/>
    <cellStyle name="Schlecht 4 11" xfId="6310" xr:uid="{00000000-0005-0000-0000-0000A5180000}"/>
    <cellStyle name="Schlecht 4 2" xfId="6311" xr:uid="{00000000-0005-0000-0000-0000A6180000}"/>
    <cellStyle name="Schlecht 4 3" xfId="6312" xr:uid="{00000000-0005-0000-0000-0000A7180000}"/>
    <cellStyle name="Schlecht 4 4" xfId="6313" xr:uid="{00000000-0005-0000-0000-0000A8180000}"/>
    <cellStyle name="Schlecht 4 5" xfId="6314" xr:uid="{00000000-0005-0000-0000-0000A9180000}"/>
    <cellStyle name="Schlecht 4 6" xfId="6315" xr:uid="{00000000-0005-0000-0000-0000AA180000}"/>
    <cellStyle name="Schlecht 4 7" xfId="6316" xr:uid="{00000000-0005-0000-0000-0000AB180000}"/>
    <cellStyle name="Schlecht 4 8" xfId="6317" xr:uid="{00000000-0005-0000-0000-0000AC180000}"/>
    <cellStyle name="Schlecht 4 9" xfId="6318" xr:uid="{00000000-0005-0000-0000-0000AD180000}"/>
    <cellStyle name="Schlecht 5" xfId="6319" xr:uid="{00000000-0005-0000-0000-0000AE180000}"/>
    <cellStyle name="Schlecht 5 2" xfId="6320" xr:uid="{00000000-0005-0000-0000-0000AF180000}"/>
    <cellStyle name="Schlecht 5 3" xfId="6321" xr:uid="{00000000-0005-0000-0000-0000B0180000}"/>
    <cellStyle name="Schlecht 5 4" xfId="6322" xr:uid="{00000000-0005-0000-0000-0000B1180000}"/>
    <cellStyle name="Schlecht 5 5" xfId="6323" xr:uid="{00000000-0005-0000-0000-0000B2180000}"/>
    <cellStyle name="Schlecht 6" xfId="6324" xr:uid="{00000000-0005-0000-0000-0000B3180000}"/>
    <cellStyle name="Schlecht 6 2" xfId="6325" xr:uid="{00000000-0005-0000-0000-0000B4180000}"/>
    <cellStyle name="Schlecht 6 3" xfId="6326" xr:uid="{00000000-0005-0000-0000-0000B5180000}"/>
    <cellStyle name="Schlecht 6 4" xfId="6327" xr:uid="{00000000-0005-0000-0000-0000B6180000}"/>
    <cellStyle name="Schlecht 6 5" xfId="6328" xr:uid="{00000000-0005-0000-0000-0000B7180000}"/>
    <cellStyle name="Schlecht 7" xfId="6329" xr:uid="{00000000-0005-0000-0000-0000B8180000}"/>
    <cellStyle name="Schlecht 7 2" xfId="6330" xr:uid="{00000000-0005-0000-0000-0000B9180000}"/>
    <cellStyle name="Schlecht 7 3" xfId="6331" xr:uid="{00000000-0005-0000-0000-0000BA180000}"/>
    <cellStyle name="Schlecht 7 4" xfId="6332" xr:uid="{00000000-0005-0000-0000-0000BB180000}"/>
    <cellStyle name="Schlecht 7 5" xfId="6333" xr:uid="{00000000-0005-0000-0000-0000BC180000}"/>
    <cellStyle name="Schlecht 8" xfId="6334" xr:uid="{00000000-0005-0000-0000-0000BD180000}"/>
    <cellStyle name="Schlecht 8 2" xfId="6335" xr:uid="{00000000-0005-0000-0000-0000BE180000}"/>
    <cellStyle name="Schlecht 8 3" xfId="6336" xr:uid="{00000000-0005-0000-0000-0000BF180000}"/>
    <cellStyle name="Schlecht 8 4" xfId="6337" xr:uid="{00000000-0005-0000-0000-0000C0180000}"/>
    <cellStyle name="Schlecht 8 5" xfId="6338" xr:uid="{00000000-0005-0000-0000-0000C1180000}"/>
    <cellStyle name="Schlecht 9" xfId="6339" xr:uid="{00000000-0005-0000-0000-0000C2180000}"/>
    <cellStyle name="Schlecht 9 2" xfId="6340" xr:uid="{00000000-0005-0000-0000-0000C3180000}"/>
    <cellStyle name="Schlecht 9 3" xfId="6341" xr:uid="{00000000-0005-0000-0000-0000C4180000}"/>
    <cellStyle name="Schlecht 9 4" xfId="6342" xr:uid="{00000000-0005-0000-0000-0000C5180000}"/>
    <cellStyle name="Schlecht 9 5" xfId="6343" xr:uid="{00000000-0005-0000-0000-0000C6180000}"/>
    <cellStyle name="Standard" xfId="0" builtinId="0"/>
    <cellStyle name="Standard 10" xfId="6344" xr:uid="{00000000-0005-0000-0000-0000C8180000}"/>
    <cellStyle name="Standard 10 2" xfId="6345" xr:uid="{00000000-0005-0000-0000-0000C9180000}"/>
    <cellStyle name="Standard 10 2 2" xfId="6346" xr:uid="{00000000-0005-0000-0000-0000CA180000}"/>
    <cellStyle name="Standard 10 2 2 2" xfId="6347" xr:uid="{00000000-0005-0000-0000-0000CB180000}"/>
    <cellStyle name="Standard 10 2 3" xfId="6348" xr:uid="{00000000-0005-0000-0000-0000CC180000}"/>
    <cellStyle name="Standard 10 2 4" xfId="6349" xr:uid="{00000000-0005-0000-0000-0000CD180000}"/>
    <cellStyle name="Standard 10 3" xfId="6350" xr:uid="{00000000-0005-0000-0000-0000CE180000}"/>
    <cellStyle name="Standard 10 3 2" xfId="6351" xr:uid="{00000000-0005-0000-0000-0000CF180000}"/>
    <cellStyle name="Standard 10 3 2 2" xfId="6352" xr:uid="{00000000-0005-0000-0000-0000D0180000}"/>
    <cellStyle name="Standard 10 3 3" xfId="6353" xr:uid="{00000000-0005-0000-0000-0000D1180000}"/>
    <cellStyle name="Standard 10 4" xfId="6354" xr:uid="{00000000-0005-0000-0000-0000D2180000}"/>
    <cellStyle name="Standard 10 4 2" xfId="6355" xr:uid="{00000000-0005-0000-0000-0000D3180000}"/>
    <cellStyle name="Standard 10 5" xfId="6356" xr:uid="{00000000-0005-0000-0000-0000D4180000}"/>
    <cellStyle name="Standard 10 6" xfId="6357" xr:uid="{00000000-0005-0000-0000-0000D5180000}"/>
    <cellStyle name="Standard 11" xfId="6358" xr:uid="{00000000-0005-0000-0000-0000D6180000}"/>
    <cellStyle name="Standard 11 2" xfId="6359" xr:uid="{00000000-0005-0000-0000-0000D7180000}"/>
    <cellStyle name="Standard 11 2 2" xfId="6360" xr:uid="{00000000-0005-0000-0000-0000D8180000}"/>
    <cellStyle name="Standard 11 2 2 2" xfId="6361" xr:uid="{00000000-0005-0000-0000-0000D9180000}"/>
    <cellStyle name="Standard 11 2 3" xfId="6362" xr:uid="{00000000-0005-0000-0000-0000DA180000}"/>
    <cellStyle name="Standard 11 3" xfId="6363" xr:uid="{00000000-0005-0000-0000-0000DB180000}"/>
    <cellStyle name="Standard 11 3 2" xfId="6364" xr:uid="{00000000-0005-0000-0000-0000DC180000}"/>
    <cellStyle name="Standard 11 3 2 2" xfId="6365" xr:uid="{00000000-0005-0000-0000-0000DD180000}"/>
    <cellStyle name="Standard 11 3 3" xfId="6366" xr:uid="{00000000-0005-0000-0000-0000DE180000}"/>
    <cellStyle name="Standard 11 4" xfId="6367" xr:uid="{00000000-0005-0000-0000-0000DF180000}"/>
    <cellStyle name="Standard 11 4 2" xfId="6368" xr:uid="{00000000-0005-0000-0000-0000E0180000}"/>
    <cellStyle name="Standard 11 5" xfId="6369" xr:uid="{00000000-0005-0000-0000-0000E1180000}"/>
    <cellStyle name="Standard 12" xfId="6370" xr:uid="{00000000-0005-0000-0000-0000E2180000}"/>
    <cellStyle name="Standard 12 2" xfId="6371" xr:uid="{00000000-0005-0000-0000-0000E3180000}"/>
    <cellStyle name="Standard 12 2 2" xfId="6372" xr:uid="{00000000-0005-0000-0000-0000E4180000}"/>
    <cellStyle name="Standard 12 2 2 2" xfId="6373" xr:uid="{00000000-0005-0000-0000-0000E5180000}"/>
    <cellStyle name="Standard 12 2 3" xfId="6374" xr:uid="{00000000-0005-0000-0000-0000E6180000}"/>
    <cellStyle name="Standard 12 3" xfId="6375" xr:uid="{00000000-0005-0000-0000-0000E7180000}"/>
    <cellStyle name="Standard 12 3 2" xfId="6376" xr:uid="{00000000-0005-0000-0000-0000E8180000}"/>
    <cellStyle name="Standard 12 3 2 2" xfId="6377" xr:uid="{00000000-0005-0000-0000-0000E9180000}"/>
    <cellStyle name="Standard 12 3 3" xfId="6378" xr:uid="{00000000-0005-0000-0000-0000EA180000}"/>
    <cellStyle name="Standard 12 4" xfId="6379" xr:uid="{00000000-0005-0000-0000-0000EB180000}"/>
    <cellStyle name="Standard 12 4 2" xfId="6380" xr:uid="{00000000-0005-0000-0000-0000EC180000}"/>
    <cellStyle name="Standard 13 2" xfId="6381" xr:uid="{00000000-0005-0000-0000-0000ED180000}"/>
    <cellStyle name="Standard 13 2 2" xfId="6382" xr:uid="{00000000-0005-0000-0000-0000EE180000}"/>
    <cellStyle name="Standard 13 3" xfId="6383" xr:uid="{00000000-0005-0000-0000-0000EF180000}"/>
    <cellStyle name="Standard 13 3 2" xfId="6384" xr:uid="{00000000-0005-0000-0000-0000F0180000}"/>
    <cellStyle name="Standard 13 4" xfId="6385" xr:uid="{00000000-0005-0000-0000-0000F1180000}"/>
    <cellStyle name="Standard 13 4 2" xfId="6386" xr:uid="{00000000-0005-0000-0000-0000F2180000}"/>
    <cellStyle name="Standard 14 2" xfId="6387" xr:uid="{00000000-0005-0000-0000-0000F3180000}"/>
    <cellStyle name="Standard 14 2 2" xfId="6388" xr:uid="{00000000-0005-0000-0000-0000F4180000}"/>
    <cellStyle name="Standard 14 2 2 2" xfId="6389" xr:uid="{00000000-0005-0000-0000-0000F5180000}"/>
    <cellStyle name="Standard 14 2 3" xfId="6390" xr:uid="{00000000-0005-0000-0000-0000F6180000}"/>
    <cellStyle name="Standard 14 3" xfId="6391" xr:uid="{00000000-0005-0000-0000-0000F7180000}"/>
    <cellStyle name="Standard 14 3 2" xfId="6392" xr:uid="{00000000-0005-0000-0000-0000F8180000}"/>
    <cellStyle name="Standard 14 3 2 2" xfId="6393" xr:uid="{00000000-0005-0000-0000-0000F9180000}"/>
    <cellStyle name="Standard 14 3 3" xfId="6394" xr:uid="{00000000-0005-0000-0000-0000FA180000}"/>
    <cellStyle name="Standard 14 4" xfId="6395" xr:uid="{00000000-0005-0000-0000-0000FB180000}"/>
    <cellStyle name="Standard 14 4 2" xfId="6396" xr:uid="{00000000-0005-0000-0000-0000FC180000}"/>
    <cellStyle name="Standard 15 2" xfId="6397" xr:uid="{00000000-0005-0000-0000-0000FD180000}"/>
    <cellStyle name="Standard 15 2 2" xfId="6398" xr:uid="{00000000-0005-0000-0000-0000FE180000}"/>
    <cellStyle name="Standard 15 2 2 2" xfId="6399" xr:uid="{00000000-0005-0000-0000-0000FF180000}"/>
    <cellStyle name="Standard 15 2 2 2 2" xfId="6400" xr:uid="{00000000-0005-0000-0000-000000190000}"/>
    <cellStyle name="Standard 15 2 2 3" xfId="6401" xr:uid="{00000000-0005-0000-0000-000001190000}"/>
    <cellStyle name="Standard 15 2 3" xfId="6402" xr:uid="{00000000-0005-0000-0000-000002190000}"/>
    <cellStyle name="Standard 15 2 3 2" xfId="6403" xr:uid="{00000000-0005-0000-0000-000003190000}"/>
    <cellStyle name="Standard 15 2 4" xfId="6404" xr:uid="{00000000-0005-0000-0000-000004190000}"/>
    <cellStyle name="Standard 15 3" xfId="6405" xr:uid="{00000000-0005-0000-0000-000005190000}"/>
    <cellStyle name="Standard 15 3 2" xfId="6406" xr:uid="{00000000-0005-0000-0000-000006190000}"/>
    <cellStyle name="Standard 15 3 2 2" xfId="6407" xr:uid="{00000000-0005-0000-0000-000007190000}"/>
    <cellStyle name="Standard 15 3 3" xfId="6408" xr:uid="{00000000-0005-0000-0000-000008190000}"/>
    <cellStyle name="Standard 15 4" xfId="6409" xr:uid="{00000000-0005-0000-0000-000009190000}"/>
    <cellStyle name="Standard 15 4 2" xfId="6410" xr:uid="{00000000-0005-0000-0000-00000A190000}"/>
    <cellStyle name="Standard 16 2" xfId="6411" xr:uid="{00000000-0005-0000-0000-00000B190000}"/>
    <cellStyle name="Standard 16 2 2" xfId="6412" xr:uid="{00000000-0005-0000-0000-00000C190000}"/>
    <cellStyle name="Standard 16 2 2 2" xfId="6413" xr:uid="{00000000-0005-0000-0000-00000D190000}"/>
    <cellStyle name="Standard 16 2 3" xfId="6414" xr:uid="{00000000-0005-0000-0000-00000E190000}"/>
    <cellStyle name="Standard 16 3" xfId="6415" xr:uid="{00000000-0005-0000-0000-00000F190000}"/>
    <cellStyle name="Standard 16 3 2" xfId="6416" xr:uid="{00000000-0005-0000-0000-000010190000}"/>
    <cellStyle name="Standard 16 3 2 2" xfId="6417" xr:uid="{00000000-0005-0000-0000-000011190000}"/>
    <cellStyle name="Standard 16 3 3" xfId="6418" xr:uid="{00000000-0005-0000-0000-000012190000}"/>
    <cellStyle name="Standard 16 4" xfId="6419" xr:uid="{00000000-0005-0000-0000-000013190000}"/>
    <cellStyle name="Standard 16 4 2" xfId="6420" xr:uid="{00000000-0005-0000-0000-000014190000}"/>
    <cellStyle name="Standard 17 2" xfId="6421" xr:uid="{00000000-0005-0000-0000-000015190000}"/>
    <cellStyle name="Standard 17 2 2" xfId="6422" xr:uid="{00000000-0005-0000-0000-000016190000}"/>
    <cellStyle name="Standard 17 2 2 2" xfId="6423" xr:uid="{00000000-0005-0000-0000-000017190000}"/>
    <cellStyle name="Standard 17 2 3" xfId="6424" xr:uid="{00000000-0005-0000-0000-000018190000}"/>
    <cellStyle name="Standard 17 3" xfId="6425" xr:uid="{00000000-0005-0000-0000-000019190000}"/>
    <cellStyle name="Standard 17 3 2" xfId="6426" xr:uid="{00000000-0005-0000-0000-00001A190000}"/>
    <cellStyle name="Standard 17 3 2 2" xfId="6427" xr:uid="{00000000-0005-0000-0000-00001B190000}"/>
    <cellStyle name="Standard 17 3 3" xfId="6428" xr:uid="{00000000-0005-0000-0000-00001C190000}"/>
    <cellStyle name="Standard 17 4" xfId="6429" xr:uid="{00000000-0005-0000-0000-00001D190000}"/>
    <cellStyle name="Standard 17 4 2" xfId="6430" xr:uid="{00000000-0005-0000-0000-00001E190000}"/>
    <cellStyle name="Standard 18 2" xfId="6431" xr:uid="{00000000-0005-0000-0000-00001F190000}"/>
    <cellStyle name="Standard 18 2 2" xfId="6432" xr:uid="{00000000-0005-0000-0000-000020190000}"/>
    <cellStyle name="Standard 18 2 2 2" xfId="6433" xr:uid="{00000000-0005-0000-0000-000021190000}"/>
    <cellStyle name="Standard 18 2 3" xfId="6434" xr:uid="{00000000-0005-0000-0000-000022190000}"/>
    <cellStyle name="Standard 18 3" xfId="6435" xr:uid="{00000000-0005-0000-0000-000023190000}"/>
    <cellStyle name="Standard 18 3 2" xfId="6436" xr:uid="{00000000-0005-0000-0000-000024190000}"/>
    <cellStyle name="Standard 18 3 2 2" xfId="6437" xr:uid="{00000000-0005-0000-0000-000025190000}"/>
    <cellStyle name="Standard 18 3 3" xfId="6438" xr:uid="{00000000-0005-0000-0000-000026190000}"/>
    <cellStyle name="Standard 18 4" xfId="6439" xr:uid="{00000000-0005-0000-0000-000027190000}"/>
    <cellStyle name="Standard 18 4 2" xfId="6440" xr:uid="{00000000-0005-0000-0000-000028190000}"/>
    <cellStyle name="Standard 19" xfId="6441" xr:uid="{00000000-0005-0000-0000-000029190000}"/>
    <cellStyle name="Standard 19 2" xfId="6442" xr:uid="{00000000-0005-0000-0000-00002A190000}"/>
    <cellStyle name="Standard 19 2 2" xfId="6443" xr:uid="{00000000-0005-0000-0000-00002B190000}"/>
    <cellStyle name="Standard 19 3" xfId="6444" xr:uid="{00000000-0005-0000-0000-00002C190000}"/>
    <cellStyle name="Standard 19 3 2" xfId="6445" xr:uid="{00000000-0005-0000-0000-00002D190000}"/>
    <cellStyle name="Standard 19 4" xfId="6446" xr:uid="{00000000-0005-0000-0000-00002E190000}"/>
    <cellStyle name="Standard 19 4 2" xfId="6447" xr:uid="{00000000-0005-0000-0000-00002F190000}"/>
    <cellStyle name="Standard 19 5" xfId="6448" xr:uid="{00000000-0005-0000-0000-000030190000}"/>
    <cellStyle name="Standard 2" xfId="6449" xr:uid="{00000000-0005-0000-0000-000031190000}"/>
    <cellStyle name="Standard 2 10" xfId="6450" xr:uid="{00000000-0005-0000-0000-000032190000}"/>
    <cellStyle name="Standard 2 10 2" xfId="6451" xr:uid="{00000000-0005-0000-0000-000033190000}"/>
    <cellStyle name="Standard 2 10 2 2" xfId="6452" xr:uid="{00000000-0005-0000-0000-000034190000}"/>
    <cellStyle name="Standard 2 10 2 2 2" xfId="6453" xr:uid="{00000000-0005-0000-0000-000035190000}"/>
    <cellStyle name="Standard 2 10 2 2 3" xfId="6454" xr:uid="{00000000-0005-0000-0000-000036190000}"/>
    <cellStyle name="Standard 2 10 2 3" xfId="6455" xr:uid="{00000000-0005-0000-0000-000037190000}"/>
    <cellStyle name="Standard 2 10 2 4" xfId="6456" xr:uid="{00000000-0005-0000-0000-000038190000}"/>
    <cellStyle name="Standard 2 10 3" xfId="6457" xr:uid="{00000000-0005-0000-0000-000039190000}"/>
    <cellStyle name="Standard 2 10 3 2" xfId="6458" xr:uid="{00000000-0005-0000-0000-00003A190000}"/>
    <cellStyle name="Standard 2 10 3 3" xfId="6459" xr:uid="{00000000-0005-0000-0000-00003B190000}"/>
    <cellStyle name="Standard 2 10 4" xfId="6460" xr:uid="{00000000-0005-0000-0000-00003C190000}"/>
    <cellStyle name="Standard 2 10 5" xfId="6461" xr:uid="{00000000-0005-0000-0000-00003D190000}"/>
    <cellStyle name="Standard 2 11" xfId="6462" xr:uid="{00000000-0005-0000-0000-00003E190000}"/>
    <cellStyle name="Standard 2 11 2" xfId="6463" xr:uid="{00000000-0005-0000-0000-00003F190000}"/>
    <cellStyle name="Standard 2 11 2 2" xfId="6464" xr:uid="{00000000-0005-0000-0000-000040190000}"/>
    <cellStyle name="Standard 2 11 2 2 2" xfId="6465" xr:uid="{00000000-0005-0000-0000-000041190000}"/>
    <cellStyle name="Standard 2 11 2 3" xfId="6466" xr:uid="{00000000-0005-0000-0000-000042190000}"/>
    <cellStyle name="Standard 2 11 3" xfId="6467" xr:uid="{00000000-0005-0000-0000-000043190000}"/>
    <cellStyle name="Standard 2 11 3 2" xfId="6468" xr:uid="{00000000-0005-0000-0000-000044190000}"/>
    <cellStyle name="Standard 2 11 4" xfId="6469" xr:uid="{00000000-0005-0000-0000-000045190000}"/>
    <cellStyle name="Standard 2 12" xfId="6470" xr:uid="{00000000-0005-0000-0000-000046190000}"/>
    <cellStyle name="Standard 2 12 2" xfId="6471" xr:uid="{00000000-0005-0000-0000-000047190000}"/>
    <cellStyle name="Standard 2 12 2 2" xfId="6472" xr:uid="{00000000-0005-0000-0000-000048190000}"/>
    <cellStyle name="Standard 2 12 2 2 2" xfId="6473" xr:uid="{00000000-0005-0000-0000-000049190000}"/>
    <cellStyle name="Standard 2 12 2 3" xfId="6474" xr:uid="{00000000-0005-0000-0000-00004A190000}"/>
    <cellStyle name="Standard 2 12 3" xfId="6475" xr:uid="{00000000-0005-0000-0000-00004B190000}"/>
    <cellStyle name="Standard 2 12 3 2" xfId="6476" xr:uid="{00000000-0005-0000-0000-00004C190000}"/>
    <cellStyle name="Standard 2 12 4" xfId="6477" xr:uid="{00000000-0005-0000-0000-00004D190000}"/>
    <cellStyle name="Standard 2 13" xfId="6478" xr:uid="{00000000-0005-0000-0000-00004E190000}"/>
    <cellStyle name="Standard 2 13 2" xfId="6479" xr:uid="{00000000-0005-0000-0000-00004F190000}"/>
    <cellStyle name="Standard 2 13 2 2" xfId="6480" xr:uid="{00000000-0005-0000-0000-000050190000}"/>
    <cellStyle name="Standard 2 13 2 2 2" xfId="6481" xr:uid="{00000000-0005-0000-0000-000051190000}"/>
    <cellStyle name="Standard 2 13 2 3" xfId="6482" xr:uid="{00000000-0005-0000-0000-000052190000}"/>
    <cellStyle name="Standard 2 13 3" xfId="6483" xr:uid="{00000000-0005-0000-0000-000053190000}"/>
    <cellStyle name="Standard 2 13 3 2" xfId="6484" xr:uid="{00000000-0005-0000-0000-000054190000}"/>
    <cellStyle name="Standard 2 13 4" xfId="6485" xr:uid="{00000000-0005-0000-0000-000055190000}"/>
    <cellStyle name="Standard 2 14" xfId="6486" xr:uid="{00000000-0005-0000-0000-000056190000}"/>
    <cellStyle name="Standard 2 14 2" xfId="6487" xr:uid="{00000000-0005-0000-0000-000057190000}"/>
    <cellStyle name="Standard 2 14 2 2" xfId="6488" xr:uid="{00000000-0005-0000-0000-000058190000}"/>
    <cellStyle name="Standard 2 14 2 2 2" xfId="6489" xr:uid="{00000000-0005-0000-0000-000059190000}"/>
    <cellStyle name="Standard 2 14 2 3" xfId="6490" xr:uid="{00000000-0005-0000-0000-00005A190000}"/>
    <cellStyle name="Standard 2 14 3" xfId="6491" xr:uid="{00000000-0005-0000-0000-00005B190000}"/>
    <cellStyle name="Standard 2 14 3 2" xfId="6492" xr:uid="{00000000-0005-0000-0000-00005C190000}"/>
    <cellStyle name="Standard 2 14 4" xfId="6493" xr:uid="{00000000-0005-0000-0000-00005D190000}"/>
    <cellStyle name="Standard 2 15" xfId="6494" xr:uid="{00000000-0005-0000-0000-00005E190000}"/>
    <cellStyle name="Standard 2 15 2" xfId="6495" xr:uid="{00000000-0005-0000-0000-00005F190000}"/>
    <cellStyle name="Standard 2 15 2 2" xfId="6496" xr:uid="{00000000-0005-0000-0000-000060190000}"/>
    <cellStyle name="Standard 2 15 2 2 2" xfId="6497" xr:uid="{00000000-0005-0000-0000-000061190000}"/>
    <cellStyle name="Standard 2 15 2 3" xfId="6498" xr:uid="{00000000-0005-0000-0000-000062190000}"/>
    <cellStyle name="Standard 2 15 3" xfId="6499" xr:uid="{00000000-0005-0000-0000-000063190000}"/>
    <cellStyle name="Standard 2 15 3 2" xfId="6500" xr:uid="{00000000-0005-0000-0000-000064190000}"/>
    <cellStyle name="Standard 2 15 4" xfId="6501" xr:uid="{00000000-0005-0000-0000-000065190000}"/>
    <cellStyle name="Standard 2 16" xfId="6502" xr:uid="{00000000-0005-0000-0000-000066190000}"/>
    <cellStyle name="Standard 2 16 2" xfId="6503" xr:uid="{00000000-0005-0000-0000-000067190000}"/>
    <cellStyle name="Standard 2 16 2 2" xfId="6504" xr:uid="{00000000-0005-0000-0000-000068190000}"/>
    <cellStyle name="Standard 2 16 2 2 2" xfId="6505" xr:uid="{00000000-0005-0000-0000-000069190000}"/>
    <cellStyle name="Standard 2 16 2 3" xfId="6506" xr:uid="{00000000-0005-0000-0000-00006A190000}"/>
    <cellStyle name="Standard 2 16 3" xfId="6507" xr:uid="{00000000-0005-0000-0000-00006B190000}"/>
    <cellStyle name="Standard 2 16 3 2" xfId="6508" xr:uid="{00000000-0005-0000-0000-00006C190000}"/>
    <cellStyle name="Standard 2 16 4" xfId="6509" xr:uid="{00000000-0005-0000-0000-00006D190000}"/>
    <cellStyle name="Standard 2 17" xfId="6510" xr:uid="{00000000-0005-0000-0000-00006E190000}"/>
    <cellStyle name="Standard 2 17 2" xfId="6511" xr:uid="{00000000-0005-0000-0000-00006F190000}"/>
    <cellStyle name="Standard 2 17 2 2" xfId="6512" xr:uid="{00000000-0005-0000-0000-000070190000}"/>
    <cellStyle name="Standard 2 17 2 2 2" xfId="6513" xr:uid="{00000000-0005-0000-0000-000071190000}"/>
    <cellStyle name="Standard 2 17 2 3" xfId="6514" xr:uid="{00000000-0005-0000-0000-000072190000}"/>
    <cellStyle name="Standard 2 17 3" xfId="6515" xr:uid="{00000000-0005-0000-0000-000073190000}"/>
    <cellStyle name="Standard 2 17 3 2" xfId="6516" xr:uid="{00000000-0005-0000-0000-000074190000}"/>
    <cellStyle name="Standard 2 17 4" xfId="6517" xr:uid="{00000000-0005-0000-0000-000075190000}"/>
    <cellStyle name="Standard 2 18" xfId="6518" xr:uid="{00000000-0005-0000-0000-000076190000}"/>
    <cellStyle name="Standard 2 18 2" xfId="6519" xr:uid="{00000000-0005-0000-0000-000077190000}"/>
    <cellStyle name="Standard 2 18 2 2" xfId="6520" xr:uid="{00000000-0005-0000-0000-000078190000}"/>
    <cellStyle name="Standard 2 18 2 2 2" xfId="6521" xr:uid="{00000000-0005-0000-0000-000079190000}"/>
    <cellStyle name="Standard 2 18 2 3" xfId="6522" xr:uid="{00000000-0005-0000-0000-00007A190000}"/>
    <cellStyle name="Standard 2 18 3" xfId="6523" xr:uid="{00000000-0005-0000-0000-00007B190000}"/>
    <cellStyle name="Standard 2 18 3 2" xfId="6524" xr:uid="{00000000-0005-0000-0000-00007C190000}"/>
    <cellStyle name="Standard 2 18 4" xfId="6525" xr:uid="{00000000-0005-0000-0000-00007D190000}"/>
    <cellStyle name="Standard 2 19" xfId="6526" xr:uid="{00000000-0005-0000-0000-00007E190000}"/>
    <cellStyle name="Standard 2 19 2" xfId="6527" xr:uid="{00000000-0005-0000-0000-00007F190000}"/>
    <cellStyle name="Standard 2 19 2 2" xfId="6528" xr:uid="{00000000-0005-0000-0000-000080190000}"/>
    <cellStyle name="Standard 2 19 2 2 2" xfId="6529" xr:uid="{00000000-0005-0000-0000-000081190000}"/>
    <cellStyle name="Standard 2 19 2 3" xfId="6530" xr:uid="{00000000-0005-0000-0000-000082190000}"/>
    <cellStyle name="Standard 2 19 3" xfId="6531" xr:uid="{00000000-0005-0000-0000-000083190000}"/>
    <cellStyle name="Standard 2 19 3 2" xfId="6532" xr:uid="{00000000-0005-0000-0000-000084190000}"/>
    <cellStyle name="Standard 2 19 4" xfId="6533" xr:uid="{00000000-0005-0000-0000-000085190000}"/>
    <cellStyle name="Standard 2 2" xfId="6534" xr:uid="{00000000-0005-0000-0000-000086190000}"/>
    <cellStyle name="Standard 2 2 2" xfId="6535" xr:uid="{00000000-0005-0000-0000-000087190000}"/>
    <cellStyle name="Standard 2 2 2 2" xfId="6536" xr:uid="{00000000-0005-0000-0000-000088190000}"/>
    <cellStyle name="Standard 2 2 2 2 2" xfId="6537" xr:uid="{00000000-0005-0000-0000-000089190000}"/>
    <cellStyle name="Standard 2 2 2 2 3" xfId="6538" xr:uid="{00000000-0005-0000-0000-00008A190000}"/>
    <cellStyle name="Standard 2 2 2 3" xfId="6539" xr:uid="{00000000-0005-0000-0000-00008B190000}"/>
    <cellStyle name="Standard 2 2 2 4" xfId="6540" xr:uid="{00000000-0005-0000-0000-00008C190000}"/>
    <cellStyle name="Standard 2 2 3" xfId="6541" xr:uid="{00000000-0005-0000-0000-00008D190000}"/>
    <cellStyle name="Standard 2 2 3 2" xfId="6542" xr:uid="{00000000-0005-0000-0000-00008E190000}"/>
    <cellStyle name="Standard 2 2 3 3" xfId="6543" xr:uid="{00000000-0005-0000-0000-00008F190000}"/>
    <cellStyle name="Standard 2 2 4" xfId="6544" xr:uid="{00000000-0005-0000-0000-000090190000}"/>
    <cellStyle name="Standard 2 2 4 2" xfId="6545" xr:uid="{00000000-0005-0000-0000-000091190000}"/>
    <cellStyle name="Standard 2 2 5" xfId="6546" xr:uid="{00000000-0005-0000-0000-000092190000}"/>
    <cellStyle name="Standard 2 2 6" xfId="6547" xr:uid="{00000000-0005-0000-0000-000093190000}"/>
    <cellStyle name="Standard 2 2 7" xfId="6548" xr:uid="{00000000-0005-0000-0000-000094190000}"/>
    <cellStyle name="Standard 2 2 8" xfId="6549" xr:uid="{00000000-0005-0000-0000-000095190000}"/>
    <cellStyle name="Standard 2 2 9" xfId="6550" xr:uid="{00000000-0005-0000-0000-000096190000}"/>
    <cellStyle name="Standard 2 2_Daten_hier_ändern" xfId="6551" xr:uid="{00000000-0005-0000-0000-000097190000}"/>
    <cellStyle name="Standard 2 20" xfId="6552" xr:uid="{00000000-0005-0000-0000-000098190000}"/>
    <cellStyle name="Standard 2 20 2" xfId="6553" xr:uid="{00000000-0005-0000-0000-000099190000}"/>
    <cellStyle name="Standard 2 20 2 2" xfId="6554" xr:uid="{00000000-0005-0000-0000-00009A190000}"/>
    <cellStyle name="Standard 2 20 2 2 2" xfId="6555" xr:uid="{00000000-0005-0000-0000-00009B190000}"/>
    <cellStyle name="Standard 2 20 2 3" xfId="6556" xr:uid="{00000000-0005-0000-0000-00009C190000}"/>
    <cellStyle name="Standard 2 20 3" xfId="6557" xr:uid="{00000000-0005-0000-0000-00009D190000}"/>
    <cellStyle name="Standard 2 20 3 2" xfId="6558" xr:uid="{00000000-0005-0000-0000-00009E190000}"/>
    <cellStyle name="Standard 2 20 4" xfId="6559" xr:uid="{00000000-0005-0000-0000-00009F190000}"/>
    <cellStyle name="Standard 2 21" xfId="6560" xr:uid="{00000000-0005-0000-0000-0000A0190000}"/>
    <cellStyle name="Standard 2 21 2" xfId="6561" xr:uid="{00000000-0005-0000-0000-0000A1190000}"/>
    <cellStyle name="Standard 2 21 2 2" xfId="6562" xr:uid="{00000000-0005-0000-0000-0000A2190000}"/>
    <cellStyle name="Standard 2 21 2 2 2" xfId="6563" xr:uid="{00000000-0005-0000-0000-0000A3190000}"/>
    <cellStyle name="Standard 2 21 2 3" xfId="6564" xr:uid="{00000000-0005-0000-0000-0000A4190000}"/>
    <cellStyle name="Standard 2 21 3" xfId="6565" xr:uid="{00000000-0005-0000-0000-0000A5190000}"/>
    <cellStyle name="Standard 2 21 3 2" xfId="6566" xr:uid="{00000000-0005-0000-0000-0000A6190000}"/>
    <cellStyle name="Standard 2 21 4" xfId="6567" xr:uid="{00000000-0005-0000-0000-0000A7190000}"/>
    <cellStyle name="Standard 2 22" xfId="6568" xr:uid="{00000000-0005-0000-0000-0000A8190000}"/>
    <cellStyle name="Standard 2 22 2" xfId="6569" xr:uid="{00000000-0005-0000-0000-0000A9190000}"/>
    <cellStyle name="Standard 2 22 2 2" xfId="6570" xr:uid="{00000000-0005-0000-0000-0000AA190000}"/>
    <cellStyle name="Standard 2 22 2 2 2" xfId="6571" xr:uid="{00000000-0005-0000-0000-0000AB190000}"/>
    <cellStyle name="Standard 2 22 2 3" xfId="6572" xr:uid="{00000000-0005-0000-0000-0000AC190000}"/>
    <cellStyle name="Standard 2 22 3" xfId="6573" xr:uid="{00000000-0005-0000-0000-0000AD190000}"/>
    <cellStyle name="Standard 2 22 3 2" xfId="6574" xr:uid="{00000000-0005-0000-0000-0000AE190000}"/>
    <cellStyle name="Standard 2 22 4" xfId="6575" xr:uid="{00000000-0005-0000-0000-0000AF190000}"/>
    <cellStyle name="Standard 2 23" xfId="6576" xr:uid="{00000000-0005-0000-0000-0000B0190000}"/>
    <cellStyle name="Standard 2 23 2" xfId="6577" xr:uid="{00000000-0005-0000-0000-0000B1190000}"/>
    <cellStyle name="Standard 2 23 2 2" xfId="6578" xr:uid="{00000000-0005-0000-0000-0000B2190000}"/>
    <cellStyle name="Standard 2 23 2 2 2" xfId="6579" xr:uid="{00000000-0005-0000-0000-0000B3190000}"/>
    <cellStyle name="Standard 2 23 2 3" xfId="6580" xr:uid="{00000000-0005-0000-0000-0000B4190000}"/>
    <cellStyle name="Standard 2 23 3" xfId="6581" xr:uid="{00000000-0005-0000-0000-0000B5190000}"/>
    <cellStyle name="Standard 2 23 3 2" xfId="6582" xr:uid="{00000000-0005-0000-0000-0000B6190000}"/>
    <cellStyle name="Standard 2 23 4" xfId="6583" xr:uid="{00000000-0005-0000-0000-0000B7190000}"/>
    <cellStyle name="Standard 2 24" xfId="6584" xr:uid="{00000000-0005-0000-0000-0000B8190000}"/>
    <cellStyle name="Standard 2 24 2" xfId="6585" xr:uid="{00000000-0005-0000-0000-0000B9190000}"/>
    <cellStyle name="Standard 2 24 2 2" xfId="6586" xr:uid="{00000000-0005-0000-0000-0000BA190000}"/>
    <cellStyle name="Standard 2 24 2 2 2" xfId="6587" xr:uid="{00000000-0005-0000-0000-0000BB190000}"/>
    <cellStyle name="Standard 2 24 2 3" xfId="6588" xr:uid="{00000000-0005-0000-0000-0000BC190000}"/>
    <cellStyle name="Standard 2 24 3" xfId="6589" xr:uid="{00000000-0005-0000-0000-0000BD190000}"/>
    <cellStyle name="Standard 2 24 3 2" xfId="6590" xr:uid="{00000000-0005-0000-0000-0000BE190000}"/>
    <cellStyle name="Standard 2 24 4" xfId="6591" xr:uid="{00000000-0005-0000-0000-0000BF190000}"/>
    <cellStyle name="Standard 2 25" xfId="6592" xr:uid="{00000000-0005-0000-0000-0000C0190000}"/>
    <cellStyle name="Standard 2 25 2" xfId="6593" xr:uid="{00000000-0005-0000-0000-0000C1190000}"/>
    <cellStyle name="Standard 2 25 2 2" xfId="6594" xr:uid="{00000000-0005-0000-0000-0000C2190000}"/>
    <cellStyle name="Standard 2 25 3" xfId="6595" xr:uid="{00000000-0005-0000-0000-0000C3190000}"/>
    <cellStyle name="Standard 2 25 4" xfId="6596" xr:uid="{00000000-0005-0000-0000-0000C4190000}"/>
    <cellStyle name="Standard 2 26" xfId="6597" xr:uid="{00000000-0005-0000-0000-0000C5190000}"/>
    <cellStyle name="Standard 2 26 2" xfId="6598" xr:uid="{00000000-0005-0000-0000-0000C6190000}"/>
    <cellStyle name="Standard 2 26 2 2" xfId="6599" xr:uid="{00000000-0005-0000-0000-0000C7190000}"/>
    <cellStyle name="Standard 2 26 3" xfId="6600" xr:uid="{00000000-0005-0000-0000-0000C8190000}"/>
    <cellStyle name="Standard 2 26 4" xfId="6601" xr:uid="{00000000-0005-0000-0000-0000C9190000}"/>
    <cellStyle name="Standard 2 27" xfId="6602" xr:uid="{00000000-0005-0000-0000-0000CA190000}"/>
    <cellStyle name="Standard 2 27 2" xfId="6603" xr:uid="{00000000-0005-0000-0000-0000CB190000}"/>
    <cellStyle name="Standard 2 27 2 2" xfId="6604" xr:uid="{00000000-0005-0000-0000-0000CC190000}"/>
    <cellStyle name="Standard 2 27 3" xfId="6605" xr:uid="{00000000-0005-0000-0000-0000CD190000}"/>
    <cellStyle name="Standard 2 27 4" xfId="6606" xr:uid="{00000000-0005-0000-0000-0000CE190000}"/>
    <cellStyle name="Standard 2 28" xfId="6607" xr:uid="{00000000-0005-0000-0000-0000CF190000}"/>
    <cellStyle name="Standard 2 28 2" xfId="6608" xr:uid="{00000000-0005-0000-0000-0000D0190000}"/>
    <cellStyle name="Standard 2 28 2 2" xfId="6609" xr:uid="{00000000-0005-0000-0000-0000D1190000}"/>
    <cellStyle name="Standard 2 28 3" xfId="6610" xr:uid="{00000000-0005-0000-0000-0000D2190000}"/>
    <cellStyle name="Standard 2 28 4" xfId="6611" xr:uid="{00000000-0005-0000-0000-0000D3190000}"/>
    <cellStyle name="Standard 2 29" xfId="6612" xr:uid="{00000000-0005-0000-0000-0000D4190000}"/>
    <cellStyle name="Standard 2 29 2" xfId="6613" xr:uid="{00000000-0005-0000-0000-0000D5190000}"/>
    <cellStyle name="Standard 2 29 2 2" xfId="6614" xr:uid="{00000000-0005-0000-0000-0000D6190000}"/>
    <cellStyle name="Standard 2 29 3" xfId="6615" xr:uid="{00000000-0005-0000-0000-0000D7190000}"/>
    <cellStyle name="Standard 2 29 4" xfId="6616" xr:uid="{00000000-0005-0000-0000-0000D8190000}"/>
    <cellStyle name="Standard 2 3" xfId="6617" xr:uid="{00000000-0005-0000-0000-0000D9190000}"/>
    <cellStyle name="Standard 2 3 2" xfId="6618" xr:uid="{00000000-0005-0000-0000-0000DA190000}"/>
    <cellStyle name="Standard 2 3 2 2" xfId="6619" xr:uid="{00000000-0005-0000-0000-0000DB190000}"/>
    <cellStyle name="Standard 2 3 2 2 2" xfId="6620" xr:uid="{00000000-0005-0000-0000-0000DC190000}"/>
    <cellStyle name="Standard 2 3 2 2 3" xfId="6621" xr:uid="{00000000-0005-0000-0000-0000DD190000}"/>
    <cellStyle name="Standard 2 3 2 3" xfId="6622" xr:uid="{00000000-0005-0000-0000-0000DE190000}"/>
    <cellStyle name="Standard 2 3 2 4" xfId="6623" xr:uid="{00000000-0005-0000-0000-0000DF190000}"/>
    <cellStyle name="Standard 2 3 3" xfId="6624" xr:uid="{00000000-0005-0000-0000-0000E0190000}"/>
    <cellStyle name="Standard 2 3 3 2" xfId="6625" xr:uid="{00000000-0005-0000-0000-0000E1190000}"/>
    <cellStyle name="Standard 2 3 3 3" xfId="6626" xr:uid="{00000000-0005-0000-0000-0000E2190000}"/>
    <cellStyle name="Standard 2 3 4" xfId="6627" xr:uid="{00000000-0005-0000-0000-0000E3190000}"/>
    <cellStyle name="Standard 2 3 5" xfId="6628" xr:uid="{00000000-0005-0000-0000-0000E4190000}"/>
    <cellStyle name="Standard 2 30" xfId="6629" xr:uid="{00000000-0005-0000-0000-0000E5190000}"/>
    <cellStyle name="Standard 2 30 2" xfId="6630" xr:uid="{00000000-0005-0000-0000-0000E6190000}"/>
    <cellStyle name="Standard 2 30 2 2" xfId="6631" xr:uid="{00000000-0005-0000-0000-0000E7190000}"/>
    <cellStyle name="Standard 2 30 3" xfId="6632" xr:uid="{00000000-0005-0000-0000-0000E8190000}"/>
    <cellStyle name="Standard 2 30 4" xfId="6633" xr:uid="{00000000-0005-0000-0000-0000E9190000}"/>
    <cellStyle name="Standard 2 31" xfId="6634" xr:uid="{00000000-0005-0000-0000-0000EA190000}"/>
    <cellStyle name="Standard 2 31 2" xfId="6635" xr:uid="{00000000-0005-0000-0000-0000EB190000}"/>
    <cellStyle name="Standard 2 31 2 2" xfId="6636" xr:uid="{00000000-0005-0000-0000-0000EC190000}"/>
    <cellStyle name="Standard 2 31 3" xfId="6637" xr:uid="{00000000-0005-0000-0000-0000ED190000}"/>
    <cellStyle name="Standard 2 31 4" xfId="6638" xr:uid="{00000000-0005-0000-0000-0000EE190000}"/>
    <cellStyle name="Standard 2 32" xfId="6639" xr:uid="{00000000-0005-0000-0000-0000EF190000}"/>
    <cellStyle name="Standard 2 32 2" xfId="6640" xr:uid="{00000000-0005-0000-0000-0000F0190000}"/>
    <cellStyle name="Standard 2 32 2 2" xfId="6641" xr:uid="{00000000-0005-0000-0000-0000F1190000}"/>
    <cellStyle name="Standard 2 32 3" xfId="6642" xr:uid="{00000000-0005-0000-0000-0000F2190000}"/>
    <cellStyle name="Standard 2 32 4" xfId="6643" xr:uid="{00000000-0005-0000-0000-0000F3190000}"/>
    <cellStyle name="Standard 2 33" xfId="6644" xr:uid="{00000000-0005-0000-0000-0000F4190000}"/>
    <cellStyle name="Standard 2 33 2" xfId="6645" xr:uid="{00000000-0005-0000-0000-0000F5190000}"/>
    <cellStyle name="Standard 2 33 2 2" xfId="6646" xr:uid="{00000000-0005-0000-0000-0000F6190000}"/>
    <cellStyle name="Standard 2 33 3" xfId="6647" xr:uid="{00000000-0005-0000-0000-0000F7190000}"/>
    <cellStyle name="Standard 2 33 4" xfId="6648" xr:uid="{00000000-0005-0000-0000-0000F8190000}"/>
    <cellStyle name="Standard 2 34" xfId="6649" xr:uid="{00000000-0005-0000-0000-0000F9190000}"/>
    <cellStyle name="Standard 2 34 2" xfId="6650" xr:uid="{00000000-0005-0000-0000-0000FA190000}"/>
    <cellStyle name="Standard 2 34 2 2" xfId="6651" xr:uid="{00000000-0005-0000-0000-0000FB190000}"/>
    <cellStyle name="Standard 2 34 3" xfId="6652" xr:uid="{00000000-0005-0000-0000-0000FC190000}"/>
    <cellStyle name="Standard 2 35" xfId="6653" xr:uid="{00000000-0005-0000-0000-0000FD190000}"/>
    <cellStyle name="Standard 2 35 2" xfId="6654" xr:uid="{00000000-0005-0000-0000-0000FE190000}"/>
    <cellStyle name="Standard 2 35 2 2" xfId="6655" xr:uid="{00000000-0005-0000-0000-0000FF190000}"/>
    <cellStyle name="Standard 2 35 3" xfId="6656" xr:uid="{00000000-0005-0000-0000-0000001A0000}"/>
    <cellStyle name="Standard 2 36" xfId="6657" xr:uid="{00000000-0005-0000-0000-0000011A0000}"/>
    <cellStyle name="Standard 2 36 2" xfId="6658" xr:uid="{00000000-0005-0000-0000-0000021A0000}"/>
    <cellStyle name="Standard 2 36 2 2" xfId="6659" xr:uid="{00000000-0005-0000-0000-0000031A0000}"/>
    <cellStyle name="Standard 2 36 3" xfId="6660" xr:uid="{00000000-0005-0000-0000-0000041A0000}"/>
    <cellStyle name="Standard 2 37" xfId="6661" xr:uid="{00000000-0005-0000-0000-0000051A0000}"/>
    <cellStyle name="Standard 2 37 2" xfId="6662" xr:uid="{00000000-0005-0000-0000-0000061A0000}"/>
    <cellStyle name="Standard 2 37 2 2" xfId="6663" xr:uid="{00000000-0005-0000-0000-0000071A0000}"/>
    <cellStyle name="Standard 2 37 3" xfId="6664" xr:uid="{00000000-0005-0000-0000-0000081A0000}"/>
    <cellStyle name="Standard 2 38" xfId="6665" xr:uid="{00000000-0005-0000-0000-0000091A0000}"/>
    <cellStyle name="Standard 2 38 2" xfId="6666" xr:uid="{00000000-0005-0000-0000-00000A1A0000}"/>
    <cellStyle name="Standard 2 38 2 2" xfId="6667" xr:uid="{00000000-0005-0000-0000-00000B1A0000}"/>
    <cellStyle name="Standard 2 38 3" xfId="6668" xr:uid="{00000000-0005-0000-0000-00000C1A0000}"/>
    <cellStyle name="Standard 2 39" xfId="6669" xr:uid="{00000000-0005-0000-0000-00000D1A0000}"/>
    <cellStyle name="Standard 2 39 2" xfId="6670" xr:uid="{00000000-0005-0000-0000-00000E1A0000}"/>
    <cellStyle name="Standard 2 39 2 2" xfId="6671" xr:uid="{00000000-0005-0000-0000-00000F1A0000}"/>
    <cellStyle name="Standard 2 39 3" xfId="6672" xr:uid="{00000000-0005-0000-0000-0000101A0000}"/>
    <cellStyle name="Standard 2 4" xfId="6673" xr:uid="{00000000-0005-0000-0000-0000111A0000}"/>
    <cellStyle name="Standard 2 4 2" xfId="6674" xr:uid="{00000000-0005-0000-0000-0000121A0000}"/>
    <cellStyle name="Standard 2 4 2 2" xfId="6675" xr:uid="{00000000-0005-0000-0000-0000131A0000}"/>
    <cellStyle name="Standard 2 4 2 2 2" xfId="6676" xr:uid="{00000000-0005-0000-0000-0000141A0000}"/>
    <cellStyle name="Standard 2 4 2 2 3" xfId="6677" xr:uid="{00000000-0005-0000-0000-0000151A0000}"/>
    <cellStyle name="Standard 2 4 2 3" xfId="6678" xr:uid="{00000000-0005-0000-0000-0000161A0000}"/>
    <cellStyle name="Standard 2 4 2 4" xfId="6679" xr:uid="{00000000-0005-0000-0000-0000171A0000}"/>
    <cellStyle name="Standard 2 4 3" xfId="6680" xr:uid="{00000000-0005-0000-0000-0000181A0000}"/>
    <cellStyle name="Standard 2 4 3 2" xfId="6681" xr:uid="{00000000-0005-0000-0000-0000191A0000}"/>
    <cellStyle name="Standard 2 4 3 2 2" xfId="6682" xr:uid="{00000000-0005-0000-0000-00001A1A0000}"/>
    <cellStyle name="Standard 2 4 3 3" xfId="6683" xr:uid="{00000000-0005-0000-0000-00001B1A0000}"/>
    <cellStyle name="Standard 2 4 4" xfId="6684" xr:uid="{00000000-0005-0000-0000-00001C1A0000}"/>
    <cellStyle name="Standard 2 4 4 2" xfId="6685" xr:uid="{00000000-0005-0000-0000-00001D1A0000}"/>
    <cellStyle name="Standard 2 40" xfId="6686" xr:uid="{00000000-0005-0000-0000-00001E1A0000}"/>
    <cellStyle name="Standard 2 40 2" xfId="6687" xr:uid="{00000000-0005-0000-0000-00001F1A0000}"/>
    <cellStyle name="Standard 2 5" xfId="6688" xr:uid="{00000000-0005-0000-0000-0000201A0000}"/>
    <cellStyle name="Standard 2 5 2" xfId="6689" xr:uid="{00000000-0005-0000-0000-0000211A0000}"/>
    <cellStyle name="Standard 2 5 2 2" xfId="6690" xr:uid="{00000000-0005-0000-0000-0000221A0000}"/>
    <cellStyle name="Standard 2 5 2 2 2" xfId="6691" xr:uid="{00000000-0005-0000-0000-0000231A0000}"/>
    <cellStyle name="Standard 2 5 2 2 3" xfId="6692" xr:uid="{00000000-0005-0000-0000-0000241A0000}"/>
    <cellStyle name="Standard 2 5 2 3" xfId="6693" xr:uid="{00000000-0005-0000-0000-0000251A0000}"/>
    <cellStyle name="Standard 2 5 2 4" xfId="6694" xr:uid="{00000000-0005-0000-0000-0000261A0000}"/>
    <cellStyle name="Standard 2 5 3" xfId="6695" xr:uid="{00000000-0005-0000-0000-0000271A0000}"/>
    <cellStyle name="Standard 2 5 3 2" xfId="6696" xr:uid="{00000000-0005-0000-0000-0000281A0000}"/>
    <cellStyle name="Standard 2 5 3 3" xfId="6697" xr:uid="{00000000-0005-0000-0000-0000291A0000}"/>
    <cellStyle name="Standard 2 5 4" xfId="6698" xr:uid="{00000000-0005-0000-0000-00002A1A0000}"/>
    <cellStyle name="Standard 2 6" xfId="6699" xr:uid="{00000000-0005-0000-0000-00002B1A0000}"/>
    <cellStyle name="Standard 2 6 2" xfId="6700" xr:uid="{00000000-0005-0000-0000-00002C1A0000}"/>
    <cellStyle name="Standard 2 6 2 2" xfId="6701" xr:uid="{00000000-0005-0000-0000-00002D1A0000}"/>
    <cellStyle name="Standard 2 6 2 2 2" xfId="6702" xr:uid="{00000000-0005-0000-0000-00002E1A0000}"/>
    <cellStyle name="Standard 2 6 2 2 3" xfId="6703" xr:uid="{00000000-0005-0000-0000-00002F1A0000}"/>
    <cellStyle name="Standard 2 6 2 3" xfId="6704" xr:uid="{00000000-0005-0000-0000-0000301A0000}"/>
    <cellStyle name="Standard 2 6 2 4" xfId="6705" xr:uid="{00000000-0005-0000-0000-0000311A0000}"/>
    <cellStyle name="Standard 2 6 3" xfId="6706" xr:uid="{00000000-0005-0000-0000-0000321A0000}"/>
    <cellStyle name="Standard 2 6 3 2" xfId="6707" xr:uid="{00000000-0005-0000-0000-0000331A0000}"/>
    <cellStyle name="Standard 2 6 3 3" xfId="6708" xr:uid="{00000000-0005-0000-0000-0000341A0000}"/>
    <cellStyle name="Standard 2 6 4" xfId="6709" xr:uid="{00000000-0005-0000-0000-0000351A0000}"/>
    <cellStyle name="Standard 2 7" xfId="6710" xr:uid="{00000000-0005-0000-0000-0000361A0000}"/>
    <cellStyle name="Standard 2 7 2" xfId="6711" xr:uid="{00000000-0005-0000-0000-0000371A0000}"/>
    <cellStyle name="Standard 2 7 2 2" xfId="6712" xr:uid="{00000000-0005-0000-0000-0000381A0000}"/>
    <cellStyle name="Standard 2 7 2 2 2" xfId="6713" xr:uid="{00000000-0005-0000-0000-0000391A0000}"/>
    <cellStyle name="Standard 2 7 2 2 3" xfId="6714" xr:uid="{00000000-0005-0000-0000-00003A1A0000}"/>
    <cellStyle name="Standard 2 7 2 3" xfId="6715" xr:uid="{00000000-0005-0000-0000-00003B1A0000}"/>
    <cellStyle name="Standard 2 7 2 4" xfId="6716" xr:uid="{00000000-0005-0000-0000-00003C1A0000}"/>
    <cellStyle name="Standard 2 7 3" xfId="6717" xr:uid="{00000000-0005-0000-0000-00003D1A0000}"/>
    <cellStyle name="Standard 2 7 3 2" xfId="6718" xr:uid="{00000000-0005-0000-0000-00003E1A0000}"/>
    <cellStyle name="Standard 2 7 3 3" xfId="6719" xr:uid="{00000000-0005-0000-0000-00003F1A0000}"/>
    <cellStyle name="Standard 2 7 4" xfId="6720" xr:uid="{00000000-0005-0000-0000-0000401A0000}"/>
    <cellStyle name="Standard 2 8" xfId="6721" xr:uid="{00000000-0005-0000-0000-0000411A0000}"/>
    <cellStyle name="Standard 2 8 2" xfId="6722" xr:uid="{00000000-0005-0000-0000-0000421A0000}"/>
    <cellStyle name="Standard 2 8 2 2" xfId="6723" xr:uid="{00000000-0005-0000-0000-0000431A0000}"/>
    <cellStyle name="Standard 2 8 2 2 2" xfId="6724" xr:uid="{00000000-0005-0000-0000-0000441A0000}"/>
    <cellStyle name="Standard 2 8 2 2 3" xfId="6725" xr:uid="{00000000-0005-0000-0000-0000451A0000}"/>
    <cellStyle name="Standard 2 8 2 3" xfId="6726" xr:uid="{00000000-0005-0000-0000-0000461A0000}"/>
    <cellStyle name="Standard 2 8 2 4" xfId="6727" xr:uid="{00000000-0005-0000-0000-0000471A0000}"/>
    <cellStyle name="Standard 2 8 3" xfId="6728" xr:uid="{00000000-0005-0000-0000-0000481A0000}"/>
    <cellStyle name="Standard 2 8 3 2" xfId="6729" xr:uid="{00000000-0005-0000-0000-0000491A0000}"/>
    <cellStyle name="Standard 2 8 3 3" xfId="6730" xr:uid="{00000000-0005-0000-0000-00004A1A0000}"/>
    <cellStyle name="Standard 2 8 4" xfId="6731" xr:uid="{00000000-0005-0000-0000-00004B1A0000}"/>
    <cellStyle name="Standard 2 8 5" xfId="6732" xr:uid="{00000000-0005-0000-0000-00004C1A0000}"/>
    <cellStyle name="Standard 2 9" xfId="6733" xr:uid="{00000000-0005-0000-0000-00004D1A0000}"/>
    <cellStyle name="Standard 2 9 2" xfId="6734" xr:uid="{00000000-0005-0000-0000-00004E1A0000}"/>
    <cellStyle name="Standard 2 9 2 2" xfId="6735" xr:uid="{00000000-0005-0000-0000-00004F1A0000}"/>
    <cellStyle name="Standard 2 9 2 2 2" xfId="6736" xr:uid="{00000000-0005-0000-0000-0000501A0000}"/>
    <cellStyle name="Standard 2 9 2 2 3" xfId="6737" xr:uid="{00000000-0005-0000-0000-0000511A0000}"/>
    <cellStyle name="Standard 2 9 2 3" xfId="6738" xr:uid="{00000000-0005-0000-0000-0000521A0000}"/>
    <cellStyle name="Standard 2 9 2 4" xfId="6739" xr:uid="{00000000-0005-0000-0000-0000531A0000}"/>
    <cellStyle name="Standard 2 9 3" xfId="6740" xr:uid="{00000000-0005-0000-0000-0000541A0000}"/>
    <cellStyle name="Standard 2 9 3 2" xfId="6741" xr:uid="{00000000-0005-0000-0000-0000551A0000}"/>
    <cellStyle name="Standard 2 9 3 3" xfId="6742" xr:uid="{00000000-0005-0000-0000-0000561A0000}"/>
    <cellStyle name="Standard 2 9 4" xfId="6743" xr:uid="{00000000-0005-0000-0000-0000571A0000}"/>
    <cellStyle name="Standard 2 9 5" xfId="6744" xr:uid="{00000000-0005-0000-0000-0000581A0000}"/>
    <cellStyle name="Standard 20" xfId="6745" xr:uid="{00000000-0005-0000-0000-0000591A0000}"/>
    <cellStyle name="Standard 20 2" xfId="6746" xr:uid="{00000000-0005-0000-0000-00005A1A0000}"/>
    <cellStyle name="Standard 20 2 2" xfId="6747" xr:uid="{00000000-0005-0000-0000-00005B1A0000}"/>
    <cellStyle name="Standard 20 3" xfId="6748" xr:uid="{00000000-0005-0000-0000-00005C1A0000}"/>
    <cellStyle name="Standard 20 3 2" xfId="6749" xr:uid="{00000000-0005-0000-0000-00005D1A0000}"/>
    <cellStyle name="Standard 20 4" xfId="6750" xr:uid="{00000000-0005-0000-0000-00005E1A0000}"/>
    <cellStyle name="Standard 20 4 2" xfId="6751" xr:uid="{00000000-0005-0000-0000-00005F1A0000}"/>
    <cellStyle name="Standard 20 5" xfId="6752" xr:uid="{00000000-0005-0000-0000-0000601A0000}"/>
    <cellStyle name="Standard 21 2" xfId="6753" xr:uid="{00000000-0005-0000-0000-0000611A0000}"/>
    <cellStyle name="Standard 21 2 2" xfId="6754" xr:uid="{00000000-0005-0000-0000-0000621A0000}"/>
    <cellStyle name="Standard 21 3" xfId="6755" xr:uid="{00000000-0005-0000-0000-0000631A0000}"/>
    <cellStyle name="Standard 21 3 2" xfId="6756" xr:uid="{00000000-0005-0000-0000-0000641A0000}"/>
    <cellStyle name="Standard 21 4" xfId="6757" xr:uid="{00000000-0005-0000-0000-0000651A0000}"/>
    <cellStyle name="Standard 21 4 2" xfId="6758" xr:uid="{00000000-0005-0000-0000-0000661A0000}"/>
    <cellStyle name="Standard 22" xfId="6759" xr:uid="{00000000-0005-0000-0000-0000671A0000}"/>
    <cellStyle name="Standard 22 2" xfId="6760" xr:uid="{00000000-0005-0000-0000-0000681A0000}"/>
    <cellStyle name="Standard 22 2 2" xfId="6761" xr:uid="{00000000-0005-0000-0000-0000691A0000}"/>
    <cellStyle name="Standard 22 3" xfId="6762" xr:uid="{00000000-0005-0000-0000-00006A1A0000}"/>
    <cellStyle name="Standard 23" xfId="6763" xr:uid="{00000000-0005-0000-0000-00006B1A0000}"/>
    <cellStyle name="Standard 23 2" xfId="6764" xr:uid="{00000000-0005-0000-0000-00006C1A0000}"/>
    <cellStyle name="Standard 23 2 2" xfId="6765" xr:uid="{00000000-0005-0000-0000-00006D1A0000}"/>
    <cellStyle name="Standard 23 3" xfId="6766" xr:uid="{00000000-0005-0000-0000-00006E1A0000}"/>
    <cellStyle name="Standard 24" xfId="6767" xr:uid="{00000000-0005-0000-0000-00006F1A0000}"/>
    <cellStyle name="Standard 24 2" xfId="6768" xr:uid="{00000000-0005-0000-0000-0000701A0000}"/>
    <cellStyle name="Standard 24 2 2" xfId="6769" xr:uid="{00000000-0005-0000-0000-0000711A0000}"/>
    <cellStyle name="Standard 24 3" xfId="6770" xr:uid="{00000000-0005-0000-0000-0000721A0000}"/>
    <cellStyle name="Standard 25" xfId="6771" xr:uid="{00000000-0005-0000-0000-0000731A0000}"/>
    <cellStyle name="Standard 25 2" xfId="6772" xr:uid="{00000000-0005-0000-0000-0000741A0000}"/>
    <cellStyle name="Standard 25 2 2" xfId="6773" xr:uid="{00000000-0005-0000-0000-0000751A0000}"/>
    <cellStyle name="Standard 25 3" xfId="6774" xr:uid="{00000000-0005-0000-0000-0000761A0000}"/>
    <cellStyle name="Standard 26" xfId="6775" xr:uid="{00000000-0005-0000-0000-0000771A0000}"/>
    <cellStyle name="Standard 26 2" xfId="6776" xr:uid="{00000000-0005-0000-0000-0000781A0000}"/>
    <cellStyle name="Standard 26 2 2" xfId="6777" xr:uid="{00000000-0005-0000-0000-0000791A0000}"/>
    <cellStyle name="Standard 26 3" xfId="6778" xr:uid="{00000000-0005-0000-0000-00007A1A0000}"/>
    <cellStyle name="Standard 27" xfId="6779" xr:uid="{00000000-0005-0000-0000-00007B1A0000}"/>
    <cellStyle name="Standard 27 2" xfId="6780" xr:uid="{00000000-0005-0000-0000-00007C1A0000}"/>
    <cellStyle name="Standard 27 2 2" xfId="6781" xr:uid="{00000000-0005-0000-0000-00007D1A0000}"/>
    <cellStyle name="Standard 27 3" xfId="6782" xr:uid="{00000000-0005-0000-0000-00007E1A0000}"/>
    <cellStyle name="Standard 28" xfId="6783" xr:uid="{00000000-0005-0000-0000-00007F1A0000}"/>
    <cellStyle name="Standard 28 2" xfId="6784" xr:uid="{00000000-0005-0000-0000-0000801A0000}"/>
    <cellStyle name="Standard 28 2 2" xfId="6785" xr:uid="{00000000-0005-0000-0000-0000811A0000}"/>
    <cellStyle name="Standard 28 2 2 2" xfId="6786" xr:uid="{00000000-0005-0000-0000-0000821A0000}"/>
    <cellStyle name="Standard 28 2 2 3" xfId="6787" xr:uid="{00000000-0005-0000-0000-0000831A0000}"/>
    <cellStyle name="Standard 28 2 3" xfId="6788" xr:uid="{00000000-0005-0000-0000-0000841A0000}"/>
    <cellStyle name="Standard 28 2 4" xfId="6789" xr:uid="{00000000-0005-0000-0000-0000851A0000}"/>
    <cellStyle name="Standard 28 3" xfId="6790" xr:uid="{00000000-0005-0000-0000-0000861A0000}"/>
    <cellStyle name="Standard 28 3 2" xfId="6791" xr:uid="{00000000-0005-0000-0000-0000871A0000}"/>
    <cellStyle name="Standard 28 3 2 2" xfId="6792" xr:uid="{00000000-0005-0000-0000-0000881A0000}"/>
    <cellStyle name="Standard 28 3 3" xfId="6793" xr:uid="{00000000-0005-0000-0000-0000891A0000}"/>
    <cellStyle name="Standard 28 3 4" xfId="6794" xr:uid="{00000000-0005-0000-0000-00008A1A0000}"/>
    <cellStyle name="Standard 29" xfId="6795" xr:uid="{00000000-0005-0000-0000-00008B1A0000}"/>
    <cellStyle name="Standard 29 2" xfId="6796" xr:uid="{00000000-0005-0000-0000-00008C1A0000}"/>
    <cellStyle name="Standard 29 2 2" xfId="6797" xr:uid="{00000000-0005-0000-0000-00008D1A0000}"/>
    <cellStyle name="Standard 29 3" xfId="6798" xr:uid="{00000000-0005-0000-0000-00008E1A0000}"/>
    <cellStyle name="Standard 3" xfId="6799" xr:uid="{00000000-0005-0000-0000-00008F1A0000}"/>
    <cellStyle name="Standard 3 10" xfId="6800" xr:uid="{00000000-0005-0000-0000-0000901A0000}"/>
    <cellStyle name="Standard 3 10 2" xfId="6801" xr:uid="{00000000-0005-0000-0000-0000911A0000}"/>
    <cellStyle name="Standard 3 10 2 2" xfId="6802" xr:uid="{00000000-0005-0000-0000-0000921A0000}"/>
    <cellStyle name="Standard 3 10 3" xfId="6803" xr:uid="{00000000-0005-0000-0000-0000931A0000}"/>
    <cellStyle name="Standard 3 11" xfId="6804" xr:uid="{00000000-0005-0000-0000-0000941A0000}"/>
    <cellStyle name="Standard 3 11 2" xfId="6805" xr:uid="{00000000-0005-0000-0000-0000951A0000}"/>
    <cellStyle name="Standard 3 11 2 2" xfId="6806" xr:uid="{00000000-0005-0000-0000-0000961A0000}"/>
    <cellStyle name="Standard 3 11 3" xfId="6807" xr:uid="{00000000-0005-0000-0000-0000971A0000}"/>
    <cellStyle name="Standard 3 12" xfId="6808" xr:uid="{00000000-0005-0000-0000-0000981A0000}"/>
    <cellStyle name="Standard 3 12 2" xfId="6809" xr:uid="{00000000-0005-0000-0000-0000991A0000}"/>
    <cellStyle name="Standard 3 12 2 2" xfId="6810" xr:uid="{00000000-0005-0000-0000-00009A1A0000}"/>
    <cellStyle name="Standard 3 12 3" xfId="6811" xr:uid="{00000000-0005-0000-0000-00009B1A0000}"/>
    <cellStyle name="Standard 3 13" xfId="6812" xr:uid="{00000000-0005-0000-0000-00009C1A0000}"/>
    <cellStyle name="Standard 3 13 2" xfId="6813" xr:uid="{00000000-0005-0000-0000-00009D1A0000}"/>
    <cellStyle name="Standard 3 13 2 2" xfId="6814" xr:uid="{00000000-0005-0000-0000-00009E1A0000}"/>
    <cellStyle name="Standard 3 13 3" xfId="6815" xr:uid="{00000000-0005-0000-0000-00009F1A0000}"/>
    <cellStyle name="Standard 3 14" xfId="6816" xr:uid="{00000000-0005-0000-0000-0000A01A0000}"/>
    <cellStyle name="Standard 3 14 2" xfId="6817" xr:uid="{00000000-0005-0000-0000-0000A11A0000}"/>
    <cellStyle name="Standard 3 14 2 2" xfId="6818" xr:uid="{00000000-0005-0000-0000-0000A21A0000}"/>
    <cellStyle name="Standard 3 14 3" xfId="6819" xr:uid="{00000000-0005-0000-0000-0000A31A0000}"/>
    <cellStyle name="Standard 3 15" xfId="6820" xr:uid="{00000000-0005-0000-0000-0000A41A0000}"/>
    <cellStyle name="Standard 3 15 2" xfId="6821" xr:uid="{00000000-0005-0000-0000-0000A51A0000}"/>
    <cellStyle name="Standard 3 15 2 2" xfId="6822" xr:uid="{00000000-0005-0000-0000-0000A61A0000}"/>
    <cellStyle name="Standard 3 15 3" xfId="6823" xr:uid="{00000000-0005-0000-0000-0000A71A0000}"/>
    <cellStyle name="Standard 3 16" xfId="6824" xr:uid="{00000000-0005-0000-0000-0000A81A0000}"/>
    <cellStyle name="Standard 3 16 2" xfId="6825" xr:uid="{00000000-0005-0000-0000-0000A91A0000}"/>
    <cellStyle name="Standard 3 16 2 2" xfId="6826" xr:uid="{00000000-0005-0000-0000-0000AA1A0000}"/>
    <cellStyle name="Standard 3 16 3" xfId="6827" xr:uid="{00000000-0005-0000-0000-0000AB1A0000}"/>
    <cellStyle name="Standard 3 17" xfId="6828" xr:uid="{00000000-0005-0000-0000-0000AC1A0000}"/>
    <cellStyle name="Standard 3 17 2" xfId="6829" xr:uid="{00000000-0005-0000-0000-0000AD1A0000}"/>
    <cellStyle name="Standard 3 17 2 2" xfId="6830" xr:uid="{00000000-0005-0000-0000-0000AE1A0000}"/>
    <cellStyle name="Standard 3 17 3" xfId="6831" xr:uid="{00000000-0005-0000-0000-0000AF1A0000}"/>
    <cellStyle name="Standard 3 18" xfId="6832" xr:uid="{00000000-0005-0000-0000-0000B01A0000}"/>
    <cellStyle name="Standard 3 18 2" xfId="6833" xr:uid="{00000000-0005-0000-0000-0000B11A0000}"/>
    <cellStyle name="Standard 3 18 2 2" xfId="6834" xr:uid="{00000000-0005-0000-0000-0000B21A0000}"/>
    <cellStyle name="Standard 3 18 3" xfId="6835" xr:uid="{00000000-0005-0000-0000-0000B31A0000}"/>
    <cellStyle name="Standard 3 19" xfId="6836" xr:uid="{00000000-0005-0000-0000-0000B41A0000}"/>
    <cellStyle name="Standard 3 19 2" xfId="6837" xr:uid="{00000000-0005-0000-0000-0000B51A0000}"/>
    <cellStyle name="Standard 3 19 2 2" xfId="6838" xr:uid="{00000000-0005-0000-0000-0000B61A0000}"/>
    <cellStyle name="Standard 3 19 3" xfId="6839" xr:uid="{00000000-0005-0000-0000-0000B71A0000}"/>
    <cellStyle name="Standard 3 2" xfId="6840" xr:uid="{00000000-0005-0000-0000-0000B81A0000}"/>
    <cellStyle name="Standard 3 2 2" xfId="6841" xr:uid="{00000000-0005-0000-0000-0000B91A0000}"/>
    <cellStyle name="Standard 3 2 2 2" xfId="6842" xr:uid="{00000000-0005-0000-0000-0000BA1A0000}"/>
    <cellStyle name="Standard 3 2 2 3" xfId="6843" xr:uid="{00000000-0005-0000-0000-0000BB1A0000}"/>
    <cellStyle name="Standard 3 2 3" xfId="6844" xr:uid="{00000000-0005-0000-0000-0000BC1A0000}"/>
    <cellStyle name="Standard 3 2 4" xfId="6845" xr:uid="{00000000-0005-0000-0000-0000BD1A0000}"/>
    <cellStyle name="Standard 3 20" xfId="6846" xr:uid="{00000000-0005-0000-0000-0000BE1A0000}"/>
    <cellStyle name="Standard 3 20 2" xfId="6847" xr:uid="{00000000-0005-0000-0000-0000BF1A0000}"/>
    <cellStyle name="Standard 3 20 2 2" xfId="6848" xr:uid="{00000000-0005-0000-0000-0000C01A0000}"/>
    <cellStyle name="Standard 3 20 3" xfId="6849" xr:uid="{00000000-0005-0000-0000-0000C11A0000}"/>
    <cellStyle name="Standard 3 21" xfId="6850" xr:uid="{00000000-0005-0000-0000-0000C21A0000}"/>
    <cellStyle name="Standard 3 21 2" xfId="6851" xr:uid="{00000000-0005-0000-0000-0000C31A0000}"/>
    <cellStyle name="Standard 3 21 2 2" xfId="6852" xr:uid="{00000000-0005-0000-0000-0000C41A0000}"/>
    <cellStyle name="Standard 3 21 3" xfId="6853" xr:uid="{00000000-0005-0000-0000-0000C51A0000}"/>
    <cellStyle name="Standard 3 22" xfId="6854" xr:uid="{00000000-0005-0000-0000-0000C61A0000}"/>
    <cellStyle name="Standard 3 22 2" xfId="6855" xr:uid="{00000000-0005-0000-0000-0000C71A0000}"/>
    <cellStyle name="Standard 3 22 2 2" xfId="6856" xr:uid="{00000000-0005-0000-0000-0000C81A0000}"/>
    <cellStyle name="Standard 3 22 3" xfId="6857" xr:uid="{00000000-0005-0000-0000-0000C91A0000}"/>
    <cellStyle name="Standard 3 23" xfId="6858" xr:uid="{00000000-0005-0000-0000-0000CA1A0000}"/>
    <cellStyle name="Standard 3 23 2" xfId="6859" xr:uid="{00000000-0005-0000-0000-0000CB1A0000}"/>
    <cellStyle name="Standard 3 23 2 2" xfId="6860" xr:uid="{00000000-0005-0000-0000-0000CC1A0000}"/>
    <cellStyle name="Standard 3 23 3" xfId="6861" xr:uid="{00000000-0005-0000-0000-0000CD1A0000}"/>
    <cellStyle name="Standard 3 24" xfId="6862" xr:uid="{00000000-0005-0000-0000-0000CE1A0000}"/>
    <cellStyle name="Standard 3 24 2" xfId="6863" xr:uid="{00000000-0005-0000-0000-0000CF1A0000}"/>
    <cellStyle name="Standard 3 24 2 2" xfId="6864" xr:uid="{00000000-0005-0000-0000-0000D01A0000}"/>
    <cellStyle name="Standard 3 24 3" xfId="6865" xr:uid="{00000000-0005-0000-0000-0000D11A0000}"/>
    <cellStyle name="Standard 3 25" xfId="6866" xr:uid="{00000000-0005-0000-0000-0000D21A0000}"/>
    <cellStyle name="Standard 3 25 2" xfId="6867" xr:uid="{00000000-0005-0000-0000-0000D31A0000}"/>
    <cellStyle name="Standard 3 25 2 2" xfId="6868" xr:uid="{00000000-0005-0000-0000-0000D41A0000}"/>
    <cellStyle name="Standard 3 25 3" xfId="6869" xr:uid="{00000000-0005-0000-0000-0000D51A0000}"/>
    <cellStyle name="Standard 3 26" xfId="6870" xr:uid="{00000000-0005-0000-0000-0000D61A0000}"/>
    <cellStyle name="Standard 3 26 2" xfId="6871" xr:uid="{00000000-0005-0000-0000-0000D71A0000}"/>
    <cellStyle name="Standard 3 26 2 2" xfId="6872" xr:uid="{00000000-0005-0000-0000-0000D81A0000}"/>
    <cellStyle name="Standard 3 26 3" xfId="6873" xr:uid="{00000000-0005-0000-0000-0000D91A0000}"/>
    <cellStyle name="Standard 3 27" xfId="6874" xr:uid="{00000000-0005-0000-0000-0000DA1A0000}"/>
    <cellStyle name="Standard 3 27 2" xfId="6875" xr:uid="{00000000-0005-0000-0000-0000DB1A0000}"/>
    <cellStyle name="Standard 3 27 2 2" xfId="6876" xr:uid="{00000000-0005-0000-0000-0000DC1A0000}"/>
    <cellStyle name="Standard 3 27 3" xfId="6877" xr:uid="{00000000-0005-0000-0000-0000DD1A0000}"/>
    <cellStyle name="Standard 3 28" xfId="6878" xr:uid="{00000000-0005-0000-0000-0000DE1A0000}"/>
    <cellStyle name="Standard 3 28 2" xfId="6879" xr:uid="{00000000-0005-0000-0000-0000DF1A0000}"/>
    <cellStyle name="Standard 3 28 2 2" xfId="6880" xr:uid="{00000000-0005-0000-0000-0000E01A0000}"/>
    <cellStyle name="Standard 3 28 3" xfId="6881" xr:uid="{00000000-0005-0000-0000-0000E11A0000}"/>
    <cellStyle name="Standard 3 29" xfId="6882" xr:uid="{00000000-0005-0000-0000-0000E21A0000}"/>
    <cellStyle name="Standard 3 29 2" xfId="6883" xr:uid="{00000000-0005-0000-0000-0000E31A0000}"/>
    <cellStyle name="Standard 3 29 2 2" xfId="6884" xr:uid="{00000000-0005-0000-0000-0000E41A0000}"/>
    <cellStyle name="Standard 3 29 3" xfId="6885" xr:uid="{00000000-0005-0000-0000-0000E51A0000}"/>
    <cellStyle name="Standard 3 3" xfId="6886" xr:uid="{00000000-0005-0000-0000-0000E61A0000}"/>
    <cellStyle name="Standard 3 3 2" xfId="6887" xr:uid="{00000000-0005-0000-0000-0000E71A0000}"/>
    <cellStyle name="Standard 3 3 2 2" xfId="6888" xr:uid="{00000000-0005-0000-0000-0000E81A0000}"/>
    <cellStyle name="Standard 3 3 3" xfId="6889" xr:uid="{00000000-0005-0000-0000-0000E91A0000}"/>
    <cellStyle name="Standard 3 3 4" xfId="6890" xr:uid="{00000000-0005-0000-0000-0000EA1A0000}"/>
    <cellStyle name="Standard 3 30" xfId="6891" xr:uid="{00000000-0005-0000-0000-0000EB1A0000}"/>
    <cellStyle name="Standard 3 30 2" xfId="6892" xr:uid="{00000000-0005-0000-0000-0000EC1A0000}"/>
    <cellStyle name="Standard 3 30 2 2" xfId="6893" xr:uid="{00000000-0005-0000-0000-0000ED1A0000}"/>
    <cellStyle name="Standard 3 30 3" xfId="6894" xr:uid="{00000000-0005-0000-0000-0000EE1A0000}"/>
    <cellStyle name="Standard 3 31" xfId="6895" xr:uid="{00000000-0005-0000-0000-0000EF1A0000}"/>
    <cellStyle name="Standard 3 31 2" xfId="6896" xr:uid="{00000000-0005-0000-0000-0000F01A0000}"/>
    <cellStyle name="Standard 3 32" xfId="6897" xr:uid="{00000000-0005-0000-0000-0000F11A0000}"/>
    <cellStyle name="Standard 3 32 2" xfId="6898" xr:uid="{00000000-0005-0000-0000-0000F21A0000}"/>
    <cellStyle name="Standard 3 33" xfId="6899" xr:uid="{00000000-0005-0000-0000-0000F31A0000}"/>
    <cellStyle name="Standard 3 33 2" xfId="6900" xr:uid="{00000000-0005-0000-0000-0000F41A0000}"/>
    <cellStyle name="Standard 3 34" xfId="6901" xr:uid="{00000000-0005-0000-0000-0000F51A0000}"/>
    <cellStyle name="Standard 3 34 2" xfId="6902" xr:uid="{00000000-0005-0000-0000-0000F61A0000}"/>
    <cellStyle name="Standard 3 35" xfId="6903" xr:uid="{00000000-0005-0000-0000-0000F71A0000}"/>
    <cellStyle name="Standard 3 35 2" xfId="6904" xr:uid="{00000000-0005-0000-0000-0000F81A0000}"/>
    <cellStyle name="Standard 3 36" xfId="6905" xr:uid="{00000000-0005-0000-0000-0000F91A0000}"/>
    <cellStyle name="Standard 3 36 2" xfId="6906" xr:uid="{00000000-0005-0000-0000-0000FA1A0000}"/>
    <cellStyle name="Standard 3 37" xfId="6907" xr:uid="{00000000-0005-0000-0000-0000FB1A0000}"/>
    <cellStyle name="Standard 3 37 2" xfId="6908" xr:uid="{00000000-0005-0000-0000-0000FC1A0000}"/>
    <cellStyle name="Standard 3 38" xfId="6909" xr:uid="{00000000-0005-0000-0000-0000FD1A0000}"/>
    <cellStyle name="Standard 3 38 2" xfId="6910" xr:uid="{00000000-0005-0000-0000-0000FE1A0000}"/>
    <cellStyle name="Standard 3 39" xfId="6911" xr:uid="{00000000-0005-0000-0000-0000FF1A0000}"/>
    <cellStyle name="Standard 3 39 2" xfId="6912" xr:uid="{00000000-0005-0000-0000-0000001B0000}"/>
    <cellStyle name="Standard 3 4" xfId="6913" xr:uid="{00000000-0005-0000-0000-0000011B0000}"/>
    <cellStyle name="Standard 3 4 2" xfId="6914" xr:uid="{00000000-0005-0000-0000-0000021B0000}"/>
    <cellStyle name="Standard 3 4 2 2" xfId="6915" xr:uid="{00000000-0005-0000-0000-0000031B0000}"/>
    <cellStyle name="Standard 3 4 3" xfId="6916" xr:uid="{00000000-0005-0000-0000-0000041B0000}"/>
    <cellStyle name="Standard 3 40" xfId="6917" xr:uid="{00000000-0005-0000-0000-0000051B0000}"/>
    <cellStyle name="Standard 3 40 2" xfId="6918" xr:uid="{00000000-0005-0000-0000-0000061B0000}"/>
    <cellStyle name="Standard 3 41" xfId="6919" xr:uid="{00000000-0005-0000-0000-0000071B0000}"/>
    <cellStyle name="Standard 3 41 2" xfId="6920" xr:uid="{00000000-0005-0000-0000-0000081B0000}"/>
    <cellStyle name="Standard 3 42" xfId="6921" xr:uid="{00000000-0005-0000-0000-0000091B0000}"/>
    <cellStyle name="Standard 3 42 2" xfId="6922" xr:uid="{00000000-0005-0000-0000-00000A1B0000}"/>
    <cellStyle name="Standard 3 43" xfId="6923" xr:uid="{00000000-0005-0000-0000-00000B1B0000}"/>
    <cellStyle name="Standard 3 43 2" xfId="6924" xr:uid="{00000000-0005-0000-0000-00000C1B0000}"/>
    <cellStyle name="Standard 3 44" xfId="6925" xr:uid="{00000000-0005-0000-0000-00000D1B0000}"/>
    <cellStyle name="Standard 3 44 2" xfId="6926" xr:uid="{00000000-0005-0000-0000-00000E1B0000}"/>
    <cellStyle name="Standard 3 45" xfId="6927" xr:uid="{00000000-0005-0000-0000-00000F1B0000}"/>
    <cellStyle name="Standard 3 45 2" xfId="6928" xr:uid="{00000000-0005-0000-0000-0000101B0000}"/>
    <cellStyle name="Standard 3 46" xfId="6929" xr:uid="{00000000-0005-0000-0000-0000111B0000}"/>
    <cellStyle name="Standard 3 46 2" xfId="6930" xr:uid="{00000000-0005-0000-0000-0000121B0000}"/>
    <cellStyle name="Standard 3 47" xfId="6931" xr:uid="{00000000-0005-0000-0000-0000131B0000}"/>
    <cellStyle name="Standard 3 47 2" xfId="6932" xr:uid="{00000000-0005-0000-0000-0000141B0000}"/>
    <cellStyle name="Standard 3 48" xfId="6933" xr:uid="{00000000-0005-0000-0000-0000151B0000}"/>
    <cellStyle name="Standard 3 48 2" xfId="6934" xr:uid="{00000000-0005-0000-0000-0000161B0000}"/>
    <cellStyle name="Standard 3 49" xfId="6935" xr:uid="{00000000-0005-0000-0000-0000171B0000}"/>
    <cellStyle name="Standard 3 49 2" xfId="6936" xr:uid="{00000000-0005-0000-0000-0000181B0000}"/>
    <cellStyle name="Standard 3 5" xfId="6937" xr:uid="{00000000-0005-0000-0000-0000191B0000}"/>
    <cellStyle name="Standard 3 5 2" xfId="6938" xr:uid="{00000000-0005-0000-0000-00001A1B0000}"/>
    <cellStyle name="Standard 3 5 2 2" xfId="6939" xr:uid="{00000000-0005-0000-0000-00001B1B0000}"/>
    <cellStyle name="Standard 3 5 3" xfId="6940" xr:uid="{00000000-0005-0000-0000-00001C1B0000}"/>
    <cellStyle name="Standard 3 50" xfId="6941" xr:uid="{00000000-0005-0000-0000-00001D1B0000}"/>
    <cellStyle name="Standard 3 50 2" xfId="6942" xr:uid="{00000000-0005-0000-0000-00001E1B0000}"/>
    <cellStyle name="Standard 3 51" xfId="6943" xr:uid="{00000000-0005-0000-0000-00001F1B0000}"/>
    <cellStyle name="Standard 3 51 2" xfId="6944" xr:uid="{00000000-0005-0000-0000-0000201B0000}"/>
    <cellStyle name="Standard 3 52" xfId="6945" xr:uid="{00000000-0005-0000-0000-0000211B0000}"/>
    <cellStyle name="Standard 3 52 2" xfId="6946" xr:uid="{00000000-0005-0000-0000-0000221B0000}"/>
    <cellStyle name="Standard 3 53" xfId="6947" xr:uid="{00000000-0005-0000-0000-0000231B0000}"/>
    <cellStyle name="Standard 3 53 2" xfId="6948" xr:uid="{00000000-0005-0000-0000-0000241B0000}"/>
    <cellStyle name="Standard 3 54" xfId="6949" xr:uid="{00000000-0005-0000-0000-0000251B0000}"/>
    <cellStyle name="Standard 3 54 2" xfId="6950" xr:uid="{00000000-0005-0000-0000-0000261B0000}"/>
    <cellStyle name="Standard 3 55" xfId="6951" xr:uid="{00000000-0005-0000-0000-0000271B0000}"/>
    <cellStyle name="Standard 3 55 2" xfId="6952" xr:uid="{00000000-0005-0000-0000-0000281B0000}"/>
    <cellStyle name="Standard 3 56" xfId="6953" xr:uid="{00000000-0005-0000-0000-0000291B0000}"/>
    <cellStyle name="Standard 3 56 2" xfId="6954" xr:uid="{00000000-0005-0000-0000-00002A1B0000}"/>
    <cellStyle name="Standard 3 57" xfId="6955" xr:uid="{00000000-0005-0000-0000-00002B1B0000}"/>
    <cellStyle name="Standard 3 57 2" xfId="6956" xr:uid="{00000000-0005-0000-0000-00002C1B0000}"/>
    <cellStyle name="Standard 3 58" xfId="6957" xr:uid="{00000000-0005-0000-0000-00002D1B0000}"/>
    <cellStyle name="Standard 3 58 2" xfId="6958" xr:uid="{00000000-0005-0000-0000-00002E1B0000}"/>
    <cellStyle name="Standard 3 59" xfId="6959" xr:uid="{00000000-0005-0000-0000-00002F1B0000}"/>
    <cellStyle name="Standard 3 59 2" xfId="6960" xr:uid="{00000000-0005-0000-0000-0000301B0000}"/>
    <cellStyle name="Standard 3 6" xfId="6961" xr:uid="{00000000-0005-0000-0000-0000311B0000}"/>
    <cellStyle name="Standard 3 6 2" xfId="6962" xr:uid="{00000000-0005-0000-0000-0000321B0000}"/>
    <cellStyle name="Standard 3 6 2 2" xfId="6963" xr:uid="{00000000-0005-0000-0000-0000331B0000}"/>
    <cellStyle name="Standard 3 6 3" xfId="6964" xr:uid="{00000000-0005-0000-0000-0000341B0000}"/>
    <cellStyle name="Standard 3 60" xfId="6965" xr:uid="{00000000-0005-0000-0000-0000351B0000}"/>
    <cellStyle name="Standard 3 60 2" xfId="6966" xr:uid="{00000000-0005-0000-0000-0000361B0000}"/>
    <cellStyle name="Standard 3 61" xfId="6967" xr:uid="{00000000-0005-0000-0000-0000371B0000}"/>
    <cellStyle name="Standard 3 61 2" xfId="6968" xr:uid="{00000000-0005-0000-0000-0000381B0000}"/>
    <cellStyle name="Standard 3 62" xfId="6969" xr:uid="{00000000-0005-0000-0000-0000391B0000}"/>
    <cellStyle name="Standard 3 62 2" xfId="6970" xr:uid="{00000000-0005-0000-0000-00003A1B0000}"/>
    <cellStyle name="Standard 3 63" xfId="6971" xr:uid="{00000000-0005-0000-0000-00003B1B0000}"/>
    <cellStyle name="Standard 3 63 2" xfId="6972" xr:uid="{00000000-0005-0000-0000-00003C1B0000}"/>
    <cellStyle name="Standard 3 64" xfId="6973" xr:uid="{00000000-0005-0000-0000-00003D1B0000}"/>
    <cellStyle name="Standard 3 64 2" xfId="6974" xr:uid="{00000000-0005-0000-0000-00003E1B0000}"/>
    <cellStyle name="Standard 3 65" xfId="6975" xr:uid="{00000000-0005-0000-0000-00003F1B0000}"/>
    <cellStyle name="Standard 3 65 2" xfId="6976" xr:uid="{00000000-0005-0000-0000-0000401B0000}"/>
    <cellStyle name="Standard 3 66" xfId="6977" xr:uid="{00000000-0005-0000-0000-0000411B0000}"/>
    <cellStyle name="Standard 3 66 2" xfId="6978" xr:uid="{00000000-0005-0000-0000-0000421B0000}"/>
    <cellStyle name="Standard 3 67" xfId="6979" xr:uid="{00000000-0005-0000-0000-0000431B0000}"/>
    <cellStyle name="Standard 3 67 2" xfId="6980" xr:uid="{00000000-0005-0000-0000-0000441B0000}"/>
    <cellStyle name="Standard 3 68" xfId="6981" xr:uid="{00000000-0005-0000-0000-0000451B0000}"/>
    <cellStyle name="Standard 3 68 2" xfId="6982" xr:uid="{00000000-0005-0000-0000-0000461B0000}"/>
    <cellStyle name="Standard 3 69" xfId="6983" xr:uid="{00000000-0005-0000-0000-0000471B0000}"/>
    <cellStyle name="Standard 3 7" xfId="6984" xr:uid="{00000000-0005-0000-0000-0000481B0000}"/>
    <cellStyle name="Standard 3 7 2" xfId="6985" xr:uid="{00000000-0005-0000-0000-0000491B0000}"/>
    <cellStyle name="Standard 3 7 2 2" xfId="6986" xr:uid="{00000000-0005-0000-0000-00004A1B0000}"/>
    <cellStyle name="Standard 3 7 3" xfId="6987" xr:uid="{00000000-0005-0000-0000-00004B1B0000}"/>
    <cellStyle name="Standard 3 7_Daten_hier_ändern" xfId="6988" xr:uid="{00000000-0005-0000-0000-00004C1B0000}"/>
    <cellStyle name="Standard 3 70" xfId="6989" xr:uid="{00000000-0005-0000-0000-00004D1B0000}"/>
    <cellStyle name="Standard 3 71" xfId="6990" xr:uid="{00000000-0005-0000-0000-00004E1B0000}"/>
    <cellStyle name="Standard 3 72" xfId="6991" xr:uid="{00000000-0005-0000-0000-00004F1B0000}"/>
    <cellStyle name="Standard 3 8" xfId="6992" xr:uid="{00000000-0005-0000-0000-0000501B0000}"/>
    <cellStyle name="Standard 3 8 2" xfId="6993" xr:uid="{00000000-0005-0000-0000-0000511B0000}"/>
    <cellStyle name="Standard 3 8 2 2" xfId="6994" xr:uid="{00000000-0005-0000-0000-0000521B0000}"/>
    <cellStyle name="Standard 3 8 3" xfId="6995" xr:uid="{00000000-0005-0000-0000-0000531B0000}"/>
    <cellStyle name="Standard 3 9" xfId="6996" xr:uid="{00000000-0005-0000-0000-0000541B0000}"/>
    <cellStyle name="Standard 3 9 2" xfId="6997" xr:uid="{00000000-0005-0000-0000-0000551B0000}"/>
    <cellStyle name="Standard 3 9 2 2" xfId="6998" xr:uid="{00000000-0005-0000-0000-0000561B0000}"/>
    <cellStyle name="Standard 3 9 3" xfId="6999" xr:uid="{00000000-0005-0000-0000-0000571B0000}"/>
    <cellStyle name="Standard 3_Daten_hier_ändern" xfId="7000" xr:uid="{00000000-0005-0000-0000-0000581B0000}"/>
    <cellStyle name="Standard 30" xfId="7001" xr:uid="{00000000-0005-0000-0000-0000591B0000}"/>
    <cellStyle name="Standard 30 2" xfId="7002" xr:uid="{00000000-0005-0000-0000-00005A1B0000}"/>
    <cellStyle name="Standard 30 2 2" xfId="7003" xr:uid="{00000000-0005-0000-0000-00005B1B0000}"/>
    <cellStyle name="Standard 30 3" xfId="7004" xr:uid="{00000000-0005-0000-0000-00005C1B0000}"/>
    <cellStyle name="Standard 31" xfId="7005" xr:uid="{00000000-0005-0000-0000-00005D1B0000}"/>
    <cellStyle name="Standard 31 2" xfId="7006" xr:uid="{00000000-0005-0000-0000-00005E1B0000}"/>
    <cellStyle name="Standard 31 2 2" xfId="7007" xr:uid="{00000000-0005-0000-0000-00005F1B0000}"/>
    <cellStyle name="Standard 31 3" xfId="7008" xr:uid="{00000000-0005-0000-0000-0000601B0000}"/>
    <cellStyle name="Standard 32" xfId="7009" xr:uid="{00000000-0005-0000-0000-0000611B0000}"/>
    <cellStyle name="Standard 32 2" xfId="7010" xr:uid="{00000000-0005-0000-0000-0000621B0000}"/>
    <cellStyle name="Standard 32 2 2" xfId="7011" xr:uid="{00000000-0005-0000-0000-0000631B0000}"/>
    <cellStyle name="Standard 32 3" xfId="7012" xr:uid="{00000000-0005-0000-0000-0000641B0000}"/>
    <cellStyle name="Standard 33" xfId="7013" xr:uid="{00000000-0005-0000-0000-0000651B0000}"/>
    <cellStyle name="Standard 33 2" xfId="7014" xr:uid="{00000000-0005-0000-0000-0000661B0000}"/>
    <cellStyle name="Standard 33 2 2" xfId="7015" xr:uid="{00000000-0005-0000-0000-0000671B0000}"/>
    <cellStyle name="Standard 33 3" xfId="7016" xr:uid="{00000000-0005-0000-0000-0000681B0000}"/>
    <cellStyle name="Standard 34" xfId="7017" xr:uid="{00000000-0005-0000-0000-0000691B0000}"/>
    <cellStyle name="Standard 34 2" xfId="7018" xr:uid="{00000000-0005-0000-0000-00006A1B0000}"/>
    <cellStyle name="Standard 34 2 2" xfId="7019" xr:uid="{00000000-0005-0000-0000-00006B1B0000}"/>
    <cellStyle name="Standard 34 3" xfId="7020" xr:uid="{00000000-0005-0000-0000-00006C1B0000}"/>
    <cellStyle name="Standard 35" xfId="7021" xr:uid="{00000000-0005-0000-0000-00006D1B0000}"/>
    <cellStyle name="Standard 35 2" xfId="7022" xr:uid="{00000000-0005-0000-0000-00006E1B0000}"/>
    <cellStyle name="Standard 35 2 2" xfId="7023" xr:uid="{00000000-0005-0000-0000-00006F1B0000}"/>
    <cellStyle name="Standard 35 3" xfId="7024" xr:uid="{00000000-0005-0000-0000-0000701B0000}"/>
    <cellStyle name="Standard 36" xfId="7025" xr:uid="{00000000-0005-0000-0000-0000711B0000}"/>
    <cellStyle name="Standard 36 2" xfId="7026" xr:uid="{00000000-0005-0000-0000-0000721B0000}"/>
    <cellStyle name="Standard 36 2 2" xfId="7027" xr:uid="{00000000-0005-0000-0000-0000731B0000}"/>
    <cellStyle name="Standard 36 3" xfId="7028" xr:uid="{00000000-0005-0000-0000-0000741B0000}"/>
    <cellStyle name="Standard 37" xfId="7029" xr:uid="{00000000-0005-0000-0000-0000751B0000}"/>
    <cellStyle name="Standard 37 2" xfId="7030" xr:uid="{00000000-0005-0000-0000-0000761B0000}"/>
    <cellStyle name="Standard 37 2 2" xfId="7031" xr:uid="{00000000-0005-0000-0000-0000771B0000}"/>
    <cellStyle name="Standard 37 3" xfId="7032" xr:uid="{00000000-0005-0000-0000-0000781B0000}"/>
    <cellStyle name="Standard 38" xfId="7033" xr:uid="{00000000-0005-0000-0000-0000791B0000}"/>
    <cellStyle name="Standard 38 2" xfId="7034" xr:uid="{00000000-0005-0000-0000-00007A1B0000}"/>
    <cellStyle name="Standard 38 2 2" xfId="7035" xr:uid="{00000000-0005-0000-0000-00007B1B0000}"/>
    <cellStyle name="Standard 38 3" xfId="7036" xr:uid="{00000000-0005-0000-0000-00007C1B0000}"/>
    <cellStyle name="Standard 39" xfId="7037" xr:uid="{00000000-0005-0000-0000-00007D1B0000}"/>
    <cellStyle name="Standard 39 2" xfId="7038" xr:uid="{00000000-0005-0000-0000-00007E1B0000}"/>
    <cellStyle name="Standard 39 2 2" xfId="7039" xr:uid="{00000000-0005-0000-0000-00007F1B0000}"/>
    <cellStyle name="Standard 39 3" xfId="7040" xr:uid="{00000000-0005-0000-0000-0000801B0000}"/>
    <cellStyle name="Standard 4" xfId="7041" xr:uid="{00000000-0005-0000-0000-0000811B0000}"/>
    <cellStyle name="Standard 4 2" xfId="7042" xr:uid="{00000000-0005-0000-0000-0000821B0000}"/>
    <cellStyle name="Standard 4 2 2" xfId="7043" xr:uid="{00000000-0005-0000-0000-0000831B0000}"/>
    <cellStyle name="Standard 4 2 2 2" xfId="7044" xr:uid="{00000000-0005-0000-0000-0000841B0000}"/>
    <cellStyle name="Standard 4 2 2 3" xfId="7045" xr:uid="{00000000-0005-0000-0000-0000851B0000}"/>
    <cellStyle name="Standard 4 2 3" xfId="7046" xr:uid="{00000000-0005-0000-0000-0000861B0000}"/>
    <cellStyle name="Standard 4 2 4" xfId="7047" xr:uid="{00000000-0005-0000-0000-0000871B0000}"/>
    <cellStyle name="Standard 4 3" xfId="7048" xr:uid="{00000000-0005-0000-0000-0000881B0000}"/>
    <cellStyle name="Standard 4 3 2" xfId="7049" xr:uid="{00000000-0005-0000-0000-0000891B0000}"/>
    <cellStyle name="Standard 4 3 3" xfId="7050" xr:uid="{00000000-0005-0000-0000-00008A1B0000}"/>
    <cellStyle name="Standard 4 4" xfId="7051" xr:uid="{00000000-0005-0000-0000-00008B1B0000}"/>
    <cellStyle name="Standard 4 5" xfId="7052" xr:uid="{00000000-0005-0000-0000-00008C1B0000}"/>
    <cellStyle name="Standard 4_Routes" xfId="7053" xr:uid="{00000000-0005-0000-0000-00008D1B0000}"/>
    <cellStyle name="Standard 40" xfId="7054" xr:uid="{00000000-0005-0000-0000-00008E1B0000}"/>
    <cellStyle name="Standard 40 2" xfId="7055" xr:uid="{00000000-0005-0000-0000-00008F1B0000}"/>
    <cellStyle name="Standard 40 2 2" xfId="7056" xr:uid="{00000000-0005-0000-0000-0000901B0000}"/>
    <cellStyle name="Standard 40 3" xfId="7057" xr:uid="{00000000-0005-0000-0000-0000911B0000}"/>
    <cellStyle name="Standard 41" xfId="7058" xr:uid="{00000000-0005-0000-0000-0000921B0000}"/>
    <cellStyle name="Standard 41 2" xfId="7059" xr:uid="{00000000-0005-0000-0000-0000931B0000}"/>
    <cellStyle name="Standard 41 2 2" xfId="7060" xr:uid="{00000000-0005-0000-0000-0000941B0000}"/>
    <cellStyle name="Standard 41 3" xfId="7061" xr:uid="{00000000-0005-0000-0000-0000951B0000}"/>
    <cellStyle name="Standard 5" xfId="7062" xr:uid="{00000000-0005-0000-0000-0000961B0000}"/>
    <cellStyle name="Standard 5 2" xfId="7063" xr:uid="{00000000-0005-0000-0000-0000971B0000}"/>
    <cellStyle name="Standard 5 2 2" xfId="7064" xr:uid="{00000000-0005-0000-0000-0000981B0000}"/>
    <cellStyle name="Standard 5 2 3" xfId="7065" xr:uid="{00000000-0005-0000-0000-0000991B0000}"/>
    <cellStyle name="Standard 5 3" xfId="7066" xr:uid="{00000000-0005-0000-0000-00009A1B0000}"/>
    <cellStyle name="Standard 5 4" xfId="7067" xr:uid="{00000000-0005-0000-0000-00009B1B0000}"/>
    <cellStyle name="Standard 52" xfId="7068" xr:uid="{00000000-0005-0000-0000-00009C1B0000}"/>
    <cellStyle name="Standard 52 2" xfId="7069" xr:uid="{00000000-0005-0000-0000-00009D1B0000}"/>
    <cellStyle name="Standard 52 2 2" xfId="7070" xr:uid="{00000000-0005-0000-0000-00009E1B0000}"/>
    <cellStyle name="Standard 52 2 2 2" xfId="7071" xr:uid="{00000000-0005-0000-0000-00009F1B0000}"/>
    <cellStyle name="Standard 52 2 3" xfId="7072" xr:uid="{00000000-0005-0000-0000-0000A01B0000}"/>
    <cellStyle name="Standard 52 3" xfId="7073" xr:uid="{00000000-0005-0000-0000-0000A11B0000}"/>
    <cellStyle name="Standard 52 3 2" xfId="7074" xr:uid="{00000000-0005-0000-0000-0000A21B0000}"/>
    <cellStyle name="Standard 52 4" xfId="7075" xr:uid="{00000000-0005-0000-0000-0000A31B0000}"/>
    <cellStyle name="Standard 53" xfId="7076" xr:uid="{00000000-0005-0000-0000-0000A41B0000}"/>
    <cellStyle name="Standard 53 2" xfId="7077" xr:uid="{00000000-0005-0000-0000-0000A51B0000}"/>
    <cellStyle name="Standard 53 2 2" xfId="7078" xr:uid="{00000000-0005-0000-0000-0000A61B0000}"/>
    <cellStyle name="Standard 53 2 2 2" xfId="7079" xr:uid="{00000000-0005-0000-0000-0000A71B0000}"/>
    <cellStyle name="Standard 53 2 3" xfId="7080" xr:uid="{00000000-0005-0000-0000-0000A81B0000}"/>
    <cellStyle name="Standard 53 3" xfId="7081" xr:uid="{00000000-0005-0000-0000-0000A91B0000}"/>
    <cellStyle name="Standard 53 3 2" xfId="7082" xr:uid="{00000000-0005-0000-0000-0000AA1B0000}"/>
    <cellStyle name="Standard 53 4" xfId="7083" xr:uid="{00000000-0005-0000-0000-0000AB1B0000}"/>
    <cellStyle name="Standard 54" xfId="7084" xr:uid="{00000000-0005-0000-0000-0000AC1B0000}"/>
    <cellStyle name="Standard 54 2" xfId="7085" xr:uid="{00000000-0005-0000-0000-0000AD1B0000}"/>
    <cellStyle name="Standard 54 2 2" xfId="7086" xr:uid="{00000000-0005-0000-0000-0000AE1B0000}"/>
    <cellStyle name="Standard 54 2 2 2" xfId="7087" xr:uid="{00000000-0005-0000-0000-0000AF1B0000}"/>
    <cellStyle name="Standard 54 2 3" xfId="7088" xr:uid="{00000000-0005-0000-0000-0000B01B0000}"/>
    <cellStyle name="Standard 54 3" xfId="7089" xr:uid="{00000000-0005-0000-0000-0000B11B0000}"/>
    <cellStyle name="Standard 54 3 2" xfId="7090" xr:uid="{00000000-0005-0000-0000-0000B21B0000}"/>
    <cellStyle name="Standard 54 4" xfId="7091" xr:uid="{00000000-0005-0000-0000-0000B31B0000}"/>
    <cellStyle name="Standard 55" xfId="7092" xr:uid="{00000000-0005-0000-0000-0000B41B0000}"/>
    <cellStyle name="Standard 55 2" xfId="7093" xr:uid="{00000000-0005-0000-0000-0000B51B0000}"/>
    <cellStyle name="Standard 55 2 2" xfId="7094" xr:uid="{00000000-0005-0000-0000-0000B61B0000}"/>
    <cellStyle name="Standard 55 2 2 2" xfId="7095" xr:uid="{00000000-0005-0000-0000-0000B71B0000}"/>
    <cellStyle name="Standard 55 2 3" xfId="7096" xr:uid="{00000000-0005-0000-0000-0000B81B0000}"/>
    <cellStyle name="Standard 55 3" xfId="7097" xr:uid="{00000000-0005-0000-0000-0000B91B0000}"/>
    <cellStyle name="Standard 55 3 2" xfId="7098" xr:uid="{00000000-0005-0000-0000-0000BA1B0000}"/>
    <cellStyle name="Standard 55 4" xfId="7099" xr:uid="{00000000-0005-0000-0000-0000BB1B0000}"/>
    <cellStyle name="Standard 56" xfId="7100" xr:uid="{00000000-0005-0000-0000-0000BC1B0000}"/>
    <cellStyle name="Standard 56 2" xfId="7101" xr:uid="{00000000-0005-0000-0000-0000BD1B0000}"/>
    <cellStyle name="Standard 56 2 2" xfId="7102" xr:uid="{00000000-0005-0000-0000-0000BE1B0000}"/>
    <cellStyle name="Standard 56 2 2 2" xfId="7103" xr:uid="{00000000-0005-0000-0000-0000BF1B0000}"/>
    <cellStyle name="Standard 56 2 3" xfId="7104" xr:uid="{00000000-0005-0000-0000-0000C01B0000}"/>
    <cellStyle name="Standard 56 3" xfId="7105" xr:uid="{00000000-0005-0000-0000-0000C11B0000}"/>
    <cellStyle name="Standard 56 3 2" xfId="7106" xr:uid="{00000000-0005-0000-0000-0000C21B0000}"/>
    <cellStyle name="Standard 56 4" xfId="7107" xr:uid="{00000000-0005-0000-0000-0000C31B0000}"/>
    <cellStyle name="Standard 57" xfId="7108" xr:uid="{00000000-0005-0000-0000-0000C41B0000}"/>
    <cellStyle name="Standard 57 2" xfId="7109" xr:uid="{00000000-0005-0000-0000-0000C51B0000}"/>
    <cellStyle name="Standard 57 2 2" xfId="7110" xr:uid="{00000000-0005-0000-0000-0000C61B0000}"/>
    <cellStyle name="Standard 57 2 2 2" xfId="7111" xr:uid="{00000000-0005-0000-0000-0000C71B0000}"/>
    <cellStyle name="Standard 57 2 3" xfId="7112" xr:uid="{00000000-0005-0000-0000-0000C81B0000}"/>
    <cellStyle name="Standard 57 3" xfId="7113" xr:uid="{00000000-0005-0000-0000-0000C91B0000}"/>
    <cellStyle name="Standard 57 3 2" xfId="7114" xr:uid="{00000000-0005-0000-0000-0000CA1B0000}"/>
    <cellStyle name="Standard 57 4" xfId="7115" xr:uid="{00000000-0005-0000-0000-0000CB1B0000}"/>
    <cellStyle name="Standard 58 2" xfId="7116" xr:uid="{00000000-0005-0000-0000-0000CC1B0000}"/>
    <cellStyle name="Standard 58 2 2" xfId="7117" xr:uid="{00000000-0005-0000-0000-0000CD1B0000}"/>
    <cellStyle name="Standard 59 2" xfId="7118" xr:uid="{00000000-0005-0000-0000-0000CE1B0000}"/>
    <cellStyle name="Standard 59 2 2" xfId="7119" xr:uid="{00000000-0005-0000-0000-0000CF1B0000}"/>
    <cellStyle name="Standard 6" xfId="7120" xr:uid="{00000000-0005-0000-0000-0000D01B0000}"/>
    <cellStyle name="Standard 6 2" xfId="7121" xr:uid="{00000000-0005-0000-0000-0000D11B0000}"/>
    <cellStyle name="Standard 6 2 2" xfId="7122" xr:uid="{00000000-0005-0000-0000-0000D21B0000}"/>
    <cellStyle name="Standard 6 2 2 2" xfId="7123" xr:uid="{00000000-0005-0000-0000-0000D31B0000}"/>
    <cellStyle name="Standard 6 2 3" xfId="7124" xr:uid="{00000000-0005-0000-0000-0000D41B0000}"/>
    <cellStyle name="Standard 6 2 4" xfId="7125" xr:uid="{00000000-0005-0000-0000-0000D51B0000}"/>
    <cellStyle name="Standard 6 3" xfId="7126" xr:uid="{00000000-0005-0000-0000-0000D61B0000}"/>
    <cellStyle name="Standard 6 3 2" xfId="7127" xr:uid="{00000000-0005-0000-0000-0000D71B0000}"/>
    <cellStyle name="Standard 6 3 2 2" xfId="7128" xr:uid="{00000000-0005-0000-0000-0000D81B0000}"/>
    <cellStyle name="Standard 6 3 3" xfId="7129" xr:uid="{00000000-0005-0000-0000-0000D91B0000}"/>
    <cellStyle name="Standard 6 4" xfId="7130" xr:uid="{00000000-0005-0000-0000-0000DA1B0000}"/>
    <cellStyle name="Standard 6 4 2" xfId="7131" xr:uid="{00000000-0005-0000-0000-0000DB1B0000}"/>
    <cellStyle name="Standard 6 5" xfId="7132" xr:uid="{00000000-0005-0000-0000-0000DC1B0000}"/>
    <cellStyle name="Standard 6 5 2" xfId="7133" xr:uid="{00000000-0005-0000-0000-0000DD1B0000}"/>
    <cellStyle name="Standard 6 6" xfId="7134" xr:uid="{00000000-0005-0000-0000-0000DE1B0000}"/>
    <cellStyle name="Standard 60 2" xfId="7135" xr:uid="{00000000-0005-0000-0000-0000DF1B0000}"/>
    <cellStyle name="Standard 60 2 2" xfId="7136" xr:uid="{00000000-0005-0000-0000-0000E01B0000}"/>
    <cellStyle name="Standard 61 2" xfId="7137" xr:uid="{00000000-0005-0000-0000-0000E11B0000}"/>
    <cellStyle name="Standard 61 2 2" xfId="7138" xr:uid="{00000000-0005-0000-0000-0000E21B0000}"/>
    <cellStyle name="Standard 63 2" xfId="7139" xr:uid="{00000000-0005-0000-0000-0000E31B0000}"/>
    <cellStyle name="Standard 63 2 2" xfId="7140" xr:uid="{00000000-0005-0000-0000-0000E41B0000}"/>
    <cellStyle name="Standard 64 2" xfId="7141" xr:uid="{00000000-0005-0000-0000-0000E51B0000}"/>
    <cellStyle name="Standard 64 2 2" xfId="7142" xr:uid="{00000000-0005-0000-0000-0000E61B0000}"/>
    <cellStyle name="Standard 65 2" xfId="7143" xr:uid="{00000000-0005-0000-0000-0000E71B0000}"/>
    <cellStyle name="Standard 65 2 2" xfId="7144" xr:uid="{00000000-0005-0000-0000-0000E81B0000}"/>
    <cellStyle name="Standard 66 2" xfId="7145" xr:uid="{00000000-0005-0000-0000-0000E91B0000}"/>
    <cellStyle name="Standard 66 2 2" xfId="7146" xr:uid="{00000000-0005-0000-0000-0000EA1B0000}"/>
    <cellStyle name="Standard 67 2" xfId="7147" xr:uid="{00000000-0005-0000-0000-0000EB1B0000}"/>
    <cellStyle name="Standard 67 2 2" xfId="7148" xr:uid="{00000000-0005-0000-0000-0000EC1B0000}"/>
    <cellStyle name="Standard 68 2" xfId="7149" xr:uid="{00000000-0005-0000-0000-0000ED1B0000}"/>
    <cellStyle name="Standard 68 2 2" xfId="7150" xr:uid="{00000000-0005-0000-0000-0000EE1B0000}"/>
    <cellStyle name="Standard 69 2" xfId="7151" xr:uid="{00000000-0005-0000-0000-0000EF1B0000}"/>
    <cellStyle name="Standard 69 2 2" xfId="7152" xr:uid="{00000000-0005-0000-0000-0000F01B0000}"/>
    <cellStyle name="Standard 7" xfId="7153" xr:uid="{00000000-0005-0000-0000-0000F11B0000}"/>
    <cellStyle name="Standard 7 2" xfId="7154" xr:uid="{00000000-0005-0000-0000-0000F21B0000}"/>
    <cellStyle name="Standard 7 2 2" xfId="7155" xr:uid="{00000000-0005-0000-0000-0000F31B0000}"/>
    <cellStyle name="Standard 7 2 2 2" xfId="7156" xr:uid="{00000000-0005-0000-0000-0000F41B0000}"/>
    <cellStyle name="Standard 7 2 3" xfId="7157" xr:uid="{00000000-0005-0000-0000-0000F51B0000}"/>
    <cellStyle name="Standard 7 2 4" xfId="7158" xr:uid="{00000000-0005-0000-0000-0000F61B0000}"/>
    <cellStyle name="Standard 7 3" xfId="7159" xr:uid="{00000000-0005-0000-0000-0000F71B0000}"/>
    <cellStyle name="Standard 7 3 2" xfId="7160" xr:uid="{00000000-0005-0000-0000-0000F81B0000}"/>
    <cellStyle name="Standard 7 3 2 2" xfId="7161" xr:uid="{00000000-0005-0000-0000-0000F91B0000}"/>
    <cellStyle name="Standard 7 3 3" xfId="7162" xr:uid="{00000000-0005-0000-0000-0000FA1B0000}"/>
    <cellStyle name="Standard 7 4" xfId="7163" xr:uid="{00000000-0005-0000-0000-0000FB1B0000}"/>
    <cellStyle name="Standard 7 4 2" xfId="7164" xr:uid="{00000000-0005-0000-0000-0000FC1B0000}"/>
    <cellStyle name="Standard 7 5" xfId="7165" xr:uid="{00000000-0005-0000-0000-0000FD1B0000}"/>
    <cellStyle name="Standard 7 5 2" xfId="7166" xr:uid="{00000000-0005-0000-0000-0000FE1B0000}"/>
    <cellStyle name="Standard 7 6" xfId="7167" xr:uid="{00000000-0005-0000-0000-0000FF1B0000}"/>
    <cellStyle name="Standard 8" xfId="7168" xr:uid="{00000000-0005-0000-0000-0000001C0000}"/>
    <cellStyle name="Standard 8 2" xfId="7169" xr:uid="{00000000-0005-0000-0000-0000011C0000}"/>
    <cellStyle name="Standard 8 2 2" xfId="7170" xr:uid="{00000000-0005-0000-0000-0000021C0000}"/>
    <cellStyle name="Standard 8 2 2 2" xfId="7171" xr:uid="{00000000-0005-0000-0000-0000031C0000}"/>
    <cellStyle name="Standard 8 2 3" xfId="7172" xr:uid="{00000000-0005-0000-0000-0000041C0000}"/>
    <cellStyle name="Standard 8 2 4" xfId="7173" xr:uid="{00000000-0005-0000-0000-0000051C0000}"/>
    <cellStyle name="Standard 8 3" xfId="7174" xr:uid="{00000000-0005-0000-0000-0000061C0000}"/>
    <cellStyle name="Standard 8 3 2" xfId="7175" xr:uid="{00000000-0005-0000-0000-0000071C0000}"/>
    <cellStyle name="Standard 8 3 2 2" xfId="7176" xr:uid="{00000000-0005-0000-0000-0000081C0000}"/>
    <cellStyle name="Standard 8 3 3" xfId="7177" xr:uid="{00000000-0005-0000-0000-0000091C0000}"/>
    <cellStyle name="Standard 8 4" xfId="7178" xr:uid="{00000000-0005-0000-0000-00000A1C0000}"/>
    <cellStyle name="Standard 8 4 2" xfId="7179" xr:uid="{00000000-0005-0000-0000-00000B1C0000}"/>
    <cellStyle name="Standard 8 5" xfId="7180" xr:uid="{00000000-0005-0000-0000-00000C1C0000}"/>
    <cellStyle name="Standard 8 6" xfId="7181" xr:uid="{00000000-0005-0000-0000-00000D1C0000}"/>
    <cellStyle name="Standard 82" xfId="7182" xr:uid="{00000000-0005-0000-0000-00000E1C0000}"/>
    <cellStyle name="Standard 82 2" xfId="7183" xr:uid="{00000000-0005-0000-0000-00000F1C0000}"/>
    <cellStyle name="Standard 82 2 2" xfId="7184" xr:uid="{00000000-0005-0000-0000-0000101C0000}"/>
    <cellStyle name="Standard 82 2 2 2" xfId="7185" xr:uid="{00000000-0005-0000-0000-0000111C0000}"/>
    <cellStyle name="Standard 82 2 3" xfId="7186" xr:uid="{00000000-0005-0000-0000-0000121C0000}"/>
    <cellStyle name="Standard 82 3" xfId="7187" xr:uid="{00000000-0005-0000-0000-0000131C0000}"/>
    <cellStyle name="Standard 82 3 2" xfId="7188" xr:uid="{00000000-0005-0000-0000-0000141C0000}"/>
    <cellStyle name="Standard 82 4" xfId="7189" xr:uid="{00000000-0005-0000-0000-0000151C0000}"/>
    <cellStyle name="Standard 83" xfId="7190" xr:uid="{00000000-0005-0000-0000-0000161C0000}"/>
    <cellStyle name="Standard 83 2" xfId="7191" xr:uid="{00000000-0005-0000-0000-0000171C0000}"/>
    <cellStyle name="Standard 83 2 2" xfId="7192" xr:uid="{00000000-0005-0000-0000-0000181C0000}"/>
    <cellStyle name="Standard 83 2 2 2" xfId="7193" xr:uid="{00000000-0005-0000-0000-0000191C0000}"/>
    <cellStyle name="Standard 83 2 3" xfId="7194" xr:uid="{00000000-0005-0000-0000-00001A1C0000}"/>
    <cellStyle name="Standard 83 3" xfId="7195" xr:uid="{00000000-0005-0000-0000-00001B1C0000}"/>
    <cellStyle name="Standard 83 3 2" xfId="7196" xr:uid="{00000000-0005-0000-0000-00001C1C0000}"/>
    <cellStyle name="Standard 83 4" xfId="7197" xr:uid="{00000000-0005-0000-0000-00001D1C0000}"/>
    <cellStyle name="Standard 84" xfId="7198" xr:uid="{00000000-0005-0000-0000-00001E1C0000}"/>
    <cellStyle name="Standard 84 2" xfId="7199" xr:uid="{00000000-0005-0000-0000-00001F1C0000}"/>
    <cellStyle name="Standard 84 2 2" xfId="7200" xr:uid="{00000000-0005-0000-0000-0000201C0000}"/>
    <cellStyle name="Standard 84 2 2 2" xfId="7201" xr:uid="{00000000-0005-0000-0000-0000211C0000}"/>
    <cellStyle name="Standard 84 2 3" xfId="7202" xr:uid="{00000000-0005-0000-0000-0000221C0000}"/>
    <cellStyle name="Standard 84 3" xfId="7203" xr:uid="{00000000-0005-0000-0000-0000231C0000}"/>
    <cellStyle name="Standard 84 3 2" xfId="7204" xr:uid="{00000000-0005-0000-0000-0000241C0000}"/>
    <cellStyle name="Standard 84 4" xfId="7205" xr:uid="{00000000-0005-0000-0000-0000251C0000}"/>
    <cellStyle name="Standard 85" xfId="7206" xr:uid="{00000000-0005-0000-0000-0000261C0000}"/>
    <cellStyle name="Standard 85 2" xfId="7207" xr:uid="{00000000-0005-0000-0000-0000271C0000}"/>
    <cellStyle name="Standard 85 2 2" xfId="7208" xr:uid="{00000000-0005-0000-0000-0000281C0000}"/>
    <cellStyle name="Standard 85 2 2 2" xfId="7209" xr:uid="{00000000-0005-0000-0000-0000291C0000}"/>
    <cellStyle name="Standard 85 2 3" xfId="7210" xr:uid="{00000000-0005-0000-0000-00002A1C0000}"/>
    <cellStyle name="Standard 85 3" xfId="7211" xr:uid="{00000000-0005-0000-0000-00002B1C0000}"/>
    <cellStyle name="Standard 85 3 2" xfId="7212" xr:uid="{00000000-0005-0000-0000-00002C1C0000}"/>
    <cellStyle name="Standard 85 4" xfId="7213" xr:uid="{00000000-0005-0000-0000-00002D1C0000}"/>
    <cellStyle name="Standard 86" xfId="7214" xr:uid="{00000000-0005-0000-0000-00002E1C0000}"/>
    <cellStyle name="Standard 86 2" xfId="7215" xr:uid="{00000000-0005-0000-0000-00002F1C0000}"/>
    <cellStyle name="Standard 86 2 2" xfId="7216" xr:uid="{00000000-0005-0000-0000-0000301C0000}"/>
    <cellStyle name="Standard 86 2 2 2" xfId="7217" xr:uid="{00000000-0005-0000-0000-0000311C0000}"/>
    <cellStyle name="Standard 86 2 3" xfId="7218" xr:uid="{00000000-0005-0000-0000-0000321C0000}"/>
    <cellStyle name="Standard 86 3" xfId="7219" xr:uid="{00000000-0005-0000-0000-0000331C0000}"/>
    <cellStyle name="Standard 86 3 2" xfId="7220" xr:uid="{00000000-0005-0000-0000-0000341C0000}"/>
    <cellStyle name="Standard 86 4" xfId="7221" xr:uid="{00000000-0005-0000-0000-0000351C0000}"/>
    <cellStyle name="Standard 87" xfId="7222" xr:uid="{00000000-0005-0000-0000-0000361C0000}"/>
    <cellStyle name="Standard 87 2" xfId="7223" xr:uid="{00000000-0005-0000-0000-0000371C0000}"/>
    <cellStyle name="Standard 87 2 2" xfId="7224" xr:uid="{00000000-0005-0000-0000-0000381C0000}"/>
    <cellStyle name="Standard 87 2 2 2" xfId="7225" xr:uid="{00000000-0005-0000-0000-0000391C0000}"/>
    <cellStyle name="Standard 87 2 3" xfId="7226" xr:uid="{00000000-0005-0000-0000-00003A1C0000}"/>
    <cellStyle name="Standard 87 3" xfId="7227" xr:uid="{00000000-0005-0000-0000-00003B1C0000}"/>
    <cellStyle name="Standard 87 3 2" xfId="7228" xr:uid="{00000000-0005-0000-0000-00003C1C0000}"/>
    <cellStyle name="Standard 87 4" xfId="7229" xr:uid="{00000000-0005-0000-0000-00003D1C0000}"/>
    <cellStyle name="Standard 88" xfId="7230" xr:uid="{00000000-0005-0000-0000-00003E1C0000}"/>
    <cellStyle name="Standard 88 2" xfId="7231" xr:uid="{00000000-0005-0000-0000-00003F1C0000}"/>
    <cellStyle name="Standard 88 2 2" xfId="7232" xr:uid="{00000000-0005-0000-0000-0000401C0000}"/>
    <cellStyle name="Standard 88 2 2 2" xfId="7233" xr:uid="{00000000-0005-0000-0000-0000411C0000}"/>
    <cellStyle name="Standard 88 2 3" xfId="7234" xr:uid="{00000000-0005-0000-0000-0000421C0000}"/>
    <cellStyle name="Standard 88 3" xfId="7235" xr:uid="{00000000-0005-0000-0000-0000431C0000}"/>
    <cellStyle name="Standard 88 3 2" xfId="7236" xr:uid="{00000000-0005-0000-0000-0000441C0000}"/>
    <cellStyle name="Standard 88 4" xfId="7237" xr:uid="{00000000-0005-0000-0000-0000451C0000}"/>
    <cellStyle name="Standard 89" xfId="7238" xr:uid="{00000000-0005-0000-0000-0000461C0000}"/>
    <cellStyle name="Standard 89 2" xfId="7239" xr:uid="{00000000-0005-0000-0000-0000471C0000}"/>
    <cellStyle name="Standard 89 2 2" xfId="7240" xr:uid="{00000000-0005-0000-0000-0000481C0000}"/>
    <cellStyle name="Standard 89 2 2 2" xfId="7241" xr:uid="{00000000-0005-0000-0000-0000491C0000}"/>
    <cellStyle name="Standard 89 2 3" xfId="7242" xr:uid="{00000000-0005-0000-0000-00004A1C0000}"/>
    <cellStyle name="Standard 89 3" xfId="7243" xr:uid="{00000000-0005-0000-0000-00004B1C0000}"/>
    <cellStyle name="Standard 89 3 2" xfId="7244" xr:uid="{00000000-0005-0000-0000-00004C1C0000}"/>
    <cellStyle name="Standard 89 4" xfId="7245" xr:uid="{00000000-0005-0000-0000-00004D1C0000}"/>
    <cellStyle name="Standard 9" xfId="7246" xr:uid="{00000000-0005-0000-0000-00004E1C0000}"/>
    <cellStyle name="Standard 9 2" xfId="7247" xr:uid="{00000000-0005-0000-0000-00004F1C0000}"/>
    <cellStyle name="Standard 9 2 2" xfId="7248" xr:uid="{00000000-0005-0000-0000-0000501C0000}"/>
    <cellStyle name="Standard 9 2 2 2" xfId="7249" xr:uid="{00000000-0005-0000-0000-0000511C0000}"/>
    <cellStyle name="Standard 9 2 3" xfId="7250" xr:uid="{00000000-0005-0000-0000-0000521C0000}"/>
    <cellStyle name="Standard 9 2 4" xfId="7251" xr:uid="{00000000-0005-0000-0000-0000531C0000}"/>
    <cellStyle name="Standard 9 3" xfId="7252" xr:uid="{00000000-0005-0000-0000-0000541C0000}"/>
    <cellStyle name="Standard 9 3 2" xfId="7253" xr:uid="{00000000-0005-0000-0000-0000551C0000}"/>
    <cellStyle name="Standard 9 3 2 2" xfId="7254" xr:uid="{00000000-0005-0000-0000-0000561C0000}"/>
    <cellStyle name="Standard 9 3 3" xfId="7255" xr:uid="{00000000-0005-0000-0000-0000571C0000}"/>
    <cellStyle name="Standard 9 4" xfId="7256" xr:uid="{00000000-0005-0000-0000-0000581C0000}"/>
    <cellStyle name="Standard 9 4 2" xfId="7257" xr:uid="{00000000-0005-0000-0000-0000591C0000}"/>
    <cellStyle name="Standard 9 5" xfId="7258" xr:uid="{00000000-0005-0000-0000-00005A1C0000}"/>
    <cellStyle name="Standard 90" xfId="7259" xr:uid="{00000000-0005-0000-0000-00005B1C0000}"/>
    <cellStyle name="Standard 90 2" xfId="7260" xr:uid="{00000000-0005-0000-0000-00005C1C0000}"/>
    <cellStyle name="Standard 90 2 2" xfId="7261" xr:uid="{00000000-0005-0000-0000-00005D1C0000}"/>
    <cellStyle name="Standard 90 2 2 2" xfId="7262" xr:uid="{00000000-0005-0000-0000-00005E1C0000}"/>
    <cellStyle name="Standard 90 2 3" xfId="7263" xr:uid="{00000000-0005-0000-0000-00005F1C0000}"/>
    <cellStyle name="Standard 90 3" xfId="7264" xr:uid="{00000000-0005-0000-0000-0000601C0000}"/>
    <cellStyle name="Standard 90 3 2" xfId="7265" xr:uid="{00000000-0005-0000-0000-0000611C0000}"/>
    <cellStyle name="Standard 90 4" xfId="7266" xr:uid="{00000000-0005-0000-0000-0000621C0000}"/>
    <cellStyle name="Standard 91" xfId="7267" xr:uid="{00000000-0005-0000-0000-0000631C0000}"/>
    <cellStyle name="Standard 91 2" xfId="7268" xr:uid="{00000000-0005-0000-0000-0000641C0000}"/>
    <cellStyle name="Standard 91 2 2" xfId="7269" xr:uid="{00000000-0005-0000-0000-0000651C0000}"/>
    <cellStyle name="Standard 91 2 2 2" xfId="7270" xr:uid="{00000000-0005-0000-0000-0000661C0000}"/>
    <cellStyle name="Standard 91 2 3" xfId="7271" xr:uid="{00000000-0005-0000-0000-0000671C0000}"/>
    <cellStyle name="Standard 91 3" xfId="7272" xr:uid="{00000000-0005-0000-0000-0000681C0000}"/>
    <cellStyle name="Standard 91 3 2" xfId="7273" xr:uid="{00000000-0005-0000-0000-0000691C0000}"/>
    <cellStyle name="Standard 91 4" xfId="7274" xr:uid="{00000000-0005-0000-0000-00006A1C0000}"/>
    <cellStyle name="Standard 92" xfId="7275" xr:uid="{00000000-0005-0000-0000-00006B1C0000}"/>
    <cellStyle name="Standard 92 2" xfId="7276" xr:uid="{00000000-0005-0000-0000-00006C1C0000}"/>
    <cellStyle name="Standard 92 2 2" xfId="7277" xr:uid="{00000000-0005-0000-0000-00006D1C0000}"/>
    <cellStyle name="Standard 92 2 2 2" xfId="7278" xr:uid="{00000000-0005-0000-0000-00006E1C0000}"/>
    <cellStyle name="Standard 92 2 3" xfId="7279" xr:uid="{00000000-0005-0000-0000-00006F1C0000}"/>
    <cellStyle name="Standard 92 3" xfId="7280" xr:uid="{00000000-0005-0000-0000-0000701C0000}"/>
    <cellStyle name="Standard 92 3 2" xfId="7281" xr:uid="{00000000-0005-0000-0000-0000711C0000}"/>
    <cellStyle name="Standard 92 4" xfId="7282" xr:uid="{00000000-0005-0000-0000-0000721C0000}"/>
    <cellStyle name="Standard 93" xfId="7283" xr:uid="{00000000-0005-0000-0000-0000731C0000}"/>
    <cellStyle name="Standard 93 2" xfId="7284" xr:uid="{00000000-0005-0000-0000-0000741C0000}"/>
    <cellStyle name="Standard 93 2 2" xfId="7285" xr:uid="{00000000-0005-0000-0000-0000751C0000}"/>
    <cellStyle name="Standard 93 2 2 2" xfId="7286" xr:uid="{00000000-0005-0000-0000-0000761C0000}"/>
    <cellStyle name="Standard 93 2 3" xfId="7287" xr:uid="{00000000-0005-0000-0000-0000771C0000}"/>
    <cellStyle name="Standard 93 3" xfId="7288" xr:uid="{00000000-0005-0000-0000-0000781C0000}"/>
    <cellStyle name="Standard 93 3 2" xfId="7289" xr:uid="{00000000-0005-0000-0000-0000791C0000}"/>
    <cellStyle name="Standard 93 4" xfId="7290" xr:uid="{00000000-0005-0000-0000-00007A1C0000}"/>
    <cellStyle name="Standard 94" xfId="7291" xr:uid="{00000000-0005-0000-0000-00007B1C0000}"/>
    <cellStyle name="Standard 94 2" xfId="7292" xr:uid="{00000000-0005-0000-0000-00007C1C0000}"/>
    <cellStyle name="Standard 94 2 2" xfId="7293" xr:uid="{00000000-0005-0000-0000-00007D1C0000}"/>
    <cellStyle name="Standard 94 2 2 2" xfId="7294" xr:uid="{00000000-0005-0000-0000-00007E1C0000}"/>
    <cellStyle name="Standard 94 2 3" xfId="7295" xr:uid="{00000000-0005-0000-0000-00007F1C0000}"/>
    <cellStyle name="Standard 94 3" xfId="7296" xr:uid="{00000000-0005-0000-0000-0000801C0000}"/>
    <cellStyle name="Standard 94 3 2" xfId="7297" xr:uid="{00000000-0005-0000-0000-0000811C0000}"/>
    <cellStyle name="Standard 94 4" xfId="7298" xr:uid="{00000000-0005-0000-0000-0000821C0000}"/>
    <cellStyle name="Standard 95" xfId="7299" xr:uid="{00000000-0005-0000-0000-0000831C0000}"/>
    <cellStyle name="Standard 95 2" xfId="7300" xr:uid="{00000000-0005-0000-0000-0000841C0000}"/>
    <cellStyle name="Standard 95 2 2" xfId="7301" xr:uid="{00000000-0005-0000-0000-0000851C0000}"/>
    <cellStyle name="Standard 95 2 2 2" xfId="7302" xr:uid="{00000000-0005-0000-0000-0000861C0000}"/>
    <cellStyle name="Standard 95 2 3" xfId="7303" xr:uid="{00000000-0005-0000-0000-0000871C0000}"/>
    <cellStyle name="Standard 95 3" xfId="7304" xr:uid="{00000000-0005-0000-0000-0000881C0000}"/>
    <cellStyle name="Standard 95 3 2" xfId="7305" xr:uid="{00000000-0005-0000-0000-0000891C0000}"/>
    <cellStyle name="Standard 95 4" xfId="7306" xr:uid="{00000000-0005-0000-0000-00008A1C0000}"/>
    <cellStyle name="Standard 96" xfId="7307" xr:uid="{00000000-0005-0000-0000-00008B1C0000}"/>
    <cellStyle name="Standard 96 2" xfId="7308" xr:uid="{00000000-0005-0000-0000-00008C1C0000}"/>
    <cellStyle name="Standard 96 2 2" xfId="7309" xr:uid="{00000000-0005-0000-0000-00008D1C0000}"/>
    <cellStyle name="Standard 96 2 2 2" xfId="7310" xr:uid="{00000000-0005-0000-0000-00008E1C0000}"/>
    <cellStyle name="Standard 96 2 3" xfId="7311" xr:uid="{00000000-0005-0000-0000-00008F1C0000}"/>
    <cellStyle name="Standard 96 3" xfId="7312" xr:uid="{00000000-0005-0000-0000-0000901C0000}"/>
    <cellStyle name="Standard 96 3 2" xfId="7313" xr:uid="{00000000-0005-0000-0000-0000911C0000}"/>
    <cellStyle name="Standard 96 4" xfId="7314" xr:uid="{00000000-0005-0000-0000-0000921C0000}"/>
    <cellStyle name="Standard 97" xfId="7315" xr:uid="{00000000-0005-0000-0000-0000931C0000}"/>
    <cellStyle name="Standard 97 2" xfId="7316" xr:uid="{00000000-0005-0000-0000-0000941C0000}"/>
    <cellStyle name="Standard 97 2 2" xfId="7317" xr:uid="{00000000-0005-0000-0000-0000951C0000}"/>
    <cellStyle name="Standard 97 2 2 2" xfId="7318" xr:uid="{00000000-0005-0000-0000-0000961C0000}"/>
    <cellStyle name="Standard 97 2 3" xfId="7319" xr:uid="{00000000-0005-0000-0000-0000971C0000}"/>
    <cellStyle name="Standard 97 3" xfId="7320" xr:uid="{00000000-0005-0000-0000-0000981C0000}"/>
    <cellStyle name="Standard 97 3 2" xfId="7321" xr:uid="{00000000-0005-0000-0000-0000991C0000}"/>
    <cellStyle name="Standard 97 4" xfId="7322" xr:uid="{00000000-0005-0000-0000-00009A1C0000}"/>
    <cellStyle name="Total 10" xfId="7323" xr:uid="{00000000-0005-0000-0000-00009B1C0000}"/>
    <cellStyle name="Total 10 2" xfId="7324" xr:uid="{00000000-0005-0000-0000-00009C1C0000}"/>
    <cellStyle name="Total 10 2 2" xfId="7325" xr:uid="{00000000-0005-0000-0000-00009D1C0000}"/>
    <cellStyle name="Total 10 3" xfId="7326" xr:uid="{00000000-0005-0000-0000-00009E1C0000}"/>
    <cellStyle name="Total 11" xfId="7327" xr:uid="{00000000-0005-0000-0000-00009F1C0000}"/>
    <cellStyle name="Total 11 2" xfId="7328" xr:uid="{00000000-0005-0000-0000-0000A01C0000}"/>
    <cellStyle name="Total 11 2 2" xfId="7329" xr:uid="{00000000-0005-0000-0000-0000A11C0000}"/>
    <cellStyle name="Total 11 3" xfId="7330" xr:uid="{00000000-0005-0000-0000-0000A21C0000}"/>
    <cellStyle name="Total 12" xfId="7331" xr:uid="{00000000-0005-0000-0000-0000A31C0000}"/>
    <cellStyle name="Total 12 2" xfId="7332" xr:uid="{00000000-0005-0000-0000-0000A41C0000}"/>
    <cellStyle name="Total 12 2 2" xfId="7333" xr:uid="{00000000-0005-0000-0000-0000A51C0000}"/>
    <cellStyle name="Total 12 3" xfId="7334" xr:uid="{00000000-0005-0000-0000-0000A61C0000}"/>
    <cellStyle name="Total 13" xfId="7335" xr:uid="{00000000-0005-0000-0000-0000A71C0000}"/>
    <cellStyle name="Total 13 2" xfId="7336" xr:uid="{00000000-0005-0000-0000-0000A81C0000}"/>
    <cellStyle name="Total 13 2 2" xfId="7337" xr:uid="{00000000-0005-0000-0000-0000A91C0000}"/>
    <cellStyle name="Total 13 3" xfId="7338" xr:uid="{00000000-0005-0000-0000-0000AA1C0000}"/>
    <cellStyle name="Total 14" xfId="7339" xr:uid="{00000000-0005-0000-0000-0000AB1C0000}"/>
    <cellStyle name="Total 14 2" xfId="7340" xr:uid="{00000000-0005-0000-0000-0000AC1C0000}"/>
    <cellStyle name="Total 15" xfId="7341" xr:uid="{00000000-0005-0000-0000-0000AD1C0000}"/>
    <cellStyle name="Total 2" xfId="7342" xr:uid="{00000000-0005-0000-0000-0000AE1C0000}"/>
    <cellStyle name="Total 2 2" xfId="7343" xr:uid="{00000000-0005-0000-0000-0000AF1C0000}"/>
    <cellStyle name="Total 2 2 2" xfId="7344" xr:uid="{00000000-0005-0000-0000-0000B01C0000}"/>
    <cellStyle name="Total 2 3" xfId="7345" xr:uid="{00000000-0005-0000-0000-0000B11C0000}"/>
    <cellStyle name="Total 3" xfId="7346" xr:uid="{00000000-0005-0000-0000-0000B21C0000}"/>
    <cellStyle name="Total 3 2" xfId="7347" xr:uid="{00000000-0005-0000-0000-0000B31C0000}"/>
    <cellStyle name="Total 3 2 2" xfId="7348" xr:uid="{00000000-0005-0000-0000-0000B41C0000}"/>
    <cellStyle name="Total 3 3" xfId="7349" xr:uid="{00000000-0005-0000-0000-0000B51C0000}"/>
    <cellStyle name="Total 4" xfId="7350" xr:uid="{00000000-0005-0000-0000-0000B61C0000}"/>
    <cellStyle name="Total 4 2" xfId="7351" xr:uid="{00000000-0005-0000-0000-0000B71C0000}"/>
    <cellStyle name="Total 4 2 2" xfId="7352" xr:uid="{00000000-0005-0000-0000-0000B81C0000}"/>
    <cellStyle name="Total 4 3" xfId="7353" xr:uid="{00000000-0005-0000-0000-0000B91C0000}"/>
    <cellStyle name="Total 5" xfId="7354" xr:uid="{00000000-0005-0000-0000-0000BA1C0000}"/>
    <cellStyle name="Total 5 2" xfId="7355" xr:uid="{00000000-0005-0000-0000-0000BB1C0000}"/>
    <cellStyle name="Total 5 2 2" xfId="7356" xr:uid="{00000000-0005-0000-0000-0000BC1C0000}"/>
    <cellStyle name="Total 5 3" xfId="7357" xr:uid="{00000000-0005-0000-0000-0000BD1C0000}"/>
    <cellStyle name="Total 6" xfId="7358" xr:uid="{00000000-0005-0000-0000-0000BE1C0000}"/>
    <cellStyle name="Total 6 2" xfId="7359" xr:uid="{00000000-0005-0000-0000-0000BF1C0000}"/>
    <cellStyle name="Total 6 2 2" xfId="7360" xr:uid="{00000000-0005-0000-0000-0000C01C0000}"/>
    <cellStyle name="Total 6 3" xfId="7361" xr:uid="{00000000-0005-0000-0000-0000C11C0000}"/>
    <cellStyle name="Total 7" xfId="7362" xr:uid="{00000000-0005-0000-0000-0000C21C0000}"/>
    <cellStyle name="Total 7 2" xfId="7363" xr:uid="{00000000-0005-0000-0000-0000C31C0000}"/>
    <cellStyle name="Total 7 2 2" xfId="7364" xr:uid="{00000000-0005-0000-0000-0000C41C0000}"/>
    <cellStyle name="Total 7 3" xfId="7365" xr:uid="{00000000-0005-0000-0000-0000C51C0000}"/>
    <cellStyle name="Total 8" xfId="7366" xr:uid="{00000000-0005-0000-0000-0000C61C0000}"/>
    <cellStyle name="Total 8 2" xfId="7367" xr:uid="{00000000-0005-0000-0000-0000C71C0000}"/>
    <cellStyle name="Total 8 2 2" xfId="7368" xr:uid="{00000000-0005-0000-0000-0000C81C0000}"/>
    <cellStyle name="Total 8 3" xfId="7369" xr:uid="{00000000-0005-0000-0000-0000C91C0000}"/>
    <cellStyle name="Total 9" xfId="7370" xr:uid="{00000000-0005-0000-0000-0000CA1C0000}"/>
    <cellStyle name="Total 9 2" xfId="7371" xr:uid="{00000000-0005-0000-0000-0000CB1C0000}"/>
    <cellStyle name="Total 9 2 2" xfId="7372" xr:uid="{00000000-0005-0000-0000-0000CC1C0000}"/>
    <cellStyle name="Total 9 3" xfId="7373" xr:uid="{00000000-0005-0000-0000-0000CD1C0000}"/>
    <cellStyle name="Überschrift 1 1" xfId="7374" xr:uid="{00000000-0005-0000-0000-0000CE1C0000}"/>
    <cellStyle name="Überschrift 1 1 1" xfId="7375" xr:uid="{00000000-0005-0000-0000-0000CF1C0000}"/>
    <cellStyle name="Überschrift 1 1 1 1" xfId="7376" xr:uid="{00000000-0005-0000-0000-0000D01C0000}"/>
    <cellStyle name="Überschrift 1 10" xfId="7377" xr:uid="{00000000-0005-0000-0000-0000D11C0000}"/>
    <cellStyle name="Überschrift 1 10 2" xfId="7378" xr:uid="{00000000-0005-0000-0000-0000D21C0000}"/>
    <cellStyle name="Überschrift 1 10 3" xfId="7379" xr:uid="{00000000-0005-0000-0000-0000D31C0000}"/>
    <cellStyle name="Überschrift 1 10 4" xfId="7380" xr:uid="{00000000-0005-0000-0000-0000D41C0000}"/>
    <cellStyle name="Überschrift 1 10 5" xfId="7381" xr:uid="{00000000-0005-0000-0000-0000D51C0000}"/>
    <cellStyle name="Überschrift 1 11" xfId="7382" xr:uid="{00000000-0005-0000-0000-0000D61C0000}"/>
    <cellStyle name="Überschrift 1 11 2" xfId="7383" xr:uid="{00000000-0005-0000-0000-0000D71C0000}"/>
    <cellStyle name="Überschrift 1 11 3" xfId="7384" xr:uid="{00000000-0005-0000-0000-0000D81C0000}"/>
    <cellStyle name="Überschrift 1 11 4" xfId="7385" xr:uid="{00000000-0005-0000-0000-0000D91C0000}"/>
    <cellStyle name="Überschrift 1 11 5" xfId="7386" xr:uid="{00000000-0005-0000-0000-0000DA1C0000}"/>
    <cellStyle name="Überschrift 1 12" xfId="7387" xr:uid="{00000000-0005-0000-0000-0000DB1C0000}"/>
    <cellStyle name="Überschrift 1 13" xfId="7388" xr:uid="{00000000-0005-0000-0000-0000DC1C0000}"/>
    <cellStyle name="Überschrift 1 14" xfId="7389" xr:uid="{00000000-0005-0000-0000-0000DD1C0000}"/>
    <cellStyle name="Überschrift 1 15" xfId="7390" xr:uid="{00000000-0005-0000-0000-0000DE1C0000}"/>
    <cellStyle name="Überschrift 1 16" xfId="7391" xr:uid="{00000000-0005-0000-0000-0000DF1C0000}"/>
    <cellStyle name="Überschrift 1 2" xfId="7392" xr:uid="{00000000-0005-0000-0000-0000E01C0000}"/>
    <cellStyle name="Überschrift 1 2 10" xfId="7393" xr:uid="{00000000-0005-0000-0000-0000E11C0000}"/>
    <cellStyle name="Überschrift 1 2 11" xfId="7394" xr:uid="{00000000-0005-0000-0000-0000E21C0000}"/>
    <cellStyle name="Überschrift 1 2 12" xfId="7395" xr:uid="{00000000-0005-0000-0000-0000E31C0000}"/>
    <cellStyle name="Überschrift 1 2 13" xfId="7396" xr:uid="{00000000-0005-0000-0000-0000E41C0000}"/>
    <cellStyle name="Überschrift 1 2 14" xfId="7397" xr:uid="{00000000-0005-0000-0000-0000E51C0000}"/>
    <cellStyle name="Überschrift 1 2 15" xfId="7398" xr:uid="{00000000-0005-0000-0000-0000E61C0000}"/>
    <cellStyle name="Überschrift 1 2 16" xfId="7399" xr:uid="{00000000-0005-0000-0000-0000E71C0000}"/>
    <cellStyle name="Überschrift 1 2 17" xfId="7400" xr:uid="{00000000-0005-0000-0000-0000E81C0000}"/>
    <cellStyle name="Überschrift 1 2 18" xfId="7401" xr:uid="{00000000-0005-0000-0000-0000E91C0000}"/>
    <cellStyle name="Überschrift 1 2 19" xfId="7402" xr:uid="{00000000-0005-0000-0000-0000EA1C0000}"/>
    <cellStyle name="Überschrift 1 2 2" xfId="7403" xr:uid="{00000000-0005-0000-0000-0000EB1C0000}"/>
    <cellStyle name="Überschrift 1 2 20" xfId="7404" xr:uid="{00000000-0005-0000-0000-0000EC1C0000}"/>
    <cellStyle name="Überschrift 1 2 21" xfId="7405" xr:uid="{00000000-0005-0000-0000-0000ED1C0000}"/>
    <cellStyle name="Überschrift 1 2 22" xfId="7406" xr:uid="{00000000-0005-0000-0000-0000EE1C0000}"/>
    <cellStyle name="Überschrift 1 2 23" xfId="7407" xr:uid="{00000000-0005-0000-0000-0000EF1C0000}"/>
    <cellStyle name="Überschrift 1 2 24" xfId="7408" xr:uid="{00000000-0005-0000-0000-0000F01C0000}"/>
    <cellStyle name="Überschrift 1 2 25" xfId="7409" xr:uid="{00000000-0005-0000-0000-0000F11C0000}"/>
    <cellStyle name="Überschrift 1 2 26" xfId="7410" xr:uid="{00000000-0005-0000-0000-0000F21C0000}"/>
    <cellStyle name="Überschrift 1 2 27" xfId="7411" xr:uid="{00000000-0005-0000-0000-0000F31C0000}"/>
    <cellStyle name="Überschrift 1 2 28" xfId="7412" xr:uid="{00000000-0005-0000-0000-0000F41C0000}"/>
    <cellStyle name="Überschrift 1 2 29" xfId="7413" xr:uid="{00000000-0005-0000-0000-0000F51C0000}"/>
    <cellStyle name="Überschrift 1 2 3" xfId="7414" xr:uid="{00000000-0005-0000-0000-0000F61C0000}"/>
    <cellStyle name="Überschrift 1 2 30" xfId="7415" xr:uid="{00000000-0005-0000-0000-0000F71C0000}"/>
    <cellStyle name="Überschrift 1 2 31" xfId="7416" xr:uid="{00000000-0005-0000-0000-0000F81C0000}"/>
    <cellStyle name="Überschrift 1 2 32" xfId="7417" xr:uid="{00000000-0005-0000-0000-0000F91C0000}"/>
    <cellStyle name="Überschrift 1 2 33" xfId="7418" xr:uid="{00000000-0005-0000-0000-0000FA1C0000}"/>
    <cellStyle name="Überschrift 1 2 34" xfId="7419" xr:uid="{00000000-0005-0000-0000-0000FB1C0000}"/>
    <cellStyle name="Überschrift 1 2 35" xfId="7420" xr:uid="{00000000-0005-0000-0000-0000FC1C0000}"/>
    <cellStyle name="Überschrift 1 2 36" xfId="7421" xr:uid="{00000000-0005-0000-0000-0000FD1C0000}"/>
    <cellStyle name="Überschrift 1 2 4" xfId="7422" xr:uid="{00000000-0005-0000-0000-0000FE1C0000}"/>
    <cellStyle name="Überschrift 1 2 5" xfId="7423" xr:uid="{00000000-0005-0000-0000-0000FF1C0000}"/>
    <cellStyle name="Überschrift 1 2 6" xfId="7424" xr:uid="{00000000-0005-0000-0000-0000001D0000}"/>
    <cellStyle name="Überschrift 1 2 7" xfId="7425" xr:uid="{00000000-0005-0000-0000-0000011D0000}"/>
    <cellStyle name="Überschrift 1 2 8" xfId="7426" xr:uid="{00000000-0005-0000-0000-0000021D0000}"/>
    <cellStyle name="Überschrift 1 2 9" xfId="7427" xr:uid="{00000000-0005-0000-0000-0000031D0000}"/>
    <cellStyle name="Überschrift 1 3" xfId="7428" xr:uid="{00000000-0005-0000-0000-0000041D0000}"/>
    <cellStyle name="Überschrift 1 3 10" xfId="7429" xr:uid="{00000000-0005-0000-0000-0000051D0000}"/>
    <cellStyle name="Überschrift 1 3 11" xfId="7430" xr:uid="{00000000-0005-0000-0000-0000061D0000}"/>
    <cellStyle name="Überschrift 1 3 12" xfId="7431" xr:uid="{00000000-0005-0000-0000-0000071D0000}"/>
    <cellStyle name="Überschrift 1 3 13" xfId="7432" xr:uid="{00000000-0005-0000-0000-0000081D0000}"/>
    <cellStyle name="Überschrift 1 3 14" xfId="7433" xr:uid="{00000000-0005-0000-0000-0000091D0000}"/>
    <cellStyle name="Überschrift 1 3 15" xfId="7434" xr:uid="{00000000-0005-0000-0000-00000A1D0000}"/>
    <cellStyle name="Überschrift 1 3 16" xfId="7435" xr:uid="{00000000-0005-0000-0000-00000B1D0000}"/>
    <cellStyle name="Überschrift 1 3 17" xfId="7436" xr:uid="{00000000-0005-0000-0000-00000C1D0000}"/>
    <cellStyle name="Überschrift 1 3 18" xfId="7437" xr:uid="{00000000-0005-0000-0000-00000D1D0000}"/>
    <cellStyle name="Überschrift 1 3 19" xfId="7438" xr:uid="{00000000-0005-0000-0000-00000E1D0000}"/>
    <cellStyle name="Überschrift 1 3 2" xfId="7439" xr:uid="{00000000-0005-0000-0000-00000F1D0000}"/>
    <cellStyle name="Überschrift 1 3 20" xfId="7440" xr:uid="{00000000-0005-0000-0000-0000101D0000}"/>
    <cellStyle name="Überschrift 1 3 21" xfId="7441" xr:uid="{00000000-0005-0000-0000-0000111D0000}"/>
    <cellStyle name="Überschrift 1 3 22" xfId="7442" xr:uid="{00000000-0005-0000-0000-0000121D0000}"/>
    <cellStyle name="Überschrift 1 3 23" xfId="7443" xr:uid="{00000000-0005-0000-0000-0000131D0000}"/>
    <cellStyle name="Überschrift 1 3 24" xfId="7444" xr:uid="{00000000-0005-0000-0000-0000141D0000}"/>
    <cellStyle name="Überschrift 1 3 25" xfId="7445" xr:uid="{00000000-0005-0000-0000-0000151D0000}"/>
    <cellStyle name="Überschrift 1 3 26" xfId="7446" xr:uid="{00000000-0005-0000-0000-0000161D0000}"/>
    <cellStyle name="Überschrift 1 3 27" xfId="7447" xr:uid="{00000000-0005-0000-0000-0000171D0000}"/>
    <cellStyle name="Überschrift 1 3 28" xfId="7448" xr:uid="{00000000-0005-0000-0000-0000181D0000}"/>
    <cellStyle name="Überschrift 1 3 29" xfId="7449" xr:uid="{00000000-0005-0000-0000-0000191D0000}"/>
    <cellStyle name="Überschrift 1 3 3" xfId="7450" xr:uid="{00000000-0005-0000-0000-00001A1D0000}"/>
    <cellStyle name="Überschrift 1 3 4" xfId="7451" xr:uid="{00000000-0005-0000-0000-00001B1D0000}"/>
    <cellStyle name="Überschrift 1 3 5" xfId="7452" xr:uid="{00000000-0005-0000-0000-00001C1D0000}"/>
    <cellStyle name="Überschrift 1 3 6" xfId="7453" xr:uid="{00000000-0005-0000-0000-00001D1D0000}"/>
    <cellStyle name="Überschrift 1 3 7" xfId="7454" xr:uid="{00000000-0005-0000-0000-00001E1D0000}"/>
    <cellStyle name="Überschrift 1 3 8" xfId="7455" xr:uid="{00000000-0005-0000-0000-00001F1D0000}"/>
    <cellStyle name="Überschrift 1 3 9" xfId="7456" xr:uid="{00000000-0005-0000-0000-0000201D0000}"/>
    <cellStyle name="Überschrift 1 4" xfId="7457" xr:uid="{00000000-0005-0000-0000-0000211D0000}"/>
    <cellStyle name="Überschrift 1 4 10" xfId="7458" xr:uid="{00000000-0005-0000-0000-0000221D0000}"/>
    <cellStyle name="Überschrift 1 4 11" xfId="7459" xr:uid="{00000000-0005-0000-0000-0000231D0000}"/>
    <cellStyle name="Überschrift 1 4 2" xfId="7460" xr:uid="{00000000-0005-0000-0000-0000241D0000}"/>
    <cellStyle name="Überschrift 1 4 3" xfId="7461" xr:uid="{00000000-0005-0000-0000-0000251D0000}"/>
    <cellStyle name="Überschrift 1 4 4" xfId="7462" xr:uid="{00000000-0005-0000-0000-0000261D0000}"/>
    <cellStyle name="Überschrift 1 4 5" xfId="7463" xr:uid="{00000000-0005-0000-0000-0000271D0000}"/>
    <cellStyle name="Überschrift 1 4 6" xfId="7464" xr:uid="{00000000-0005-0000-0000-0000281D0000}"/>
    <cellStyle name="Überschrift 1 4 7" xfId="7465" xr:uid="{00000000-0005-0000-0000-0000291D0000}"/>
    <cellStyle name="Überschrift 1 4 8" xfId="7466" xr:uid="{00000000-0005-0000-0000-00002A1D0000}"/>
    <cellStyle name="Überschrift 1 4 9" xfId="7467" xr:uid="{00000000-0005-0000-0000-00002B1D0000}"/>
    <cellStyle name="Überschrift 1 5" xfId="7468" xr:uid="{00000000-0005-0000-0000-00002C1D0000}"/>
    <cellStyle name="Überschrift 1 5 2" xfId="7469" xr:uid="{00000000-0005-0000-0000-00002D1D0000}"/>
    <cellStyle name="Überschrift 1 5 3" xfId="7470" xr:uid="{00000000-0005-0000-0000-00002E1D0000}"/>
    <cellStyle name="Überschrift 1 5 4" xfId="7471" xr:uid="{00000000-0005-0000-0000-00002F1D0000}"/>
    <cellStyle name="Überschrift 1 5 5" xfId="7472" xr:uid="{00000000-0005-0000-0000-0000301D0000}"/>
    <cellStyle name="Überschrift 1 6" xfId="7473" xr:uid="{00000000-0005-0000-0000-0000311D0000}"/>
    <cellStyle name="Überschrift 1 6 2" xfId="7474" xr:uid="{00000000-0005-0000-0000-0000321D0000}"/>
    <cellStyle name="Überschrift 1 6 3" xfId="7475" xr:uid="{00000000-0005-0000-0000-0000331D0000}"/>
    <cellStyle name="Überschrift 1 6 4" xfId="7476" xr:uid="{00000000-0005-0000-0000-0000341D0000}"/>
    <cellStyle name="Überschrift 1 6 5" xfId="7477" xr:uid="{00000000-0005-0000-0000-0000351D0000}"/>
    <cellStyle name="Überschrift 1 7" xfId="7478" xr:uid="{00000000-0005-0000-0000-0000361D0000}"/>
    <cellStyle name="Überschrift 1 7 2" xfId="7479" xr:uid="{00000000-0005-0000-0000-0000371D0000}"/>
    <cellStyle name="Überschrift 1 7 3" xfId="7480" xr:uid="{00000000-0005-0000-0000-0000381D0000}"/>
    <cellStyle name="Überschrift 1 7 4" xfId="7481" xr:uid="{00000000-0005-0000-0000-0000391D0000}"/>
    <cellStyle name="Überschrift 1 7 5" xfId="7482" xr:uid="{00000000-0005-0000-0000-00003A1D0000}"/>
    <cellStyle name="Überschrift 1 8" xfId="7483" xr:uid="{00000000-0005-0000-0000-00003B1D0000}"/>
    <cellStyle name="Überschrift 1 8 2" xfId="7484" xr:uid="{00000000-0005-0000-0000-00003C1D0000}"/>
    <cellStyle name="Überschrift 1 8 3" xfId="7485" xr:uid="{00000000-0005-0000-0000-00003D1D0000}"/>
    <cellStyle name="Überschrift 1 8 4" xfId="7486" xr:uid="{00000000-0005-0000-0000-00003E1D0000}"/>
    <cellStyle name="Überschrift 1 8 5" xfId="7487" xr:uid="{00000000-0005-0000-0000-00003F1D0000}"/>
    <cellStyle name="Überschrift 1 9" xfId="7488" xr:uid="{00000000-0005-0000-0000-0000401D0000}"/>
    <cellStyle name="Überschrift 1 9 2" xfId="7489" xr:uid="{00000000-0005-0000-0000-0000411D0000}"/>
    <cellStyle name="Überschrift 1 9 3" xfId="7490" xr:uid="{00000000-0005-0000-0000-0000421D0000}"/>
    <cellStyle name="Überschrift 1 9 4" xfId="7491" xr:uid="{00000000-0005-0000-0000-0000431D0000}"/>
    <cellStyle name="Überschrift 1 9 5" xfId="7492" xr:uid="{00000000-0005-0000-0000-0000441D0000}"/>
    <cellStyle name="Überschrift 10" xfId="7493" xr:uid="{00000000-0005-0000-0000-0000451D0000}"/>
    <cellStyle name="Überschrift 10 2" xfId="7494" xr:uid="{00000000-0005-0000-0000-0000461D0000}"/>
    <cellStyle name="Überschrift 10 3" xfId="7495" xr:uid="{00000000-0005-0000-0000-0000471D0000}"/>
    <cellStyle name="Überschrift 10 4" xfId="7496" xr:uid="{00000000-0005-0000-0000-0000481D0000}"/>
    <cellStyle name="Überschrift 10 5" xfId="7497" xr:uid="{00000000-0005-0000-0000-0000491D0000}"/>
    <cellStyle name="Überschrift 11" xfId="7498" xr:uid="{00000000-0005-0000-0000-00004A1D0000}"/>
    <cellStyle name="Überschrift 11 2" xfId="7499" xr:uid="{00000000-0005-0000-0000-00004B1D0000}"/>
    <cellStyle name="Überschrift 11 3" xfId="7500" xr:uid="{00000000-0005-0000-0000-00004C1D0000}"/>
    <cellStyle name="Überschrift 11 4" xfId="7501" xr:uid="{00000000-0005-0000-0000-00004D1D0000}"/>
    <cellStyle name="Überschrift 11 5" xfId="7502" xr:uid="{00000000-0005-0000-0000-00004E1D0000}"/>
    <cellStyle name="Überschrift 12" xfId="7503" xr:uid="{00000000-0005-0000-0000-00004F1D0000}"/>
    <cellStyle name="Überschrift 12 2" xfId="7504" xr:uid="{00000000-0005-0000-0000-0000501D0000}"/>
    <cellStyle name="Überschrift 12 3" xfId="7505" xr:uid="{00000000-0005-0000-0000-0000511D0000}"/>
    <cellStyle name="Überschrift 12 4" xfId="7506" xr:uid="{00000000-0005-0000-0000-0000521D0000}"/>
    <cellStyle name="Überschrift 12 5" xfId="7507" xr:uid="{00000000-0005-0000-0000-0000531D0000}"/>
    <cellStyle name="Überschrift 13" xfId="7508" xr:uid="{00000000-0005-0000-0000-0000541D0000}"/>
    <cellStyle name="Überschrift 13 2" xfId="7509" xr:uid="{00000000-0005-0000-0000-0000551D0000}"/>
    <cellStyle name="Überschrift 13 3" xfId="7510" xr:uid="{00000000-0005-0000-0000-0000561D0000}"/>
    <cellStyle name="Überschrift 13 4" xfId="7511" xr:uid="{00000000-0005-0000-0000-0000571D0000}"/>
    <cellStyle name="Überschrift 13 5" xfId="7512" xr:uid="{00000000-0005-0000-0000-0000581D0000}"/>
    <cellStyle name="Überschrift 14" xfId="7513" xr:uid="{00000000-0005-0000-0000-0000591D0000}"/>
    <cellStyle name="Überschrift 14 2" xfId="7514" xr:uid="{00000000-0005-0000-0000-00005A1D0000}"/>
    <cellStyle name="Überschrift 14 3" xfId="7515" xr:uid="{00000000-0005-0000-0000-00005B1D0000}"/>
    <cellStyle name="Überschrift 14 4" xfId="7516" xr:uid="{00000000-0005-0000-0000-00005C1D0000}"/>
    <cellStyle name="Überschrift 14 5" xfId="7517" xr:uid="{00000000-0005-0000-0000-00005D1D0000}"/>
    <cellStyle name="Überschrift 15" xfId="7518" xr:uid="{00000000-0005-0000-0000-00005E1D0000}"/>
    <cellStyle name="Überschrift 16" xfId="7519" xr:uid="{00000000-0005-0000-0000-00005F1D0000}"/>
    <cellStyle name="Überschrift 17" xfId="7520" xr:uid="{00000000-0005-0000-0000-0000601D0000}"/>
    <cellStyle name="Überschrift 18" xfId="7521" xr:uid="{00000000-0005-0000-0000-0000611D0000}"/>
    <cellStyle name="Überschrift 19" xfId="7522" xr:uid="{00000000-0005-0000-0000-0000621D0000}"/>
    <cellStyle name="Überschrift 2 10" xfId="7523" xr:uid="{00000000-0005-0000-0000-0000631D0000}"/>
    <cellStyle name="Überschrift 2 10 2" xfId="7524" xr:uid="{00000000-0005-0000-0000-0000641D0000}"/>
    <cellStyle name="Überschrift 2 10 3" xfId="7525" xr:uid="{00000000-0005-0000-0000-0000651D0000}"/>
    <cellStyle name="Überschrift 2 10 4" xfId="7526" xr:uid="{00000000-0005-0000-0000-0000661D0000}"/>
    <cellStyle name="Überschrift 2 10 5" xfId="7527" xr:uid="{00000000-0005-0000-0000-0000671D0000}"/>
    <cellStyle name="Überschrift 2 11" xfId="7528" xr:uid="{00000000-0005-0000-0000-0000681D0000}"/>
    <cellStyle name="Überschrift 2 11 2" xfId="7529" xr:uid="{00000000-0005-0000-0000-0000691D0000}"/>
    <cellStyle name="Überschrift 2 11 3" xfId="7530" xr:uid="{00000000-0005-0000-0000-00006A1D0000}"/>
    <cellStyle name="Überschrift 2 11 4" xfId="7531" xr:uid="{00000000-0005-0000-0000-00006B1D0000}"/>
    <cellStyle name="Überschrift 2 11 5" xfId="7532" xr:uid="{00000000-0005-0000-0000-00006C1D0000}"/>
    <cellStyle name="Überschrift 2 12" xfId="7533" xr:uid="{00000000-0005-0000-0000-00006D1D0000}"/>
    <cellStyle name="Überschrift 2 13" xfId="7534" xr:uid="{00000000-0005-0000-0000-00006E1D0000}"/>
    <cellStyle name="Überschrift 2 14" xfId="7535" xr:uid="{00000000-0005-0000-0000-00006F1D0000}"/>
    <cellStyle name="Überschrift 2 15" xfId="7536" xr:uid="{00000000-0005-0000-0000-0000701D0000}"/>
    <cellStyle name="Überschrift 2 16" xfId="7537" xr:uid="{00000000-0005-0000-0000-0000711D0000}"/>
    <cellStyle name="Überschrift 2 2" xfId="7538" xr:uid="{00000000-0005-0000-0000-0000721D0000}"/>
    <cellStyle name="Überschrift 2 2 10" xfId="7539" xr:uid="{00000000-0005-0000-0000-0000731D0000}"/>
    <cellStyle name="Überschrift 2 2 11" xfId="7540" xr:uid="{00000000-0005-0000-0000-0000741D0000}"/>
    <cellStyle name="Überschrift 2 2 12" xfId="7541" xr:uid="{00000000-0005-0000-0000-0000751D0000}"/>
    <cellStyle name="Überschrift 2 2 13" xfId="7542" xr:uid="{00000000-0005-0000-0000-0000761D0000}"/>
    <cellStyle name="Überschrift 2 2 14" xfId="7543" xr:uid="{00000000-0005-0000-0000-0000771D0000}"/>
    <cellStyle name="Überschrift 2 2 15" xfId="7544" xr:uid="{00000000-0005-0000-0000-0000781D0000}"/>
    <cellStyle name="Überschrift 2 2 16" xfId="7545" xr:uid="{00000000-0005-0000-0000-0000791D0000}"/>
    <cellStyle name="Überschrift 2 2 17" xfId="7546" xr:uid="{00000000-0005-0000-0000-00007A1D0000}"/>
    <cellStyle name="Überschrift 2 2 18" xfId="7547" xr:uid="{00000000-0005-0000-0000-00007B1D0000}"/>
    <cellStyle name="Überschrift 2 2 19" xfId="7548" xr:uid="{00000000-0005-0000-0000-00007C1D0000}"/>
    <cellStyle name="Überschrift 2 2 2" xfId="7549" xr:uid="{00000000-0005-0000-0000-00007D1D0000}"/>
    <cellStyle name="Überschrift 2 2 20" xfId="7550" xr:uid="{00000000-0005-0000-0000-00007E1D0000}"/>
    <cellStyle name="Überschrift 2 2 21" xfId="7551" xr:uid="{00000000-0005-0000-0000-00007F1D0000}"/>
    <cellStyle name="Überschrift 2 2 22" xfId="7552" xr:uid="{00000000-0005-0000-0000-0000801D0000}"/>
    <cellStyle name="Überschrift 2 2 23" xfId="7553" xr:uid="{00000000-0005-0000-0000-0000811D0000}"/>
    <cellStyle name="Überschrift 2 2 24" xfId="7554" xr:uid="{00000000-0005-0000-0000-0000821D0000}"/>
    <cellStyle name="Überschrift 2 2 25" xfId="7555" xr:uid="{00000000-0005-0000-0000-0000831D0000}"/>
    <cellStyle name="Überschrift 2 2 26" xfId="7556" xr:uid="{00000000-0005-0000-0000-0000841D0000}"/>
    <cellStyle name="Überschrift 2 2 27" xfId="7557" xr:uid="{00000000-0005-0000-0000-0000851D0000}"/>
    <cellStyle name="Überschrift 2 2 28" xfId="7558" xr:uid="{00000000-0005-0000-0000-0000861D0000}"/>
    <cellStyle name="Überschrift 2 2 29" xfId="7559" xr:uid="{00000000-0005-0000-0000-0000871D0000}"/>
    <cellStyle name="Überschrift 2 2 3" xfId="7560" xr:uid="{00000000-0005-0000-0000-0000881D0000}"/>
    <cellStyle name="Überschrift 2 2 30" xfId="7561" xr:uid="{00000000-0005-0000-0000-0000891D0000}"/>
    <cellStyle name="Überschrift 2 2 31" xfId="7562" xr:uid="{00000000-0005-0000-0000-00008A1D0000}"/>
    <cellStyle name="Überschrift 2 2 32" xfId="7563" xr:uid="{00000000-0005-0000-0000-00008B1D0000}"/>
    <cellStyle name="Überschrift 2 2 33" xfId="7564" xr:uid="{00000000-0005-0000-0000-00008C1D0000}"/>
    <cellStyle name="Überschrift 2 2 34" xfId="7565" xr:uid="{00000000-0005-0000-0000-00008D1D0000}"/>
    <cellStyle name="Überschrift 2 2 35" xfId="7566" xr:uid="{00000000-0005-0000-0000-00008E1D0000}"/>
    <cellStyle name="Überschrift 2 2 36" xfId="7567" xr:uid="{00000000-0005-0000-0000-00008F1D0000}"/>
    <cellStyle name="Überschrift 2 2 4" xfId="7568" xr:uid="{00000000-0005-0000-0000-0000901D0000}"/>
    <cellStyle name="Überschrift 2 2 5" xfId="7569" xr:uid="{00000000-0005-0000-0000-0000911D0000}"/>
    <cellStyle name="Überschrift 2 2 6" xfId="7570" xr:uid="{00000000-0005-0000-0000-0000921D0000}"/>
    <cellStyle name="Überschrift 2 2 7" xfId="7571" xr:uid="{00000000-0005-0000-0000-0000931D0000}"/>
    <cellStyle name="Überschrift 2 2 8" xfId="7572" xr:uid="{00000000-0005-0000-0000-0000941D0000}"/>
    <cellStyle name="Überschrift 2 2 9" xfId="7573" xr:uid="{00000000-0005-0000-0000-0000951D0000}"/>
    <cellStyle name="Überschrift 2 3" xfId="7574" xr:uid="{00000000-0005-0000-0000-0000961D0000}"/>
    <cellStyle name="Überschrift 2 3 10" xfId="7575" xr:uid="{00000000-0005-0000-0000-0000971D0000}"/>
    <cellStyle name="Überschrift 2 3 11" xfId="7576" xr:uid="{00000000-0005-0000-0000-0000981D0000}"/>
    <cellStyle name="Überschrift 2 3 12" xfId="7577" xr:uid="{00000000-0005-0000-0000-0000991D0000}"/>
    <cellStyle name="Überschrift 2 3 13" xfId="7578" xr:uid="{00000000-0005-0000-0000-00009A1D0000}"/>
    <cellStyle name="Überschrift 2 3 14" xfId="7579" xr:uid="{00000000-0005-0000-0000-00009B1D0000}"/>
    <cellStyle name="Überschrift 2 3 15" xfId="7580" xr:uid="{00000000-0005-0000-0000-00009C1D0000}"/>
    <cellStyle name="Überschrift 2 3 16" xfId="7581" xr:uid="{00000000-0005-0000-0000-00009D1D0000}"/>
    <cellStyle name="Überschrift 2 3 17" xfId="7582" xr:uid="{00000000-0005-0000-0000-00009E1D0000}"/>
    <cellStyle name="Überschrift 2 3 18" xfId="7583" xr:uid="{00000000-0005-0000-0000-00009F1D0000}"/>
    <cellStyle name="Überschrift 2 3 19" xfId="7584" xr:uid="{00000000-0005-0000-0000-0000A01D0000}"/>
    <cellStyle name="Überschrift 2 3 2" xfId="7585" xr:uid="{00000000-0005-0000-0000-0000A11D0000}"/>
    <cellStyle name="Überschrift 2 3 20" xfId="7586" xr:uid="{00000000-0005-0000-0000-0000A21D0000}"/>
    <cellStyle name="Überschrift 2 3 21" xfId="7587" xr:uid="{00000000-0005-0000-0000-0000A31D0000}"/>
    <cellStyle name="Überschrift 2 3 22" xfId="7588" xr:uid="{00000000-0005-0000-0000-0000A41D0000}"/>
    <cellStyle name="Überschrift 2 3 23" xfId="7589" xr:uid="{00000000-0005-0000-0000-0000A51D0000}"/>
    <cellStyle name="Überschrift 2 3 24" xfId="7590" xr:uid="{00000000-0005-0000-0000-0000A61D0000}"/>
    <cellStyle name="Überschrift 2 3 25" xfId="7591" xr:uid="{00000000-0005-0000-0000-0000A71D0000}"/>
    <cellStyle name="Überschrift 2 3 26" xfId="7592" xr:uid="{00000000-0005-0000-0000-0000A81D0000}"/>
    <cellStyle name="Überschrift 2 3 27" xfId="7593" xr:uid="{00000000-0005-0000-0000-0000A91D0000}"/>
    <cellStyle name="Überschrift 2 3 28" xfId="7594" xr:uid="{00000000-0005-0000-0000-0000AA1D0000}"/>
    <cellStyle name="Überschrift 2 3 29" xfId="7595" xr:uid="{00000000-0005-0000-0000-0000AB1D0000}"/>
    <cellStyle name="Überschrift 2 3 3" xfId="7596" xr:uid="{00000000-0005-0000-0000-0000AC1D0000}"/>
    <cellStyle name="Überschrift 2 3 4" xfId="7597" xr:uid="{00000000-0005-0000-0000-0000AD1D0000}"/>
    <cellStyle name="Überschrift 2 3 5" xfId="7598" xr:uid="{00000000-0005-0000-0000-0000AE1D0000}"/>
    <cellStyle name="Überschrift 2 3 6" xfId="7599" xr:uid="{00000000-0005-0000-0000-0000AF1D0000}"/>
    <cellStyle name="Überschrift 2 3 7" xfId="7600" xr:uid="{00000000-0005-0000-0000-0000B01D0000}"/>
    <cellStyle name="Überschrift 2 3 8" xfId="7601" xr:uid="{00000000-0005-0000-0000-0000B11D0000}"/>
    <cellStyle name="Überschrift 2 3 9" xfId="7602" xr:uid="{00000000-0005-0000-0000-0000B21D0000}"/>
    <cellStyle name="Überschrift 2 4" xfId="7603" xr:uid="{00000000-0005-0000-0000-0000B31D0000}"/>
    <cellStyle name="Überschrift 2 4 10" xfId="7604" xr:uid="{00000000-0005-0000-0000-0000B41D0000}"/>
    <cellStyle name="Überschrift 2 4 11" xfId="7605" xr:uid="{00000000-0005-0000-0000-0000B51D0000}"/>
    <cellStyle name="Überschrift 2 4 2" xfId="7606" xr:uid="{00000000-0005-0000-0000-0000B61D0000}"/>
    <cellStyle name="Überschrift 2 4 3" xfId="7607" xr:uid="{00000000-0005-0000-0000-0000B71D0000}"/>
    <cellStyle name="Überschrift 2 4 4" xfId="7608" xr:uid="{00000000-0005-0000-0000-0000B81D0000}"/>
    <cellStyle name="Überschrift 2 4 5" xfId="7609" xr:uid="{00000000-0005-0000-0000-0000B91D0000}"/>
    <cellStyle name="Überschrift 2 4 6" xfId="7610" xr:uid="{00000000-0005-0000-0000-0000BA1D0000}"/>
    <cellStyle name="Überschrift 2 4 7" xfId="7611" xr:uid="{00000000-0005-0000-0000-0000BB1D0000}"/>
    <cellStyle name="Überschrift 2 4 8" xfId="7612" xr:uid="{00000000-0005-0000-0000-0000BC1D0000}"/>
    <cellStyle name="Überschrift 2 4 9" xfId="7613" xr:uid="{00000000-0005-0000-0000-0000BD1D0000}"/>
    <cellStyle name="Überschrift 2 5" xfId="7614" xr:uid="{00000000-0005-0000-0000-0000BE1D0000}"/>
    <cellStyle name="Überschrift 2 5 2" xfId="7615" xr:uid="{00000000-0005-0000-0000-0000BF1D0000}"/>
    <cellStyle name="Überschrift 2 5 3" xfId="7616" xr:uid="{00000000-0005-0000-0000-0000C01D0000}"/>
    <cellStyle name="Überschrift 2 5 4" xfId="7617" xr:uid="{00000000-0005-0000-0000-0000C11D0000}"/>
    <cellStyle name="Überschrift 2 5 5" xfId="7618" xr:uid="{00000000-0005-0000-0000-0000C21D0000}"/>
    <cellStyle name="Überschrift 2 6" xfId="7619" xr:uid="{00000000-0005-0000-0000-0000C31D0000}"/>
    <cellStyle name="Überschrift 2 6 2" xfId="7620" xr:uid="{00000000-0005-0000-0000-0000C41D0000}"/>
    <cellStyle name="Überschrift 2 6 3" xfId="7621" xr:uid="{00000000-0005-0000-0000-0000C51D0000}"/>
    <cellStyle name="Überschrift 2 6 4" xfId="7622" xr:uid="{00000000-0005-0000-0000-0000C61D0000}"/>
    <cellStyle name="Überschrift 2 6 5" xfId="7623" xr:uid="{00000000-0005-0000-0000-0000C71D0000}"/>
    <cellStyle name="Überschrift 2 7" xfId="7624" xr:uid="{00000000-0005-0000-0000-0000C81D0000}"/>
    <cellStyle name="Überschrift 2 7 2" xfId="7625" xr:uid="{00000000-0005-0000-0000-0000C91D0000}"/>
    <cellStyle name="Überschrift 2 7 3" xfId="7626" xr:uid="{00000000-0005-0000-0000-0000CA1D0000}"/>
    <cellStyle name="Überschrift 2 7 4" xfId="7627" xr:uid="{00000000-0005-0000-0000-0000CB1D0000}"/>
    <cellStyle name="Überschrift 2 7 5" xfId="7628" xr:uid="{00000000-0005-0000-0000-0000CC1D0000}"/>
    <cellStyle name="Überschrift 2 8" xfId="7629" xr:uid="{00000000-0005-0000-0000-0000CD1D0000}"/>
    <cellStyle name="Überschrift 2 8 2" xfId="7630" xr:uid="{00000000-0005-0000-0000-0000CE1D0000}"/>
    <cellStyle name="Überschrift 2 8 3" xfId="7631" xr:uid="{00000000-0005-0000-0000-0000CF1D0000}"/>
    <cellStyle name="Überschrift 2 8 4" xfId="7632" xr:uid="{00000000-0005-0000-0000-0000D01D0000}"/>
    <cellStyle name="Überschrift 2 8 5" xfId="7633" xr:uid="{00000000-0005-0000-0000-0000D11D0000}"/>
    <cellStyle name="Überschrift 2 9" xfId="7634" xr:uid="{00000000-0005-0000-0000-0000D21D0000}"/>
    <cellStyle name="Überschrift 2 9 2" xfId="7635" xr:uid="{00000000-0005-0000-0000-0000D31D0000}"/>
    <cellStyle name="Überschrift 2 9 3" xfId="7636" xr:uid="{00000000-0005-0000-0000-0000D41D0000}"/>
    <cellStyle name="Überschrift 2 9 4" xfId="7637" xr:uid="{00000000-0005-0000-0000-0000D51D0000}"/>
    <cellStyle name="Überschrift 2 9 5" xfId="7638" xr:uid="{00000000-0005-0000-0000-0000D61D0000}"/>
    <cellStyle name="Überschrift 3 10" xfId="7639" xr:uid="{00000000-0005-0000-0000-0000D71D0000}"/>
    <cellStyle name="Überschrift 3 10 2" xfId="7640" xr:uid="{00000000-0005-0000-0000-0000D81D0000}"/>
    <cellStyle name="Überschrift 3 10 2 2" xfId="7641" xr:uid="{00000000-0005-0000-0000-0000D91D0000}"/>
    <cellStyle name="Überschrift 3 10 3" xfId="7642" xr:uid="{00000000-0005-0000-0000-0000DA1D0000}"/>
    <cellStyle name="Überschrift 3 10 4" xfId="7643" xr:uid="{00000000-0005-0000-0000-0000DB1D0000}"/>
    <cellStyle name="Überschrift 3 10 5" xfId="7644" xr:uid="{00000000-0005-0000-0000-0000DC1D0000}"/>
    <cellStyle name="Überschrift 3 10 6" xfId="7645" xr:uid="{00000000-0005-0000-0000-0000DD1D0000}"/>
    <cellStyle name="Überschrift 3 11" xfId="7646" xr:uid="{00000000-0005-0000-0000-0000DE1D0000}"/>
    <cellStyle name="Überschrift 3 11 2" xfId="7647" xr:uid="{00000000-0005-0000-0000-0000DF1D0000}"/>
    <cellStyle name="Überschrift 3 11 2 2" xfId="7648" xr:uid="{00000000-0005-0000-0000-0000E01D0000}"/>
    <cellStyle name="Überschrift 3 11 3" xfId="7649" xr:uid="{00000000-0005-0000-0000-0000E11D0000}"/>
    <cellStyle name="Überschrift 3 11 4" xfId="7650" xr:uid="{00000000-0005-0000-0000-0000E21D0000}"/>
    <cellStyle name="Überschrift 3 11 5" xfId="7651" xr:uid="{00000000-0005-0000-0000-0000E31D0000}"/>
    <cellStyle name="Überschrift 3 11 6" xfId="7652" xr:uid="{00000000-0005-0000-0000-0000E41D0000}"/>
    <cellStyle name="Überschrift 3 12" xfId="7653" xr:uid="{00000000-0005-0000-0000-0000E51D0000}"/>
    <cellStyle name="Überschrift 3 13" xfId="7654" xr:uid="{00000000-0005-0000-0000-0000E61D0000}"/>
    <cellStyle name="Überschrift 3 14" xfId="7655" xr:uid="{00000000-0005-0000-0000-0000E71D0000}"/>
    <cellStyle name="Überschrift 3 15" xfId="7656" xr:uid="{00000000-0005-0000-0000-0000E81D0000}"/>
    <cellStyle name="Überschrift 3 16" xfId="7657" xr:uid="{00000000-0005-0000-0000-0000E91D0000}"/>
    <cellStyle name="Überschrift 3 2" xfId="7658" xr:uid="{00000000-0005-0000-0000-0000EA1D0000}"/>
    <cellStyle name="Überschrift 3 2 10" xfId="7659" xr:uid="{00000000-0005-0000-0000-0000EB1D0000}"/>
    <cellStyle name="Überschrift 3 2 10 2" xfId="7660" xr:uid="{00000000-0005-0000-0000-0000EC1D0000}"/>
    <cellStyle name="Überschrift 3 2 11" xfId="7661" xr:uid="{00000000-0005-0000-0000-0000ED1D0000}"/>
    <cellStyle name="Überschrift 3 2 11 2" xfId="7662" xr:uid="{00000000-0005-0000-0000-0000EE1D0000}"/>
    <cellStyle name="Überschrift 3 2 12" xfId="7663" xr:uid="{00000000-0005-0000-0000-0000EF1D0000}"/>
    <cellStyle name="Überschrift 3 2 12 2" xfId="7664" xr:uid="{00000000-0005-0000-0000-0000F01D0000}"/>
    <cellStyle name="Überschrift 3 2 13" xfId="7665" xr:uid="{00000000-0005-0000-0000-0000F11D0000}"/>
    <cellStyle name="Überschrift 3 2 13 2" xfId="7666" xr:uid="{00000000-0005-0000-0000-0000F21D0000}"/>
    <cellStyle name="Überschrift 3 2 14" xfId="7667" xr:uid="{00000000-0005-0000-0000-0000F31D0000}"/>
    <cellStyle name="Überschrift 3 2 14 2" xfId="7668" xr:uid="{00000000-0005-0000-0000-0000F41D0000}"/>
    <cellStyle name="Überschrift 3 2 15" xfId="7669" xr:uid="{00000000-0005-0000-0000-0000F51D0000}"/>
    <cellStyle name="Überschrift 3 2 15 2" xfId="7670" xr:uid="{00000000-0005-0000-0000-0000F61D0000}"/>
    <cellStyle name="Überschrift 3 2 16" xfId="7671" xr:uid="{00000000-0005-0000-0000-0000F71D0000}"/>
    <cellStyle name="Überschrift 3 2 16 2" xfId="7672" xr:uid="{00000000-0005-0000-0000-0000F81D0000}"/>
    <cellStyle name="Überschrift 3 2 17" xfId="7673" xr:uid="{00000000-0005-0000-0000-0000F91D0000}"/>
    <cellStyle name="Überschrift 3 2 17 2" xfId="7674" xr:uid="{00000000-0005-0000-0000-0000FA1D0000}"/>
    <cellStyle name="Überschrift 3 2 18" xfId="7675" xr:uid="{00000000-0005-0000-0000-0000FB1D0000}"/>
    <cellStyle name="Überschrift 3 2 18 2" xfId="7676" xr:uid="{00000000-0005-0000-0000-0000FC1D0000}"/>
    <cellStyle name="Überschrift 3 2 19" xfId="7677" xr:uid="{00000000-0005-0000-0000-0000FD1D0000}"/>
    <cellStyle name="Überschrift 3 2 19 2" xfId="7678" xr:uid="{00000000-0005-0000-0000-0000FE1D0000}"/>
    <cellStyle name="Überschrift 3 2 2" xfId="7679" xr:uid="{00000000-0005-0000-0000-0000FF1D0000}"/>
    <cellStyle name="Überschrift 3 2 2 2" xfId="7680" xr:uid="{00000000-0005-0000-0000-0000001E0000}"/>
    <cellStyle name="Überschrift 3 2 20" xfId="7681" xr:uid="{00000000-0005-0000-0000-0000011E0000}"/>
    <cellStyle name="Überschrift 3 2 20 2" xfId="7682" xr:uid="{00000000-0005-0000-0000-0000021E0000}"/>
    <cellStyle name="Überschrift 3 2 21" xfId="7683" xr:uid="{00000000-0005-0000-0000-0000031E0000}"/>
    <cellStyle name="Überschrift 3 2 21 2" xfId="7684" xr:uid="{00000000-0005-0000-0000-0000041E0000}"/>
    <cellStyle name="Überschrift 3 2 22" xfId="7685" xr:uid="{00000000-0005-0000-0000-0000051E0000}"/>
    <cellStyle name="Überschrift 3 2 22 2" xfId="7686" xr:uid="{00000000-0005-0000-0000-0000061E0000}"/>
    <cellStyle name="Überschrift 3 2 23" xfId="7687" xr:uid="{00000000-0005-0000-0000-0000071E0000}"/>
    <cellStyle name="Überschrift 3 2 23 2" xfId="7688" xr:uid="{00000000-0005-0000-0000-0000081E0000}"/>
    <cellStyle name="Überschrift 3 2 24" xfId="7689" xr:uid="{00000000-0005-0000-0000-0000091E0000}"/>
    <cellStyle name="Überschrift 3 2 24 2" xfId="7690" xr:uid="{00000000-0005-0000-0000-00000A1E0000}"/>
    <cellStyle name="Überschrift 3 2 25" xfId="7691" xr:uid="{00000000-0005-0000-0000-00000B1E0000}"/>
    <cellStyle name="Überschrift 3 2 25 2" xfId="7692" xr:uid="{00000000-0005-0000-0000-00000C1E0000}"/>
    <cellStyle name="Überschrift 3 2 26" xfId="7693" xr:uid="{00000000-0005-0000-0000-00000D1E0000}"/>
    <cellStyle name="Überschrift 3 2 26 2" xfId="7694" xr:uid="{00000000-0005-0000-0000-00000E1E0000}"/>
    <cellStyle name="Überschrift 3 2 27" xfId="7695" xr:uid="{00000000-0005-0000-0000-00000F1E0000}"/>
    <cellStyle name="Überschrift 3 2 27 2" xfId="7696" xr:uid="{00000000-0005-0000-0000-0000101E0000}"/>
    <cellStyle name="Überschrift 3 2 28" xfId="7697" xr:uid="{00000000-0005-0000-0000-0000111E0000}"/>
    <cellStyle name="Überschrift 3 2 28 2" xfId="7698" xr:uid="{00000000-0005-0000-0000-0000121E0000}"/>
    <cellStyle name="Überschrift 3 2 29" xfId="7699" xr:uid="{00000000-0005-0000-0000-0000131E0000}"/>
    <cellStyle name="Überschrift 3 2 29 2" xfId="7700" xr:uid="{00000000-0005-0000-0000-0000141E0000}"/>
    <cellStyle name="Überschrift 3 2 3" xfId="7701" xr:uid="{00000000-0005-0000-0000-0000151E0000}"/>
    <cellStyle name="Überschrift 3 2 3 2" xfId="7702" xr:uid="{00000000-0005-0000-0000-0000161E0000}"/>
    <cellStyle name="Überschrift 3 2 30" xfId="7703" xr:uid="{00000000-0005-0000-0000-0000171E0000}"/>
    <cellStyle name="Überschrift 3 2 30 2" xfId="7704" xr:uid="{00000000-0005-0000-0000-0000181E0000}"/>
    <cellStyle name="Überschrift 3 2 31" xfId="7705" xr:uid="{00000000-0005-0000-0000-0000191E0000}"/>
    <cellStyle name="Überschrift 3 2 31 2" xfId="7706" xr:uid="{00000000-0005-0000-0000-00001A1E0000}"/>
    <cellStyle name="Überschrift 3 2 32" xfId="7707" xr:uid="{00000000-0005-0000-0000-00001B1E0000}"/>
    <cellStyle name="Überschrift 3 2 32 2" xfId="7708" xr:uid="{00000000-0005-0000-0000-00001C1E0000}"/>
    <cellStyle name="Überschrift 3 2 33" xfId="7709" xr:uid="{00000000-0005-0000-0000-00001D1E0000}"/>
    <cellStyle name="Überschrift 3 2 33 2" xfId="7710" xr:uid="{00000000-0005-0000-0000-00001E1E0000}"/>
    <cellStyle name="Überschrift 3 2 34" xfId="7711" xr:uid="{00000000-0005-0000-0000-00001F1E0000}"/>
    <cellStyle name="Überschrift 3 2 34 2" xfId="7712" xr:uid="{00000000-0005-0000-0000-0000201E0000}"/>
    <cellStyle name="Überschrift 3 2 35" xfId="7713" xr:uid="{00000000-0005-0000-0000-0000211E0000}"/>
    <cellStyle name="Überschrift 3 2 35 2" xfId="7714" xr:uid="{00000000-0005-0000-0000-0000221E0000}"/>
    <cellStyle name="Überschrift 3 2 36" xfId="7715" xr:uid="{00000000-0005-0000-0000-0000231E0000}"/>
    <cellStyle name="Überschrift 3 2 36 2" xfId="7716" xr:uid="{00000000-0005-0000-0000-0000241E0000}"/>
    <cellStyle name="Überschrift 3 2 37" xfId="7717" xr:uid="{00000000-0005-0000-0000-0000251E0000}"/>
    <cellStyle name="Überschrift 3 2 4" xfId="7718" xr:uid="{00000000-0005-0000-0000-0000261E0000}"/>
    <cellStyle name="Überschrift 3 2 4 2" xfId="7719" xr:uid="{00000000-0005-0000-0000-0000271E0000}"/>
    <cellStyle name="Überschrift 3 2 5" xfId="7720" xr:uid="{00000000-0005-0000-0000-0000281E0000}"/>
    <cellStyle name="Überschrift 3 2 5 2" xfId="7721" xr:uid="{00000000-0005-0000-0000-0000291E0000}"/>
    <cellStyle name="Überschrift 3 2 6" xfId="7722" xr:uid="{00000000-0005-0000-0000-00002A1E0000}"/>
    <cellStyle name="Überschrift 3 2 6 2" xfId="7723" xr:uid="{00000000-0005-0000-0000-00002B1E0000}"/>
    <cellStyle name="Überschrift 3 2 7" xfId="7724" xr:uid="{00000000-0005-0000-0000-00002C1E0000}"/>
    <cellStyle name="Überschrift 3 2 7 2" xfId="7725" xr:uid="{00000000-0005-0000-0000-00002D1E0000}"/>
    <cellStyle name="Überschrift 3 2 8" xfId="7726" xr:uid="{00000000-0005-0000-0000-00002E1E0000}"/>
    <cellStyle name="Überschrift 3 2 8 2" xfId="7727" xr:uid="{00000000-0005-0000-0000-00002F1E0000}"/>
    <cellStyle name="Überschrift 3 2 9" xfId="7728" xr:uid="{00000000-0005-0000-0000-0000301E0000}"/>
    <cellStyle name="Überschrift 3 2 9 2" xfId="7729" xr:uid="{00000000-0005-0000-0000-0000311E0000}"/>
    <cellStyle name="Überschrift 3 3" xfId="7730" xr:uid="{00000000-0005-0000-0000-0000321E0000}"/>
    <cellStyle name="Überschrift 3 3 10" xfId="7731" xr:uid="{00000000-0005-0000-0000-0000331E0000}"/>
    <cellStyle name="Überschrift 3 3 11" xfId="7732" xr:uid="{00000000-0005-0000-0000-0000341E0000}"/>
    <cellStyle name="Überschrift 3 3 12" xfId="7733" xr:uid="{00000000-0005-0000-0000-0000351E0000}"/>
    <cellStyle name="Überschrift 3 3 13" xfId="7734" xr:uid="{00000000-0005-0000-0000-0000361E0000}"/>
    <cellStyle name="Überschrift 3 3 14" xfId="7735" xr:uid="{00000000-0005-0000-0000-0000371E0000}"/>
    <cellStyle name="Überschrift 3 3 15" xfId="7736" xr:uid="{00000000-0005-0000-0000-0000381E0000}"/>
    <cellStyle name="Überschrift 3 3 16" xfId="7737" xr:uid="{00000000-0005-0000-0000-0000391E0000}"/>
    <cellStyle name="Überschrift 3 3 17" xfId="7738" xr:uid="{00000000-0005-0000-0000-00003A1E0000}"/>
    <cellStyle name="Überschrift 3 3 18" xfId="7739" xr:uid="{00000000-0005-0000-0000-00003B1E0000}"/>
    <cellStyle name="Überschrift 3 3 19" xfId="7740" xr:uid="{00000000-0005-0000-0000-00003C1E0000}"/>
    <cellStyle name="Überschrift 3 3 2" xfId="7741" xr:uid="{00000000-0005-0000-0000-00003D1E0000}"/>
    <cellStyle name="Überschrift 3 3 2 2" xfId="7742" xr:uid="{00000000-0005-0000-0000-00003E1E0000}"/>
    <cellStyle name="Überschrift 3 3 20" xfId="7743" xr:uid="{00000000-0005-0000-0000-00003F1E0000}"/>
    <cellStyle name="Überschrift 3 3 21" xfId="7744" xr:uid="{00000000-0005-0000-0000-0000401E0000}"/>
    <cellStyle name="Überschrift 3 3 22" xfId="7745" xr:uid="{00000000-0005-0000-0000-0000411E0000}"/>
    <cellStyle name="Überschrift 3 3 23" xfId="7746" xr:uid="{00000000-0005-0000-0000-0000421E0000}"/>
    <cellStyle name="Überschrift 3 3 24" xfId="7747" xr:uid="{00000000-0005-0000-0000-0000431E0000}"/>
    <cellStyle name="Überschrift 3 3 25" xfId="7748" xr:uid="{00000000-0005-0000-0000-0000441E0000}"/>
    <cellStyle name="Überschrift 3 3 26" xfId="7749" xr:uid="{00000000-0005-0000-0000-0000451E0000}"/>
    <cellStyle name="Überschrift 3 3 27" xfId="7750" xr:uid="{00000000-0005-0000-0000-0000461E0000}"/>
    <cellStyle name="Überschrift 3 3 28" xfId="7751" xr:uid="{00000000-0005-0000-0000-0000471E0000}"/>
    <cellStyle name="Überschrift 3 3 29" xfId="7752" xr:uid="{00000000-0005-0000-0000-0000481E0000}"/>
    <cellStyle name="Überschrift 3 3 3" xfId="7753" xr:uid="{00000000-0005-0000-0000-0000491E0000}"/>
    <cellStyle name="Überschrift 3 3 3 2" xfId="7754" xr:uid="{00000000-0005-0000-0000-00004A1E0000}"/>
    <cellStyle name="Überschrift 3 3 30" xfId="7755" xr:uid="{00000000-0005-0000-0000-00004B1E0000}"/>
    <cellStyle name="Überschrift 3 3 4" xfId="7756" xr:uid="{00000000-0005-0000-0000-00004C1E0000}"/>
    <cellStyle name="Überschrift 3 3 4 2" xfId="7757" xr:uid="{00000000-0005-0000-0000-00004D1E0000}"/>
    <cellStyle name="Überschrift 3 3 5" xfId="7758" xr:uid="{00000000-0005-0000-0000-00004E1E0000}"/>
    <cellStyle name="Überschrift 3 3 5 2" xfId="7759" xr:uid="{00000000-0005-0000-0000-00004F1E0000}"/>
    <cellStyle name="Überschrift 3 3 6" xfId="7760" xr:uid="{00000000-0005-0000-0000-0000501E0000}"/>
    <cellStyle name="Überschrift 3 3 6 2" xfId="7761" xr:uid="{00000000-0005-0000-0000-0000511E0000}"/>
    <cellStyle name="Überschrift 3 3 7" xfId="7762" xr:uid="{00000000-0005-0000-0000-0000521E0000}"/>
    <cellStyle name="Überschrift 3 3 7 2" xfId="7763" xr:uid="{00000000-0005-0000-0000-0000531E0000}"/>
    <cellStyle name="Überschrift 3 3 8" xfId="7764" xr:uid="{00000000-0005-0000-0000-0000541E0000}"/>
    <cellStyle name="Überschrift 3 3 8 2" xfId="7765" xr:uid="{00000000-0005-0000-0000-0000551E0000}"/>
    <cellStyle name="Überschrift 3 3 9" xfId="7766" xr:uid="{00000000-0005-0000-0000-0000561E0000}"/>
    <cellStyle name="Überschrift 3 4" xfId="7767" xr:uid="{00000000-0005-0000-0000-0000571E0000}"/>
    <cellStyle name="Überschrift 3 4 10" xfId="7768" xr:uid="{00000000-0005-0000-0000-0000581E0000}"/>
    <cellStyle name="Überschrift 3 4 11" xfId="7769" xr:uid="{00000000-0005-0000-0000-0000591E0000}"/>
    <cellStyle name="Überschrift 3 4 12" xfId="7770" xr:uid="{00000000-0005-0000-0000-00005A1E0000}"/>
    <cellStyle name="Überschrift 3 4 2" xfId="7771" xr:uid="{00000000-0005-0000-0000-00005B1E0000}"/>
    <cellStyle name="Überschrift 3 4 2 2" xfId="7772" xr:uid="{00000000-0005-0000-0000-00005C1E0000}"/>
    <cellStyle name="Überschrift 3 4 3" xfId="7773" xr:uid="{00000000-0005-0000-0000-00005D1E0000}"/>
    <cellStyle name="Überschrift 3 4 3 2" xfId="7774" xr:uid="{00000000-0005-0000-0000-00005E1E0000}"/>
    <cellStyle name="Überschrift 3 4 4" xfId="7775" xr:uid="{00000000-0005-0000-0000-00005F1E0000}"/>
    <cellStyle name="Überschrift 3 4 4 2" xfId="7776" xr:uid="{00000000-0005-0000-0000-0000601E0000}"/>
    <cellStyle name="Überschrift 3 4 5" xfId="7777" xr:uid="{00000000-0005-0000-0000-0000611E0000}"/>
    <cellStyle name="Überschrift 3 4 5 2" xfId="7778" xr:uid="{00000000-0005-0000-0000-0000621E0000}"/>
    <cellStyle name="Überschrift 3 4 6" xfId="7779" xr:uid="{00000000-0005-0000-0000-0000631E0000}"/>
    <cellStyle name="Überschrift 3 4 6 2" xfId="7780" xr:uid="{00000000-0005-0000-0000-0000641E0000}"/>
    <cellStyle name="Überschrift 3 4 7" xfId="7781" xr:uid="{00000000-0005-0000-0000-0000651E0000}"/>
    <cellStyle name="Überschrift 3 4 7 2" xfId="7782" xr:uid="{00000000-0005-0000-0000-0000661E0000}"/>
    <cellStyle name="Überschrift 3 4 8" xfId="7783" xr:uid="{00000000-0005-0000-0000-0000671E0000}"/>
    <cellStyle name="Überschrift 3 4 8 2" xfId="7784" xr:uid="{00000000-0005-0000-0000-0000681E0000}"/>
    <cellStyle name="Überschrift 3 4 9" xfId="7785" xr:uid="{00000000-0005-0000-0000-0000691E0000}"/>
    <cellStyle name="Überschrift 3 5" xfId="7786" xr:uid="{00000000-0005-0000-0000-00006A1E0000}"/>
    <cellStyle name="Überschrift 3 5 2" xfId="7787" xr:uid="{00000000-0005-0000-0000-00006B1E0000}"/>
    <cellStyle name="Überschrift 3 5 2 2" xfId="7788" xr:uid="{00000000-0005-0000-0000-00006C1E0000}"/>
    <cellStyle name="Überschrift 3 5 3" xfId="7789" xr:uid="{00000000-0005-0000-0000-00006D1E0000}"/>
    <cellStyle name="Überschrift 3 5 4" xfId="7790" xr:uid="{00000000-0005-0000-0000-00006E1E0000}"/>
    <cellStyle name="Überschrift 3 5 5" xfId="7791" xr:uid="{00000000-0005-0000-0000-00006F1E0000}"/>
    <cellStyle name="Überschrift 3 5 6" xfId="7792" xr:uid="{00000000-0005-0000-0000-0000701E0000}"/>
    <cellStyle name="Überschrift 3 6" xfId="7793" xr:uid="{00000000-0005-0000-0000-0000711E0000}"/>
    <cellStyle name="Überschrift 3 6 2" xfId="7794" xr:uid="{00000000-0005-0000-0000-0000721E0000}"/>
    <cellStyle name="Überschrift 3 6 2 2" xfId="7795" xr:uid="{00000000-0005-0000-0000-0000731E0000}"/>
    <cellStyle name="Überschrift 3 6 3" xfId="7796" xr:uid="{00000000-0005-0000-0000-0000741E0000}"/>
    <cellStyle name="Überschrift 3 6 4" xfId="7797" xr:uid="{00000000-0005-0000-0000-0000751E0000}"/>
    <cellStyle name="Überschrift 3 6 5" xfId="7798" xr:uid="{00000000-0005-0000-0000-0000761E0000}"/>
    <cellStyle name="Überschrift 3 6 6" xfId="7799" xr:uid="{00000000-0005-0000-0000-0000771E0000}"/>
    <cellStyle name="Überschrift 3 7" xfId="7800" xr:uid="{00000000-0005-0000-0000-0000781E0000}"/>
    <cellStyle name="Überschrift 3 7 2" xfId="7801" xr:uid="{00000000-0005-0000-0000-0000791E0000}"/>
    <cellStyle name="Überschrift 3 7 2 2" xfId="7802" xr:uid="{00000000-0005-0000-0000-00007A1E0000}"/>
    <cellStyle name="Überschrift 3 7 3" xfId="7803" xr:uid="{00000000-0005-0000-0000-00007B1E0000}"/>
    <cellStyle name="Überschrift 3 7 4" xfId="7804" xr:uid="{00000000-0005-0000-0000-00007C1E0000}"/>
    <cellStyle name="Überschrift 3 7 5" xfId="7805" xr:uid="{00000000-0005-0000-0000-00007D1E0000}"/>
    <cellStyle name="Überschrift 3 7 6" xfId="7806" xr:uid="{00000000-0005-0000-0000-00007E1E0000}"/>
    <cellStyle name="Überschrift 3 8" xfId="7807" xr:uid="{00000000-0005-0000-0000-00007F1E0000}"/>
    <cellStyle name="Überschrift 3 8 2" xfId="7808" xr:uid="{00000000-0005-0000-0000-0000801E0000}"/>
    <cellStyle name="Überschrift 3 8 2 2" xfId="7809" xr:uid="{00000000-0005-0000-0000-0000811E0000}"/>
    <cellStyle name="Überschrift 3 8 3" xfId="7810" xr:uid="{00000000-0005-0000-0000-0000821E0000}"/>
    <cellStyle name="Überschrift 3 8 4" xfId="7811" xr:uid="{00000000-0005-0000-0000-0000831E0000}"/>
    <cellStyle name="Überschrift 3 8 5" xfId="7812" xr:uid="{00000000-0005-0000-0000-0000841E0000}"/>
    <cellStyle name="Überschrift 3 8 6" xfId="7813" xr:uid="{00000000-0005-0000-0000-0000851E0000}"/>
    <cellStyle name="Überschrift 3 9" xfId="7814" xr:uid="{00000000-0005-0000-0000-0000861E0000}"/>
    <cellStyle name="Überschrift 3 9 2" xfId="7815" xr:uid="{00000000-0005-0000-0000-0000871E0000}"/>
    <cellStyle name="Überschrift 3 9 2 2" xfId="7816" xr:uid="{00000000-0005-0000-0000-0000881E0000}"/>
    <cellStyle name="Überschrift 3 9 3" xfId="7817" xr:uid="{00000000-0005-0000-0000-0000891E0000}"/>
    <cellStyle name="Überschrift 3 9 4" xfId="7818" xr:uid="{00000000-0005-0000-0000-00008A1E0000}"/>
    <cellStyle name="Überschrift 3 9 5" xfId="7819" xr:uid="{00000000-0005-0000-0000-00008B1E0000}"/>
    <cellStyle name="Überschrift 3 9 6" xfId="7820" xr:uid="{00000000-0005-0000-0000-00008C1E0000}"/>
    <cellStyle name="Überschrift 4 10" xfId="7821" xr:uid="{00000000-0005-0000-0000-00008D1E0000}"/>
    <cellStyle name="Überschrift 4 10 2" xfId="7822" xr:uid="{00000000-0005-0000-0000-00008E1E0000}"/>
    <cellStyle name="Überschrift 4 10 3" xfId="7823" xr:uid="{00000000-0005-0000-0000-00008F1E0000}"/>
    <cellStyle name="Überschrift 4 10 4" xfId="7824" xr:uid="{00000000-0005-0000-0000-0000901E0000}"/>
    <cellStyle name="Überschrift 4 10 5" xfId="7825" xr:uid="{00000000-0005-0000-0000-0000911E0000}"/>
    <cellStyle name="Überschrift 4 11" xfId="7826" xr:uid="{00000000-0005-0000-0000-0000921E0000}"/>
    <cellStyle name="Überschrift 4 11 2" xfId="7827" xr:uid="{00000000-0005-0000-0000-0000931E0000}"/>
    <cellStyle name="Überschrift 4 11 3" xfId="7828" xr:uid="{00000000-0005-0000-0000-0000941E0000}"/>
    <cellStyle name="Überschrift 4 11 4" xfId="7829" xr:uid="{00000000-0005-0000-0000-0000951E0000}"/>
    <cellStyle name="Überschrift 4 11 5" xfId="7830" xr:uid="{00000000-0005-0000-0000-0000961E0000}"/>
    <cellStyle name="Überschrift 4 12" xfId="7831" xr:uid="{00000000-0005-0000-0000-0000971E0000}"/>
    <cellStyle name="Überschrift 4 13" xfId="7832" xr:uid="{00000000-0005-0000-0000-0000981E0000}"/>
    <cellStyle name="Überschrift 4 14" xfId="7833" xr:uid="{00000000-0005-0000-0000-0000991E0000}"/>
    <cellStyle name="Überschrift 4 15" xfId="7834" xr:uid="{00000000-0005-0000-0000-00009A1E0000}"/>
    <cellStyle name="Überschrift 4 16" xfId="7835" xr:uid="{00000000-0005-0000-0000-00009B1E0000}"/>
    <cellStyle name="Überschrift 4 2" xfId="7836" xr:uid="{00000000-0005-0000-0000-00009C1E0000}"/>
    <cellStyle name="Überschrift 4 2 10" xfId="7837" xr:uid="{00000000-0005-0000-0000-00009D1E0000}"/>
    <cellStyle name="Überschrift 4 2 11" xfId="7838" xr:uid="{00000000-0005-0000-0000-00009E1E0000}"/>
    <cellStyle name="Überschrift 4 2 12" xfId="7839" xr:uid="{00000000-0005-0000-0000-00009F1E0000}"/>
    <cellStyle name="Überschrift 4 2 13" xfId="7840" xr:uid="{00000000-0005-0000-0000-0000A01E0000}"/>
    <cellStyle name="Überschrift 4 2 14" xfId="7841" xr:uid="{00000000-0005-0000-0000-0000A11E0000}"/>
    <cellStyle name="Überschrift 4 2 15" xfId="7842" xr:uid="{00000000-0005-0000-0000-0000A21E0000}"/>
    <cellStyle name="Überschrift 4 2 16" xfId="7843" xr:uid="{00000000-0005-0000-0000-0000A31E0000}"/>
    <cellStyle name="Überschrift 4 2 17" xfId="7844" xr:uid="{00000000-0005-0000-0000-0000A41E0000}"/>
    <cellStyle name="Überschrift 4 2 18" xfId="7845" xr:uid="{00000000-0005-0000-0000-0000A51E0000}"/>
    <cellStyle name="Überschrift 4 2 19" xfId="7846" xr:uid="{00000000-0005-0000-0000-0000A61E0000}"/>
    <cellStyle name="Überschrift 4 2 2" xfId="7847" xr:uid="{00000000-0005-0000-0000-0000A71E0000}"/>
    <cellStyle name="Überschrift 4 2 20" xfId="7848" xr:uid="{00000000-0005-0000-0000-0000A81E0000}"/>
    <cellStyle name="Überschrift 4 2 21" xfId="7849" xr:uid="{00000000-0005-0000-0000-0000A91E0000}"/>
    <cellStyle name="Überschrift 4 2 22" xfId="7850" xr:uid="{00000000-0005-0000-0000-0000AA1E0000}"/>
    <cellStyle name="Überschrift 4 2 23" xfId="7851" xr:uid="{00000000-0005-0000-0000-0000AB1E0000}"/>
    <cellStyle name="Überschrift 4 2 24" xfId="7852" xr:uid="{00000000-0005-0000-0000-0000AC1E0000}"/>
    <cellStyle name="Überschrift 4 2 25" xfId="7853" xr:uid="{00000000-0005-0000-0000-0000AD1E0000}"/>
    <cellStyle name="Überschrift 4 2 26" xfId="7854" xr:uid="{00000000-0005-0000-0000-0000AE1E0000}"/>
    <cellStyle name="Überschrift 4 2 27" xfId="7855" xr:uid="{00000000-0005-0000-0000-0000AF1E0000}"/>
    <cellStyle name="Überschrift 4 2 28" xfId="7856" xr:uid="{00000000-0005-0000-0000-0000B01E0000}"/>
    <cellStyle name="Überschrift 4 2 29" xfId="7857" xr:uid="{00000000-0005-0000-0000-0000B11E0000}"/>
    <cellStyle name="Überschrift 4 2 3" xfId="7858" xr:uid="{00000000-0005-0000-0000-0000B21E0000}"/>
    <cellStyle name="Überschrift 4 2 30" xfId="7859" xr:uid="{00000000-0005-0000-0000-0000B31E0000}"/>
    <cellStyle name="Überschrift 4 2 31" xfId="7860" xr:uid="{00000000-0005-0000-0000-0000B41E0000}"/>
    <cellStyle name="Überschrift 4 2 32" xfId="7861" xr:uid="{00000000-0005-0000-0000-0000B51E0000}"/>
    <cellStyle name="Überschrift 4 2 33" xfId="7862" xr:uid="{00000000-0005-0000-0000-0000B61E0000}"/>
    <cellStyle name="Überschrift 4 2 34" xfId="7863" xr:uid="{00000000-0005-0000-0000-0000B71E0000}"/>
    <cellStyle name="Überschrift 4 2 35" xfId="7864" xr:uid="{00000000-0005-0000-0000-0000B81E0000}"/>
    <cellStyle name="Überschrift 4 2 36" xfId="7865" xr:uid="{00000000-0005-0000-0000-0000B91E0000}"/>
    <cellStyle name="Überschrift 4 2 4" xfId="7866" xr:uid="{00000000-0005-0000-0000-0000BA1E0000}"/>
    <cellStyle name="Überschrift 4 2 5" xfId="7867" xr:uid="{00000000-0005-0000-0000-0000BB1E0000}"/>
    <cellStyle name="Überschrift 4 2 6" xfId="7868" xr:uid="{00000000-0005-0000-0000-0000BC1E0000}"/>
    <cellStyle name="Überschrift 4 2 7" xfId="7869" xr:uid="{00000000-0005-0000-0000-0000BD1E0000}"/>
    <cellStyle name="Überschrift 4 2 8" xfId="7870" xr:uid="{00000000-0005-0000-0000-0000BE1E0000}"/>
    <cellStyle name="Überschrift 4 2 9" xfId="7871" xr:uid="{00000000-0005-0000-0000-0000BF1E0000}"/>
    <cellStyle name="Überschrift 4 3" xfId="7872" xr:uid="{00000000-0005-0000-0000-0000C01E0000}"/>
    <cellStyle name="Überschrift 4 3 10" xfId="7873" xr:uid="{00000000-0005-0000-0000-0000C11E0000}"/>
    <cellStyle name="Überschrift 4 3 11" xfId="7874" xr:uid="{00000000-0005-0000-0000-0000C21E0000}"/>
    <cellStyle name="Überschrift 4 3 12" xfId="7875" xr:uid="{00000000-0005-0000-0000-0000C31E0000}"/>
    <cellStyle name="Überschrift 4 3 13" xfId="7876" xr:uid="{00000000-0005-0000-0000-0000C41E0000}"/>
    <cellStyle name="Überschrift 4 3 14" xfId="7877" xr:uid="{00000000-0005-0000-0000-0000C51E0000}"/>
    <cellStyle name="Überschrift 4 3 15" xfId="7878" xr:uid="{00000000-0005-0000-0000-0000C61E0000}"/>
    <cellStyle name="Überschrift 4 3 16" xfId="7879" xr:uid="{00000000-0005-0000-0000-0000C71E0000}"/>
    <cellStyle name="Überschrift 4 3 17" xfId="7880" xr:uid="{00000000-0005-0000-0000-0000C81E0000}"/>
    <cellStyle name="Überschrift 4 3 18" xfId="7881" xr:uid="{00000000-0005-0000-0000-0000C91E0000}"/>
    <cellStyle name="Überschrift 4 3 19" xfId="7882" xr:uid="{00000000-0005-0000-0000-0000CA1E0000}"/>
    <cellStyle name="Überschrift 4 3 2" xfId="7883" xr:uid="{00000000-0005-0000-0000-0000CB1E0000}"/>
    <cellStyle name="Überschrift 4 3 20" xfId="7884" xr:uid="{00000000-0005-0000-0000-0000CC1E0000}"/>
    <cellStyle name="Überschrift 4 3 21" xfId="7885" xr:uid="{00000000-0005-0000-0000-0000CD1E0000}"/>
    <cellStyle name="Überschrift 4 3 22" xfId="7886" xr:uid="{00000000-0005-0000-0000-0000CE1E0000}"/>
    <cellStyle name="Überschrift 4 3 23" xfId="7887" xr:uid="{00000000-0005-0000-0000-0000CF1E0000}"/>
    <cellStyle name="Überschrift 4 3 24" xfId="7888" xr:uid="{00000000-0005-0000-0000-0000D01E0000}"/>
    <cellStyle name="Überschrift 4 3 25" xfId="7889" xr:uid="{00000000-0005-0000-0000-0000D11E0000}"/>
    <cellStyle name="Überschrift 4 3 26" xfId="7890" xr:uid="{00000000-0005-0000-0000-0000D21E0000}"/>
    <cellStyle name="Überschrift 4 3 27" xfId="7891" xr:uid="{00000000-0005-0000-0000-0000D31E0000}"/>
    <cellStyle name="Überschrift 4 3 28" xfId="7892" xr:uid="{00000000-0005-0000-0000-0000D41E0000}"/>
    <cellStyle name="Überschrift 4 3 29" xfId="7893" xr:uid="{00000000-0005-0000-0000-0000D51E0000}"/>
    <cellStyle name="Überschrift 4 3 3" xfId="7894" xr:uid="{00000000-0005-0000-0000-0000D61E0000}"/>
    <cellStyle name="Überschrift 4 3 4" xfId="7895" xr:uid="{00000000-0005-0000-0000-0000D71E0000}"/>
    <cellStyle name="Überschrift 4 3 5" xfId="7896" xr:uid="{00000000-0005-0000-0000-0000D81E0000}"/>
    <cellStyle name="Überschrift 4 3 6" xfId="7897" xr:uid="{00000000-0005-0000-0000-0000D91E0000}"/>
    <cellStyle name="Überschrift 4 3 7" xfId="7898" xr:uid="{00000000-0005-0000-0000-0000DA1E0000}"/>
    <cellStyle name="Überschrift 4 3 8" xfId="7899" xr:uid="{00000000-0005-0000-0000-0000DB1E0000}"/>
    <cellStyle name="Überschrift 4 3 9" xfId="7900" xr:uid="{00000000-0005-0000-0000-0000DC1E0000}"/>
    <cellStyle name="Überschrift 4 4" xfId="7901" xr:uid="{00000000-0005-0000-0000-0000DD1E0000}"/>
    <cellStyle name="Überschrift 4 4 10" xfId="7902" xr:uid="{00000000-0005-0000-0000-0000DE1E0000}"/>
    <cellStyle name="Überschrift 4 4 11" xfId="7903" xr:uid="{00000000-0005-0000-0000-0000DF1E0000}"/>
    <cellStyle name="Überschrift 4 4 2" xfId="7904" xr:uid="{00000000-0005-0000-0000-0000E01E0000}"/>
    <cellStyle name="Überschrift 4 4 3" xfId="7905" xr:uid="{00000000-0005-0000-0000-0000E11E0000}"/>
    <cellStyle name="Überschrift 4 4 4" xfId="7906" xr:uid="{00000000-0005-0000-0000-0000E21E0000}"/>
    <cellStyle name="Überschrift 4 4 5" xfId="7907" xr:uid="{00000000-0005-0000-0000-0000E31E0000}"/>
    <cellStyle name="Überschrift 4 4 6" xfId="7908" xr:uid="{00000000-0005-0000-0000-0000E41E0000}"/>
    <cellStyle name="Überschrift 4 4 7" xfId="7909" xr:uid="{00000000-0005-0000-0000-0000E51E0000}"/>
    <cellStyle name="Überschrift 4 4 8" xfId="7910" xr:uid="{00000000-0005-0000-0000-0000E61E0000}"/>
    <cellStyle name="Überschrift 4 4 9" xfId="7911" xr:uid="{00000000-0005-0000-0000-0000E71E0000}"/>
    <cellStyle name="Überschrift 4 5" xfId="7912" xr:uid="{00000000-0005-0000-0000-0000E81E0000}"/>
    <cellStyle name="Überschrift 4 5 2" xfId="7913" xr:uid="{00000000-0005-0000-0000-0000E91E0000}"/>
    <cellStyle name="Überschrift 4 5 3" xfId="7914" xr:uid="{00000000-0005-0000-0000-0000EA1E0000}"/>
    <cellStyle name="Überschrift 4 5 4" xfId="7915" xr:uid="{00000000-0005-0000-0000-0000EB1E0000}"/>
    <cellStyle name="Überschrift 4 5 5" xfId="7916" xr:uid="{00000000-0005-0000-0000-0000EC1E0000}"/>
    <cellStyle name="Überschrift 4 6" xfId="7917" xr:uid="{00000000-0005-0000-0000-0000ED1E0000}"/>
    <cellStyle name="Überschrift 4 6 2" xfId="7918" xr:uid="{00000000-0005-0000-0000-0000EE1E0000}"/>
    <cellStyle name="Überschrift 4 6 3" xfId="7919" xr:uid="{00000000-0005-0000-0000-0000EF1E0000}"/>
    <cellStyle name="Überschrift 4 6 4" xfId="7920" xr:uid="{00000000-0005-0000-0000-0000F01E0000}"/>
    <cellStyle name="Überschrift 4 6 5" xfId="7921" xr:uid="{00000000-0005-0000-0000-0000F11E0000}"/>
    <cellStyle name="Überschrift 4 7" xfId="7922" xr:uid="{00000000-0005-0000-0000-0000F21E0000}"/>
    <cellStyle name="Überschrift 4 7 2" xfId="7923" xr:uid="{00000000-0005-0000-0000-0000F31E0000}"/>
    <cellStyle name="Überschrift 4 7 3" xfId="7924" xr:uid="{00000000-0005-0000-0000-0000F41E0000}"/>
    <cellStyle name="Überschrift 4 7 4" xfId="7925" xr:uid="{00000000-0005-0000-0000-0000F51E0000}"/>
    <cellStyle name="Überschrift 4 7 5" xfId="7926" xr:uid="{00000000-0005-0000-0000-0000F61E0000}"/>
    <cellStyle name="Überschrift 4 8" xfId="7927" xr:uid="{00000000-0005-0000-0000-0000F71E0000}"/>
    <cellStyle name="Überschrift 4 8 2" xfId="7928" xr:uid="{00000000-0005-0000-0000-0000F81E0000}"/>
    <cellStyle name="Überschrift 4 8 3" xfId="7929" xr:uid="{00000000-0005-0000-0000-0000F91E0000}"/>
    <cellStyle name="Überschrift 4 8 4" xfId="7930" xr:uid="{00000000-0005-0000-0000-0000FA1E0000}"/>
    <cellStyle name="Überschrift 4 8 5" xfId="7931" xr:uid="{00000000-0005-0000-0000-0000FB1E0000}"/>
    <cellStyle name="Überschrift 4 9" xfId="7932" xr:uid="{00000000-0005-0000-0000-0000FC1E0000}"/>
    <cellStyle name="Überschrift 4 9 2" xfId="7933" xr:uid="{00000000-0005-0000-0000-0000FD1E0000}"/>
    <cellStyle name="Überschrift 4 9 3" xfId="7934" xr:uid="{00000000-0005-0000-0000-0000FE1E0000}"/>
    <cellStyle name="Überschrift 4 9 4" xfId="7935" xr:uid="{00000000-0005-0000-0000-0000FF1E0000}"/>
    <cellStyle name="Überschrift 4 9 5" xfId="7936" xr:uid="{00000000-0005-0000-0000-0000001F0000}"/>
    <cellStyle name="Überschrift 5" xfId="7937" xr:uid="{00000000-0005-0000-0000-0000011F0000}"/>
    <cellStyle name="Überschrift 5 10" xfId="7938" xr:uid="{00000000-0005-0000-0000-0000021F0000}"/>
    <cellStyle name="Überschrift 5 11" xfId="7939" xr:uid="{00000000-0005-0000-0000-0000031F0000}"/>
    <cellStyle name="Überschrift 5 12" xfId="7940" xr:uid="{00000000-0005-0000-0000-0000041F0000}"/>
    <cellStyle name="Überschrift 5 13" xfId="7941" xr:uid="{00000000-0005-0000-0000-0000051F0000}"/>
    <cellStyle name="Überschrift 5 14" xfId="7942" xr:uid="{00000000-0005-0000-0000-0000061F0000}"/>
    <cellStyle name="Überschrift 5 15" xfId="7943" xr:uid="{00000000-0005-0000-0000-0000071F0000}"/>
    <cellStyle name="Überschrift 5 16" xfId="7944" xr:uid="{00000000-0005-0000-0000-0000081F0000}"/>
    <cellStyle name="Überschrift 5 17" xfId="7945" xr:uid="{00000000-0005-0000-0000-0000091F0000}"/>
    <cellStyle name="Überschrift 5 18" xfId="7946" xr:uid="{00000000-0005-0000-0000-00000A1F0000}"/>
    <cellStyle name="Überschrift 5 19" xfId="7947" xr:uid="{00000000-0005-0000-0000-00000B1F0000}"/>
    <cellStyle name="Überschrift 5 2" xfId="7948" xr:uid="{00000000-0005-0000-0000-00000C1F0000}"/>
    <cellStyle name="Überschrift 5 20" xfId="7949" xr:uid="{00000000-0005-0000-0000-00000D1F0000}"/>
    <cellStyle name="Überschrift 5 21" xfId="7950" xr:uid="{00000000-0005-0000-0000-00000E1F0000}"/>
    <cellStyle name="Überschrift 5 22" xfId="7951" xr:uid="{00000000-0005-0000-0000-00000F1F0000}"/>
    <cellStyle name="Überschrift 5 23" xfId="7952" xr:uid="{00000000-0005-0000-0000-0000101F0000}"/>
    <cellStyle name="Überschrift 5 24" xfId="7953" xr:uid="{00000000-0005-0000-0000-0000111F0000}"/>
    <cellStyle name="Überschrift 5 25" xfId="7954" xr:uid="{00000000-0005-0000-0000-0000121F0000}"/>
    <cellStyle name="Überschrift 5 26" xfId="7955" xr:uid="{00000000-0005-0000-0000-0000131F0000}"/>
    <cellStyle name="Überschrift 5 27" xfId="7956" xr:uid="{00000000-0005-0000-0000-0000141F0000}"/>
    <cellStyle name="Überschrift 5 28" xfId="7957" xr:uid="{00000000-0005-0000-0000-0000151F0000}"/>
    <cellStyle name="Überschrift 5 29" xfId="7958" xr:uid="{00000000-0005-0000-0000-0000161F0000}"/>
    <cellStyle name="Überschrift 5 3" xfId="7959" xr:uid="{00000000-0005-0000-0000-0000171F0000}"/>
    <cellStyle name="Überschrift 5 30" xfId="7960" xr:uid="{00000000-0005-0000-0000-0000181F0000}"/>
    <cellStyle name="Überschrift 5 31" xfId="7961" xr:uid="{00000000-0005-0000-0000-0000191F0000}"/>
    <cellStyle name="Überschrift 5 32" xfId="7962" xr:uid="{00000000-0005-0000-0000-00001A1F0000}"/>
    <cellStyle name="Überschrift 5 33" xfId="7963" xr:uid="{00000000-0005-0000-0000-00001B1F0000}"/>
    <cellStyle name="Überschrift 5 34" xfId="7964" xr:uid="{00000000-0005-0000-0000-00001C1F0000}"/>
    <cellStyle name="Überschrift 5 35" xfId="7965" xr:uid="{00000000-0005-0000-0000-00001D1F0000}"/>
    <cellStyle name="Überschrift 5 36" xfId="7966" xr:uid="{00000000-0005-0000-0000-00001E1F0000}"/>
    <cellStyle name="Überschrift 5 4" xfId="7967" xr:uid="{00000000-0005-0000-0000-00001F1F0000}"/>
    <cellStyle name="Überschrift 5 5" xfId="7968" xr:uid="{00000000-0005-0000-0000-0000201F0000}"/>
    <cellStyle name="Überschrift 5 6" xfId="7969" xr:uid="{00000000-0005-0000-0000-0000211F0000}"/>
    <cellStyle name="Überschrift 5 7" xfId="7970" xr:uid="{00000000-0005-0000-0000-0000221F0000}"/>
    <cellStyle name="Überschrift 5 8" xfId="7971" xr:uid="{00000000-0005-0000-0000-0000231F0000}"/>
    <cellStyle name="Überschrift 5 9" xfId="7972" xr:uid="{00000000-0005-0000-0000-0000241F0000}"/>
    <cellStyle name="Überschrift 6" xfId="7973" xr:uid="{00000000-0005-0000-0000-0000251F0000}"/>
    <cellStyle name="Überschrift 6 10" xfId="7974" xr:uid="{00000000-0005-0000-0000-0000261F0000}"/>
    <cellStyle name="Überschrift 6 11" xfId="7975" xr:uid="{00000000-0005-0000-0000-0000271F0000}"/>
    <cellStyle name="Überschrift 6 12" xfId="7976" xr:uid="{00000000-0005-0000-0000-0000281F0000}"/>
    <cellStyle name="Überschrift 6 13" xfId="7977" xr:uid="{00000000-0005-0000-0000-0000291F0000}"/>
    <cellStyle name="Überschrift 6 14" xfId="7978" xr:uid="{00000000-0005-0000-0000-00002A1F0000}"/>
    <cellStyle name="Überschrift 6 15" xfId="7979" xr:uid="{00000000-0005-0000-0000-00002B1F0000}"/>
    <cellStyle name="Überschrift 6 16" xfId="7980" xr:uid="{00000000-0005-0000-0000-00002C1F0000}"/>
    <cellStyle name="Überschrift 6 17" xfId="7981" xr:uid="{00000000-0005-0000-0000-00002D1F0000}"/>
    <cellStyle name="Überschrift 6 18" xfId="7982" xr:uid="{00000000-0005-0000-0000-00002E1F0000}"/>
    <cellStyle name="Überschrift 6 19" xfId="7983" xr:uid="{00000000-0005-0000-0000-00002F1F0000}"/>
    <cellStyle name="Überschrift 6 2" xfId="7984" xr:uid="{00000000-0005-0000-0000-0000301F0000}"/>
    <cellStyle name="Überschrift 6 20" xfId="7985" xr:uid="{00000000-0005-0000-0000-0000311F0000}"/>
    <cellStyle name="Überschrift 6 21" xfId="7986" xr:uid="{00000000-0005-0000-0000-0000321F0000}"/>
    <cellStyle name="Überschrift 6 22" xfId="7987" xr:uid="{00000000-0005-0000-0000-0000331F0000}"/>
    <cellStyle name="Überschrift 6 23" xfId="7988" xr:uid="{00000000-0005-0000-0000-0000341F0000}"/>
    <cellStyle name="Überschrift 6 24" xfId="7989" xr:uid="{00000000-0005-0000-0000-0000351F0000}"/>
    <cellStyle name="Überschrift 6 25" xfId="7990" xr:uid="{00000000-0005-0000-0000-0000361F0000}"/>
    <cellStyle name="Überschrift 6 26" xfId="7991" xr:uid="{00000000-0005-0000-0000-0000371F0000}"/>
    <cellStyle name="Überschrift 6 27" xfId="7992" xr:uid="{00000000-0005-0000-0000-0000381F0000}"/>
    <cellStyle name="Überschrift 6 28" xfId="7993" xr:uid="{00000000-0005-0000-0000-0000391F0000}"/>
    <cellStyle name="Überschrift 6 29" xfId="7994" xr:uid="{00000000-0005-0000-0000-00003A1F0000}"/>
    <cellStyle name="Überschrift 6 3" xfId="7995" xr:uid="{00000000-0005-0000-0000-00003B1F0000}"/>
    <cellStyle name="Überschrift 6 4" xfId="7996" xr:uid="{00000000-0005-0000-0000-00003C1F0000}"/>
    <cellStyle name="Überschrift 6 5" xfId="7997" xr:uid="{00000000-0005-0000-0000-00003D1F0000}"/>
    <cellStyle name="Überschrift 6 6" xfId="7998" xr:uid="{00000000-0005-0000-0000-00003E1F0000}"/>
    <cellStyle name="Überschrift 6 7" xfId="7999" xr:uid="{00000000-0005-0000-0000-00003F1F0000}"/>
    <cellStyle name="Überschrift 6 8" xfId="8000" xr:uid="{00000000-0005-0000-0000-0000401F0000}"/>
    <cellStyle name="Überschrift 6 9" xfId="8001" xr:uid="{00000000-0005-0000-0000-0000411F0000}"/>
    <cellStyle name="Überschrift 7" xfId="8002" xr:uid="{00000000-0005-0000-0000-0000421F0000}"/>
    <cellStyle name="Überschrift 7 10" xfId="8003" xr:uid="{00000000-0005-0000-0000-0000431F0000}"/>
    <cellStyle name="Überschrift 7 11" xfId="8004" xr:uid="{00000000-0005-0000-0000-0000441F0000}"/>
    <cellStyle name="Überschrift 7 2" xfId="8005" xr:uid="{00000000-0005-0000-0000-0000451F0000}"/>
    <cellStyle name="Überschrift 7 3" xfId="8006" xr:uid="{00000000-0005-0000-0000-0000461F0000}"/>
    <cellStyle name="Überschrift 7 4" xfId="8007" xr:uid="{00000000-0005-0000-0000-0000471F0000}"/>
    <cellStyle name="Überschrift 7 5" xfId="8008" xr:uid="{00000000-0005-0000-0000-0000481F0000}"/>
    <cellStyle name="Überschrift 7 6" xfId="8009" xr:uid="{00000000-0005-0000-0000-0000491F0000}"/>
    <cellStyle name="Überschrift 7 7" xfId="8010" xr:uid="{00000000-0005-0000-0000-00004A1F0000}"/>
    <cellStyle name="Überschrift 7 8" xfId="8011" xr:uid="{00000000-0005-0000-0000-00004B1F0000}"/>
    <cellStyle name="Überschrift 7 9" xfId="8012" xr:uid="{00000000-0005-0000-0000-00004C1F0000}"/>
    <cellStyle name="Überschrift 8" xfId="8013" xr:uid="{00000000-0005-0000-0000-00004D1F0000}"/>
    <cellStyle name="Überschrift 8 2" xfId="8014" xr:uid="{00000000-0005-0000-0000-00004E1F0000}"/>
    <cellStyle name="Überschrift 8 3" xfId="8015" xr:uid="{00000000-0005-0000-0000-00004F1F0000}"/>
    <cellStyle name="Überschrift 8 4" xfId="8016" xr:uid="{00000000-0005-0000-0000-0000501F0000}"/>
    <cellStyle name="Überschrift 8 5" xfId="8017" xr:uid="{00000000-0005-0000-0000-0000511F0000}"/>
    <cellStyle name="Überschrift 9" xfId="8018" xr:uid="{00000000-0005-0000-0000-0000521F0000}"/>
    <cellStyle name="Überschrift 9 2" xfId="8019" xr:uid="{00000000-0005-0000-0000-0000531F0000}"/>
    <cellStyle name="Überschrift 9 3" xfId="8020" xr:uid="{00000000-0005-0000-0000-0000541F0000}"/>
    <cellStyle name="Überschrift 9 4" xfId="8021" xr:uid="{00000000-0005-0000-0000-0000551F0000}"/>
    <cellStyle name="Überschrift 9 5" xfId="8022" xr:uid="{00000000-0005-0000-0000-0000561F0000}"/>
    <cellStyle name="Verknüpfte Zelle 10" xfId="8023" xr:uid="{00000000-0005-0000-0000-0000571F0000}"/>
    <cellStyle name="Verknüpfte Zelle 10 2" xfId="8024" xr:uid="{00000000-0005-0000-0000-0000581F0000}"/>
    <cellStyle name="Verknüpfte Zelle 10 3" xfId="8025" xr:uid="{00000000-0005-0000-0000-0000591F0000}"/>
    <cellStyle name="Verknüpfte Zelle 10 4" xfId="8026" xr:uid="{00000000-0005-0000-0000-00005A1F0000}"/>
    <cellStyle name="Verknüpfte Zelle 10 5" xfId="8027" xr:uid="{00000000-0005-0000-0000-00005B1F0000}"/>
    <cellStyle name="Verknüpfte Zelle 11" xfId="8028" xr:uid="{00000000-0005-0000-0000-00005C1F0000}"/>
    <cellStyle name="Verknüpfte Zelle 11 2" xfId="8029" xr:uid="{00000000-0005-0000-0000-00005D1F0000}"/>
    <cellStyle name="Verknüpfte Zelle 11 3" xfId="8030" xr:uid="{00000000-0005-0000-0000-00005E1F0000}"/>
    <cellStyle name="Verknüpfte Zelle 11 4" xfId="8031" xr:uid="{00000000-0005-0000-0000-00005F1F0000}"/>
    <cellStyle name="Verknüpfte Zelle 11 5" xfId="8032" xr:uid="{00000000-0005-0000-0000-0000601F0000}"/>
    <cellStyle name="Verknüpfte Zelle 12" xfId="8033" xr:uid="{00000000-0005-0000-0000-0000611F0000}"/>
    <cellStyle name="Verknüpfte Zelle 13" xfId="8034" xr:uid="{00000000-0005-0000-0000-0000621F0000}"/>
    <cellStyle name="Verknüpfte Zelle 14" xfId="8035" xr:uid="{00000000-0005-0000-0000-0000631F0000}"/>
    <cellStyle name="Verknüpfte Zelle 15" xfId="8036" xr:uid="{00000000-0005-0000-0000-0000641F0000}"/>
    <cellStyle name="Verknüpfte Zelle 16" xfId="8037" xr:uid="{00000000-0005-0000-0000-0000651F0000}"/>
    <cellStyle name="Verknüpfte Zelle 2" xfId="8038" xr:uid="{00000000-0005-0000-0000-0000661F0000}"/>
    <cellStyle name="Verknüpfte Zelle 2 10" xfId="8039" xr:uid="{00000000-0005-0000-0000-0000671F0000}"/>
    <cellStyle name="Verknüpfte Zelle 2 11" xfId="8040" xr:uid="{00000000-0005-0000-0000-0000681F0000}"/>
    <cellStyle name="Verknüpfte Zelle 2 12" xfId="8041" xr:uid="{00000000-0005-0000-0000-0000691F0000}"/>
    <cellStyle name="Verknüpfte Zelle 2 13" xfId="8042" xr:uid="{00000000-0005-0000-0000-00006A1F0000}"/>
    <cellStyle name="Verknüpfte Zelle 2 14" xfId="8043" xr:uid="{00000000-0005-0000-0000-00006B1F0000}"/>
    <cellStyle name="Verknüpfte Zelle 2 15" xfId="8044" xr:uid="{00000000-0005-0000-0000-00006C1F0000}"/>
    <cellStyle name="Verknüpfte Zelle 2 16" xfId="8045" xr:uid="{00000000-0005-0000-0000-00006D1F0000}"/>
    <cellStyle name="Verknüpfte Zelle 2 17" xfId="8046" xr:uid="{00000000-0005-0000-0000-00006E1F0000}"/>
    <cellStyle name="Verknüpfte Zelle 2 18" xfId="8047" xr:uid="{00000000-0005-0000-0000-00006F1F0000}"/>
    <cellStyle name="Verknüpfte Zelle 2 19" xfId="8048" xr:uid="{00000000-0005-0000-0000-0000701F0000}"/>
    <cellStyle name="Verknüpfte Zelle 2 2" xfId="8049" xr:uid="{00000000-0005-0000-0000-0000711F0000}"/>
    <cellStyle name="Verknüpfte Zelle 2 20" xfId="8050" xr:uid="{00000000-0005-0000-0000-0000721F0000}"/>
    <cellStyle name="Verknüpfte Zelle 2 21" xfId="8051" xr:uid="{00000000-0005-0000-0000-0000731F0000}"/>
    <cellStyle name="Verknüpfte Zelle 2 22" xfId="8052" xr:uid="{00000000-0005-0000-0000-0000741F0000}"/>
    <cellStyle name="Verknüpfte Zelle 2 23" xfId="8053" xr:uid="{00000000-0005-0000-0000-0000751F0000}"/>
    <cellStyle name="Verknüpfte Zelle 2 24" xfId="8054" xr:uid="{00000000-0005-0000-0000-0000761F0000}"/>
    <cellStyle name="Verknüpfte Zelle 2 25" xfId="8055" xr:uid="{00000000-0005-0000-0000-0000771F0000}"/>
    <cellStyle name="Verknüpfte Zelle 2 26" xfId="8056" xr:uid="{00000000-0005-0000-0000-0000781F0000}"/>
    <cellStyle name="Verknüpfte Zelle 2 27" xfId="8057" xr:uid="{00000000-0005-0000-0000-0000791F0000}"/>
    <cellStyle name="Verknüpfte Zelle 2 28" xfId="8058" xr:uid="{00000000-0005-0000-0000-00007A1F0000}"/>
    <cellStyle name="Verknüpfte Zelle 2 29" xfId="8059" xr:uid="{00000000-0005-0000-0000-00007B1F0000}"/>
    <cellStyle name="Verknüpfte Zelle 2 3" xfId="8060" xr:uid="{00000000-0005-0000-0000-00007C1F0000}"/>
    <cellStyle name="Verknüpfte Zelle 2 30" xfId="8061" xr:uid="{00000000-0005-0000-0000-00007D1F0000}"/>
    <cellStyle name="Verknüpfte Zelle 2 31" xfId="8062" xr:uid="{00000000-0005-0000-0000-00007E1F0000}"/>
    <cellStyle name="Verknüpfte Zelle 2 32" xfId="8063" xr:uid="{00000000-0005-0000-0000-00007F1F0000}"/>
    <cellStyle name="Verknüpfte Zelle 2 33" xfId="8064" xr:uid="{00000000-0005-0000-0000-0000801F0000}"/>
    <cellStyle name="Verknüpfte Zelle 2 34" xfId="8065" xr:uid="{00000000-0005-0000-0000-0000811F0000}"/>
    <cellStyle name="Verknüpfte Zelle 2 35" xfId="8066" xr:uid="{00000000-0005-0000-0000-0000821F0000}"/>
    <cellStyle name="Verknüpfte Zelle 2 36" xfId="8067" xr:uid="{00000000-0005-0000-0000-0000831F0000}"/>
    <cellStyle name="Verknüpfte Zelle 2 4" xfId="8068" xr:uid="{00000000-0005-0000-0000-0000841F0000}"/>
    <cellStyle name="Verknüpfte Zelle 2 5" xfId="8069" xr:uid="{00000000-0005-0000-0000-0000851F0000}"/>
    <cellStyle name="Verknüpfte Zelle 2 6" xfId="8070" xr:uid="{00000000-0005-0000-0000-0000861F0000}"/>
    <cellStyle name="Verknüpfte Zelle 2 7" xfId="8071" xr:uid="{00000000-0005-0000-0000-0000871F0000}"/>
    <cellStyle name="Verknüpfte Zelle 2 8" xfId="8072" xr:uid="{00000000-0005-0000-0000-0000881F0000}"/>
    <cellStyle name="Verknüpfte Zelle 2 9" xfId="8073" xr:uid="{00000000-0005-0000-0000-0000891F0000}"/>
    <cellStyle name="Verknüpfte Zelle 3" xfId="8074" xr:uid="{00000000-0005-0000-0000-00008A1F0000}"/>
    <cellStyle name="Verknüpfte Zelle 3 10" xfId="8075" xr:uid="{00000000-0005-0000-0000-00008B1F0000}"/>
    <cellStyle name="Verknüpfte Zelle 3 11" xfId="8076" xr:uid="{00000000-0005-0000-0000-00008C1F0000}"/>
    <cellStyle name="Verknüpfte Zelle 3 12" xfId="8077" xr:uid="{00000000-0005-0000-0000-00008D1F0000}"/>
    <cellStyle name="Verknüpfte Zelle 3 13" xfId="8078" xr:uid="{00000000-0005-0000-0000-00008E1F0000}"/>
    <cellStyle name="Verknüpfte Zelle 3 14" xfId="8079" xr:uid="{00000000-0005-0000-0000-00008F1F0000}"/>
    <cellStyle name="Verknüpfte Zelle 3 15" xfId="8080" xr:uid="{00000000-0005-0000-0000-0000901F0000}"/>
    <cellStyle name="Verknüpfte Zelle 3 16" xfId="8081" xr:uid="{00000000-0005-0000-0000-0000911F0000}"/>
    <cellStyle name="Verknüpfte Zelle 3 17" xfId="8082" xr:uid="{00000000-0005-0000-0000-0000921F0000}"/>
    <cellStyle name="Verknüpfte Zelle 3 18" xfId="8083" xr:uid="{00000000-0005-0000-0000-0000931F0000}"/>
    <cellStyle name="Verknüpfte Zelle 3 19" xfId="8084" xr:uid="{00000000-0005-0000-0000-0000941F0000}"/>
    <cellStyle name="Verknüpfte Zelle 3 2" xfId="8085" xr:uid="{00000000-0005-0000-0000-0000951F0000}"/>
    <cellStyle name="Verknüpfte Zelle 3 20" xfId="8086" xr:uid="{00000000-0005-0000-0000-0000961F0000}"/>
    <cellStyle name="Verknüpfte Zelle 3 21" xfId="8087" xr:uid="{00000000-0005-0000-0000-0000971F0000}"/>
    <cellStyle name="Verknüpfte Zelle 3 22" xfId="8088" xr:uid="{00000000-0005-0000-0000-0000981F0000}"/>
    <cellStyle name="Verknüpfte Zelle 3 23" xfId="8089" xr:uid="{00000000-0005-0000-0000-0000991F0000}"/>
    <cellStyle name="Verknüpfte Zelle 3 24" xfId="8090" xr:uid="{00000000-0005-0000-0000-00009A1F0000}"/>
    <cellStyle name="Verknüpfte Zelle 3 25" xfId="8091" xr:uid="{00000000-0005-0000-0000-00009B1F0000}"/>
    <cellStyle name="Verknüpfte Zelle 3 26" xfId="8092" xr:uid="{00000000-0005-0000-0000-00009C1F0000}"/>
    <cellStyle name="Verknüpfte Zelle 3 27" xfId="8093" xr:uid="{00000000-0005-0000-0000-00009D1F0000}"/>
    <cellStyle name="Verknüpfte Zelle 3 28" xfId="8094" xr:uid="{00000000-0005-0000-0000-00009E1F0000}"/>
    <cellStyle name="Verknüpfte Zelle 3 29" xfId="8095" xr:uid="{00000000-0005-0000-0000-00009F1F0000}"/>
    <cellStyle name="Verknüpfte Zelle 3 3" xfId="8096" xr:uid="{00000000-0005-0000-0000-0000A01F0000}"/>
    <cellStyle name="Verknüpfte Zelle 3 4" xfId="8097" xr:uid="{00000000-0005-0000-0000-0000A11F0000}"/>
    <cellStyle name="Verknüpfte Zelle 3 5" xfId="8098" xr:uid="{00000000-0005-0000-0000-0000A21F0000}"/>
    <cellStyle name="Verknüpfte Zelle 3 6" xfId="8099" xr:uid="{00000000-0005-0000-0000-0000A31F0000}"/>
    <cellStyle name="Verknüpfte Zelle 3 7" xfId="8100" xr:uid="{00000000-0005-0000-0000-0000A41F0000}"/>
    <cellStyle name="Verknüpfte Zelle 3 8" xfId="8101" xr:uid="{00000000-0005-0000-0000-0000A51F0000}"/>
    <cellStyle name="Verknüpfte Zelle 3 9" xfId="8102" xr:uid="{00000000-0005-0000-0000-0000A61F0000}"/>
    <cellStyle name="Verknüpfte Zelle 4" xfId="8103" xr:uid="{00000000-0005-0000-0000-0000A71F0000}"/>
    <cellStyle name="Verknüpfte Zelle 4 10" xfId="8104" xr:uid="{00000000-0005-0000-0000-0000A81F0000}"/>
    <cellStyle name="Verknüpfte Zelle 4 11" xfId="8105" xr:uid="{00000000-0005-0000-0000-0000A91F0000}"/>
    <cellStyle name="Verknüpfte Zelle 4 2" xfId="8106" xr:uid="{00000000-0005-0000-0000-0000AA1F0000}"/>
    <cellStyle name="Verknüpfte Zelle 4 3" xfId="8107" xr:uid="{00000000-0005-0000-0000-0000AB1F0000}"/>
    <cellStyle name="Verknüpfte Zelle 4 4" xfId="8108" xr:uid="{00000000-0005-0000-0000-0000AC1F0000}"/>
    <cellStyle name="Verknüpfte Zelle 4 5" xfId="8109" xr:uid="{00000000-0005-0000-0000-0000AD1F0000}"/>
    <cellStyle name="Verknüpfte Zelle 4 6" xfId="8110" xr:uid="{00000000-0005-0000-0000-0000AE1F0000}"/>
    <cellStyle name="Verknüpfte Zelle 4 7" xfId="8111" xr:uid="{00000000-0005-0000-0000-0000AF1F0000}"/>
    <cellStyle name="Verknüpfte Zelle 4 8" xfId="8112" xr:uid="{00000000-0005-0000-0000-0000B01F0000}"/>
    <cellStyle name="Verknüpfte Zelle 4 9" xfId="8113" xr:uid="{00000000-0005-0000-0000-0000B11F0000}"/>
    <cellStyle name="Verknüpfte Zelle 5" xfId="8114" xr:uid="{00000000-0005-0000-0000-0000B21F0000}"/>
    <cellStyle name="Verknüpfte Zelle 5 2" xfId="8115" xr:uid="{00000000-0005-0000-0000-0000B31F0000}"/>
    <cellStyle name="Verknüpfte Zelle 5 3" xfId="8116" xr:uid="{00000000-0005-0000-0000-0000B41F0000}"/>
    <cellStyle name="Verknüpfte Zelle 5 4" xfId="8117" xr:uid="{00000000-0005-0000-0000-0000B51F0000}"/>
    <cellStyle name="Verknüpfte Zelle 5 5" xfId="8118" xr:uid="{00000000-0005-0000-0000-0000B61F0000}"/>
    <cellStyle name="Verknüpfte Zelle 6" xfId="8119" xr:uid="{00000000-0005-0000-0000-0000B71F0000}"/>
    <cellStyle name="Verknüpfte Zelle 6 2" xfId="8120" xr:uid="{00000000-0005-0000-0000-0000B81F0000}"/>
    <cellStyle name="Verknüpfte Zelle 6 3" xfId="8121" xr:uid="{00000000-0005-0000-0000-0000B91F0000}"/>
    <cellStyle name="Verknüpfte Zelle 6 4" xfId="8122" xr:uid="{00000000-0005-0000-0000-0000BA1F0000}"/>
    <cellStyle name="Verknüpfte Zelle 6 5" xfId="8123" xr:uid="{00000000-0005-0000-0000-0000BB1F0000}"/>
    <cellStyle name="Verknüpfte Zelle 7" xfId="8124" xr:uid="{00000000-0005-0000-0000-0000BC1F0000}"/>
    <cellStyle name="Verknüpfte Zelle 7 2" xfId="8125" xr:uid="{00000000-0005-0000-0000-0000BD1F0000}"/>
    <cellStyle name="Verknüpfte Zelle 7 3" xfId="8126" xr:uid="{00000000-0005-0000-0000-0000BE1F0000}"/>
    <cellStyle name="Verknüpfte Zelle 7 4" xfId="8127" xr:uid="{00000000-0005-0000-0000-0000BF1F0000}"/>
    <cellStyle name="Verknüpfte Zelle 7 5" xfId="8128" xr:uid="{00000000-0005-0000-0000-0000C01F0000}"/>
    <cellStyle name="Verknüpfte Zelle 8" xfId="8129" xr:uid="{00000000-0005-0000-0000-0000C11F0000}"/>
    <cellStyle name="Verknüpfte Zelle 8 2" xfId="8130" xr:uid="{00000000-0005-0000-0000-0000C21F0000}"/>
    <cellStyle name="Verknüpfte Zelle 8 3" xfId="8131" xr:uid="{00000000-0005-0000-0000-0000C31F0000}"/>
    <cellStyle name="Verknüpfte Zelle 8 4" xfId="8132" xr:uid="{00000000-0005-0000-0000-0000C41F0000}"/>
    <cellStyle name="Verknüpfte Zelle 8 5" xfId="8133" xr:uid="{00000000-0005-0000-0000-0000C51F0000}"/>
    <cellStyle name="Verknüpfte Zelle 9" xfId="8134" xr:uid="{00000000-0005-0000-0000-0000C61F0000}"/>
    <cellStyle name="Verknüpfte Zelle 9 2" xfId="8135" xr:uid="{00000000-0005-0000-0000-0000C71F0000}"/>
    <cellStyle name="Verknüpfte Zelle 9 3" xfId="8136" xr:uid="{00000000-0005-0000-0000-0000C81F0000}"/>
    <cellStyle name="Verknüpfte Zelle 9 4" xfId="8137" xr:uid="{00000000-0005-0000-0000-0000C91F0000}"/>
    <cellStyle name="Verknüpfte Zelle 9 5" xfId="8138" xr:uid="{00000000-0005-0000-0000-0000CA1F0000}"/>
    <cellStyle name="Währung 10" xfId="8139" xr:uid="{00000000-0005-0000-0000-0000CB1F0000}"/>
    <cellStyle name="Währung 2" xfId="8140" xr:uid="{00000000-0005-0000-0000-0000CC1F0000}"/>
    <cellStyle name="Währung 2 2" xfId="8141" xr:uid="{00000000-0005-0000-0000-0000CD1F0000}"/>
    <cellStyle name="Währung 3" xfId="8142" xr:uid="{00000000-0005-0000-0000-0000CE1F0000}"/>
    <cellStyle name="Währung 3 2" xfId="8143" xr:uid="{00000000-0005-0000-0000-0000CF1F0000}"/>
    <cellStyle name="Währung 4" xfId="8144" xr:uid="{00000000-0005-0000-0000-0000D01F0000}"/>
    <cellStyle name="Währung 4 2" xfId="8145" xr:uid="{00000000-0005-0000-0000-0000D11F0000}"/>
    <cellStyle name="Währung 5" xfId="8146" xr:uid="{00000000-0005-0000-0000-0000D21F0000}"/>
    <cellStyle name="Währung 6" xfId="8147" xr:uid="{00000000-0005-0000-0000-0000D31F0000}"/>
    <cellStyle name="Währung 7" xfId="8148" xr:uid="{00000000-0005-0000-0000-0000D41F0000}"/>
    <cellStyle name="Währung 8" xfId="8149" xr:uid="{00000000-0005-0000-0000-0000D51F0000}"/>
    <cellStyle name="Währung 9" xfId="8150" xr:uid="{00000000-0005-0000-0000-0000D61F0000}"/>
    <cellStyle name="Warnender Text 10" xfId="8151" xr:uid="{00000000-0005-0000-0000-0000D71F0000}"/>
    <cellStyle name="Warnender Text 10 2" xfId="8152" xr:uid="{00000000-0005-0000-0000-0000D81F0000}"/>
    <cellStyle name="Warnender Text 10 3" xfId="8153" xr:uid="{00000000-0005-0000-0000-0000D91F0000}"/>
    <cellStyle name="Warnender Text 10 4" xfId="8154" xr:uid="{00000000-0005-0000-0000-0000DA1F0000}"/>
    <cellStyle name="Warnender Text 10 5" xfId="8155" xr:uid="{00000000-0005-0000-0000-0000DB1F0000}"/>
    <cellStyle name="Warnender Text 11" xfId="8156" xr:uid="{00000000-0005-0000-0000-0000DC1F0000}"/>
    <cellStyle name="Warnender Text 11 2" xfId="8157" xr:uid="{00000000-0005-0000-0000-0000DD1F0000}"/>
    <cellStyle name="Warnender Text 11 3" xfId="8158" xr:uid="{00000000-0005-0000-0000-0000DE1F0000}"/>
    <cellStyle name="Warnender Text 11 4" xfId="8159" xr:uid="{00000000-0005-0000-0000-0000DF1F0000}"/>
    <cellStyle name="Warnender Text 11 5" xfId="8160" xr:uid="{00000000-0005-0000-0000-0000E01F0000}"/>
    <cellStyle name="Warnender Text 12" xfId="8161" xr:uid="{00000000-0005-0000-0000-0000E11F0000}"/>
    <cellStyle name="Warnender Text 13" xfId="8162" xr:uid="{00000000-0005-0000-0000-0000E21F0000}"/>
    <cellStyle name="Warnender Text 14" xfId="8163" xr:uid="{00000000-0005-0000-0000-0000E31F0000}"/>
    <cellStyle name="Warnender Text 15" xfId="8164" xr:uid="{00000000-0005-0000-0000-0000E41F0000}"/>
    <cellStyle name="Warnender Text 16" xfId="8165" xr:uid="{00000000-0005-0000-0000-0000E51F0000}"/>
    <cellStyle name="Warnender Text 2" xfId="8166" xr:uid="{00000000-0005-0000-0000-0000E61F0000}"/>
    <cellStyle name="Warnender Text 2 10" xfId="8167" xr:uid="{00000000-0005-0000-0000-0000E71F0000}"/>
    <cellStyle name="Warnender Text 2 11" xfId="8168" xr:uid="{00000000-0005-0000-0000-0000E81F0000}"/>
    <cellStyle name="Warnender Text 2 12" xfId="8169" xr:uid="{00000000-0005-0000-0000-0000E91F0000}"/>
    <cellStyle name="Warnender Text 2 13" xfId="8170" xr:uid="{00000000-0005-0000-0000-0000EA1F0000}"/>
    <cellStyle name="Warnender Text 2 14" xfId="8171" xr:uid="{00000000-0005-0000-0000-0000EB1F0000}"/>
    <cellStyle name="Warnender Text 2 15" xfId="8172" xr:uid="{00000000-0005-0000-0000-0000EC1F0000}"/>
    <cellStyle name="Warnender Text 2 16" xfId="8173" xr:uid="{00000000-0005-0000-0000-0000ED1F0000}"/>
    <cellStyle name="Warnender Text 2 17" xfId="8174" xr:uid="{00000000-0005-0000-0000-0000EE1F0000}"/>
    <cellStyle name="Warnender Text 2 18" xfId="8175" xr:uid="{00000000-0005-0000-0000-0000EF1F0000}"/>
    <cellStyle name="Warnender Text 2 19" xfId="8176" xr:uid="{00000000-0005-0000-0000-0000F01F0000}"/>
    <cellStyle name="Warnender Text 2 2" xfId="8177" xr:uid="{00000000-0005-0000-0000-0000F11F0000}"/>
    <cellStyle name="Warnender Text 2 20" xfId="8178" xr:uid="{00000000-0005-0000-0000-0000F21F0000}"/>
    <cellStyle name="Warnender Text 2 21" xfId="8179" xr:uid="{00000000-0005-0000-0000-0000F31F0000}"/>
    <cellStyle name="Warnender Text 2 22" xfId="8180" xr:uid="{00000000-0005-0000-0000-0000F41F0000}"/>
    <cellStyle name="Warnender Text 2 23" xfId="8181" xr:uid="{00000000-0005-0000-0000-0000F51F0000}"/>
    <cellStyle name="Warnender Text 2 24" xfId="8182" xr:uid="{00000000-0005-0000-0000-0000F61F0000}"/>
    <cellStyle name="Warnender Text 2 25" xfId="8183" xr:uid="{00000000-0005-0000-0000-0000F71F0000}"/>
    <cellStyle name="Warnender Text 2 26" xfId="8184" xr:uid="{00000000-0005-0000-0000-0000F81F0000}"/>
    <cellStyle name="Warnender Text 2 27" xfId="8185" xr:uid="{00000000-0005-0000-0000-0000F91F0000}"/>
    <cellStyle name="Warnender Text 2 28" xfId="8186" xr:uid="{00000000-0005-0000-0000-0000FA1F0000}"/>
    <cellStyle name="Warnender Text 2 29" xfId="8187" xr:uid="{00000000-0005-0000-0000-0000FB1F0000}"/>
    <cellStyle name="Warnender Text 2 3" xfId="8188" xr:uid="{00000000-0005-0000-0000-0000FC1F0000}"/>
    <cellStyle name="Warnender Text 2 30" xfId="8189" xr:uid="{00000000-0005-0000-0000-0000FD1F0000}"/>
    <cellStyle name="Warnender Text 2 31" xfId="8190" xr:uid="{00000000-0005-0000-0000-0000FE1F0000}"/>
    <cellStyle name="Warnender Text 2 32" xfId="8191" xr:uid="{00000000-0005-0000-0000-0000FF1F0000}"/>
    <cellStyle name="Warnender Text 2 33" xfId="8192" xr:uid="{00000000-0005-0000-0000-000000200000}"/>
    <cellStyle name="Warnender Text 2 34" xfId="8193" xr:uid="{00000000-0005-0000-0000-000001200000}"/>
    <cellStyle name="Warnender Text 2 35" xfId="8194" xr:uid="{00000000-0005-0000-0000-000002200000}"/>
    <cellStyle name="Warnender Text 2 36" xfId="8195" xr:uid="{00000000-0005-0000-0000-000003200000}"/>
    <cellStyle name="Warnender Text 2 4" xfId="8196" xr:uid="{00000000-0005-0000-0000-000004200000}"/>
    <cellStyle name="Warnender Text 2 5" xfId="8197" xr:uid="{00000000-0005-0000-0000-000005200000}"/>
    <cellStyle name="Warnender Text 2 6" xfId="8198" xr:uid="{00000000-0005-0000-0000-000006200000}"/>
    <cellStyle name="Warnender Text 2 7" xfId="8199" xr:uid="{00000000-0005-0000-0000-000007200000}"/>
    <cellStyle name="Warnender Text 2 8" xfId="8200" xr:uid="{00000000-0005-0000-0000-000008200000}"/>
    <cellStyle name="Warnender Text 2 9" xfId="8201" xr:uid="{00000000-0005-0000-0000-000009200000}"/>
    <cellStyle name="Warnender Text 3" xfId="8202" xr:uid="{00000000-0005-0000-0000-00000A200000}"/>
    <cellStyle name="Warnender Text 3 10" xfId="8203" xr:uid="{00000000-0005-0000-0000-00000B200000}"/>
    <cellStyle name="Warnender Text 3 11" xfId="8204" xr:uid="{00000000-0005-0000-0000-00000C200000}"/>
    <cellStyle name="Warnender Text 3 12" xfId="8205" xr:uid="{00000000-0005-0000-0000-00000D200000}"/>
    <cellStyle name="Warnender Text 3 13" xfId="8206" xr:uid="{00000000-0005-0000-0000-00000E200000}"/>
    <cellStyle name="Warnender Text 3 14" xfId="8207" xr:uid="{00000000-0005-0000-0000-00000F200000}"/>
    <cellStyle name="Warnender Text 3 15" xfId="8208" xr:uid="{00000000-0005-0000-0000-000010200000}"/>
    <cellStyle name="Warnender Text 3 16" xfId="8209" xr:uid="{00000000-0005-0000-0000-000011200000}"/>
    <cellStyle name="Warnender Text 3 17" xfId="8210" xr:uid="{00000000-0005-0000-0000-000012200000}"/>
    <cellStyle name="Warnender Text 3 18" xfId="8211" xr:uid="{00000000-0005-0000-0000-000013200000}"/>
    <cellStyle name="Warnender Text 3 19" xfId="8212" xr:uid="{00000000-0005-0000-0000-000014200000}"/>
    <cellStyle name="Warnender Text 3 2" xfId="8213" xr:uid="{00000000-0005-0000-0000-000015200000}"/>
    <cellStyle name="Warnender Text 3 20" xfId="8214" xr:uid="{00000000-0005-0000-0000-000016200000}"/>
    <cellStyle name="Warnender Text 3 21" xfId="8215" xr:uid="{00000000-0005-0000-0000-000017200000}"/>
    <cellStyle name="Warnender Text 3 22" xfId="8216" xr:uid="{00000000-0005-0000-0000-000018200000}"/>
    <cellStyle name="Warnender Text 3 23" xfId="8217" xr:uid="{00000000-0005-0000-0000-000019200000}"/>
    <cellStyle name="Warnender Text 3 24" xfId="8218" xr:uid="{00000000-0005-0000-0000-00001A200000}"/>
    <cellStyle name="Warnender Text 3 25" xfId="8219" xr:uid="{00000000-0005-0000-0000-00001B200000}"/>
    <cellStyle name="Warnender Text 3 26" xfId="8220" xr:uid="{00000000-0005-0000-0000-00001C200000}"/>
    <cellStyle name="Warnender Text 3 27" xfId="8221" xr:uid="{00000000-0005-0000-0000-00001D200000}"/>
    <cellStyle name="Warnender Text 3 28" xfId="8222" xr:uid="{00000000-0005-0000-0000-00001E200000}"/>
    <cellStyle name="Warnender Text 3 29" xfId="8223" xr:uid="{00000000-0005-0000-0000-00001F200000}"/>
    <cellStyle name="Warnender Text 3 3" xfId="8224" xr:uid="{00000000-0005-0000-0000-000020200000}"/>
    <cellStyle name="Warnender Text 3 4" xfId="8225" xr:uid="{00000000-0005-0000-0000-000021200000}"/>
    <cellStyle name="Warnender Text 3 5" xfId="8226" xr:uid="{00000000-0005-0000-0000-000022200000}"/>
    <cellStyle name="Warnender Text 3 6" xfId="8227" xr:uid="{00000000-0005-0000-0000-000023200000}"/>
    <cellStyle name="Warnender Text 3 7" xfId="8228" xr:uid="{00000000-0005-0000-0000-000024200000}"/>
    <cellStyle name="Warnender Text 3 8" xfId="8229" xr:uid="{00000000-0005-0000-0000-000025200000}"/>
    <cellStyle name="Warnender Text 3 9" xfId="8230" xr:uid="{00000000-0005-0000-0000-000026200000}"/>
    <cellStyle name="Warnender Text 4" xfId="8231" xr:uid="{00000000-0005-0000-0000-000027200000}"/>
    <cellStyle name="Warnender Text 4 10" xfId="8232" xr:uid="{00000000-0005-0000-0000-000028200000}"/>
    <cellStyle name="Warnender Text 4 11" xfId="8233" xr:uid="{00000000-0005-0000-0000-000029200000}"/>
    <cellStyle name="Warnender Text 4 2" xfId="8234" xr:uid="{00000000-0005-0000-0000-00002A200000}"/>
    <cellStyle name="Warnender Text 4 3" xfId="8235" xr:uid="{00000000-0005-0000-0000-00002B200000}"/>
    <cellStyle name="Warnender Text 4 4" xfId="8236" xr:uid="{00000000-0005-0000-0000-00002C200000}"/>
    <cellStyle name="Warnender Text 4 5" xfId="8237" xr:uid="{00000000-0005-0000-0000-00002D200000}"/>
    <cellStyle name="Warnender Text 4 6" xfId="8238" xr:uid="{00000000-0005-0000-0000-00002E200000}"/>
    <cellStyle name="Warnender Text 4 7" xfId="8239" xr:uid="{00000000-0005-0000-0000-00002F200000}"/>
    <cellStyle name="Warnender Text 4 8" xfId="8240" xr:uid="{00000000-0005-0000-0000-000030200000}"/>
    <cellStyle name="Warnender Text 4 9" xfId="8241" xr:uid="{00000000-0005-0000-0000-000031200000}"/>
    <cellStyle name="Warnender Text 5" xfId="8242" xr:uid="{00000000-0005-0000-0000-000032200000}"/>
    <cellStyle name="Warnender Text 5 2" xfId="8243" xr:uid="{00000000-0005-0000-0000-000033200000}"/>
    <cellStyle name="Warnender Text 5 3" xfId="8244" xr:uid="{00000000-0005-0000-0000-000034200000}"/>
    <cellStyle name="Warnender Text 5 4" xfId="8245" xr:uid="{00000000-0005-0000-0000-000035200000}"/>
    <cellStyle name="Warnender Text 5 5" xfId="8246" xr:uid="{00000000-0005-0000-0000-000036200000}"/>
    <cellStyle name="Warnender Text 6" xfId="8247" xr:uid="{00000000-0005-0000-0000-000037200000}"/>
    <cellStyle name="Warnender Text 6 2" xfId="8248" xr:uid="{00000000-0005-0000-0000-000038200000}"/>
    <cellStyle name="Warnender Text 6 3" xfId="8249" xr:uid="{00000000-0005-0000-0000-000039200000}"/>
    <cellStyle name="Warnender Text 6 4" xfId="8250" xr:uid="{00000000-0005-0000-0000-00003A200000}"/>
    <cellStyle name="Warnender Text 6 5" xfId="8251" xr:uid="{00000000-0005-0000-0000-00003B200000}"/>
    <cellStyle name="Warnender Text 7" xfId="8252" xr:uid="{00000000-0005-0000-0000-00003C200000}"/>
    <cellStyle name="Warnender Text 7 2" xfId="8253" xr:uid="{00000000-0005-0000-0000-00003D200000}"/>
    <cellStyle name="Warnender Text 7 3" xfId="8254" xr:uid="{00000000-0005-0000-0000-00003E200000}"/>
    <cellStyle name="Warnender Text 7 4" xfId="8255" xr:uid="{00000000-0005-0000-0000-00003F200000}"/>
    <cellStyle name="Warnender Text 7 5" xfId="8256" xr:uid="{00000000-0005-0000-0000-000040200000}"/>
    <cellStyle name="Warnender Text 8" xfId="8257" xr:uid="{00000000-0005-0000-0000-000041200000}"/>
    <cellStyle name="Warnender Text 8 2" xfId="8258" xr:uid="{00000000-0005-0000-0000-000042200000}"/>
    <cellStyle name="Warnender Text 8 3" xfId="8259" xr:uid="{00000000-0005-0000-0000-000043200000}"/>
    <cellStyle name="Warnender Text 8 4" xfId="8260" xr:uid="{00000000-0005-0000-0000-000044200000}"/>
    <cellStyle name="Warnender Text 8 5" xfId="8261" xr:uid="{00000000-0005-0000-0000-000045200000}"/>
    <cellStyle name="Warnender Text 9" xfId="8262" xr:uid="{00000000-0005-0000-0000-000046200000}"/>
    <cellStyle name="Warnender Text 9 2" xfId="8263" xr:uid="{00000000-0005-0000-0000-000047200000}"/>
    <cellStyle name="Warnender Text 9 3" xfId="8264" xr:uid="{00000000-0005-0000-0000-000048200000}"/>
    <cellStyle name="Warnender Text 9 4" xfId="8265" xr:uid="{00000000-0005-0000-0000-000049200000}"/>
    <cellStyle name="Warnender Text 9 5" xfId="8266" xr:uid="{00000000-0005-0000-0000-00004A200000}"/>
    <cellStyle name="Warning Text 10" xfId="8267" xr:uid="{00000000-0005-0000-0000-00004B200000}"/>
    <cellStyle name="Warning Text 11" xfId="8268" xr:uid="{00000000-0005-0000-0000-00004C200000}"/>
    <cellStyle name="Warning Text 12" xfId="8269" xr:uid="{00000000-0005-0000-0000-00004D200000}"/>
    <cellStyle name="Warning Text 13" xfId="8270" xr:uid="{00000000-0005-0000-0000-00004E200000}"/>
    <cellStyle name="Warning Text 2" xfId="8271" xr:uid="{00000000-0005-0000-0000-00004F200000}"/>
    <cellStyle name="Warning Text 3" xfId="8272" xr:uid="{00000000-0005-0000-0000-000050200000}"/>
    <cellStyle name="Warning Text 4" xfId="8273" xr:uid="{00000000-0005-0000-0000-000051200000}"/>
    <cellStyle name="Warning Text 5" xfId="8274" xr:uid="{00000000-0005-0000-0000-000052200000}"/>
    <cellStyle name="Warning Text 6" xfId="8275" xr:uid="{00000000-0005-0000-0000-000053200000}"/>
    <cellStyle name="Warning Text 7" xfId="8276" xr:uid="{00000000-0005-0000-0000-000054200000}"/>
    <cellStyle name="Warning Text 8" xfId="8277" xr:uid="{00000000-0005-0000-0000-000055200000}"/>
    <cellStyle name="Warning Text 9" xfId="8278" xr:uid="{00000000-0005-0000-0000-000056200000}"/>
    <cellStyle name="Zelle überprüfen" xfId="1" builtinId="23"/>
    <cellStyle name="Zelle überprüfen 10" xfId="8279" xr:uid="{00000000-0005-0000-0000-000058200000}"/>
    <cellStyle name="Zelle überprüfen 10 2" xfId="8280" xr:uid="{00000000-0005-0000-0000-000059200000}"/>
    <cellStyle name="Zelle überprüfen 10 3" xfId="8281" xr:uid="{00000000-0005-0000-0000-00005A200000}"/>
    <cellStyle name="Zelle überprüfen 10 4" xfId="8282" xr:uid="{00000000-0005-0000-0000-00005B200000}"/>
    <cellStyle name="Zelle überprüfen 10 5" xfId="8283" xr:uid="{00000000-0005-0000-0000-00005C200000}"/>
    <cellStyle name="Zelle überprüfen 11" xfId="8284" xr:uid="{00000000-0005-0000-0000-00005D200000}"/>
    <cellStyle name="Zelle überprüfen 11 2" xfId="8285" xr:uid="{00000000-0005-0000-0000-00005E200000}"/>
    <cellStyle name="Zelle überprüfen 11 3" xfId="8286" xr:uid="{00000000-0005-0000-0000-00005F200000}"/>
    <cellStyle name="Zelle überprüfen 11 4" xfId="8287" xr:uid="{00000000-0005-0000-0000-000060200000}"/>
    <cellStyle name="Zelle überprüfen 11 5" xfId="8288" xr:uid="{00000000-0005-0000-0000-000061200000}"/>
    <cellStyle name="Zelle überprüfen 12" xfId="8289" xr:uid="{00000000-0005-0000-0000-000062200000}"/>
    <cellStyle name="Zelle überprüfen 13" xfId="8290" xr:uid="{00000000-0005-0000-0000-000063200000}"/>
    <cellStyle name="Zelle überprüfen 14" xfId="8291" xr:uid="{00000000-0005-0000-0000-000064200000}"/>
    <cellStyle name="Zelle überprüfen 15" xfId="8292" xr:uid="{00000000-0005-0000-0000-000065200000}"/>
    <cellStyle name="Zelle überprüfen 16" xfId="8293" xr:uid="{00000000-0005-0000-0000-000066200000}"/>
    <cellStyle name="Zelle überprüfen 2" xfId="8294" xr:uid="{00000000-0005-0000-0000-000067200000}"/>
    <cellStyle name="Zelle überprüfen 2 10" xfId="8295" xr:uid="{00000000-0005-0000-0000-000068200000}"/>
    <cellStyle name="Zelle überprüfen 2 11" xfId="8296" xr:uid="{00000000-0005-0000-0000-000069200000}"/>
    <cellStyle name="Zelle überprüfen 2 12" xfId="8297" xr:uid="{00000000-0005-0000-0000-00006A200000}"/>
    <cellStyle name="Zelle überprüfen 2 13" xfId="8298" xr:uid="{00000000-0005-0000-0000-00006B200000}"/>
    <cellStyle name="Zelle überprüfen 2 14" xfId="8299" xr:uid="{00000000-0005-0000-0000-00006C200000}"/>
    <cellStyle name="Zelle überprüfen 2 15" xfId="8300" xr:uid="{00000000-0005-0000-0000-00006D200000}"/>
    <cellStyle name="Zelle überprüfen 2 16" xfId="8301" xr:uid="{00000000-0005-0000-0000-00006E200000}"/>
    <cellStyle name="Zelle überprüfen 2 17" xfId="8302" xr:uid="{00000000-0005-0000-0000-00006F200000}"/>
    <cellStyle name="Zelle überprüfen 2 18" xfId="8303" xr:uid="{00000000-0005-0000-0000-000070200000}"/>
    <cellStyle name="Zelle überprüfen 2 19" xfId="8304" xr:uid="{00000000-0005-0000-0000-000071200000}"/>
    <cellStyle name="Zelle überprüfen 2 2" xfId="8305" xr:uid="{00000000-0005-0000-0000-000072200000}"/>
    <cellStyle name="Zelle überprüfen 2 20" xfId="8306" xr:uid="{00000000-0005-0000-0000-000073200000}"/>
    <cellStyle name="Zelle überprüfen 2 21" xfId="8307" xr:uid="{00000000-0005-0000-0000-000074200000}"/>
    <cellStyle name="Zelle überprüfen 2 22" xfId="8308" xr:uid="{00000000-0005-0000-0000-000075200000}"/>
    <cellStyle name="Zelle überprüfen 2 23" xfId="8309" xr:uid="{00000000-0005-0000-0000-000076200000}"/>
    <cellStyle name="Zelle überprüfen 2 24" xfId="8310" xr:uid="{00000000-0005-0000-0000-000077200000}"/>
    <cellStyle name="Zelle überprüfen 2 25" xfId="8311" xr:uid="{00000000-0005-0000-0000-000078200000}"/>
    <cellStyle name="Zelle überprüfen 2 26" xfId="8312" xr:uid="{00000000-0005-0000-0000-000079200000}"/>
    <cellStyle name="Zelle überprüfen 2 27" xfId="8313" xr:uid="{00000000-0005-0000-0000-00007A200000}"/>
    <cellStyle name="Zelle überprüfen 2 28" xfId="8314" xr:uid="{00000000-0005-0000-0000-00007B200000}"/>
    <cellStyle name="Zelle überprüfen 2 29" xfId="8315" xr:uid="{00000000-0005-0000-0000-00007C200000}"/>
    <cellStyle name="Zelle überprüfen 2 3" xfId="8316" xr:uid="{00000000-0005-0000-0000-00007D200000}"/>
    <cellStyle name="Zelle überprüfen 2 30" xfId="8317" xr:uid="{00000000-0005-0000-0000-00007E200000}"/>
    <cellStyle name="Zelle überprüfen 2 31" xfId="8318" xr:uid="{00000000-0005-0000-0000-00007F200000}"/>
    <cellStyle name="Zelle überprüfen 2 32" xfId="8319" xr:uid="{00000000-0005-0000-0000-000080200000}"/>
    <cellStyle name="Zelle überprüfen 2 33" xfId="8320" xr:uid="{00000000-0005-0000-0000-000081200000}"/>
    <cellStyle name="Zelle überprüfen 2 34" xfId="8321" xr:uid="{00000000-0005-0000-0000-000082200000}"/>
    <cellStyle name="Zelle überprüfen 2 35" xfId="8322" xr:uid="{00000000-0005-0000-0000-000083200000}"/>
    <cellStyle name="Zelle überprüfen 2 36" xfId="8323" xr:uid="{00000000-0005-0000-0000-000084200000}"/>
    <cellStyle name="Zelle überprüfen 2 4" xfId="8324" xr:uid="{00000000-0005-0000-0000-000085200000}"/>
    <cellStyle name="Zelle überprüfen 2 5" xfId="8325" xr:uid="{00000000-0005-0000-0000-000086200000}"/>
    <cellStyle name="Zelle überprüfen 2 6" xfId="8326" xr:uid="{00000000-0005-0000-0000-000087200000}"/>
    <cellStyle name="Zelle überprüfen 2 7" xfId="8327" xr:uid="{00000000-0005-0000-0000-000088200000}"/>
    <cellStyle name="Zelle überprüfen 2 8" xfId="8328" xr:uid="{00000000-0005-0000-0000-000089200000}"/>
    <cellStyle name="Zelle überprüfen 2 9" xfId="8329" xr:uid="{00000000-0005-0000-0000-00008A200000}"/>
    <cellStyle name="Zelle überprüfen 3" xfId="8330" xr:uid="{00000000-0005-0000-0000-00008B200000}"/>
    <cellStyle name="Zelle überprüfen 3 10" xfId="8331" xr:uid="{00000000-0005-0000-0000-00008C200000}"/>
    <cellStyle name="Zelle überprüfen 3 11" xfId="8332" xr:uid="{00000000-0005-0000-0000-00008D200000}"/>
    <cellStyle name="Zelle überprüfen 3 12" xfId="8333" xr:uid="{00000000-0005-0000-0000-00008E200000}"/>
    <cellStyle name="Zelle überprüfen 3 13" xfId="8334" xr:uid="{00000000-0005-0000-0000-00008F200000}"/>
    <cellStyle name="Zelle überprüfen 3 14" xfId="8335" xr:uid="{00000000-0005-0000-0000-000090200000}"/>
    <cellStyle name="Zelle überprüfen 3 15" xfId="8336" xr:uid="{00000000-0005-0000-0000-000091200000}"/>
    <cellStyle name="Zelle überprüfen 3 16" xfId="8337" xr:uid="{00000000-0005-0000-0000-000092200000}"/>
    <cellStyle name="Zelle überprüfen 3 17" xfId="8338" xr:uid="{00000000-0005-0000-0000-000093200000}"/>
    <cellStyle name="Zelle überprüfen 3 18" xfId="8339" xr:uid="{00000000-0005-0000-0000-000094200000}"/>
    <cellStyle name="Zelle überprüfen 3 19" xfId="8340" xr:uid="{00000000-0005-0000-0000-000095200000}"/>
    <cellStyle name="Zelle überprüfen 3 2" xfId="8341" xr:uid="{00000000-0005-0000-0000-000096200000}"/>
    <cellStyle name="Zelle überprüfen 3 20" xfId="8342" xr:uid="{00000000-0005-0000-0000-000097200000}"/>
    <cellStyle name="Zelle überprüfen 3 21" xfId="8343" xr:uid="{00000000-0005-0000-0000-000098200000}"/>
    <cellStyle name="Zelle überprüfen 3 22" xfId="8344" xr:uid="{00000000-0005-0000-0000-000099200000}"/>
    <cellStyle name="Zelle überprüfen 3 23" xfId="8345" xr:uid="{00000000-0005-0000-0000-00009A200000}"/>
    <cellStyle name="Zelle überprüfen 3 24" xfId="8346" xr:uid="{00000000-0005-0000-0000-00009B200000}"/>
    <cellStyle name="Zelle überprüfen 3 25" xfId="8347" xr:uid="{00000000-0005-0000-0000-00009C200000}"/>
    <cellStyle name="Zelle überprüfen 3 26" xfId="8348" xr:uid="{00000000-0005-0000-0000-00009D200000}"/>
    <cellStyle name="Zelle überprüfen 3 27" xfId="8349" xr:uid="{00000000-0005-0000-0000-00009E200000}"/>
    <cellStyle name="Zelle überprüfen 3 28" xfId="8350" xr:uid="{00000000-0005-0000-0000-00009F200000}"/>
    <cellStyle name="Zelle überprüfen 3 29" xfId="8351" xr:uid="{00000000-0005-0000-0000-0000A0200000}"/>
    <cellStyle name="Zelle überprüfen 3 3" xfId="8352" xr:uid="{00000000-0005-0000-0000-0000A1200000}"/>
    <cellStyle name="Zelle überprüfen 3 4" xfId="8353" xr:uid="{00000000-0005-0000-0000-0000A2200000}"/>
    <cellStyle name="Zelle überprüfen 3 5" xfId="8354" xr:uid="{00000000-0005-0000-0000-0000A3200000}"/>
    <cellStyle name="Zelle überprüfen 3 6" xfId="8355" xr:uid="{00000000-0005-0000-0000-0000A4200000}"/>
    <cellStyle name="Zelle überprüfen 3 7" xfId="8356" xr:uid="{00000000-0005-0000-0000-0000A5200000}"/>
    <cellStyle name="Zelle überprüfen 3 8" xfId="8357" xr:uid="{00000000-0005-0000-0000-0000A6200000}"/>
    <cellStyle name="Zelle überprüfen 3 9" xfId="8358" xr:uid="{00000000-0005-0000-0000-0000A7200000}"/>
    <cellStyle name="Zelle überprüfen 4" xfId="8359" xr:uid="{00000000-0005-0000-0000-0000A8200000}"/>
    <cellStyle name="Zelle überprüfen 4 10" xfId="8360" xr:uid="{00000000-0005-0000-0000-0000A9200000}"/>
    <cellStyle name="Zelle überprüfen 4 11" xfId="8361" xr:uid="{00000000-0005-0000-0000-0000AA200000}"/>
    <cellStyle name="Zelle überprüfen 4 2" xfId="8362" xr:uid="{00000000-0005-0000-0000-0000AB200000}"/>
    <cellStyle name="Zelle überprüfen 4 3" xfId="8363" xr:uid="{00000000-0005-0000-0000-0000AC200000}"/>
    <cellStyle name="Zelle überprüfen 4 4" xfId="8364" xr:uid="{00000000-0005-0000-0000-0000AD200000}"/>
    <cellStyle name="Zelle überprüfen 4 5" xfId="8365" xr:uid="{00000000-0005-0000-0000-0000AE200000}"/>
    <cellStyle name="Zelle überprüfen 4 6" xfId="8366" xr:uid="{00000000-0005-0000-0000-0000AF200000}"/>
    <cellStyle name="Zelle überprüfen 4 7" xfId="8367" xr:uid="{00000000-0005-0000-0000-0000B0200000}"/>
    <cellStyle name="Zelle überprüfen 4 8" xfId="8368" xr:uid="{00000000-0005-0000-0000-0000B1200000}"/>
    <cellStyle name="Zelle überprüfen 4 9" xfId="8369" xr:uid="{00000000-0005-0000-0000-0000B2200000}"/>
    <cellStyle name="Zelle überprüfen 5" xfId="8370" xr:uid="{00000000-0005-0000-0000-0000B3200000}"/>
    <cellStyle name="Zelle überprüfen 5 2" xfId="8371" xr:uid="{00000000-0005-0000-0000-0000B4200000}"/>
    <cellStyle name="Zelle überprüfen 5 3" xfId="8372" xr:uid="{00000000-0005-0000-0000-0000B5200000}"/>
    <cellStyle name="Zelle überprüfen 5 4" xfId="8373" xr:uid="{00000000-0005-0000-0000-0000B6200000}"/>
    <cellStyle name="Zelle überprüfen 5 5" xfId="8374" xr:uid="{00000000-0005-0000-0000-0000B7200000}"/>
    <cellStyle name="Zelle überprüfen 6" xfId="8375" xr:uid="{00000000-0005-0000-0000-0000B8200000}"/>
    <cellStyle name="Zelle überprüfen 6 2" xfId="8376" xr:uid="{00000000-0005-0000-0000-0000B9200000}"/>
    <cellStyle name="Zelle überprüfen 6 3" xfId="8377" xr:uid="{00000000-0005-0000-0000-0000BA200000}"/>
    <cellStyle name="Zelle überprüfen 6 4" xfId="8378" xr:uid="{00000000-0005-0000-0000-0000BB200000}"/>
    <cellStyle name="Zelle überprüfen 6 5" xfId="8379" xr:uid="{00000000-0005-0000-0000-0000BC200000}"/>
    <cellStyle name="Zelle überprüfen 7" xfId="8380" xr:uid="{00000000-0005-0000-0000-0000BD200000}"/>
    <cellStyle name="Zelle überprüfen 7 2" xfId="8381" xr:uid="{00000000-0005-0000-0000-0000BE200000}"/>
    <cellStyle name="Zelle überprüfen 7 3" xfId="8382" xr:uid="{00000000-0005-0000-0000-0000BF200000}"/>
    <cellStyle name="Zelle überprüfen 7 4" xfId="8383" xr:uid="{00000000-0005-0000-0000-0000C0200000}"/>
    <cellStyle name="Zelle überprüfen 7 5" xfId="8384" xr:uid="{00000000-0005-0000-0000-0000C1200000}"/>
    <cellStyle name="Zelle überprüfen 8" xfId="8385" xr:uid="{00000000-0005-0000-0000-0000C2200000}"/>
    <cellStyle name="Zelle überprüfen 8 2" xfId="8386" xr:uid="{00000000-0005-0000-0000-0000C3200000}"/>
    <cellStyle name="Zelle überprüfen 8 3" xfId="8387" xr:uid="{00000000-0005-0000-0000-0000C4200000}"/>
    <cellStyle name="Zelle überprüfen 8 4" xfId="8388" xr:uid="{00000000-0005-0000-0000-0000C5200000}"/>
    <cellStyle name="Zelle überprüfen 8 5" xfId="8389" xr:uid="{00000000-0005-0000-0000-0000C6200000}"/>
    <cellStyle name="Zelle überprüfen 9" xfId="8390" xr:uid="{00000000-0005-0000-0000-0000C7200000}"/>
    <cellStyle name="Zelle überprüfen 9 2" xfId="8391" xr:uid="{00000000-0005-0000-0000-0000C8200000}"/>
    <cellStyle name="Zelle überprüfen 9 3" xfId="8392" xr:uid="{00000000-0005-0000-0000-0000C9200000}"/>
    <cellStyle name="Zelle überprüfen 9 4" xfId="8393" xr:uid="{00000000-0005-0000-0000-0000CA200000}"/>
    <cellStyle name="Zelle überprüfen 9 5" xfId="8394" xr:uid="{00000000-0005-0000-0000-0000CB200000}"/>
  </cellStyles>
  <dxfs count="4">
    <dxf>
      <fill>
        <patternFill>
          <bgColor theme="6" tint="0.39994506668294322"/>
        </patternFill>
      </fill>
    </dxf>
    <dxf>
      <fill>
        <patternFill>
          <bgColor theme="5" tint="0.59996337778862885"/>
        </patternFill>
      </fill>
    </dxf>
    <dxf>
      <fill>
        <patternFill>
          <bgColor theme="5" tint="-0.24994659260841701"/>
        </patternFill>
      </fill>
    </dxf>
    <dxf>
      <fill>
        <patternFill>
          <bgColor theme="5"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Trebuchet MS" panose="020B0603020202020204" pitchFamily="34" charset="0"/>
                <a:ea typeface="+mn-ea"/>
                <a:cs typeface="+mn-cs"/>
              </a:defRPr>
            </a:pPr>
            <a:r>
              <a:rPr lang="en-US" sz="1800" b="1">
                <a:solidFill>
                  <a:sysClr val="windowText" lastClr="000000"/>
                </a:solidFill>
                <a:latin typeface="Trebuchet MS" panose="020B0603020202020204" pitchFamily="34" charset="0"/>
              </a:rPr>
              <a:t>FDFS Success Ratio</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5.6858844806312737E-2"/>
          <c:y val="0.14643088608337448"/>
          <c:w val="0.92964840260301229"/>
          <c:h val="0.77293195892413202"/>
        </c:manualLayout>
      </c:layout>
      <c:barChart>
        <c:barDir val="col"/>
        <c:grouping val="clustered"/>
        <c:varyColors val="0"/>
        <c:ser>
          <c:idx val="2"/>
          <c:order val="0"/>
          <c:tx>
            <c:v>OVERALL</c:v>
          </c:tx>
          <c:spPr>
            <a:solidFill>
              <a:srgbClr val="366092">
                <a:alpha val="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Trebuchet MS" panose="020B0603020202020204" pitchFamily="34" charset="0"/>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MASTER!$D$37:$F$37</c:f>
              <c:numCache>
                <c:formatCode>0.00%</c:formatCode>
                <c:ptCount val="3"/>
                <c:pt idx="0">
                  <c:v>0</c:v>
                </c:pt>
                <c:pt idx="1">
                  <c:v>0</c:v>
                </c:pt>
                <c:pt idx="2">
                  <c:v>0</c:v>
                </c:pt>
              </c:numCache>
            </c:numRef>
          </c:val>
          <c:extLst>
            <c:ext xmlns:c16="http://schemas.microsoft.com/office/drawing/2014/chart" uri="{C3380CC4-5D6E-409C-BE32-E72D297353CC}">
              <c16:uniqueId val="{00000002-18C6-4753-9D0E-6BFB7ABFE80F}"/>
            </c:ext>
          </c:extLst>
        </c:ser>
        <c:dLbls>
          <c:showLegendKey val="0"/>
          <c:showVal val="0"/>
          <c:showCatName val="0"/>
          <c:showSerName val="0"/>
          <c:showPercent val="0"/>
          <c:showBubbleSize val="0"/>
        </c:dLbls>
        <c:gapWidth val="20"/>
        <c:overlap val="50"/>
        <c:axId val="183556736"/>
        <c:axId val="183562624"/>
      </c:barChart>
      <c:barChart>
        <c:barDir val="col"/>
        <c:grouping val="clustered"/>
        <c:varyColors val="0"/>
        <c:ser>
          <c:idx val="0"/>
          <c:order val="1"/>
          <c:tx>
            <c:v>DL</c:v>
          </c:tx>
          <c:spPr>
            <a:solidFill>
              <a:schemeClr val="tx2">
                <a:lumMod val="75000"/>
              </a:schemeClr>
            </a:solidFill>
            <a:ln cap="sq" cmpd="thickThi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MASTER!$D$28:$F$28</c:f>
              <c:numCache>
                <c:formatCode>0.00%</c:formatCode>
                <c:ptCount val="3"/>
                <c:pt idx="0">
                  <c:v>0</c:v>
                </c:pt>
                <c:pt idx="1">
                  <c:v>0</c:v>
                </c:pt>
                <c:pt idx="2">
                  <c:v>0</c:v>
                </c:pt>
              </c:numCache>
            </c:numRef>
          </c:val>
          <c:extLst>
            <c:ext xmlns:c16="http://schemas.microsoft.com/office/drawing/2014/chart" uri="{C3380CC4-5D6E-409C-BE32-E72D297353CC}">
              <c16:uniqueId val="{00000009-18C6-4753-9D0E-6BFB7ABFE80F}"/>
            </c:ext>
          </c:extLst>
        </c:ser>
        <c:ser>
          <c:idx val="1"/>
          <c:order val="2"/>
          <c:tx>
            <c:v>UL</c:v>
          </c:tx>
          <c:spPr>
            <a:solidFill>
              <a:schemeClr val="accent1">
                <a:lumMod val="75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MASTER!$D$36:$F$36</c:f>
              <c:numCache>
                <c:formatCode>0.00%</c:formatCode>
                <c:ptCount val="3"/>
                <c:pt idx="0">
                  <c:v>0</c:v>
                </c:pt>
                <c:pt idx="1">
                  <c:v>0</c:v>
                </c:pt>
                <c:pt idx="2">
                  <c:v>0</c:v>
                </c:pt>
              </c:numCache>
            </c:numRef>
          </c:val>
          <c:extLst>
            <c:ext xmlns:c16="http://schemas.microsoft.com/office/drawing/2014/chart" uri="{C3380CC4-5D6E-409C-BE32-E72D297353CC}">
              <c16:uniqueId val="{0000000B-18C6-4753-9D0E-6BFB7ABFE80F}"/>
            </c:ext>
          </c:extLst>
        </c:ser>
        <c:dLbls>
          <c:showLegendKey val="0"/>
          <c:showVal val="0"/>
          <c:showCatName val="0"/>
          <c:showSerName val="0"/>
          <c:showPercent val="0"/>
          <c:showBubbleSize val="0"/>
        </c:dLbls>
        <c:gapWidth val="20"/>
        <c:axId val="183565696"/>
        <c:axId val="183564160"/>
      </c:barChart>
      <c:catAx>
        <c:axId val="18355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Trebuchet MS" panose="020B0603020202020204" pitchFamily="34" charset="0"/>
                <a:ea typeface="+mn-ea"/>
                <a:cs typeface="+mn-cs"/>
              </a:defRPr>
            </a:pPr>
            <a:endParaRPr lang="de-DE"/>
          </a:p>
        </c:txPr>
        <c:crossAx val="183562624"/>
        <c:crosses val="autoZero"/>
        <c:auto val="1"/>
        <c:lblAlgn val="ctr"/>
        <c:lblOffset val="100"/>
        <c:noMultiLvlLbl val="0"/>
      </c:catAx>
      <c:valAx>
        <c:axId val="183562624"/>
        <c:scaling>
          <c:orientation val="minMax"/>
          <c:max val="1"/>
          <c:min val="0.95000000000000062"/>
        </c:scaling>
        <c:delete val="1"/>
        <c:axPos val="l"/>
        <c:numFmt formatCode="0.00%" sourceLinked="1"/>
        <c:majorTickMark val="out"/>
        <c:minorTickMark val="none"/>
        <c:tickLblPos val="none"/>
        <c:crossAx val="183556736"/>
        <c:crosses val="autoZero"/>
        <c:crossBetween val="between"/>
      </c:valAx>
      <c:valAx>
        <c:axId val="183564160"/>
        <c:scaling>
          <c:orientation val="minMax"/>
          <c:max val="1.05"/>
          <c:min val="0.8"/>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de-DE"/>
          </a:p>
        </c:txPr>
        <c:crossAx val="183565696"/>
        <c:crosses val="max"/>
        <c:crossBetween val="between"/>
      </c:valAx>
      <c:catAx>
        <c:axId val="183565696"/>
        <c:scaling>
          <c:orientation val="minMax"/>
        </c:scaling>
        <c:delete val="1"/>
        <c:axPos val="b"/>
        <c:numFmt formatCode="General" sourceLinked="1"/>
        <c:majorTickMark val="out"/>
        <c:minorTickMark val="none"/>
        <c:tickLblPos val="none"/>
        <c:crossAx val="1835641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bg1"/>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ea typeface="+mn-ea"/>
                <a:cs typeface="+mn-cs"/>
              </a:rPr>
              <a:t>FDTT DL Average Data Rate [Mbit/s]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MASTER!$D$45:$F$45</c:f>
              <c:numCache>
                <c:formatCode>"  "0.000" [Mbit/s]"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1"/>
          <c:order val="1"/>
          <c:tx>
            <c:v>P90</c:v>
          </c:tx>
          <c:spPr>
            <a:solidFill>
              <a:schemeClr val="bg1">
                <a:alpha val="0"/>
              </a:schemeClr>
            </a:solidFill>
            <a:ln>
              <a:solidFill>
                <a:schemeClr val="tx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MASTER!$D$47:$F$47</c:f>
              <c:numCache>
                <c:formatCode>"  "0.000" [Mbit/s]"</c:formatCode>
                <c:ptCount val="3"/>
                <c:pt idx="0">
                  <c:v>0</c:v>
                </c:pt>
                <c:pt idx="1">
                  <c:v>0</c:v>
                </c:pt>
                <c:pt idx="2">
                  <c:v>0</c:v>
                </c:pt>
              </c:numCache>
            </c:numRef>
          </c:val>
          <c:extLst>
            <c:ext xmlns:c16="http://schemas.microsoft.com/office/drawing/2014/chart" uri="{C3380CC4-5D6E-409C-BE32-E72D297353CC}">
              <c16:uniqueId val="{00000001-7F8B-4BF3-AFBD-8CC0CDDEAF0F}"/>
            </c:ext>
          </c:extLst>
        </c:ser>
        <c:ser>
          <c:idx val="2"/>
          <c:order val="2"/>
          <c:tx>
            <c:v>P10</c:v>
          </c:tx>
          <c:spPr>
            <a:solidFill>
              <a:schemeClr val="bg1">
                <a:alpha val="0"/>
              </a:schemeClr>
            </a:solidFill>
            <a:ln w="15875">
              <a:solidFill>
                <a:schemeClr val="bg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MASTER!$D$44:$F$44</c:f>
              <c:numCache>
                <c:formatCode>"  "0.000" [Mbit/s]"</c:formatCode>
                <c:ptCount val="3"/>
                <c:pt idx="0">
                  <c:v>0</c:v>
                </c:pt>
                <c:pt idx="1">
                  <c:v>0</c:v>
                </c:pt>
                <c:pt idx="2">
                  <c:v>0</c:v>
                </c:pt>
              </c:numCache>
            </c:numRef>
          </c:val>
          <c:extLst>
            <c:ext xmlns:c16="http://schemas.microsoft.com/office/drawing/2014/chart" uri="{C3380CC4-5D6E-409C-BE32-E72D297353CC}">
              <c16:uniqueId val="{00000002-7F8B-4BF3-AFBD-8CC0CDDEAF0F}"/>
            </c:ext>
          </c:extLst>
        </c:ser>
        <c:dLbls>
          <c:showLegendKey val="0"/>
          <c:showVal val="0"/>
          <c:showCatName val="0"/>
          <c:showSerName val="0"/>
          <c:showPercent val="0"/>
          <c:showBubbleSize val="0"/>
        </c:dLbls>
        <c:gapWidth val="20"/>
        <c:overlap val="100"/>
        <c:axId val="183608832"/>
        <c:axId val="183610368"/>
      </c:barChart>
      <c:catAx>
        <c:axId val="18360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3610368"/>
        <c:crosses val="autoZero"/>
        <c:auto val="1"/>
        <c:lblAlgn val="ctr"/>
        <c:lblOffset val="100"/>
        <c:noMultiLvlLbl val="0"/>
      </c:catAx>
      <c:valAx>
        <c:axId val="183610368"/>
        <c:scaling>
          <c:orientation val="minMax"/>
        </c:scaling>
        <c:delete val="1"/>
        <c:axPos val="l"/>
        <c:numFmt formatCode="&quot;  &quot;0.000&quot; [Mbit/s]&quot;" sourceLinked="1"/>
        <c:majorTickMark val="none"/>
        <c:minorTickMark val="none"/>
        <c:tickLblPos val="none"/>
        <c:crossAx val="18360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bg1"/>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sz="1800" b="1" i="0" baseline="0">
                <a:effectLst/>
              </a:rPr>
              <a:t>FDTT UL Average Data Rate [Mbit/s]</a:t>
            </a:r>
            <a:endParaRPr lang="en-US">
              <a:effectLst/>
            </a:endParaRP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MASTER!$D$56:$F$56</c:f>
              <c:numCache>
                <c:formatCode>"  "0.000" [Mbit/s]"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2"/>
          <c:order val="1"/>
          <c:tx>
            <c:v>P90</c:v>
          </c:tx>
          <c:spPr>
            <a:solidFill>
              <a:schemeClr val="bg1">
                <a:alpha val="0"/>
              </a:schemeClr>
            </a:solidFill>
            <a:ln>
              <a:solidFill>
                <a:schemeClr val="tx1"/>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MASTER!$D$58:$F$58</c:f>
              <c:numCache>
                <c:formatCode>"  "0.000" [Mbit/s]"</c:formatCode>
                <c:ptCount val="3"/>
                <c:pt idx="0">
                  <c:v>0</c:v>
                </c:pt>
                <c:pt idx="1">
                  <c:v>0</c:v>
                </c:pt>
                <c:pt idx="2">
                  <c:v>0</c:v>
                </c:pt>
              </c:numCache>
            </c:numRef>
          </c:val>
          <c:extLst>
            <c:ext xmlns:c16="http://schemas.microsoft.com/office/drawing/2014/chart" uri="{C3380CC4-5D6E-409C-BE32-E72D297353CC}">
              <c16:uniqueId val="{00000002-7F8B-4BF3-AFBD-8CC0CDDEAF0F}"/>
            </c:ext>
          </c:extLst>
        </c:ser>
        <c:ser>
          <c:idx val="1"/>
          <c:order val="2"/>
          <c:tx>
            <c:v>P10</c:v>
          </c:tx>
          <c:spPr>
            <a:solidFill>
              <a:schemeClr val="bg1">
                <a:alpha val="0"/>
              </a:schemeClr>
            </a:solidFill>
            <a:ln w="15875">
              <a:solidFill>
                <a:sysClr val="window" lastClr="FFFFFF"/>
              </a:solid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MASTER!$D$20:$H$20</c:f>
              <c:strCache>
                <c:ptCount val="5"/>
                <c:pt idx="0">
                  <c:v>Operator1</c:v>
                </c:pt>
                <c:pt idx="1">
                  <c:v>Operator2</c:v>
                </c:pt>
                <c:pt idx="2">
                  <c:v>Operator3</c:v>
                </c:pt>
                <c:pt idx="3">
                  <c:v>Low Threshold</c:v>
                </c:pt>
                <c:pt idx="4">
                  <c:v>High Threshold</c:v>
                </c:pt>
              </c:strCache>
            </c:strRef>
          </c:cat>
          <c:val>
            <c:numRef>
              <c:f>MASTER!$D$55:$F$55</c:f>
              <c:numCache>
                <c:formatCode>"  "0.000" [Mbit/s]"</c:formatCode>
                <c:ptCount val="3"/>
                <c:pt idx="0">
                  <c:v>0</c:v>
                </c:pt>
                <c:pt idx="1">
                  <c:v>0</c:v>
                </c:pt>
                <c:pt idx="2">
                  <c:v>0</c:v>
                </c:pt>
              </c:numCache>
            </c:numRef>
          </c:val>
          <c:extLst>
            <c:ext xmlns:c16="http://schemas.microsoft.com/office/drawing/2014/chart" uri="{C3380CC4-5D6E-409C-BE32-E72D297353CC}">
              <c16:uniqueId val="{00000001-7F8B-4BF3-AFBD-8CC0CDDEAF0F}"/>
            </c:ext>
          </c:extLst>
        </c:ser>
        <c:dLbls>
          <c:showLegendKey val="0"/>
          <c:showVal val="0"/>
          <c:showCatName val="0"/>
          <c:showSerName val="0"/>
          <c:showPercent val="0"/>
          <c:showBubbleSize val="0"/>
        </c:dLbls>
        <c:gapWidth val="20"/>
        <c:overlap val="100"/>
        <c:axId val="184764288"/>
        <c:axId val="184765824"/>
      </c:barChart>
      <c:catAx>
        <c:axId val="18476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765824"/>
        <c:crosses val="autoZero"/>
        <c:auto val="1"/>
        <c:lblAlgn val="ctr"/>
        <c:lblOffset val="100"/>
        <c:noMultiLvlLbl val="0"/>
      </c:catAx>
      <c:valAx>
        <c:axId val="184765824"/>
        <c:scaling>
          <c:orientation val="minMax"/>
        </c:scaling>
        <c:delete val="1"/>
        <c:axPos val="l"/>
        <c:numFmt formatCode="&quot;  &quot;0.000&quot; [Mbit/s]&quot;" sourceLinked="1"/>
        <c:majorTickMark val="none"/>
        <c:minorTickMark val="none"/>
        <c:tickLblPos val="none"/>
        <c:crossAx val="184764288"/>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6.6010134609592472E-2"/>
          <c:w val="0.93505314164759623"/>
          <c:h val="0.8510048223795531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MASTER!$D$74:$F$74</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4830592"/>
        <c:axId val="184832384"/>
      </c:barChart>
      <c:catAx>
        <c:axId val="1848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832384"/>
        <c:crosses val="autoZero"/>
        <c:auto val="1"/>
        <c:lblAlgn val="ctr"/>
        <c:lblOffset val="100"/>
        <c:noMultiLvlLbl val="0"/>
      </c:catAx>
      <c:valAx>
        <c:axId val="184832384"/>
        <c:scaling>
          <c:orientation val="minMax"/>
        </c:scaling>
        <c:delete val="1"/>
        <c:axPos val="l"/>
        <c:numFmt formatCode="0.00%" sourceLinked="1"/>
        <c:majorTickMark val="none"/>
        <c:minorTickMark val="none"/>
        <c:tickLblPos val="none"/>
        <c:crossAx val="18483059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7503161698283651"/>
          <c:w val="0.93505314164759623"/>
          <c:h val="0.69260006835868604"/>
        </c:manualLayout>
      </c:layout>
      <c:barChart>
        <c:barDir val="col"/>
        <c:grouping val="clustered"/>
        <c:varyColors val="0"/>
        <c:ser>
          <c:idx val="0"/>
          <c:order val="0"/>
          <c:spPr>
            <a:solidFill>
              <a:srgbClr val="366092"/>
            </a:solidFill>
            <a:ln>
              <a:noFill/>
            </a:ln>
            <a:effectLst/>
          </c:spPr>
          <c:invertIfNegative val="0"/>
          <c:dLbls>
            <c:numFmt formatCode="#,##0.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MASTER!$D$77:$F$77</c:f>
              <c:numCache>
                <c:formatCode>0.000"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4888704"/>
        <c:axId val="184906880"/>
      </c:barChart>
      <c:catAx>
        <c:axId val="18488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4906880"/>
        <c:crosses val="autoZero"/>
        <c:auto val="1"/>
        <c:lblAlgn val="ctr"/>
        <c:lblOffset val="100"/>
        <c:noMultiLvlLbl val="0"/>
      </c:catAx>
      <c:valAx>
        <c:axId val="184906880"/>
        <c:scaling>
          <c:orientation val="minMax"/>
        </c:scaling>
        <c:delete val="1"/>
        <c:axPos val="l"/>
        <c:numFmt formatCode="0.000&quot; [s]&quot;" sourceLinked="1"/>
        <c:majorTickMark val="none"/>
        <c:minorTickMark val="none"/>
        <c:tickLblPos val="none"/>
        <c:crossAx val="18488870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HTTP Browsing AVG RTT [ms]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5395734338754427"/>
          <c:w val="0.93505314164759623"/>
          <c:h val="0.70120185653648215"/>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MASTER!$D$66:$H$66</c:f>
              <c:strCache>
                <c:ptCount val="5"/>
                <c:pt idx="0">
                  <c:v>Operator1</c:v>
                </c:pt>
                <c:pt idx="1">
                  <c:v>Operator2</c:v>
                </c:pt>
                <c:pt idx="2">
                  <c:v>Operator3</c:v>
                </c:pt>
                <c:pt idx="3">
                  <c:v>Low Threshold</c:v>
                </c:pt>
                <c:pt idx="4">
                  <c:v>High Threshold</c:v>
                </c:pt>
              </c:strCache>
            </c:strRef>
          </c:cat>
          <c:val>
            <c:numRef>
              <c:f>MASTER!$D$83:$F$83</c:f>
              <c:numCache>
                <c:formatCode>0" [ms]"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004416"/>
        <c:axId val="185005952"/>
      </c:barChart>
      <c:catAx>
        <c:axId val="18500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005952"/>
        <c:crosses val="autoZero"/>
        <c:auto val="1"/>
        <c:lblAlgn val="ctr"/>
        <c:lblOffset val="100"/>
        <c:noMultiLvlLbl val="0"/>
      </c:catAx>
      <c:valAx>
        <c:axId val="185005952"/>
        <c:scaling>
          <c:orientation val="minMax"/>
        </c:scaling>
        <c:delete val="1"/>
        <c:axPos val="l"/>
        <c:numFmt formatCode="0&quot; [ms]&quot;" sourceLinked="1"/>
        <c:majorTickMark val="none"/>
        <c:minorTickMark val="none"/>
        <c:tickLblPos val="none"/>
        <c:crossAx val="185004416"/>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Success Ratio [%]</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MASTER!$D$91:$F$91</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173120"/>
        <c:axId val="185174656"/>
      </c:barChart>
      <c:catAx>
        <c:axId val="18517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174656"/>
        <c:crosses val="autoZero"/>
        <c:auto val="1"/>
        <c:lblAlgn val="ctr"/>
        <c:lblOffset val="100"/>
        <c:noMultiLvlLbl val="0"/>
      </c:catAx>
      <c:valAx>
        <c:axId val="185174656"/>
        <c:scaling>
          <c:orientation val="minMax"/>
        </c:scaling>
        <c:delete val="1"/>
        <c:axPos val="l"/>
        <c:numFmt formatCode="0.00%" sourceLinked="1"/>
        <c:majorTickMark val="none"/>
        <c:minorTickMark val="none"/>
        <c:tickLblPos val="none"/>
        <c:crossAx val="185173120"/>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Facebook FDFS UL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MASTER!$D$115:$F$115</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85231232"/>
        <c:axId val="185232768"/>
      </c:barChart>
      <c:catAx>
        <c:axId val="18523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5232768"/>
        <c:crosses val="autoZero"/>
        <c:auto val="1"/>
        <c:lblAlgn val="ctr"/>
        <c:lblOffset val="100"/>
        <c:noMultiLvlLbl val="0"/>
      </c:catAx>
      <c:valAx>
        <c:axId val="185232768"/>
        <c:scaling>
          <c:orientation val="minMax"/>
        </c:scaling>
        <c:delete val="1"/>
        <c:axPos val="l"/>
        <c:numFmt formatCode="0.00%" sourceLinked="1"/>
        <c:majorTickMark val="none"/>
        <c:minorTickMark val="none"/>
        <c:tickLblPos val="none"/>
        <c:crossAx val="18523123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AVG Mean vMOS </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2955833758190303"/>
        </c:manualLayout>
      </c:layout>
      <c:barChart>
        <c:barDir val="col"/>
        <c:grouping val="clustered"/>
        <c:varyColors val="0"/>
        <c:ser>
          <c:idx val="0"/>
          <c:order val="0"/>
          <c:tx>
            <c:v>AVG</c:v>
          </c:tx>
          <c:spPr>
            <a:solidFill>
              <a:srgbClr val="366092"/>
            </a:solidFill>
            <a:ln>
              <a:solidFill>
                <a:sysClr val="windowText" lastClr="000000"/>
              </a:solid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MASTER!$D$94:$F$94</c:f>
              <c:numCache>
                <c:formatCode>0.00" [vMOS]"</c:formatCode>
                <c:ptCount val="3"/>
                <c:pt idx="0">
                  <c:v>0</c:v>
                </c:pt>
                <c:pt idx="1">
                  <c:v>0</c:v>
                </c:pt>
                <c:pt idx="2">
                  <c:v>0</c:v>
                </c:pt>
              </c:numCache>
            </c:numRef>
          </c:val>
          <c:extLst>
            <c:ext xmlns:c16="http://schemas.microsoft.com/office/drawing/2014/chart" uri="{C3380CC4-5D6E-409C-BE32-E72D297353CC}">
              <c16:uniqueId val="{00000000-7F8B-4BF3-AFBD-8CC0CDDEAF0F}"/>
            </c:ext>
          </c:extLst>
        </c:ser>
        <c:ser>
          <c:idx val="1"/>
          <c:order val="1"/>
          <c:tx>
            <c:v>P10</c:v>
          </c:tx>
          <c:spPr>
            <a:solidFill>
              <a:sysClr val="window" lastClr="FFFFFF">
                <a:alpha val="0"/>
              </a:sysClr>
            </a:solidFill>
            <a:ln w="15875">
              <a:solidFill>
                <a:sysClr val="window" lastClr="FFFFFF">
                  <a:alpha val="99000"/>
                </a:sysClr>
              </a:solid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de-DE"/>
              </a:p>
            </c:txPr>
            <c:dLblPos val="in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MASTER!$D$93:$F$93</c:f>
              <c:numCache>
                <c:formatCode>0.00" [vMOS]"</c:formatCode>
                <c:ptCount val="3"/>
                <c:pt idx="0">
                  <c:v>0</c:v>
                </c:pt>
                <c:pt idx="1">
                  <c:v>0</c:v>
                </c:pt>
                <c:pt idx="2">
                  <c:v>0</c:v>
                </c:pt>
              </c:numCache>
            </c:numRef>
          </c:val>
          <c:extLst>
            <c:ext xmlns:c16="http://schemas.microsoft.com/office/drawing/2014/chart" uri="{C3380CC4-5D6E-409C-BE32-E72D297353CC}">
              <c16:uniqueId val="{00000004-0B83-433A-95D2-CB1DFAF90592}"/>
            </c:ext>
          </c:extLst>
        </c:ser>
        <c:dLbls>
          <c:showLegendKey val="0"/>
          <c:showVal val="0"/>
          <c:showCatName val="0"/>
          <c:showSerName val="0"/>
          <c:showPercent val="0"/>
          <c:showBubbleSize val="0"/>
        </c:dLbls>
        <c:gapWidth val="20"/>
        <c:overlap val="100"/>
        <c:axId val="189542784"/>
        <c:axId val="189544320"/>
      </c:barChart>
      <c:catAx>
        <c:axId val="18954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89544320"/>
        <c:crosses val="autoZero"/>
        <c:auto val="1"/>
        <c:lblAlgn val="ctr"/>
        <c:lblOffset val="100"/>
        <c:noMultiLvlLbl val="0"/>
      </c:catAx>
      <c:valAx>
        <c:axId val="189544320"/>
        <c:scaling>
          <c:orientation val="minMax"/>
          <c:max val="4.5"/>
          <c:min val="3.5"/>
        </c:scaling>
        <c:delete val="1"/>
        <c:axPos val="l"/>
        <c:numFmt formatCode="0.00&quot; [vMOS]&quot;" sourceLinked="1"/>
        <c:majorTickMark val="out"/>
        <c:minorTickMark val="none"/>
        <c:tickLblPos val="none"/>
        <c:crossAx val="18954278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Video Stream AVG TTFP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v>AVG</c:v>
          </c:tx>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MASTER!$D$87:$H$87</c:f>
              <c:strCache>
                <c:ptCount val="5"/>
                <c:pt idx="0">
                  <c:v>Operator1</c:v>
                </c:pt>
                <c:pt idx="1">
                  <c:v>Operator2</c:v>
                </c:pt>
                <c:pt idx="2">
                  <c:v>Operator3</c:v>
                </c:pt>
                <c:pt idx="3">
                  <c:v>Low Threshold</c:v>
                </c:pt>
                <c:pt idx="4">
                  <c:v>High Threshold</c:v>
                </c:pt>
              </c:strCache>
            </c:strRef>
          </c:cat>
          <c:val>
            <c:numRef>
              <c:f>MASTER!$D$103:$F$103</c:f>
              <c:numCache>
                <c:formatCode>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49562496"/>
        <c:axId val="149564032"/>
      </c:barChart>
      <c:catAx>
        <c:axId val="14956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49564032"/>
        <c:crosses val="autoZero"/>
        <c:auto val="1"/>
        <c:lblAlgn val="ctr"/>
        <c:lblOffset val="100"/>
        <c:noMultiLvlLbl val="0"/>
      </c:catAx>
      <c:valAx>
        <c:axId val="149564032"/>
        <c:scaling>
          <c:orientation val="minMax"/>
        </c:scaling>
        <c:delete val="1"/>
        <c:axPos val="l"/>
        <c:numFmt formatCode="0.00&quot; [s]&quot;" sourceLinked="1"/>
        <c:majorTickMark val="none"/>
        <c:minorTickMark val="none"/>
        <c:tickLblPos val="none"/>
        <c:crossAx val="149562496"/>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Tests LTE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MASTER!$D$15:$F$15</c:f>
              <c:strCache>
                <c:ptCount val="3"/>
                <c:pt idx="0">
                  <c:v>Operator1</c:v>
                </c:pt>
                <c:pt idx="1">
                  <c:v>Operator2</c:v>
                </c:pt>
                <c:pt idx="2">
                  <c:v>Operator3</c:v>
                </c:pt>
              </c:strCache>
            </c:strRef>
          </c:cat>
          <c:val>
            <c:numRef>
              <c:f>MASTER!$D$19:$F$19</c:f>
              <c:numCache>
                <c:formatCode>0.00%</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49616512"/>
        <c:axId val="149618048"/>
      </c:barChart>
      <c:catAx>
        <c:axId val="149616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49618048"/>
        <c:crosses val="autoZero"/>
        <c:auto val="1"/>
        <c:lblAlgn val="ctr"/>
        <c:lblOffset val="100"/>
        <c:noMultiLvlLbl val="0"/>
      </c:catAx>
      <c:valAx>
        <c:axId val="149618048"/>
        <c:scaling>
          <c:orientation val="minMax"/>
        </c:scaling>
        <c:delete val="1"/>
        <c:axPos val="l"/>
        <c:numFmt formatCode="0.00%" sourceLinked="1"/>
        <c:majorTickMark val="none"/>
        <c:minorTickMark val="none"/>
        <c:tickLblPos val="none"/>
        <c:crossAx val="149616512"/>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Facebook</a:t>
            </a:r>
            <a:r>
              <a:rPr lang="en-US" baseline="0"/>
              <a:t> FDFS UL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MASTER!$D$118:$F$118</c:f>
              <c:numCache>
                <c:formatCode>0.00" [s]"</c:formatCode>
                <c:ptCount val="3"/>
                <c:pt idx="0">
                  <c:v>0</c:v>
                </c:pt>
                <c:pt idx="1">
                  <c:v>0</c:v>
                </c:pt>
                <c:pt idx="2">
                  <c:v>0</c:v>
                </c:pt>
              </c:numCache>
            </c:numRef>
          </c:val>
          <c:extLst>
            <c:ext xmlns:c16="http://schemas.microsoft.com/office/drawing/2014/chart" uri="{C3380CC4-5D6E-409C-BE32-E72D297353CC}">
              <c16:uniqueId val="{00000000-7F8B-4BF3-AFBD-8CC0CDDEAF0F}"/>
            </c:ext>
          </c:extLst>
        </c:ser>
        <c:dLbls>
          <c:showLegendKey val="0"/>
          <c:showVal val="0"/>
          <c:showCatName val="0"/>
          <c:showSerName val="0"/>
          <c:showPercent val="0"/>
          <c:showBubbleSize val="0"/>
        </c:dLbls>
        <c:gapWidth val="20"/>
        <c:overlap val="100"/>
        <c:axId val="150661760"/>
        <c:axId val="190124416"/>
      </c:barChart>
      <c:catAx>
        <c:axId val="15066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90124416"/>
        <c:crosses val="autoZero"/>
        <c:auto val="1"/>
        <c:lblAlgn val="ctr"/>
        <c:lblOffset val="100"/>
        <c:noMultiLvlLbl val="0"/>
      </c:catAx>
      <c:valAx>
        <c:axId val="190124416"/>
        <c:scaling>
          <c:orientation val="minMax"/>
        </c:scaling>
        <c:delete val="1"/>
        <c:axPos val="l"/>
        <c:numFmt formatCode="0.00&quot; [s]&quot;" sourceLinked="1"/>
        <c:majorTickMark val="none"/>
        <c:minorTickMark val="none"/>
        <c:tickLblPos val="none"/>
        <c:crossAx val="150661760"/>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WhatsApp FDFS UL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MASTER!$D$127:$F$127</c:f>
              <c:numCache>
                <c:formatCode>0.00%</c:formatCode>
                <c:ptCount val="3"/>
                <c:pt idx="0">
                  <c:v>0</c:v>
                </c:pt>
                <c:pt idx="1">
                  <c:v>0</c:v>
                </c:pt>
                <c:pt idx="2">
                  <c:v>0</c:v>
                </c:pt>
              </c:numCache>
            </c:numRef>
          </c:val>
          <c:extLst>
            <c:ext xmlns:c16="http://schemas.microsoft.com/office/drawing/2014/chart" uri="{C3380CC4-5D6E-409C-BE32-E72D297353CC}">
              <c16:uniqueId val="{00000006-FF14-4186-90D5-0EFD9FA50841}"/>
            </c:ext>
          </c:extLst>
        </c:ser>
        <c:dLbls>
          <c:showLegendKey val="0"/>
          <c:showVal val="0"/>
          <c:showCatName val="0"/>
          <c:showSerName val="0"/>
          <c:showPercent val="0"/>
          <c:showBubbleSize val="0"/>
        </c:dLbls>
        <c:gapWidth val="20"/>
        <c:overlap val="100"/>
        <c:axId val="152407424"/>
        <c:axId val="152409216"/>
      </c:barChart>
      <c:catAx>
        <c:axId val="15240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2409216"/>
        <c:crosses val="autoZero"/>
        <c:auto val="1"/>
        <c:lblAlgn val="ctr"/>
        <c:lblOffset val="100"/>
        <c:noMultiLvlLbl val="0"/>
      </c:catAx>
      <c:valAx>
        <c:axId val="152409216"/>
        <c:scaling>
          <c:orientation val="minMax"/>
        </c:scaling>
        <c:delete val="1"/>
        <c:axPos val="l"/>
        <c:numFmt formatCode="0.00%" sourceLinked="1"/>
        <c:majorTickMark val="none"/>
        <c:minorTickMark val="none"/>
        <c:tickLblPos val="none"/>
        <c:crossAx val="15240742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baseline="0"/>
              <a:t>WhatsApp FDFS UL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tx>
            <c:strRef>
              <c:f>MASTER!$D$130:$F$130</c:f>
              <c:strCache>
                <c:ptCount val="3"/>
                <c:pt idx="0">
                  <c:v>0</c:v>
                </c:pt>
                <c:pt idx="1">
                  <c:v>0</c:v>
                </c:pt>
                <c:pt idx="2">
                  <c:v>0</c:v>
                </c:pt>
              </c:strCache>
            </c:strRef>
          </c:tx>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MASTER!$D$130:$F$130</c:f>
              <c:numCache>
                <c:formatCode>0.00" [s]"</c:formatCode>
                <c:ptCount val="3"/>
                <c:pt idx="0">
                  <c:v>0</c:v>
                </c:pt>
                <c:pt idx="1">
                  <c:v>0</c:v>
                </c:pt>
                <c:pt idx="2">
                  <c:v>0</c:v>
                </c:pt>
              </c:numCache>
            </c:numRef>
          </c:val>
          <c:extLst>
            <c:ext xmlns:c16="http://schemas.microsoft.com/office/drawing/2014/chart" uri="{C3380CC4-5D6E-409C-BE32-E72D297353CC}">
              <c16:uniqueId val="{00000006-EE35-464C-928F-F9B31FA98B67}"/>
            </c:ext>
          </c:extLst>
        </c:ser>
        <c:dLbls>
          <c:showLegendKey val="0"/>
          <c:showVal val="0"/>
          <c:showCatName val="0"/>
          <c:showSerName val="0"/>
          <c:showPercent val="0"/>
          <c:showBubbleSize val="0"/>
        </c:dLbls>
        <c:gapWidth val="20"/>
        <c:overlap val="100"/>
        <c:axId val="154972544"/>
        <c:axId val="154974080"/>
      </c:barChart>
      <c:catAx>
        <c:axId val="154972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4974080"/>
        <c:crosses val="autoZero"/>
        <c:auto val="1"/>
        <c:lblAlgn val="ctr"/>
        <c:lblOffset val="100"/>
        <c:noMultiLvlLbl val="0"/>
      </c:catAx>
      <c:valAx>
        <c:axId val="154974080"/>
        <c:scaling>
          <c:orientation val="minMax"/>
        </c:scaling>
        <c:delete val="1"/>
        <c:axPos val="l"/>
        <c:numFmt formatCode="0.00&quot; [s]&quot;" sourceLinked="1"/>
        <c:majorTickMark val="none"/>
        <c:minorTickMark val="none"/>
        <c:tickLblPos val="none"/>
        <c:crossAx val="15497254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a:t>WhatsApp FDFS DL Success Ratio</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MASTER!$D$139:$F$139</c:f>
              <c:numCache>
                <c:formatCode>0.00%</c:formatCode>
                <c:ptCount val="3"/>
                <c:pt idx="0">
                  <c:v>0</c:v>
                </c:pt>
                <c:pt idx="1">
                  <c:v>0</c:v>
                </c:pt>
                <c:pt idx="2">
                  <c:v>0</c:v>
                </c:pt>
              </c:numCache>
            </c:numRef>
          </c:val>
          <c:extLst>
            <c:ext xmlns:c16="http://schemas.microsoft.com/office/drawing/2014/chart" uri="{C3380CC4-5D6E-409C-BE32-E72D297353CC}">
              <c16:uniqueId val="{00000006-A8D2-4DAF-BA5F-520BECC6B48A}"/>
            </c:ext>
          </c:extLst>
        </c:ser>
        <c:dLbls>
          <c:showLegendKey val="0"/>
          <c:showVal val="0"/>
          <c:showCatName val="0"/>
          <c:showSerName val="0"/>
          <c:showPercent val="0"/>
          <c:showBubbleSize val="0"/>
        </c:dLbls>
        <c:gapWidth val="20"/>
        <c:overlap val="100"/>
        <c:axId val="155202688"/>
        <c:axId val="155204224"/>
      </c:barChart>
      <c:catAx>
        <c:axId val="15520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5204224"/>
        <c:crosses val="autoZero"/>
        <c:auto val="1"/>
        <c:lblAlgn val="ctr"/>
        <c:lblOffset val="100"/>
        <c:noMultiLvlLbl val="0"/>
      </c:catAx>
      <c:valAx>
        <c:axId val="155204224"/>
        <c:scaling>
          <c:orientation val="minMax"/>
        </c:scaling>
        <c:delete val="1"/>
        <c:axPos val="l"/>
        <c:numFmt formatCode="0.00%" sourceLinked="1"/>
        <c:majorTickMark val="none"/>
        <c:minorTickMark val="none"/>
        <c:tickLblPos val="none"/>
        <c:crossAx val="155202688"/>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r>
              <a:rPr lang="en-US" baseline="0"/>
              <a:t>WhatsApp FDFS DL</a:t>
            </a:r>
            <a:r>
              <a:rPr lang="en-US"/>
              <a:t> AVG Transfer Time [s]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Trebuchet MS" panose="020B0603020202020204" pitchFamily="34" charset="0"/>
              <a:ea typeface="+mn-ea"/>
              <a:cs typeface="+mn-cs"/>
            </a:defRPr>
          </a:pPr>
          <a:endParaRPr lang="de-DE"/>
        </a:p>
      </c:txPr>
    </c:title>
    <c:autoTitleDeleted val="0"/>
    <c:plotArea>
      <c:layout>
        <c:manualLayout>
          <c:layoutTarget val="inner"/>
          <c:xMode val="edge"/>
          <c:yMode val="edge"/>
          <c:x val="3.8909130955803041E-2"/>
          <c:y val="0.12990248254662826"/>
          <c:w val="0.93505314164759623"/>
          <c:h val="0.78711241915967101"/>
        </c:manualLayout>
      </c:layout>
      <c:barChart>
        <c:barDir val="col"/>
        <c:grouping val="clustered"/>
        <c:varyColors val="0"/>
        <c:ser>
          <c:idx val="0"/>
          <c:order val="0"/>
          <c:spPr>
            <a:solidFill>
              <a:srgbClr val="36609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MASTER!$D$110:$H$110</c:f>
              <c:strCache>
                <c:ptCount val="5"/>
                <c:pt idx="0">
                  <c:v>Operator1</c:v>
                </c:pt>
                <c:pt idx="1">
                  <c:v>Operator2</c:v>
                </c:pt>
                <c:pt idx="2">
                  <c:v>Operator3</c:v>
                </c:pt>
                <c:pt idx="3">
                  <c:v>Low Threshold</c:v>
                </c:pt>
                <c:pt idx="4">
                  <c:v>High Threshold</c:v>
                </c:pt>
              </c:strCache>
            </c:strRef>
          </c:cat>
          <c:val>
            <c:numRef>
              <c:f>MASTER!$D$142:$F$142</c:f>
              <c:numCache>
                <c:formatCode>0.00" [s]"</c:formatCode>
                <c:ptCount val="3"/>
                <c:pt idx="0">
                  <c:v>0</c:v>
                </c:pt>
                <c:pt idx="1">
                  <c:v>0</c:v>
                </c:pt>
                <c:pt idx="2">
                  <c:v>0</c:v>
                </c:pt>
              </c:numCache>
            </c:numRef>
          </c:val>
          <c:extLst>
            <c:ext xmlns:c16="http://schemas.microsoft.com/office/drawing/2014/chart" uri="{C3380CC4-5D6E-409C-BE32-E72D297353CC}">
              <c16:uniqueId val="{00000006-46E4-467E-B1E7-7B901441E949}"/>
            </c:ext>
          </c:extLst>
        </c:ser>
        <c:dLbls>
          <c:showLegendKey val="0"/>
          <c:showVal val="0"/>
          <c:showCatName val="0"/>
          <c:showSerName val="0"/>
          <c:showPercent val="0"/>
          <c:showBubbleSize val="0"/>
        </c:dLbls>
        <c:gapWidth val="20"/>
        <c:overlap val="100"/>
        <c:axId val="154539904"/>
        <c:axId val="154541440"/>
      </c:barChart>
      <c:catAx>
        <c:axId val="15453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154541440"/>
        <c:crosses val="autoZero"/>
        <c:auto val="1"/>
        <c:lblAlgn val="ctr"/>
        <c:lblOffset val="100"/>
        <c:noMultiLvlLbl val="0"/>
      </c:catAx>
      <c:valAx>
        <c:axId val="154541440"/>
        <c:scaling>
          <c:orientation val="minMax"/>
        </c:scaling>
        <c:delete val="1"/>
        <c:axPos val="l"/>
        <c:numFmt formatCode="0.00&quot; [s]&quot;" sourceLinked="1"/>
        <c:majorTickMark val="none"/>
        <c:minorTickMark val="none"/>
        <c:tickLblPos val="none"/>
        <c:crossAx val="154539904"/>
        <c:crosses val="autoZero"/>
        <c:crossBetween val="between"/>
      </c:valAx>
      <c:spPr>
        <a:noFill/>
        <a:ln>
          <a:noFill/>
        </a:ln>
        <a:effectLst/>
      </c:spPr>
    </c:plotArea>
    <c:plotVisOnly val="1"/>
    <c:dispBlanksAs val="gap"/>
    <c:showDLblsOverMax val="0"/>
    <c:extLst/>
  </c:chart>
  <c:spPr>
    <a:solidFill>
      <a:schemeClr val="bg1"/>
    </a:solidFill>
    <a:ln w="25400" cap="flat" cmpd="sng" algn="ctr">
      <a:solidFill>
        <a:sysClr val="window" lastClr="FFFFFF"/>
      </a:solidFill>
      <a:round/>
    </a:ln>
    <a:effectLst/>
  </c:spPr>
  <c:txPr>
    <a:bodyPr/>
    <a:lstStyle/>
    <a:p>
      <a:pPr>
        <a:defRPr/>
      </a:pPr>
      <a:endParaRPr lang="de-DE"/>
    </a:p>
  </c:txPr>
  <c:printSettings>
    <c:headerFooter/>
    <c:pageMargins b="0.75000000000000255" l="0.70000000000000062" r="0.70000000000000062" t="0.7500000000000025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1.xml"/><Relationship Id="rId16" Type="http://schemas.openxmlformats.org/officeDocument/2006/relationships/chart" Target="../charts/chart15.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1309269</xdr:colOff>
      <xdr:row>0</xdr:row>
      <xdr:rowOff>202289</xdr:rowOff>
    </xdr:from>
    <xdr:to>
      <xdr:col>5</xdr:col>
      <xdr:colOff>972437</xdr:colOff>
      <xdr:row>3</xdr:row>
      <xdr:rowOff>19793</xdr:rowOff>
    </xdr:to>
    <xdr:pic>
      <xdr:nvPicPr>
        <xdr:cNvPr id="2" name="Picture 8">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424319" y="202289"/>
          <a:ext cx="2192489" cy="446154"/>
        </a:xfrm>
        <a:prstGeom prst="rect">
          <a:avLst/>
        </a:prstGeom>
        <a:noFill/>
        <a:ln w="1">
          <a:noFill/>
          <a:miter lim="800000"/>
          <a:headEnd/>
          <a:tailEnd type="none" w="med" len="med"/>
        </a:ln>
        <a:effectLst/>
      </xdr:spPr>
    </xdr:pic>
    <xdr:clientData/>
  </xdr:twoCellAnchor>
  <xdr:twoCellAnchor>
    <xdr:from>
      <xdr:col>8</xdr:col>
      <xdr:colOff>581023</xdr:colOff>
      <xdr:row>24</xdr:row>
      <xdr:rowOff>178377</xdr:rowOff>
    </xdr:from>
    <xdr:to>
      <xdr:col>13</xdr:col>
      <xdr:colOff>1115290</xdr:colOff>
      <xdr:row>36</xdr:row>
      <xdr:rowOff>178376</xdr:rowOff>
    </xdr:to>
    <xdr:graphicFrame macro="">
      <xdr:nvGraphicFramePr>
        <xdr:cNvPr id="4" name="Chart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413284</xdr:colOff>
      <xdr:row>39</xdr:row>
      <xdr:rowOff>244187</xdr:rowOff>
    </xdr:from>
    <xdr:to>
      <xdr:col>10</xdr:col>
      <xdr:colOff>1642010</xdr:colOff>
      <xdr:row>64</xdr:row>
      <xdr:rowOff>121722</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410441</xdr:colOff>
      <xdr:row>39</xdr:row>
      <xdr:rowOff>200891</xdr:rowOff>
    </xdr:from>
    <xdr:to>
      <xdr:col>13</xdr:col>
      <xdr:colOff>1686790</xdr:colOff>
      <xdr:row>63</xdr:row>
      <xdr:rowOff>372341</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296140</xdr:colOff>
      <xdr:row>65</xdr:row>
      <xdr:rowOff>322983</xdr:rowOff>
    </xdr:from>
    <xdr:to>
      <xdr:col>10</xdr:col>
      <xdr:colOff>1477241</xdr:colOff>
      <xdr:row>85</xdr:row>
      <xdr:rowOff>273626</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1973407</xdr:colOff>
      <xdr:row>65</xdr:row>
      <xdr:rowOff>201756</xdr:rowOff>
    </xdr:from>
    <xdr:to>
      <xdr:col>13</xdr:col>
      <xdr:colOff>1364672</xdr:colOff>
      <xdr:row>75</xdr:row>
      <xdr:rowOff>247650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110837</xdr:colOff>
      <xdr:row>75</xdr:row>
      <xdr:rowOff>334241</xdr:rowOff>
    </xdr:from>
    <xdr:to>
      <xdr:col>13</xdr:col>
      <xdr:colOff>1520536</xdr:colOff>
      <xdr:row>85</xdr:row>
      <xdr:rowOff>219940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349827</xdr:colOff>
      <xdr:row>86</xdr:row>
      <xdr:rowOff>184438</xdr:rowOff>
    </xdr:from>
    <xdr:to>
      <xdr:col>10</xdr:col>
      <xdr:colOff>1473778</xdr:colOff>
      <xdr:row>108</xdr:row>
      <xdr:rowOff>173181</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373206</xdr:colOff>
      <xdr:row>109</xdr:row>
      <xdr:rowOff>333374</xdr:rowOff>
    </xdr:from>
    <xdr:to>
      <xdr:col>10</xdr:col>
      <xdr:colOff>1525732</xdr:colOff>
      <xdr:row>120</xdr:row>
      <xdr:rowOff>361949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208684</xdr:colOff>
      <xdr:row>86</xdr:row>
      <xdr:rowOff>28574</xdr:rowOff>
    </xdr:from>
    <xdr:to>
      <xdr:col>13</xdr:col>
      <xdr:colOff>1627908</xdr:colOff>
      <xdr:row>96</xdr:row>
      <xdr:rowOff>207817</xdr:rowOff>
    </xdr:to>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383598</xdr:colOff>
      <xdr:row>96</xdr:row>
      <xdr:rowOff>290079</xdr:rowOff>
    </xdr:from>
    <xdr:to>
      <xdr:col>13</xdr:col>
      <xdr:colOff>1840923</xdr:colOff>
      <xdr:row>107</xdr:row>
      <xdr:rowOff>71005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187901</xdr:colOff>
      <xdr:row>13</xdr:row>
      <xdr:rowOff>115165</xdr:rowOff>
    </xdr:from>
    <xdr:to>
      <xdr:col>13</xdr:col>
      <xdr:colOff>893617</xdr:colOff>
      <xdr:row>23</xdr:row>
      <xdr:rowOff>124690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414770</xdr:colOff>
      <xdr:row>109</xdr:row>
      <xdr:rowOff>329046</xdr:rowOff>
    </xdr:from>
    <xdr:to>
      <xdr:col>14</xdr:col>
      <xdr:colOff>34635</xdr:colOff>
      <xdr:row>120</xdr:row>
      <xdr:rowOff>330777</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324715</xdr:colOff>
      <xdr:row>122</xdr:row>
      <xdr:rowOff>207815</xdr:rowOff>
    </xdr:from>
    <xdr:to>
      <xdr:col>10</xdr:col>
      <xdr:colOff>1477241</xdr:colOff>
      <xdr:row>133</xdr:row>
      <xdr:rowOff>219072</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366279</xdr:colOff>
      <xdr:row>122</xdr:row>
      <xdr:rowOff>203487</xdr:rowOff>
    </xdr:from>
    <xdr:to>
      <xdr:col>13</xdr:col>
      <xdr:colOff>1995053</xdr:colOff>
      <xdr:row>133</xdr:row>
      <xdr:rowOff>187900</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242454</xdr:colOff>
      <xdr:row>134</xdr:row>
      <xdr:rowOff>125555</xdr:rowOff>
    </xdr:from>
    <xdr:to>
      <xdr:col>10</xdr:col>
      <xdr:colOff>1394980</xdr:colOff>
      <xdr:row>145</xdr:row>
      <xdr:rowOff>136812</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284018</xdr:colOff>
      <xdr:row>134</xdr:row>
      <xdr:rowOff>121227</xdr:rowOff>
    </xdr:from>
    <xdr:to>
      <xdr:col>13</xdr:col>
      <xdr:colOff>1912792</xdr:colOff>
      <xdr:row>145</xdr:row>
      <xdr:rowOff>105640</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xdr:from>
          <xdr:col>2</xdr:col>
          <xdr:colOff>9525</xdr:colOff>
          <xdr:row>0</xdr:row>
          <xdr:rowOff>190500</xdr:rowOff>
        </xdr:from>
        <xdr:to>
          <xdr:col>3</xdr:col>
          <xdr:colOff>1828800</xdr:colOff>
          <xdr:row>3</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1" i="0" u="none" strike="noStrike" baseline="0">
                  <a:solidFill>
                    <a:srgbClr val="000000"/>
                  </a:solidFill>
                  <a:latin typeface="Calibri"/>
                </a:rPr>
                <a:t> Initilaze Filters / 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8</xdr:row>
          <xdr:rowOff>219075</xdr:rowOff>
        </xdr:from>
        <xdr:to>
          <xdr:col>3</xdr:col>
          <xdr:colOff>1800225</xdr:colOff>
          <xdr:row>11</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rPr>
                <a:t>Recalculate KPIs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66675</xdr:rowOff>
        </xdr:from>
        <xdr:to>
          <xdr:col>3</xdr:col>
          <xdr:colOff>1809750</xdr:colOff>
          <xdr:row>8</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800" b="1" i="0" u="none" strike="noStrike" baseline="0">
                  <a:solidFill>
                    <a:srgbClr val="000000"/>
                  </a:solidFill>
                  <a:latin typeface="Calibri"/>
                </a:rPr>
                <a:t> Apply Selected Filters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17751</xdr:colOff>
      <xdr:row>0</xdr:row>
      <xdr:rowOff>86590</xdr:rowOff>
    </xdr:from>
    <xdr:to>
      <xdr:col>1</xdr:col>
      <xdr:colOff>1190624</xdr:colOff>
      <xdr:row>2</xdr:row>
      <xdr:rowOff>90308</xdr:rowOff>
    </xdr:to>
    <xdr:pic>
      <xdr:nvPicPr>
        <xdr:cNvPr id="6" name="Picture 8">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3051" y="86590"/>
          <a:ext cx="2343129" cy="384718"/>
        </a:xfrm>
        <a:prstGeom prst="rect">
          <a:avLst/>
        </a:prstGeom>
        <a:noFill/>
        <a:ln w="1">
          <a:noFill/>
          <a:miter lim="800000"/>
          <a:headEnd/>
          <a:tailEnd type="none" w="med" len="med"/>
        </a:ln>
        <a:effectLst/>
      </xdr:spPr>
    </xdr:pic>
    <xdr:clientData/>
  </xdr:twoCellAnchor>
  <xdr:twoCellAnchor editAs="oneCell">
    <xdr:from>
      <xdr:col>6</xdr:col>
      <xdr:colOff>1767753</xdr:colOff>
      <xdr:row>116</xdr:row>
      <xdr:rowOff>155863</xdr:rowOff>
    </xdr:from>
    <xdr:to>
      <xdr:col>8</xdr:col>
      <xdr:colOff>847724</xdr:colOff>
      <xdr:row>163</xdr:row>
      <xdr:rowOff>136813</xdr:rowOff>
    </xdr:to>
    <xdr:pic>
      <xdr:nvPicPr>
        <xdr:cNvPr id="11267" name="Picture 3">
          <a:extLst>
            <a:ext uri="{FF2B5EF4-FFF2-40B4-BE49-F238E27FC236}">
              <a16:creationId xmlns:a16="http://schemas.microsoft.com/office/drawing/2014/main" id="{00000000-0008-0000-0100-0000032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7909598" y="171727090"/>
          <a:ext cx="8439150" cy="8934450"/>
        </a:xfrm>
        <a:prstGeom prst="rect">
          <a:avLst/>
        </a:prstGeom>
        <a:noFill/>
        <a:ln w="1">
          <a:noFill/>
          <a:miter lim="800000"/>
          <a:headEnd/>
          <a:tailEnd type="none" w="med" len="med"/>
        </a:ln>
        <a:effectLst/>
      </xdr:spPr>
    </xdr:pic>
    <xdr:clientData/>
  </xdr:twoCellAnchor>
  <xdr:twoCellAnchor editAs="oneCell">
    <xdr:from>
      <xdr:col>1</xdr:col>
      <xdr:colOff>1368581</xdr:colOff>
      <xdr:row>116</xdr:row>
      <xdr:rowOff>131416</xdr:rowOff>
    </xdr:from>
    <xdr:to>
      <xdr:col>5</xdr:col>
      <xdr:colOff>704849</xdr:colOff>
      <xdr:row>163</xdr:row>
      <xdr:rowOff>45691</xdr:rowOff>
    </xdr:to>
    <xdr:pic>
      <xdr:nvPicPr>
        <xdr:cNvPr id="11268" name="Picture 4">
          <a:extLst>
            <a:ext uri="{FF2B5EF4-FFF2-40B4-BE49-F238E27FC236}">
              <a16:creationId xmlns:a16="http://schemas.microsoft.com/office/drawing/2014/main" id="{00000000-0008-0000-0100-0000042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219016" y="187639445"/>
          <a:ext cx="8382433" cy="8867775"/>
        </a:xfrm>
        <a:prstGeom prst="rect">
          <a:avLst/>
        </a:prstGeom>
        <a:noFill/>
        <a:ln w="1">
          <a:noFill/>
          <a:miter lim="800000"/>
          <a:headEnd/>
          <a:tailEnd type="none" w="med" len="med"/>
        </a:ln>
        <a:effectLst/>
      </xdr:spPr>
    </xdr:pic>
    <xdr:clientData/>
  </xdr:twoCellAnchor>
  <xdr:twoCellAnchor editAs="oneCell">
    <xdr:from>
      <xdr:col>1</xdr:col>
      <xdr:colOff>1189542</xdr:colOff>
      <xdr:row>167</xdr:row>
      <xdr:rowOff>155863</xdr:rowOff>
    </xdr:from>
    <xdr:to>
      <xdr:col>5</xdr:col>
      <xdr:colOff>1000124</xdr:colOff>
      <xdr:row>204</xdr:row>
      <xdr:rowOff>17318</xdr:rowOff>
    </xdr:to>
    <xdr:pic>
      <xdr:nvPicPr>
        <xdr:cNvPr id="11270" name="Picture 6">
          <a:extLst>
            <a:ext uri="{FF2B5EF4-FFF2-40B4-BE49-F238E27FC236}">
              <a16:creationId xmlns:a16="http://schemas.microsoft.com/office/drawing/2014/main" id="{00000000-0008-0000-0100-0000062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863994" y="232063636"/>
          <a:ext cx="9330817" cy="6909955"/>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47625</xdr:rowOff>
        </xdr:from>
        <xdr:to>
          <xdr:col>1</xdr:col>
          <xdr:colOff>2305050</xdr:colOff>
          <xdr:row>1</xdr:row>
          <xdr:rowOff>171450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rPr>
                <a:t>CALCULATE BEST NW OVERALL AND BEST NW LTE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0</xdr:row>
          <xdr:rowOff>66675</xdr:rowOff>
        </xdr:from>
        <xdr:to>
          <xdr:col>4</xdr:col>
          <xdr:colOff>438150</xdr:colOff>
          <xdr:row>1</xdr:row>
          <xdr:rowOff>161925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Calibri"/>
                </a:rPr>
                <a:t>CLEAR RANKING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208</xdr:row>
          <xdr:rowOff>257175</xdr:rowOff>
        </xdr:from>
        <xdr:to>
          <xdr:col>3</xdr:col>
          <xdr:colOff>1162050</xdr:colOff>
          <xdr:row>209</xdr:row>
          <xdr:rowOff>495300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CALCULATE RANKING CITY IN CELL A217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1228725</xdr:colOff>
          <xdr:row>208</xdr:row>
          <xdr:rowOff>257175</xdr:rowOff>
        </xdr:from>
        <xdr:to>
          <xdr:col>6</xdr:col>
          <xdr:colOff>981075</xdr:colOff>
          <xdr:row>209</xdr:row>
          <xdr:rowOff>466725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7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1" i="0" u="none" strike="noStrike" baseline="0">
                  <a:solidFill>
                    <a:srgbClr val="000000"/>
                  </a:solidFill>
                  <a:latin typeface="Calibri"/>
                </a:rPr>
                <a:t>CLEAR CITY RANKING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95250</xdr:rowOff>
        </xdr:from>
        <xdr:to>
          <xdr:col>4</xdr:col>
          <xdr:colOff>0</xdr:colOff>
          <xdr:row>10</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Preview Color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7</xdr:row>
          <xdr:rowOff>104775</xdr:rowOff>
        </xdr:from>
        <xdr:to>
          <xdr:col>7</xdr:col>
          <xdr:colOff>857250</xdr:colOff>
          <xdr:row>10</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Apply Color Sheme and Operator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10</xdr:row>
          <xdr:rowOff>47625</xdr:rowOff>
        </xdr:from>
        <xdr:to>
          <xdr:col>7</xdr:col>
          <xdr:colOff>857250</xdr:colOff>
          <xdr:row>12</xdr:row>
          <xdr:rowOff>142875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Reset All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2</xdr:row>
          <xdr:rowOff>0</xdr:rowOff>
        </xdr:from>
        <xdr:to>
          <xdr:col>13</xdr:col>
          <xdr:colOff>190500</xdr:colOff>
          <xdr:row>3</xdr:row>
          <xdr:rowOff>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295275</xdr:colOff>
          <xdr:row>2</xdr:row>
          <xdr:rowOff>9525</xdr:rowOff>
        </xdr:from>
        <xdr:to>
          <xdr:col>16</xdr:col>
          <xdr:colOff>57150</xdr:colOff>
          <xdr:row>2</xdr:row>
          <xdr:rowOff>180975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Operator1: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3</xdr:row>
          <xdr:rowOff>19050</xdr:rowOff>
        </xdr:from>
        <xdr:to>
          <xdr:col>13</xdr:col>
          <xdr:colOff>180975</xdr:colOff>
          <xdr:row>4</xdr:row>
          <xdr:rowOff>19050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3</xdr:row>
          <xdr:rowOff>28575</xdr:rowOff>
        </xdr:from>
        <xdr:to>
          <xdr:col>16</xdr:col>
          <xdr:colOff>47625</xdr:colOff>
          <xdr:row>4</xdr:row>
          <xdr:rowOff>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Operator2: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xdr:row>
          <xdr:rowOff>47625</xdr:rowOff>
        </xdr:from>
        <xdr:to>
          <xdr:col>13</xdr:col>
          <xdr:colOff>180975</xdr:colOff>
          <xdr:row>5</xdr:row>
          <xdr:rowOff>47625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4</xdr:row>
          <xdr:rowOff>57150</xdr:rowOff>
        </xdr:from>
        <xdr:to>
          <xdr:col>16</xdr:col>
          <xdr:colOff>47625</xdr:colOff>
          <xdr:row>5</xdr:row>
          <xdr:rowOff>28575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Operator3: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5</xdr:row>
          <xdr:rowOff>66675</xdr:rowOff>
        </xdr:from>
        <xdr:to>
          <xdr:col>13</xdr:col>
          <xdr:colOff>171450</xdr:colOff>
          <xdr:row>6</xdr:row>
          <xdr:rowOff>66675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276225</xdr:colOff>
          <xdr:row>5</xdr:row>
          <xdr:rowOff>76200</xdr:rowOff>
        </xdr:from>
        <xdr:to>
          <xdr:col>16</xdr:col>
          <xdr:colOff>38100</xdr:colOff>
          <xdr:row>6</xdr:row>
          <xdr:rowOff>47625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Operator4: Clear Vendor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6</xdr:row>
          <xdr:rowOff>85725</xdr:rowOff>
        </xdr:from>
        <xdr:to>
          <xdr:col>13</xdr:col>
          <xdr:colOff>180975</xdr:colOff>
          <xdr:row>7</xdr:row>
          <xdr:rowOff>85725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6</xdr:row>
          <xdr:rowOff>95250</xdr:rowOff>
        </xdr:from>
        <xdr:to>
          <xdr:col>16</xdr:col>
          <xdr:colOff>47625</xdr:colOff>
          <xdr:row>7</xdr:row>
          <xdr:rowOff>66675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Calibri"/>
                </a:rPr>
                <a:t>Operator5: Clear Vendor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NETCHECK\Projekte\NC_DE_Pre-Benchmark_DT_2019\Tools_Software_PlugIns\DE%20Templates\Template%20Voice%20%20v4.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KPI Definition"/>
      <sheetName val="RANKING"/>
      <sheetName val="Operator1"/>
      <sheetName val="Operator2"/>
      <sheetName val="Operator3"/>
      <sheetName val="Operator4"/>
      <sheetName val="Operator5"/>
      <sheetName val="Lists"/>
      <sheetName val="SetupEnviroment"/>
    </sheetNames>
    <sheetDataSet>
      <sheetData sheetId="0" refreshError="1"/>
      <sheetData sheetId="1" refreshError="1"/>
      <sheetData sheetId="2" refreshError="1"/>
      <sheetData sheetId="3"/>
      <sheetData sheetId="4"/>
      <sheetData sheetId="5"/>
      <sheetData sheetId="6"/>
      <sheetData sheetId="7"/>
      <sheetData sheetId="8">
        <row r="2">
          <cell r="B2" t="str">
            <v>All</v>
          </cell>
          <cell r="C2" t="str">
            <v>All</v>
          </cell>
          <cell r="D2" t="str">
            <v>All</v>
          </cell>
          <cell r="E2" t="str">
            <v>All</v>
          </cell>
          <cell r="F2" t="str">
            <v>All</v>
          </cell>
          <cell r="G2" t="str">
            <v>All</v>
          </cell>
          <cell r="H2" t="str">
            <v>All</v>
          </cell>
          <cell r="I2" t="str">
            <v>All</v>
          </cell>
          <cell r="J2" t="str">
            <v>All</v>
          </cell>
          <cell r="K2" t="str">
            <v>All</v>
          </cell>
          <cell r="L2" t="str">
            <v>All</v>
          </cell>
          <cell r="M2" t="str">
            <v>All</v>
          </cell>
          <cell r="N2" t="str">
            <v>All</v>
          </cell>
          <cell r="O2" t="str">
            <v>All</v>
          </cell>
          <cell r="P2" t="str">
            <v>All</v>
          </cell>
          <cell r="Q2" t="str">
            <v>All</v>
          </cell>
          <cell r="R2" t="str">
            <v>All</v>
          </cell>
          <cell r="S2" t="str">
            <v>All</v>
          </cell>
          <cell r="T2" t="str">
            <v>All</v>
          </cell>
          <cell r="U2" t="str">
            <v>All</v>
          </cell>
          <cell r="V2" t="str">
            <v>All</v>
          </cell>
          <cell r="W2" t="str">
            <v>All</v>
          </cell>
          <cell r="X2" t="str">
            <v>All</v>
          </cell>
          <cell r="Y2" t="str">
            <v>All</v>
          </cell>
          <cell r="Z2" t="str">
            <v>All</v>
          </cell>
          <cell r="AA2" t="str">
            <v>All</v>
          </cell>
          <cell r="AB2" t="str">
            <v>All</v>
          </cell>
          <cell r="AC2" t="str">
            <v>All</v>
          </cell>
        </row>
      </sheetData>
      <sheetData sheetId="9"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N145"/>
  <sheetViews>
    <sheetView showGridLines="0" tabSelected="1" zoomScale="55" zoomScaleNormal="55" workbookViewId="0"/>
  </sheetViews>
  <sheetFormatPr baseColWidth="10" defaultColWidth="47.140625" defaultRowHeight="15" x14ac:dyDescent="0.25"/>
  <cols>
    <col min="1" max="1" width="4.28515625" customWidth="1"/>
    <col min="2" max="2" width="0.28515625" customWidth="1"/>
    <col min="3" max="3" width="71.7109375" customWidth="1"/>
    <col min="4" max="8" width="38" customWidth="1"/>
    <col min="9" max="14" width="30.140625" customWidth="1"/>
  </cols>
  <sheetData>
    <row r="1" spans="1:14" ht="16.5" x14ac:dyDescent="0.3">
      <c r="A1" s="4"/>
      <c r="B1" s="4"/>
      <c r="C1" s="4"/>
      <c r="D1" s="4"/>
      <c r="E1" s="4"/>
      <c r="F1" s="4"/>
      <c r="G1" s="4"/>
      <c r="H1" s="4"/>
      <c r="I1" s="4"/>
      <c r="J1" s="4"/>
      <c r="K1" s="4"/>
    </row>
    <row r="2" spans="1:14" ht="16.5" x14ac:dyDescent="0.3">
      <c r="A2" s="4"/>
      <c r="B2" s="4"/>
      <c r="C2" s="4"/>
      <c r="D2" s="4"/>
      <c r="E2" s="4"/>
      <c r="F2" s="4"/>
      <c r="G2" s="4"/>
      <c r="H2" s="4"/>
      <c r="I2" s="4"/>
      <c r="J2" s="4"/>
      <c r="K2" s="4"/>
    </row>
    <row r="3" spans="1:14" ht="16.5" x14ac:dyDescent="0.3">
      <c r="A3" s="4"/>
      <c r="B3" s="4"/>
      <c r="C3" s="4"/>
      <c r="D3" s="4"/>
      <c r="E3" s="4"/>
      <c r="F3" s="4"/>
      <c r="G3" s="4"/>
      <c r="H3" s="4"/>
      <c r="I3" s="4"/>
      <c r="J3" s="4"/>
      <c r="K3" s="4"/>
    </row>
    <row r="4" spans="1:14" ht="17.25" thickBot="1" x14ac:dyDescent="0.35">
      <c r="A4" s="4"/>
      <c r="B4" s="4"/>
      <c r="C4" s="4"/>
      <c r="D4" s="4"/>
      <c r="E4" s="4"/>
      <c r="F4" s="4"/>
      <c r="G4" s="4"/>
      <c r="H4" s="4"/>
      <c r="I4" s="4"/>
      <c r="J4" s="4"/>
      <c r="K4" s="4"/>
    </row>
    <row r="5" spans="1:14" ht="18.75" x14ac:dyDescent="0.3">
      <c r="A5" s="4"/>
      <c r="B5" s="4"/>
      <c r="C5" s="750" t="s">
        <v>24</v>
      </c>
      <c r="D5" s="751"/>
      <c r="E5" s="5" t="s">
        <v>25</v>
      </c>
      <c r="F5" s="5" t="s">
        <v>26</v>
      </c>
      <c r="G5" s="5" t="s">
        <v>27</v>
      </c>
      <c r="H5" s="5" t="s">
        <v>28</v>
      </c>
      <c r="I5" s="5" t="s">
        <v>29</v>
      </c>
      <c r="J5" s="5" t="s">
        <v>30</v>
      </c>
      <c r="K5" s="5" t="s">
        <v>31</v>
      </c>
    </row>
    <row r="6" spans="1:14" ht="19.5" thickBot="1" x14ac:dyDescent="0.35">
      <c r="A6" s="4"/>
      <c r="B6" s="4"/>
      <c r="C6" s="752"/>
      <c r="D6" s="753"/>
      <c r="E6" s="6" t="s">
        <v>23</v>
      </c>
      <c r="F6" s="6" t="s">
        <v>23</v>
      </c>
      <c r="G6" s="6" t="s">
        <v>23</v>
      </c>
      <c r="H6" s="6" t="s">
        <v>23</v>
      </c>
      <c r="I6" s="6" t="s">
        <v>23</v>
      </c>
      <c r="J6" s="6" t="s">
        <v>23</v>
      </c>
      <c r="K6" s="6" t="s">
        <v>23</v>
      </c>
    </row>
    <row r="7" spans="1:14" ht="18.75" x14ac:dyDescent="0.3">
      <c r="A7" s="4"/>
      <c r="B7" s="4"/>
      <c r="C7" s="4"/>
      <c r="D7" s="4"/>
      <c r="E7" s="5" t="s">
        <v>1</v>
      </c>
      <c r="F7" s="5" t="s">
        <v>32</v>
      </c>
      <c r="G7" s="5" t="s">
        <v>33</v>
      </c>
      <c r="H7" s="5" t="s">
        <v>34</v>
      </c>
      <c r="I7" s="5" t="s">
        <v>5</v>
      </c>
      <c r="J7" s="5" t="s">
        <v>6</v>
      </c>
      <c r="K7" s="5" t="s">
        <v>22</v>
      </c>
    </row>
    <row r="8" spans="1:14" ht="19.5" thickBot="1" x14ac:dyDescent="0.35">
      <c r="A8" s="4"/>
      <c r="B8" s="4" t="s">
        <v>23</v>
      </c>
      <c r="C8" s="4"/>
      <c r="D8" s="4"/>
      <c r="E8" s="6" t="s">
        <v>23</v>
      </c>
      <c r="F8" s="6" t="s">
        <v>23</v>
      </c>
      <c r="G8" s="6" t="s">
        <v>23</v>
      </c>
      <c r="H8" s="6" t="s">
        <v>23</v>
      </c>
      <c r="I8" s="6" t="s">
        <v>23</v>
      </c>
      <c r="J8" s="6" t="s">
        <v>23</v>
      </c>
      <c r="K8" s="6" t="s">
        <v>23</v>
      </c>
    </row>
    <row r="9" spans="1:14" ht="18.75" x14ac:dyDescent="0.3">
      <c r="A9" s="4"/>
      <c r="B9" s="4"/>
      <c r="C9" s="4"/>
      <c r="D9" s="4"/>
      <c r="E9" s="5" t="s">
        <v>12</v>
      </c>
      <c r="F9" s="5" t="s">
        <v>13</v>
      </c>
      <c r="G9" s="5" t="s">
        <v>14</v>
      </c>
      <c r="H9" s="5" t="s">
        <v>15</v>
      </c>
      <c r="I9" s="5" t="s">
        <v>16</v>
      </c>
      <c r="J9" s="4"/>
      <c r="K9" s="4"/>
    </row>
    <row r="10" spans="1:14" ht="19.5" thickBot="1" x14ac:dyDescent="0.35">
      <c r="A10" s="4"/>
      <c r="B10" s="4"/>
      <c r="C10" s="4"/>
      <c r="D10" s="4"/>
      <c r="E10" s="6" t="s">
        <v>23</v>
      </c>
      <c r="F10" s="6" t="s">
        <v>23</v>
      </c>
      <c r="G10" s="6" t="s">
        <v>23</v>
      </c>
      <c r="H10" s="6" t="s">
        <v>23</v>
      </c>
      <c r="I10" s="6" t="s">
        <v>23</v>
      </c>
      <c r="J10" s="4"/>
      <c r="K10" s="4"/>
    </row>
    <row r="11" spans="1:14" ht="18.75" x14ac:dyDescent="0.3">
      <c r="A11" s="7"/>
      <c r="B11" s="7"/>
      <c r="C11" s="4"/>
      <c r="D11" s="4"/>
      <c r="E11" s="5" t="s">
        <v>7</v>
      </c>
      <c r="F11" s="5" t="s">
        <v>8</v>
      </c>
      <c r="G11" s="5" t="s">
        <v>9</v>
      </c>
      <c r="H11" s="5" t="s">
        <v>10</v>
      </c>
      <c r="I11" s="5" t="s">
        <v>11</v>
      </c>
      <c r="J11" s="4"/>
      <c r="K11" s="4"/>
    </row>
    <row r="12" spans="1:14" ht="19.5" thickBot="1" x14ac:dyDescent="0.35">
      <c r="A12" s="7"/>
      <c r="B12" s="7"/>
      <c r="C12" s="4"/>
      <c r="D12" s="4"/>
      <c r="E12" s="6" t="s">
        <v>23</v>
      </c>
      <c r="F12" s="6" t="s">
        <v>23</v>
      </c>
      <c r="G12" s="6" t="s">
        <v>23</v>
      </c>
      <c r="H12" s="8" t="s">
        <v>23</v>
      </c>
      <c r="I12" s="6" t="s">
        <v>23</v>
      </c>
      <c r="J12" s="4"/>
      <c r="K12" s="4"/>
    </row>
    <row r="13" spans="1:14" ht="15.75" thickBot="1" x14ac:dyDescent="0.3"/>
    <row r="14" spans="1:14" ht="21.75" thickBot="1" x14ac:dyDescent="0.3">
      <c r="C14" s="59" t="s">
        <v>275</v>
      </c>
      <c r="D14" s="60"/>
      <c r="E14" s="60"/>
      <c r="F14" s="60"/>
      <c r="G14" s="60"/>
      <c r="H14" s="60"/>
    </row>
    <row r="15" spans="1:14" ht="28.5" thickBot="1" x14ac:dyDescent="0.35">
      <c r="C15" s="140" t="s">
        <v>329</v>
      </c>
      <c r="D15" s="742" t="s">
        <v>655</v>
      </c>
      <c r="E15" s="742" t="s">
        <v>656</v>
      </c>
      <c r="F15" s="742" t="s">
        <v>657</v>
      </c>
      <c r="G15" s="61" t="s">
        <v>276</v>
      </c>
      <c r="H15" s="62" t="s">
        <v>277</v>
      </c>
      <c r="K15" s="4"/>
      <c r="L15" s="4"/>
      <c r="M15" s="4"/>
      <c r="N15" s="4"/>
    </row>
    <row r="16" spans="1:14" ht="30.6" customHeight="1" x14ac:dyDescent="0.3">
      <c r="C16" s="90" t="s">
        <v>631</v>
      </c>
      <c r="D16" s="87">
        <f t="array" aca="1" ref="D16" ca="1">SUM(SUBTOTAL(3,OFFSET(Operator1_TestRatStart,ROW(Operator1_TestRat)-ROW(Operator1_TestRatStart),0,1))*IF(LEFT(Operator1_TestRat,3)="LTE",1,0))</f>
        <v>0</v>
      </c>
      <c r="E16" s="73">
        <f t="array" aca="1" ref="E16" ca="1">SUM(SUBTOTAL(3,OFFSET(Operator2_TestRatStart,ROW(Operator2_TestRat)-ROW(Operator2_TestRatStart),0,1))*IF(LEFT(Operator2_TestRat,3)="LTE",1,0))</f>
        <v>0</v>
      </c>
      <c r="F16" s="73">
        <f t="array" aca="1" ref="F16" ca="1">SUM(SUBTOTAL(3,OFFSET(Operator3_TestRatStart,ROW(Operator3_TestRat)-ROW(Operator3_TestRatStart),0,1))*IF(LEFT(Operator3_TestRat,3)="LTE",1,0))</f>
        <v>0</v>
      </c>
      <c r="G16" s="83"/>
      <c r="H16" s="63"/>
      <c r="K16" s="4"/>
      <c r="L16" s="4"/>
      <c r="M16" s="4"/>
      <c r="N16" s="4"/>
    </row>
    <row r="17" spans="3:14" ht="30.6" customHeight="1" x14ac:dyDescent="0.3">
      <c r="C17" s="91" t="s">
        <v>632</v>
      </c>
      <c r="D17" s="88">
        <f t="array" aca="1" ref="D17" ca="1">SUM(SUBTOTAL(3,OFFSET(Operator1_TestRatStart,ROW(Operator1_TestRat)-ROW(Operator1_TestRatStart),0,1))*IF(Operator1_TestRat="LTE",1,0))</f>
        <v>0</v>
      </c>
      <c r="E17" s="74">
        <f t="array" aca="1" ref="E17" ca="1">SUM(SUBTOTAL(3,OFFSET(Operator2_TestRatStart,ROW(Operator2_TestRat)-ROW(Operator2_TestRatStart),0,1))*IF(Operator2_TestRat="LTE",1,0))</f>
        <v>0</v>
      </c>
      <c r="F17" s="74">
        <f t="array" aca="1" ref="F17" ca="1">SUM(SUBTOTAL(3,OFFSET(Operator3_TestRatStart,ROW(Operator3_TestRat)-ROW(Operator3_TestRatStart),0,1))*IF(Operator3_TestRat="LTE",1,0))</f>
        <v>0</v>
      </c>
      <c r="G17" s="84"/>
      <c r="H17" s="64"/>
      <c r="K17" s="4"/>
      <c r="L17" s="4"/>
      <c r="M17" s="4"/>
      <c r="N17" s="4"/>
    </row>
    <row r="18" spans="3:14" ht="30.6" customHeight="1" x14ac:dyDescent="0.3">
      <c r="C18" s="91" t="s">
        <v>633</v>
      </c>
      <c r="D18" s="98">
        <f t="array" aca="1" ref="D18" ca="1">SUM(SUBTOTAL(3,OFFSET(Operator1_TestTypeStart,ROW(Operator1_TestType)-ROW(Operator1_TestTypeStart),0,1)))</f>
        <v>0</v>
      </c>
      <c r="E18" s="75">
        <f t="array" aca="1" ref="E18" ca="1">SUM(SUBTOTAL(3,OFFSET(Operator2_TestTypeStart,ROW(Operator2_TestType)-ROW(Operator2_TestTypeStart),0,1)))</f>
        <v>0</v>
      </c>
      <c r="F18" s="75">
        <f t="array" aca="1" ref="F18" ca="1">SUM(SUBTOTAL(3,OFFSET(Operator3_TestTypeStart,ROW(Operator3_TestType)-ROW(Operator3_TestTypeStart),0,1)))</f>
        <v>0</v>
      </c>
      <c r="G18" s="85"/>
      <c r="H18" s="69"/>
      <c r="K18" s="4"/>
      <c r="L18" s="4"/>
      <c r="M18" s="4"/>
      <c r="N18" s="4"/>
    </row>
    <row r="19" spans="3:14" ht="30.6" customHeight="1" thickBot="1" x14ac:dyDescent="0.35">
      <c r="C19" s="92" t="s">
        <v>278</v>
      </c>
      <c r="D19" s="99">
        <f ca="1">IF(D18=0,0,D16/D18)</f>
        <v>0</v>
      </c>
      <c r="E19" s="76">
        <f t="shared" ref="E19:F19" ca="1" si="0">IF(E18=0,0,E16/E18)</f>
        <v>0</v>
      </c>
      <c r="F19" s="76">
        <f t="shared" ca="1" si="0"/>
        <v>0</v>
      </c>
      <c r="G19" s="100">
        <v>0.8</v>
      </c>
      <c r="H19" s="101">
        <v>0.99</v>
      </c>
      <c r="K19" s="4"/>
      <c r="L19" s="4"/>
      <c r="M19" s="4"/>
      <c r="N19" s="4"/>
    </row>
    <row r="20" spans="3:14" ht="24.75" customHeight="1" thickBot="1" x14ac:dyDescent="0.35">
      <c r="C20" s="141" t="s">
        <v>282</v>
      </c>
      <c r="D20" s="742" t="s">
        <v>655</v>
      </c>
      <c r="E20" s="742" t="s">
        <v>656</v>
      </c>
      <c r="F20" s="742" t="s">
        <v>657</v>
      </c>
      <c r="G20" s="61" t="s">
        <v>276</v>
      </c>
      <c r="H20" s="62" t="s">
        <v>277</v>
      </c>
      <c r="K20" s="4"/>
      <c r="L20" s="4"/>
      <c r="M20" s="4"/>
      <c r="N20" s="4"/>
    </row>
    <row r="21" spans="3:14" s="9" customFormat="1" ht="30.6" customHeight="1" x14ac:dyDescent="0.25">
      <c r="C21" s="90" t="s">
        <v>647</v>
      </c>
      <c r="D21" s="87">
        <f t="array" aca="1" ref="D21" ca="1">SUM(SUBTOTAL(3,OFFSET(Operator1_TestTypeStart,ROW(Operator1_TestType)-ROW(Operator1_TestTypeStart),0,1))*IF(Operator1_TestName="FDFS http DL ST",1,0))</f>
        <v>0</v>
      </c>
      <c r="E21" s="73">
        <f t="array" aca="1" ref="E21" ca="1">SUM(SUBTOTAL(3,OFFSET(Operator2_TestTypeStart,ROW(Operator2_TestType)-ROW(Operator2_TestTypeStart),0,1))*IF(Operator2_TestName="FDFS http DL ST",1,0))</f>
        <v>0</v>
      </c>
      <c r="F21" s="73">
        <f t="array" aca="1" ref="F21" ca="1">SUM(SUBTOTAL(3,OFFSET(Operator3_TestTypeStart,ROW(Operator3_TestType)-ROW(Operator3_TestTypeStart),0,1))*IF(Operator3_TestName="FDFS http DL ST",1,0))</f>
        <v>0</v>
      </c>
      <c r="G21" s="83"/>
      <c r="H21" s="63"/>
      <c r="K21" s="10"/>
      <c r="L21" s="10"/>
      <c r="M21" s="10"/>
      <c r="N21" s="10"/>
    </row>
    <row r="22" spans="3:14" s="9" customFormat="1" ht="30.6" customHeight="1" x14ac:dyDescent="0.25">
      <c r="C22" s="91" t="s">
        <v>36</v>
      </c>
      <c r="D22" s="88">
        <f t="array" aca="1" ref="D22" ca="1">SUM(SUBTOTAL(3,OFFSET(Operator1_TestTypeStart,ROW(Operator1_TestType)-ROW(Operator1_TestTypeStart),0,1))*IF(Operator1_TestName="FDFS http DL ST",1,0)*IF(Operator1_TestStat="Cutoff",1,0))</f>
        <v>0</v>
      </c>
      <c r="E22" s="74">
        <f t="array" aca="1" ref="E22" ca="1">SUM(SUBTOTAL(3,OFFSET(Operator2_TestTypeStart,ROW(Operator2_TestType)-ROW(Operator2_TestTypeStart),0,1))*IF(Operator2_TestName="FDFS http DL ST",1,0)*IF(Operator2_TestStat="Cutoff",1,0))</f>
        <v>0</v>
      </c>
      <c r="F22" s="74">
        <f t="array" aca="1" ref="F22" ca="1">SUM(SUBTOTAL(3,OFFSET(Operator3_TestTypeStart,ROW(Operator3_TestType)-ROW(Operator3_TestTypeStart),0,1))*IF(Operator3_TestName="FDFS http DL ST",1,0)*IF(Operator3_TestStat="Cutoff",1,0))</f>
        <v>0</v>
      </c>
      <c r="G22" s="84"/>
      <c r="H22" s="64"/>
      <c r="K22" s="10"/>
      <c r="L22" s="10"/>
      <c r="M22" s="10"/>
      <c r="N22" s="10"/>
    </row>
    <row r="23" spans="3:14" s="9" customFormat="1" ht="30.6" customHeight="1" x14ac:dyDescent="0.25">
      <c r="C23" s="91" t="s">
        <v>634</v>
      </c>
      <c r="D23" s="88">
        <f t="array" aca="1" ref="D23" ca="1">SUM(SUBTOTAL(3,OFFSET(Operator1_TestTypeStart,ROW(Operator1_TestType)-ROW(Operator1_TestTypeStart),0,1))*IF(Operator1_TestName="FDFS http DL ST",1,0)*IF(Operator1_TestStat="Completed",1,0))</f>
        <v>0</v>
      </c>
      <c r="E23" s="74">
        <f t="array" aca="1" ref="E23" ca="1">SUM(SUBTOTAL(3,OFFSET(Operator2_TestTypeStart,ROW(Operator2_TestType)-ROW(Operator2_TestTypeStart),0,1))*IF(Operator2_TestName="FDFS http DL ST",1,0)*IF(Operator2_TestStat="Completed",1,0))</f>
        <v>0</v>
      </c>
      <c r="F23" s="74">
        <f t="array" aca="1" ref="F23" ca="1">SUM(SUBTOTAL(3,OFFSET(Operator3_TestTypeStart,ROW(Operator3_TestType)-ROW(Operator3_TestTypeStart),0,1))*IF(Operator3_TestName="FDFS http DL ST",1,0)*IF(Operator3_TestStat="Completed",1,0))</f>
        <v>0</v>
      </c>
      <c r="G23" s="84"/>
      <c r="H23" s="64"/>
      <c r="K23" s="10"/>
      <c r="L23" s="10"/>
      <c r="M23" s="10"/>
      <c r="N23" s="10"/>
    </row>
    <row r="24" spans="3:14" s="9" customFormat="1" ht="30.6" customHeight="1" x14ac:dyDescent="0.25">
      <c r="C24" s="91" t="s">
        <v>37</v>
      </c>
      <c r="D24" s="88">
        <f t="array" aca="1" ref="D24" ca="1">SUM(SUBTOTAL(3,OFFSET(Operator1_TestTypeStart,ROW(Operator1_TestType)-ROW(Operator1_TestTypeStart),0,1))*IF(Operator1_TestName="FDFS http DL ST",1,0)*IF(Operator1_TestStat="Failed",1,0))</f>
        <v>0</v>
      </c>
      <c r="E24" s="74">
        <f t="array" aca="1" ref="E24" ca="1">SUM(SUBTOTAL(3,OFFSET(Operator2_TestTypeStart,ROW(Operator2_TestType)-ROW(Operator2_TestTypeStart),0,1))*IF(Operator2_TestName="FDFS http DL ST",1,0)*IF(Operator2_TestStat="Failed",1,0))</f>
        <v>0</v>
      </c>
      <c r="F24" s="74">
        <f t="array" aca="1" ref="F24" ca="1">SUM(SUBTOTAL(3,OFFSET(Operator3_TestTypeStart,ROW(Operator3_TestType)-ROW(Operator3_TestTypeStart),0,1))*IF(Operator3_TestName="FDFS http DL ST",1,0)*IF(Operator3_TestStat="Failed",1,0))</f>
        <v>0</v>
      </c>
      <c r="G24" s="84"/>
      <c r="H24" s="64"/>
      <c r="K24" s="10"/>
      <c r="L24" s="10"/>
      <c r="M24" s="10"/>
      <c r="N24" s="10"/>
    </row>
    <row r="25" spans="3:14" s="9" customFormat="1" ht="30.6" customHeight="1" x14ac:dyDescent="0.25">
      <c r="C25" s="91" t="s">
        <v>38</v>
      </c>
      <c r="D25" s="88">
        <f ca="1">IF(D21=0,0,D21-D24)</f>
        <v>0</v>
      </c>
      <c r="E25" s="74">
        <f t="shared" ref="E25:F25" ca="1" si="1">IF(E21=0,0,E21-E24)</f>
        <v>0</v>
      </c>
      <c r="F25" s="74">
        <f t="shared" ca="1" si="1"/>
        <v>0</v>
      </c>
      <c r="G25" s="84"/>
      <c r="H25" s="64"/>
      <c r="K25" s="10"/>
      <c r="L25" s="10"/>
      <c r="M25" s="10"/>
      <c r="N25" s="10"/>
    </row>
    <row r="26" spans="3:14" s="9" customFormat="1" ht="30.6" customHeight="1" x14ac:dyDescent="0.25">
      <c r="C26" s="91" t="s">
        <v>39</v>
      </c>
      <c r="D26" s="94">
        <f ca="1">IF(D21=0,0,D24/D21)</f>
        <v>0</v>
      </c>
      <c r="E26" s="77">
        <f t="shared" ref="E26:F26" ca="1" si="2">IF(E21=0,0,E24/E21)</f>
        <v>0</v>
      </c>
      <c r="F26" s="77">
        <f t="shared" ca="1" si="2"/>
        <v>0</v>
      </c>
      <c r="G26" s="84"/>
      <c r="H26" s="64"/>
      <c r="K26" s="10"/>
      <c r="L26" s="10"/>
      <c r="M26" s="10"/>
      <c r="N26" s="10"/>
    </row>
    <row r="27" spans="3:14" s="9" customFormat="1" ht="30.6" customHeight="1" x14ac:dyDescent="0.25">
      <c r="C27" s="91" t="s">
        <v>40</v>
      </c>
      <c r="D27" s="94">
        <f ca="1">IF(D25=0,0,D22/D25)</f>
        <v>0</v>
      </c>
      <c r="E27" s="77">
        <f t="shared" ref="E27:F27" ca="1" si="3">IF(E25=0,0,E22/E25)</f>
        <v>0</v>
      </c>
      <c r="F27" s="77">
        <f t="shared" ca="1" si="3"/>
        <v>0</v>
      </c>
      <c r="G27" s="84"/>
      <c r="H27" s="64"/>
      <c r="K27" s="10"/>
      <c r="L27" s="10"/>
      <c r="M27" s="10"/>
      <c r="N27" s="10"/>
    </row>
    <row r="28" spans="3:14" s="9" customFormat="1" ht="30.6" customHeight="1" thickBot="1" x14ac:dyDescent="0.3">
      <c r="C28" s="92" t="s">
        <v>41</v>
      </c>
      <c r="D28" s="96">
        <f ca="1">IF(D21=0,0,D23/D21)</f>
        <v>0</v>
      </c>
      <c r="E28" s="78">
        <f t="shared" ref="E28:F28" ca="1" si="4">IF(E21=0,0,E23/E21)</f>
        <v>0</v>
      </c>
      <c r="F28" s="78">
        <f t="shared" ca="1" si="4"/>
        <v>0</v>
      </c>
      <c r="G28" s="100">
        <v>0.8</v>
      </c>
      <c r="H28" s="101">
        <v>0.99</v>
      </c>
      <c r="K28" s="10"/>
      <c r="L28" s="10"/>
      <c r="M28" s="10"/>
      <c r="N28" s="10"/>
    </row>
    <row r="29" spans="3:14" s="9" customFormat="1" ht="30.6" customHeight="1" x14ac:dyDescent="0.25">
      <c r="C29" s="97" t="s">
        <v>648</v>
      </c>
      <c r="D29" s="115">
        <f t="array" aca="1" ref="D29" ca="1">SUM(SUBTOTAL(3,OFFSET(Operator1_TestTypeStart,ROW(Operator1_TestType)-ROW(Operator1_TestTypeStart),0,1))*IF(Operator1_TestName="FDFS http UL ST",1,0))</f>
        <v>0</v>
      </c>
      <c r="E29" s="116">
        <f t="array" aca="1" ref="E29" ca="1">SUM(SUBTOTAL(3,OFFSET(Operator2_TestTypeStart,ROW(Operator2_TestType)-ROW(Operator2_TestTypeStart),0,1))*IF(Operator2_TestName="FDFS http UL ST",1,0))</f>
        <v>0</v>
      </c>
      <c r="F29" s="116">
        <f t="array" aca="1" ref="F29" ca="1">SUM(SUBTOTAL(3,OFFSET(Operator3_TestTypeStart,ROW(Operator3_TestType)-ROW(Operator3_TestTypeStart),0,1))*IF(Operator3_TestName="FDFS http UL ST",1,0))</f>
        <v>0</v>
      </c>
      <c r="G29" s="83"/>
      <c r="H29" s="63"/>
      <c r="K29" s="10"/>
      <c r="L29" s="10"/>
      <c r="M29" s="10"/>
      <c r="N29" s="10"/>
    </row>
    <row r="30" spans="3:14" s="9" customFormat="1" ht="30.6" customHeight="1" x14ac:dyDescent="0.25">
      <c r="C30" s="91" t="s">
        <v>43</v>
      </c>
      <c r="D30" s="117">
        <f t="array" aca="1" ref="D30" ca="1">SUM(SUBTOTAL(3,OFFSET(Operator1_TestTypeStart,ROW(Operator1_TestType)-ROW(Operator1_TestTypeStart),0,1))*IF(Operator1_TestName="FDFS http UL ST",1,0)*IF(Operator1_TestStat="Cutoff",1,0))</f>
        <v>0</v>
      </c>
      <c r="E30" s="118">
        <f t="array" aca="1" ref="E30" ca="1">SUM(SUBTOTAL(3,OFFSET(Operator2_TestTypeStart,ROW(Operator2_TestType)-ROW(Operator2_TestTypeStart),0,1))*IF(Operator2_TestName="FDFS http UL ST",1,0)*IF(Operator2_TestStat="Cutoff",1,0))</f>
        <v>0</v>
      </c>
      <c r="F30" s="118">
        <f t="array" aca="1" ref="F30" ca="1">SUM(SUBTOTAL(3,OFFSET(Operator3_TestTypeStart,ROW(Operator3_TestType)-ROW(Operator3_TestTypeStart),0,1))*IF(Operator3_TestName="FDFS http UL ST",1,0)*IF(Operator3_TestStat="Cutoff",1,0))</f>
        <v>0</v>
      </c>
      <c r="G30" s="84"/>
      <c r="H30" s="64"/>
      <c r="K30" s="10"/>
      <c r="L30" s="10"/>
      <c r="M30" s="10"/>
      <c r="N30" s="10"/>
    </row>
    <row r="31" spans="3:14" s="9" customFormat="1" ht="30.6" customHeight="1" x14ac:dyDescent="0.25">
      <c r="C31" s="91" t="s">
        <v>635</v>
      </c>
      <c r="D31" s="117">
        <f t="array" aca="1" ref="D31" ca="1">SUM(SUBTOTAL(3,OFFSET(Operator1_TestTypeStart,ROW(Operator1_TestType)-ROW(Operator1_TestTypeStart),0,1))*IF(Operator1_TestName="FDFS http UL ST",1,0)*IF(Operator1_TestStat="Completed",1,0))</f>
        <v>0</v>
      </c>
      <c r="E31" s="118">
        <f t="array" aca="1" ref="E31" ca="1">SUM(SUBTOTAL(3,OFFSET(Operator2_TestTypeStart,ROW(Operator2_TestType)-ROW(Operator2_TestTypeStart),0,1))*IF(Operator2_TestName="FDFS http UL ST",1,0)*IF(Operator2_TestStat="Completed",1,0))</f>
        <v>0</v>
      </c>
      <c r="F31" s="118">
        <f t="array" aca="1" ref="F31" ca="1">SUM(SUBTOTAL(3,OFFSET(Operator3_TestTypeStart,ROW(Operator3_TestType)-ROW(Operator3_TestTypeStart),0,1))*IF(Operator3_TestName="FDFS http UL ST",1,0)*IF(Operator3_TestStat="Completed",1,0))</f>
        <v>0</v>
      </c>
      <c r="G31" s="84"/>
      <c r="H31" s="64"/>
      <c r="K31" s="10"/>
      <c r="L31" s="10"/>
      <c r="M31" s="10"/>
      <c r="N31" s="10"/>
    </row>
    <row r="32" spans="3:14" s="9" customFormat="1" ht="30.6" customHeight="1" x14ac:dyDescent="0.25">
      <c r="C32" s="91" t="s">
        <v>44</v>
      </c>
      <c r="D32" s="117">
        <f t="array" aca="1" ref="D32" ca="1">SUM(SUBTOTAL(3,OFFSET(Operator1_TestTypeStart,ROW(Operator1_TestType)-ROW(Operator1_TestTypeStart),0,1))*IF(Operator1_TestName="FDFS http UL ST",1,0)*IF(Operator1_TestStat="Failed",1,0))</f>
        <v>0</v>
      </c>
      <c r="E32" s="118">
        <f t="array" aca="1" ref="E32" ca="1">SUM(SUBTOTAL(3,OFFSET(Operator2_TestTypeStart,ROW(Operator2_TestType)-ROW(Operator2_TestTypeStart),0,1))*IF(Operator2_TestName="FDFS http UL ST",1,0)*IF(Operator2_TestStat="Failed",1,0))</f>
        <v>0</v>
      </c>
      <c r="F32" s="118">
        <f t="array" aca="1" ref="F32" ca="1">SUM(SUBTOTAL(3,OFFSET(Operator3_TestTypeStart,ROW(Operator3_TestType)-ROW(Operator3_TestTypeStart),0,1))*IF(Operator3_TestName="FDFS http UL ST",1,0)*IF(Operator3_TestStat="Failed",1,0))</f>
        <v>0</v>
      </c>
      <c r="G32" s="84"/>
      <c r="H32" s="64"/>
      <c r="K32" s="10"/>
      <c r="L32" s="10"/>
      <c r="M32" s="10"/>
      <c r="N32" s="10"/>
    </row>
    <row r="33" spans="3:14" s="9" customFormat="1" ht="30.6" customHeight="1" x14ac:dyDescent="0.25">
      <c r="C33" s="91" t="s">
        <v>45</v>
      </c>
      <c r="D33" s="117">
        <f ca="1">IF(D29=0,0,D29-D32)</f>
        <v>0</v>
      </c>
      <c r="E33" s="118">
        <f t="shared" ref="E33:F33" ca="1" si="5">IF(E29=0,0,E29-E32)</f>
        <v>0</v>
      </c>
      <c r="F33" s="118">
        <f t="shared" ca="1" si="5"/>
        <v>0</v>
      </c>
      <c r="G33" s="84"/>
      <c r="H33" s="64"/>
      <c r="K33" s="10"/>
      <c r="L33" s="10"/>
      <c r="M33" s="10"/>
      <c r="N33" s="10"/>
    </row>
    <row r="34" spans="3:14" s="9" customFormat="1" ht="30.6" customHeight="1" x14ac:dyDescent="0.25">
      <c r="C34" s="91" t="s">
        <v>46</v>
      </c>
      <c r="D34" s="119">
        <f ca="1">IF(D29=0,0,D32/D29)</f>
        <v>0</v>
      </c>
      <c r="E34" s="120">
        <f t="shared" ref="E34:F34" ca="1" si="6">IF(E29=0,0,E32/E29)</f>
        <v>0</v>
      </c>
      <c r="F34" s="120">
        <f t="shared" ca="1" si="6"/>
        <v>0</v>
      </c>
      <c r="G34" s="84"/>
      <c r="H34" s="64"/>
      <c r="K34" s="10"/>
      <c r="L34" s="10"/>
      <c r="M34" s="10"/>
      <c r="N34" s="10"/>
    </row>
    <row r="35" spans="3:14" s="9" customFormat="1" ht="30.6" customHeight="1" x14ac:dyDescent="0.25">
      <c r="C35" s="91" t="s">
        <v>47</v>
      </c>
      <c r="D35" s="119">
        <f ca="1">IF(D33=0,0,D30/D33)</f>
        <v>0</v>
      </c>
      <c r="E35" s="120">
        <f t="shared" ref="E35:F35" ca="1" si="7">IF(E33=0,0,E30/E33)</f>
        <v>0</v>
      </c>
      <c r="F35" s="120">
        <f t="shared" ca="1" si="7"/>
        <v>0</v>
      </c>
      <c r="G35" s="84"/>
      <c r="H35" s="64"/>
      <c r="K35" s="10"/>
      <c r="L35" s="10"/>
      <c r="M35" s="10"/>
      <c r="N35" s="10"/>
    </row>
    <row r="36" spans="3:14" s="9" customFormat="1" ht="30.6" customHeight="1" thickBot="1" x14ac:dyDescent="0.3">
      <c r="C36" s="92" t="s">
        <v>48</v>
      </c>
      <c r="D36" s="121">
        <f ca="1">IF(D29=0,0,D31/D29)</f>
        <v>0</v>
      </c>
      <c r="E36" s="122">
        <f t="shared" ref="E36:F36" ca="1" si="8">IF(E29=0,0,E31/E29)</f>
        <v>0</v>
      </c>
      <c r="F36" s="122">
        <f t="shared" ca="1" si="8"/>
        <v>0</v>
      </c>
      <c r="G36" s="100">
        <v>0.8</v>
      </c>
      <c r="H36" s="101">
        <v>0.99</v>
      </c>
      <c r="K36" s="10"/>
      <c r="L36" s="10"/>
      <c r="M36" s="10"/>
      <c r="N36" s="10"/>
    </row>
    <row r="37" spans="3:14" s="9" customFormat="1" ht="30.6" customHeight="1" thickBot="1" x14ac:dyDescent="0.3">
      <c r="C37" s="716" t="s">
        <v>49</v>
      </c>
      <c r="D37" s="717">
        <f ca="1">IF((D21+D29)=0,0,(D23+D31)/(D21+D29))</f>
        <v>0</v>
      </c>
      <c r="E37" s="717">
        <f t="shared" ref="E37:F37" ca="1" si="9">IF((E21+E29)=0,0,(E23+E31)/(E21+E29))</f>
        <v>0</v>
      </c>
      <c r="F37" s="717">
        <f t="shared" ca="1" si="9"/>
        <v>0</v>
      </c>
      <c r="G37" s="718">
        <v>0.8</v>
      </c>
      <c r="H37" s="719">
        <v>0.99</v>
      </c>
      <c r="K37" s="10"/>
      <c r="L37" s="10"/>
      <c r="M37" s="10"/>
      <c r="N37" s="10"/>
    </row>
    <row r="38" spans="3:14" s="9" customFormat="1" ht="30.6" customHeight="1" x14ac:dyDescent="0.25">
      <c r="C38" s="431" t="s">
        <v>626</v>
      </c>
      <c r="D38" s="728">
        <f t="array" aca="1" ref="D38" ca="1">SUM(SUBTOTAL(3,OFFSET(Operator1_TestTypeStart,ROW(Operator1_TestType)-ROW(Operator1_TestTypeStart),0,1))*IF(Operator1_TestName="FDTT http DL MT",1,0))</f>
        <v>0</v>
      </c>
      <c r="E38" s="79">
        <f t="array" aca="1" ref="E38" ca="1">SUM(SUBTOTAL(3,OFFSET(Operator2_TestTypeStart,ROW(Operator2_TestType)-ROW(Operator2_TestTypeStart),0,1))*IF(Operator2_TestName="FDTT http DL MT",1,0))</f>
        <v>0</v>
      </c>
      <c r="F38" s="729">
        <f t="array" aca="1" ref="F38" ca="1">SUM(SUBTOTAL(3,OFFSET(Operator3_TestTypeStart,ROW(Operator3_TestType)-ROW(Operator3_TestTypeStart),0,1))*IF(Operator3_TestName="FDTT http DL MT",1,0))</f>
        <v>0</v>
      </c>
      <c r="G38" s="724"/>
      <c r="H38" s="715"/>
      <c r="K38" s="10"/>
      <c r="L38" s="10"/>
      <c r="M38" s="10"/>
      <c r="N38" s="10"/>
    </row>
    <row r="39" spans="3:14" s="9" customFormat="1" ht="30.6" customHeight="1" x14ac:dyDescent="0.25">
      <c r="C39" s="431" t="s">
        <v>627</v>
      </c>
      <c r="D39" s="720">
        <f t="array" aca="1" ref="D39" ca="1">SUM(SUBTOTAL(3,OFFSET(Operator1_TestTypeStart,ROW(Operator1_TestType)-ROW(Operator1_TestTypeStart),0,1))*IF(Operator1_TestName="FDTT http DL MT",1,0)*IF(Operator1_TestStat="Cutoff",1,0))</f>
        <v>0</v>
      </c>
      <c r="E39" s="433">
        <f t="array" aca="1" ref="E39" ca="1">SUM(SUBTOTAL(3,OFFSET(Operator2_TestTypeStart,ROW(Operator2_TestType)-ROW(Operator2_TestTypeStart),0,1))*IF(Operator2_TestName="FDTT http DL MT",1,0)*IF(Operator2_TestStat="Cutoff",1,0))</f>
        <v>0</v>
      </c>
      <c r="F39" s="710">
        <f t="array" aca="1" ref="F39" ca="1">SUM(SUBTOTAL(3,OFFSET(Operator3_TestTypeStart,ROW(Operator3_TestType)-ROW(Operator3_TestTypeStart),0,1))*IF(Operator3_TestName="FDTT http DL MT",1,0)*IF(Operator3_TestStat="Cutoff",1,0))</f>
        <v>0</v>
      </c>
      <c r="G39" s="724"/>
      <c r="H39" s="715"/>
      <c r="K39" s="10"/>
      <c r="L39" s="10"/>
      <c r="M39" s="10"/>
      <c r="N39" s="10"/>
    </row>
    <row r="40" spans="3:14" s="9" customFormat="1" ht="30.6" customHeight="1" x14ac:dyDescent="0.25">
      <c r="C40" s="431" t="s">
        <v>629</v>
      </c>
      <c r="D40" s="720">
        <f t="array" aca="1" ref="D40" ca="1">SUM(SUBTOTAL(3,OFFSET(Operator1_TestTypeStart,ROW(Operator1_TestType)-ROW(Operator1_TestTypeStart),0,1))*IF(Operator1_TestName="FDTT http DL MT",1,0)*IF(Operator1_TestStat="Completed",1,0))</f>
        <v>0</v>
      </c>
      <c r="E40" s="433">
        <f t="array" aca="1" ref="E40" ca="1">SUM(SUBTOTAL(3,OFFSET(Operator2_TestTypeStart,ROW(Operator2_TestType)-ROW(Operator2_TestTypeStart),0,1))*IF(Operator2_TestName="FDTT http DL MT",1,0)*IF(Operator2_TestStat="Completed",1,0))</f>
        <v>0</v>
      </c>
      <c r="F40" s="710">
        <f t="array" aca="1" ref="F40" ca="1">SUM(SUBTOTAL(3,OFFSET(Operator3_TestTypeStart,ROW(Operator3_TestType)-ROW(Operator3_TestTypeStart),0,1))*IF(Operator3_TestName="FDTT http DL MT",1,0)*IF(Operator3_TestStat="Completed",1,0))</f>
        <v>0</v>
      </c>
      <c r="G40" s="724"/>
      <c r="H40" s="715"/>
      <c r="K40" s="10"/>
      <c r="L40" s="10"/>
      <c r="M40" s="10"/>
      <c r="N40" s="10"/>
    </row>
    <row r="41" spans="3:14" s="9" customFormat="1" ht="30.6" customHeight="1" x14ac:dyDescent="0.25">
      <c r="C41" s="431" t="s">
        <v>628</v>
      </c>
      <c r="D41" s="720">
        <f t="array" aca="1" ref="D41" ca="1">SUM(SUBTOTAL(3,OFFSET(Operator1_TestTypeStart,ROW(Operator1_TestType)-ROW(Operator1_TestTypeStart),0,1))*IF(Operator1_TestName="FDTT http DL MT",1,0)*IF(Operator1_TestStat="Failed",1,0))</f>
        <v>0</v>
      </c>
      <c r="E41" s="433">
        <f t="array" aca="1" ref="E41" ca="1">SUM(SUBTOTAL(3,OFFSET(Operator2_TestTypeStart,ROW(Operator2_TestType)-ROW(Operator2_TestTypeStart),0,1))*IF(Operator2_TestName="FDTT http DL MT",1,0)*IF(Operator2_TestStat="Failed",1,0))</f>
        <v>0</v>
      </c>
      <c r="F41" s="710">
        <f t="array" aca="1" ref="F41" ca="1">SUM(SUBTOTAL(3,OFFSET(Operator3_TestTypeStart,ROW(Operator3_TestType)-ROW(Operator3_TestTypeStart),0,1))*IF(Operator3_TestName="FDTT http DL MT",1,0)*IF(Operator3_TestStat="Failed",1,0))</f>
        <v>0</v>
      </c>
      <c r="G41" s="724"/>
      <c r="H41" s="715"/>
      <c r="K41" s="10"/>
      <c r="L41" s="10"/>
      <c r="M41" s="10"/>
      <c r="N41" s="10"/>
    </row>
    <row r="42" spans="3:14" s="9" customFormat="1" ht="30.6" customHeight="1" x14ac:dyDescent="0.25">
      <c r="C42" s="431" t="s">
        <v>630</v>
      </c>
      <c r="D42" s="720">
        <f ca="1">IF(D38&gt;0,D38-D41,0)</f>
        <v>0</v>
      </c>
      <c r="E42" s="433">
        <f t="shared" ref="E42" ca="1" si="10">IF(E38&gt;0,E38-E41,0)</f>
        <v>0</v>
      </c>
      <c r="F42" s="710">
        <f t="shared" ref="F42" ca="1" si="11">IF(F38&gt;0,F38-F41,0)</f>
        <v>0</v>
      </c>
      <c r="G42" s="724"/>
      <c r="H42" s="715"/>
      <c r="K42" s="10"/>
      <c r="L42" s="10"/>
      <c r="M42" s="10"/>
      <c r="N42" s="10"/>
    </row>
    <row r="43" spans="3:14" s="9" customFormat="1" ht="30.6" customHeight="1" x14ac:dyDescent="0.25">
      <c r="C43" s="71" t="s">
        <v>301</v>
      </c>
      <c r="D43" s="730">
        <f t="array" aca="1" ref="D43" ca="1">IFERROR(MIN(IF(SUBTOTAL(3,OFFSET(Operator1_TestMdraStart,ROW(Operator1_TestMdra)-ROW(Operator1_TestMdraStart),,1)),IF(Operator1_TestStat="Completed",IF(Operator1_TestName = "FDTT http DL MT",Operator1_TestMdra,FALSE),FALSE),FALSE))/1000,"")</f>
        <v>0</v>
      </c>
      <c r="E43" s="721">
        <f t="array" aca="1" ref="E43" ca="1">IFERROR(MIN(IF(SUBTOTAL(3,OFFSET(Operator2_TestMdraStart,ROW(Operator2_TestMdra)-ROW(Operator2_TestMdraStart),,1)),IF(Operator2_TestStat="Completed",IF(Operator2_TestName = "FDTT http DL MT",Operator2_TestMdra,FALSE),FALSE),FALSE))/1000,"")</f>
        <v>0</v>
      </c>
      <c r="F43" s="731">
        <f t="array" aca="1" ref="F43" ca="1">IFERROR(MIN(IF(SUBTOTAL(3,OFFSET(Operator3_TestMdraStart,ROW(Operator3_TestMdra)-ROW(Operator3_TestMdraStart),,1)),IF(Operator3_TestStat="Completed",IF(Operator3_TestName = "FDTT http DL MT",Operator3_TestMdra,FALSE),FALSE),FALSE))/1000,"")</f>
        <v>0</v>
      </c>
      <c r="G43" s="713"/>
      <c r="H43" s="64"/>
      <c r="K43" s="10"/>
      <c r="L43" s="10"/>
      <c r="M43" s="10"/>
      <c r="N43" s="10"/>
    </row>
    <row r="44" spans="3:14" s="9" customFormat="1" ht="30.6" customHeight="1" x14ac:dyDescent="0.25">
      <c r="C44" s="71" t="s">
        <v>302</v>
      </c>
      <c r="D44" s="732" t="str">
        <f t="array" aca="1" ref="D44" ca="1">IFERROR(PERCENTILE(IF(SUBTOTAL(3,OFFSET(Operator1_TestMdraStart,ROW(Operator1_TestMdra)-ROW(Operator1_TestMdraStart),,1)),IF(Operator1_TestStat="Completed",IF(Operator1_TestName = "FDTT http DL MT",Operator1_TestMdra,FALSE),FALSE),FALSE),0.1)/1000,"0")</f>
        <v>0</v>
      </c>
      <c r="E44" s="722" t="str">
        <f t="array" aca="1" ref="E44" ca="1">IFERROR(PERCENTILE(IF(SUBTOTAL(3,OFFSET(Operator2_TestMdraStart,ROW(Operator2_TestMdra)-ROW(Operator2_TestMdraStart),,1)),IF(Operator2_TestStat="Completed",IF(Operator2_TestName = "FDTT http DL MT",Operator2_TestMdra,FALSE),FALSE),FALSE),0.1)/1000,"0")</f>
        <v>0</v>
      </c>
      <c r="F44" s="733" t="str">
        <f t="array" aca="1" ref="F44" ca="1">IFERROR(PERCENTILE(IF(SUBTOTAL(3,OFFSET(Operator3_TestMdraStart,ROW(Operator3_TestMdra)-ROW(Operator3_TestMdraStart),,1)),IF(Operator3_TestStat="Completed",IF(Operator3_TestName = "FDTT http DL MT",Operator3_TestMdra,FALSE),FALSE),FALSE),0.1)/1000,"0")</f>
        <v>0</v>
      </c>
      <c r="G44" s="725">
        <v>2</v>
      </c>
      <c r="H44" s="102">
        <v>10</v>
      </c>
      <c r="K44" s="10"/>
      <c r="L44" s="10"/>
      <c r="M44" s="10"/>
      <c r="N44" s="10"/>
    </row>
    <row r="45" spans="3:14" s="9" customFormat="1" ht="30.6" customHeight="1" x14ac:dyDescent="0.25">
      <c r="C45" s="71" t="s">
        <v>303</v>
      </c>
      <c r="D45" s="732" t="str">
        <f t="array" aca="1" ref="D45" ca="1">IFERROR(AVERAGE(IF(SUBTOTAL(3,OFFSET(Operator1_TestMdraStart,ROW(Operator1_TestMdra)-ROW(Operator1_TestMdraStart),,1)),IF(Operator1_TestStat="Completed",IF(Operator1_TestName = "FDTT http DL MT",Operator1_TestMdra,FALSE),FALSE),FALSE))/1000,"0")</f>
        <v>0</v>
      </c>
      <c r="E45" s="722" t="str">
        <f t="array" aca="1" ref="E45" ca="1">IFERROR(AVERAGE(IF(SUBTOTAL(3,OFFSET(Operator2_TestMdraStart,ROW(Operator2_TestMdra)-ROW(Operator2_TestMdraStart),,1)),IF(Operator2_TestStat="Completed",IF(Operator2_TestName = "FDTT http DL MT",Operator2_TestMdra,FALSE),FALSE),FALSE))/1000,"0")</f>
        <v>0</v>
      </c>
      <c r="F45" s="733" t="str">
        <f t="array" aca="1" ref="F45" ca="1">IFERROR(AVERAGE(IF(SUBTOTAL(3,OFFSET(Operator3_TestMdraStart,ROW(Operator3_TestMdra)-ROW(Operator3_TestMdraStart),,1)),IF(Operator3_TestStat="Completed",IF(Operator3_TestName = "FDTT http DL MT",Operator3_TestMdra,FALSE),FALSE),FALSE))/1000,"0")</f>
        <v>0</v>
      </c>
      <c r="G45" s="725">
        <v>2</v>
      </c>
      <c r="H45" s="102">
        <v>50</v>
      </c>
      <c r="K45" s="10"/>
      <c r="L45" s="10"/>
      <c r="M45" s="10"/>
      <c r="N45" s="10"/>
    </row>
    <row r="46" spans="3:14" s="9" customFormat="1" ht="30.6" customHeight="1" x14ac:dyDescent="0.25">
      <c r="C46" s="71" t="s">
        <v>304</v>
      </c>
      <c r="D46" s="730" t="str">
        <f t="array" aca="1" ref="D46" ca="1">IFERROR(PERCENTILE(IF(SUBTOTAL(3,OFFSET(Operator1_TestMdraStart,ROW(Operator1_TestMdra)-ROW(Operator1_TestMdraStart),,1)),IF(Operator1_TestStat="Completed",IF(Operator1_TestName = "FDTT http DL MT",Operator1_TestMdra,FALSE),FALSE),FALSE),0.5)/1000,"0")</f>
        <v>0</v>
      </c>
      <c r="E46" s="721" t="str">
        <f t="array" aca="1" ref="E46" ca="1">IFERROR(PERCENTILE(IF(SUBTOTAL(3,OFFSET(Operator2_TestMdraStart,ROW(Operator2_TestMdra)-ROW(Operator2_TestMdraStart),,1)),IF(Operator2_TestStat="Completed",IF(Operator2_TestName = "FDTT http DL MT",Operator2_TestMdra,FALSE),FALSE),FALSE),0.5)/1000,"0")</f>
        <v>0</v>
      </c>
      <c r="F46" s="731" t="str">
        <f t="array" aca="1" ref="F46" ca="1">IFERROR(PERCENTILE(IF(SUBTOTAL(3,OFFSET(Operator3_TestMdraStart,ROW(Operator3_TestMdra)-ROW(Operator3_TestMdraStart),,1)),IF(Operator3_TestStat="Completed",IF(Operator3_TestName = "FDTT http DL MT",Operator3_TestMdra,FALSE),FALSE),FALSE),0.5)/1000,"0")</f>
        <v>0</v>
      </c>
      <c r="G46" s="726"/>
      <c r="H46" s="104"/>
      <c r="K46" s="10"/>
      <c r="L46" s="10"/>
      <c r="M46" s="10"/>
      <c r="N46" s="10"/>
    </row>
    <row r="47" spans="3:14" s="9" customFormat="1" ht="30.6" customHeight="1" x14ac:dyDescent="0.25">
      <c r="C47" s="71" t="s">
        <v>305</v>
      </c>
      <c r="D47" s="732" t="str">
        <f t="array" aca="1" ref="D47" ca="1">IFERROR(PERCENTILE(IF(SUBTOTAL(3,OFFSET(Operator1_TestMdraStart,ROW(Operator1_TestMdra)-ROW(Operator1_TestMdraStart),,1)),IF(Operator1_TestStat="Completed",IF(Operator1_TestName = "FDTT http DL MT",Operator1_TestMdra,FALSE),FALSE),FALSE),0.9)/1000,"0")</f>
        <v>0</v>
      </c>
      <c r="E47" s="722" t="str">
        <f t="array" aca="1" ref="E47" ca="1">IFERROR(PERCENTILE(IF(SUBTOTAL(3,OFFSET(Operator2_TestMdraStart,ROW(Operator2_TestMdra)-ROW(Operator2_TestMdraStart),,1)),IF(Operator2_TestStat="Completed",IF(Operator2_TestName = "FDTT http DL MT",Operator2_TestMdra,FALSE),FALSE),FALSE),0.9)/1000,"0")</f>
        <v>0</v>
      </c>
      <c r="F47" s="733" t="str">
        <f t="array" aca="1" ref="F47" ca="1">IFERROR(PERCENTILE(IF(SUBTOTAL(3,OFFSET(Operator3_TestMdraStart,ROW(Operator3_TestMdra)-ROW(Operator3_TestMdraStart),,1)),IF(Operator3_TestStat="Completed",IF(Operator3_TestName = "FDTT http DL MT",Operator3_TestMdra,FALSE),FALSE),FALSE),0.9)/1000,"0")</f>
        <v>0</v>
      </c>
      <c r="G47" s="725">
        <v>10</v>
      </c>
      <c r="H47" s="102">
        <v>120</v>
      </c>
      <c r="K47" s="10"/>
      <c r="L47" s="10"/>
      <c r="M47" s="10"/>
      <c r="N47" s="10"/>
    </row>
    <row r="48" spans="3:14" s="9" customFormat="1" ht="30.6" customHeight="1" thickBot="1" x14ac:dyDescent="0.3">
      <c r="C48" s="72" t="s">
        <v>306</v>
      </c>
      <c r="D48" s="734">
        <f t="array" aca="1" ref="D48" ca="1">IFERROR(MAX(IF(SUBTOTAL(3,OFFSET(Operator1_TestMdraStart,ROW(Operator1_TestMdra)-ROW(Operator1_TestMdraStart),,1)),IF(Operator1_TestStat="Completed",IF(Operator1_TestName = "FDTT http DL MT",Operator1_TestMdra,FALSE),FALSE),FALSE))/1000,"")</f>
        <v>0</v>
      </c>
      <c r="E48" s="723">
        <f t="array" aca="1" ref="E48" ca="1">IFERROR(MAX(IF(SUBTOTAL(3,OFFSET(Operator2_TestMdraStart,ROW(Operator2_TestMdra)-ROW(Operator2_TestMdraStart),,1)),IF(Operator2_TestStat="Completed",IF(Operator2_TestName = "FDTT http DL MT",Operator2_TestMdra,FALSE),FALSE),FALSE))/1000,"")</f>
        <v>0</v>
      </c>
      <c r="F48" s="735">
        <f t="array" aca="1" ref="F48" ca="1">IFERROR(MAX(IF(SUBTOTAL(3,OFFSET(Operator3_TestMdraStart,ROW(Operator3_TestMdra)-ROW(Operator3_TestMdraStart),,1)),IF(Operator3_TestStat="Completed",IF(Operator3_TestName = "FDTT http DL MT",Operator3_TestMdra,FALSE),FALSE),FALSE))/1000,"")</f>
        <v>0</v>
      </c>
      <c r="G48" s="727"/>
      <c r="H48" s="65"/>
      <c r="K48" s="10"/>
      <c r="L48" s="10"/>
      <c r="M48" s="10"/>
      <c r="N48" s="10"/>
    </row>
    <row r="49" spans="3:14" s="9" customFormat="1" ht="30.6" customHeight="1" x14ac:dyDescent="0.25">
      <c r="C49" s="431" t="s">
        <v>620</v>
      </c>
      <c r="D49" s="79">
        <f t="array" aca="1" ref="D49" ca="1">SUM(SUBTOTAL(3,OFFSET(Operator1_TestTypeStart,ROW(Operator1_TestType)-ROW(Operator1_TestTypeStart),0,1))*IF(Operator1_TestName="FDTT http UL MT",1,0))</f>
        <v>0</v>
      </c>
      <c r="E49" s="79">
        <f t="array" aca="1" ref="E49" ca="1">SUM(SUBTOTAL(3,OFFSET(Operator2_TestTypeStart,ROW(Operator2_TestType)-ROW(Operator2_TestTypeStart),0,1))*IF(Operator2_TestName="FDTT http UL MT",1,0))</f>
        <v>0</v>
      </c>
      <c r="F49" s="79">
        <f t="array" aca="1" ref="F49" ca="1">SUM(SUBTOTAL(3,OFFSET(Operator3_TestTypeStart,ROW(Operator3_TestType)-ROW(Operator3_TestTypeStart),0,1))*IF(Operator3_TestName="FDTT http UL MT",1,0))</f>
        <v>0</v>
      </c>
      <c r="G49" s="724"/>
      <c r="H49" s="715"/>
      <c r="K49" s="10"/>
      <c r="L49" s="10"/>
      <c r="M49" s="10"/>
      <c r="N49" s="10"/>
    </row>
    <row r="50" spans="3:14" s="9" customFormat="1" ht="30.6" customHeight="1" x14ac:dyDescent="0.25">
      <c r="C50" s="431" t="s">
        <v>621</v>
      </c>
      <c r="D50" s="433">
        <f t="array" aca="1" ref="D50" ca="1">SUM(SUBTOTAL(3,OFFSET(Operator1_TestTypeStart,ROW(Operator1_TestType)-ROW(Operator1_TestTypeStart),0,1))*IF(Operator1_TestName="FDTT http UL MT",1,0)*IF(Operator1_TestStat="Cutoff",1,0))</f>
        <v>0</v>
      </c>
      <c r="E50" s="433">
        <f t="array" aca="1" ref="E50" ca="1">SUM(SUBTOTAL(3,OFFSET(Operator2_TestTypeStart,ROW(Operator2_TestType)-ROW(Operator2_TestTypeStart),0,1))*IF(Operator2_TestName="FDTT http UL MT",1,0)*IF(Operator2_TestStat="Cutoff",1,0))</f>
        <v>0</v>
      </c>
      <c r="F50" s="433">
        <f t="array" aca="1" ref="F50" ca="1">SUM(SUBTOTAL(3,OFFSET(Operator3_TestTypeStart,ROW(Operator3_TestType)-ROW(Operator3_TestTypeStart),0,1))*IF(Operator3_TestName="FDTT http UL MT",1,0)*IF(Operator3_TestStat="Cutoff",1,0))</f>
        <v>0</v>
      </c>
      <c r="G50" s="724"/>
      <c r="H50" s="715"/>
      <c r="K50" s="10"/>
      <c r="L50" s="10"/>
      <c r="M50" s="10"/>
      <c r="N50" s="10"/>
    </row>
    <row r="51" spans="3:14" s="9" customFormat="1" ht="30.6" customHeight="1" x14ac:dyDescent="0.25">
      <c r="C51" s="431" t="s">
        <v>622</v>
      </c>
      <c r="D51" s="433">
        <f t="array" aca="1" ref="D51" ca="1">SUM(SUBTOTAL(3,OFFSET(Operator1_TestTypeStart,ROW(Operator1_TestType)-ROW(Operator1_TestTypeStart),0,1))*IF(Operator1_TestName="FDTT http UL MT",1,0)*IF(Operator1_TestStat="Completed",1,0))</f>
        <v>0</v>
      </c>
      <c r="E51" s="433">
        <f t="array" aca="1" ref="E51" ca="1">SUM(SUBTOTAL(3,OFFSET(Operator2_TestTypeStart,ROW(Operator2_TestType)-ROW(Operator2_TestTypeStart),0,1))*IF(Operator2_TestName="FDTT http UL MT",1,0)*IF(Operator2_TestStat="Completed",1,0))</f>
        <v>0</v>
      </c>
      <c r="F51" s="433">
        <f t="array" aca="1" ref="F51" ca="1">SUM(SUBTOTAL(3,OFFSET(Operator3_TestTypeStart,ROW(Operator3_TestType)-ROW(Operator3_TestTypeStart),0,1))*IF(Operator3_TestName="FDTT http UL MT",1,0)*IF(Operator3_TestStat="Completed",1,0))</f>
        <v>0</v>
      </c>
      <c r="G51" s="724"/>
      <c r="H51" s="715"/>
      <c r="K51" s="10"/>
      <c r="L51" s="10"/>
      <c r="M51" s="10"/>
      <c r="N51" s="10"/>
    </row>
    <row r="52" spans="3:14" s="9" customFormat="1" ht="30.6" customHeight="1" x14ac:dyDescent="0.25">
      <c r="C52" s="431" t="s">
        <v>623</v>
      </c>
      <c r="D52" s="433">
        <f t="array" aca="1" ref="D52" ca="1">SUM(SUBTOTAL(3,OFFSET(Operator1_TestTypeStart,ROW(Operator1_TestType)-ROW(Operator1_TestTypeStart),0,1))*IF(Operator1_TestName="FDTT http UL MT",1,0)*IF(Operator1_TestStat="Failed",1,0))</f>
        <v>0</v>
      </c>
      <c r="E52" s="433">
        <f t="array" aca="1" ref="E52" ca="1">SUM(SUBTOTAL(3,OFFSET(Operator2_TestTypeStart,ROW(Operator2_TestType)-ROW(Operator2_TestTypeStart),0,1))*IF(Operator2_TestName="FDTT http UL MT",1,0)*IF(Operator2_TestStat="Failed",1,0))</f>
        <v>0</v>
      </c>
      <c r="F52" s="433">
        <f t="array" aca="1" ref="F52" ca="1">SUM(SUBTOTAL(3,OFFSET(Operator3_TestTypeStart,ROW(Operator3_TestType)-ROW(Operator3_TestTypeStart),0,1))*IF(Operator3_TestName="FDTT http UL MT",1,0)*IF(Operator3_TestStat="Failed",1,0))</f>
        <v>0</v>
      </c>
      <c r="G52" s="724"/>
      <c r="H52" s="715"/>
      <c r="K52" s="10"/>
      <c r="L52" s="10"/>
      <c r="M52" s="10"/>
      <c r="N52" s="10"/>
    </row>
    <row r="53" spans="3:14" s="9" customFormat="1" ht="30.6" customHeight="1" x14ac:dyDescent="0.25">
      <c r="C53" s="431" t="s">
        <v>624</v>
      </c>
      <c r="D53" s="433">
        <f ca="1">IF(D49&gt;0,D49-D52,0)</f>
        <v>0</v>
      </c>
      <c r="E53" s="433">
        <f t="shared" ref="E53:F53" ca="1" si="12">IF(E49&gt;0,E49-E52,0)</f>
        <v>0</v>
      </c>
      <c r="F53" s="433">
        <f t="shared" ca="1" si="12"/>
        <v>0</v>
      </c>
      <c r="G53" s="724"/>
      <c r="H53" s="715"/>
      <c r="K53" s="10"/>
      <c r="L53" s="10"/>
      <c r="M53" s="10"/>
      <c r="N53" s="10"/>
    </row>
    <row r="54" spans="3:14" s="9" customFormat="1" ht="30.6" customHeight="1" x14ac:dyDescent="0.25">
      <c r="C54" s="431" t="s">
        <v>295</v>
      </c>
      <c r="D54" s="711">
        <f t="array" aca="1" ref="D54" ca="1">IFERROR(MIN(IF(SUBTOTAL(3,OFFSET(Operator1_TestMdraStart,ROW(Operator1_TestMdra)-ROW(Operator1_TestMdraStart),,1)),IF(Operator1_TestStat="Completed",IF(Operator1_TestName = "FDTT http UL MT",Operator1_TestMdra,FALSE),FALSE),FALSE))/1000,"")</f>
        <v>0</v>
      </c>
      <c r="E54" s="711">
        <f t="array" aca="1" ref="E54" ca="1">IFERROR(MIN(IF(SUBTOTAL(3,OFFSET(Operator2_TestMdraStart,ROW(Operator2_TestMdra)-ROW(Operator2_TestMdraStart),,1)),IF(Operator2_TestStat="Completed",IF(Operator2_TestName = "FDTT http UL MT",Operator2_TestMdra,FALSE),FALSE),FALSE))/1000,"")</f>
        <v>0</v>
      </c>
      <c r="F54" s="711">
        <f t="array" aca="1" ref="F54" ca="1">IFERROR(MIN(IF(SUBTOTAL(3,OFFSET(Operator3_TestMdraStart,ROW(Operator3_TestMdra)-ROW(Operator3_TestMdraStart),,1)),IF(Operator3_TestStat="Completed",IF(Operator3_TestName = "FDTT http UL MT",Operator3_TestMdra,FALSE),FALSE),FALSE))/1000,"")</f>
        <v>0</v>
      </c>
      <c r="G54" s="713"/>
      <c r="H54" s="64"/>
      <c r="K54" s="10"/>
      <c r="L54" s="10"/>
      <c r="M54" s="10"/>
      <c r="N54" s="10"/>
    </row>
    <row r="55" spans="3:14" s="9" customFormat="1" ht="30.6" customHeight="1" x14ac:dyDescent="0.25">
      <c r="C55" s="431" t="s">
        <v>296</v>
      </c>
      <c r="D55" s="712" t="str">
        <f t="array" aca="1" ref="D55" ca="1">IFERROR(PERCENTILE(IF(SUBTOTAL(3,OFFSET(Operator1_TestMdraStart,ROW(Operator1_TestMdra)-ROW(Operator1_TestMdraStart),,1)),IF(Operator1_TestStat="Completed",IF(Operator1_TestName = "FDTT http UL MT",Operator1_TestMdra,FALSE),FALSE),FALSE),0.1)/1000,"0")</f>
        <v>0</v>
      </c>
      <c r="E55" s="712" t="str">
        <f t="array" aca="1" ref="E55" ca="1">IFERROR(PERCENTILE(IF(SUBTOTAL(3,OFFSET(Operator2_TestMdraStart,ROW(Operator2_TestMdra)-ROW(Operator2_TestMdraStart),,1)),IF(Operator2_TestStat="Completed",IF(Operator2_TestName = "FDTT http UL MT",Operator2_TestMdra,FALSE),FALSE),FALSE),0.1)/1000,"0")</f>
        <v>0</v>
      </c>
      <c r="F55" s="712" t="str">
        <f t="array" aca="1" ref="F55" ca="1">IFERROR(PERCENTILE(IF(SUBTOTAL(3,OFFSET(Operator3_TestMdraStart,ROW(Operator3_TestMdra)-ROW(Operator3_TestMdraStart),,1)),IF(Operator3_TestStat="Completed",IF(Operator3_TestName = "FDTT http UL MT",Operator3_TestMdra,FALSE),FALSE),FALSE),0.1)/1000,"0")</f>
        <v>0</v>
      </c>
      <c r="G55" s="725">
        <v>0.5</v>
      </c>
      <c r="H55" s="102">
        <v>4</v>
      </c>
      <c r="K55" s="10"/>
      <c r="L55" s="10"/>
      <c r="M55" s="10"/>
      <c r="N55" s="10"/>
    </row>
    <row r="56" spans="3:14" s="9" customFormat="1" ht="30.6" customHeight="1" x14ac:dyDescent="0.25">
      <c r="C56" s="431" t="s">
        <v>297</v>
      </c>
      <c r="D56" s="712" t="str">
        <f t="array" aca="1" ref="D56" ca="1">IFERROR(AVERAGE(IF(SUBTOTAL(3,OFFSET(Operator1_TestMdraStart,ROW(Operator1_TestMdra)-ROW(Operator1_TestMdraStart),,1)),IF(Operator1_TestStat="Completed",IF(Operator1_TestName = "FDTT http UL MT",Operator1_TestMdra,FALSE),FALSE),FALSE))/1000,"0")</f>
        <v>0</v>
      </c>
      <c r="E56" s="712" t="str">
        <f t="array" aca="1" ref="E56" ca="1">IFERROR(AVERAGE(IF(SUBTOTAL(3,OFFSET(Operator2_TestMdraStart,ROW(Operator2_TestMdra)-ROW(Operator2_TestMdraStart),,1)),IF(Operator2_TestStat="Completed",IF(Operator2_TestName = "FDTT http UL MT",Operator2_TestMdra,FALSE),FALSE),FALSE))/1000,"0")</f>
        <v>0</v>
      </c>
      <c r="F56" s="712" t="str">
        <f t="array" aca="1" ref="F56" ca="1">IFERROR(AVERAGE(IF(SUBTOTAL(3,OFFSET(Operator3_TestMdraStart,ROW(Operator3_TestMdra)-ROW(Operator3_TestMdraStart),,1)),IF(Operator3_TestStat="Completed",IF(Operator3_TestName = "FDTT http UL MT",Operator3_TestMdra,FALSE),FALSE),FALSE))/1000,"0")</f>
        <v>0</v>
      </c>
      <c r="G56" s="725">
        <v>0.5</v>
      </c>
      <c r="H56" s="102">
        <v>35</v>
      </c>
      <c r="K56" s="10"/>
      <c r="L56" s="10"/>
      <c r="M56" s="10"/>
      <c r="N56" s="10"/>
    </row>
    <row r="57" spans="3:14" s="9" customFormat="1" ht="30.6" customHeight="1" x14ac:dyDescent="0.25">
      <c r="C57" s="431" t="s">
        <v>298</v>
      </c>
      <c r="D57" s="711" t="str">
        <f t="array" aca="1" ref="D57" ca="1">IFERROR(PERCENTILE(IF(SUBTOTAL(3,OFFSET(Operator1_TestMdraStart,ROW(Operator1_TestMdra)-ROW(Operator1_TestMdraStart),,1)),IF(Operator1_TestStat="Completed",IF(Operator1_TestName = "FDTT http UL MT",Operator1_TestMdra,FALSE),FALSE),FALSE),0.5)/1000,"0")</f>
        <v>0</v>
      </c>
      <c r="E57" s="711" t="str">
        <f t="array" aca="1" ref="E57" ca="1">IFERROR(PERCENTILE(IF(SUBTOTAL(3,OFFSET(Operator2_TestMdraStart,ROW(Operator2_TestMdra)-ROW(Operator2_TestMdraStart),,1)),IF(Operator2_TestStat="Completed",IF(Operator2_TestName = "FDTT http UL MT",Operator2_TestMdra,FALSE),FALSE),FALSE),0.5)/1000,"0")</f>
        <v>0</v>
      </c>
      <c r="F57" s="711" t="str">
        <f t="array" aca="1" ref="F57" ca="1">IFERROR(PERCENTILE(IF(SUBTOTAL(3,OFFSET(Operator3_TestMdraStart,ROW(Operator3_TestMdra)-ROW(Operator3_TestMdraStart),,1)),IF(Operator3_TestStat="Completed",IF(Operator3_TestName = "FDTT http UL MT",Operator3_TestMdra,FALSE),FALSE),FALSE),0.5)/1000,"0")</f>
        <v>0</v>
      </c>
      <c r="G57" s="726"/>
      <c r="H57" s="104"/>
      <c r="K57" s="10"/>
      <c r="L57" s="10"/>
      <c r="M57" s="10"/>
      <c r="N57" s="10"/>
    </row>
    <row r="58" spans="3:14" s="9" customFormat="1" ht="30.6" customHeight="1" x14ac:dyDescent="0.25">
      <c r="C58" s="431" t="s">
        <v>299</v>
      </c>
      <c r="D58" s="711" t="str">
        <f t="array" aca="1" ref="D58" ca="1">IFERROR(PERCENTILE(IF(SUBTOTAL(3,OFFSET(Operator1_TestMdraStart,ROW(Operator1_TestMdra)-ROW(Operator1_TestMdraStart),,1)),IF(Operator1_TestStat="Completed",IF(Operator1_TestName = "FDTT http UL MT",Operator1_TestMdra,FALSE),FALSE),FALSE),0.9)/1000,"0")</f>
        <v>0</v>
      </c>
      <c r="E58" s="711" t="str">
        <f t="array" aca="1" ref="E58" ca="1">IFERROR(PERCENTILE(IF(SUBTOTAL(3,OFFSET(Operator2_TestMdraStart,ROW(Operator2_TestMdra)-ROW(Operator2_TestMdraStart),,1)),IF(Operator2_TestStat="Completed",IF(Operator2_TestName = "FDTT http UL MT",Operator2_TestMdra,FALSE),FALSE),FALSE),0.9)/1000,"0")</f>
        <v>0</v>
      </c>
      <c r="F58" s="711" t="str">
        <f t="array" aca="1" ref="F58" ca="1">IFERROR(PERCENTILE(IF(SUBTOTAL(3,OFFSET(Operator3_TestMdraStart,ROW(Operator3_TestMdra)-ROW(Operator3_TestMdraStart),,1)),IF(Operator3_TestStat="Completed",IF(Operator3_TestName = "FDTT http UL MT",Operator3_TestMdra,FALSE),FALSE),FALSE),0.9)/1000,"0")</f>
        <v>0</v>
      </c>
      <c r="G58" s="725">
        <v>5</v>
      </c>
      <c r="H58" s="102">
        <v>45</v>
      </c>
      <c r="K58" s="10"/>
      <c r="L58" s="10"/>
      <c r="M58" s="10"/>
      <c r="N58" s="10"/>
    </row>
    <row r="59" spans="3:14" s="9" customFormat="1" ht="30.6" customHeight="1" thickBot="1" x14ac:dyDescent="0.3">
      <c r="C59" s="11" t="s">
        <v>300</v>
      </c>
      <c r="D59" s="736">
        <f t="array" aca="1" ref="D59" ca="1">IFERROR(MAX(IF(SUBTOTAL(3,OFFSET(Operator1_TestMdraStart,ROW(Operator1_TestMdra)-ROW(Operator1_TestMdraStart),,1)),IF(Operator1_TestStat="Completed",IF(Operator1_TestName = "FDTT http UL MT",Operator1_TestMdra,FALSE),FALSE),FALSE))/1000,"")</f>
        <v>0</v>
      </c>
      <c r="E59" s="736">
        <f t="array" aca="1" ref="E59" ca="1">IFERROR(MAX(IF(SUBTOTAL(3,OFFSET(Operator2_TestMdraStart,ROW(Operator2_TestMdra)-ROW(Operator2_TestMdraStart),,1)),IF(Operator2_TestStat="Completed",IF(Operator2_TestName = "FDTT http UL MT",Operator2_TestMdra,FALSE),FALSE),FALSE))/1000,"")</f>
        <v>0</v>
      </c>
      <c r="F59" s="736">
        <f t="array" aca="1" ref="F59" ca="1">IFERROR(MAX(IF(SUBTOTAL(3,OFFSET(Operator3_TestMdraStart,ROW(Operator3_TestMdra)-ROW(Operator3_TestMdraStart),,1)),IF(Operator3_TestStat="Completed",IF(Operator3_TestName = "FDTT http UL MT",Operator3_TestMdra,FALSE),FALSE),FALSE))/1000,"")</f>
        <v>0</v>
      </c>
      <c r="G59" s="714"/>
      <c r="H59" s="66"/>
      <c r="K59" s="10"/>
      <c r="L59" s="10"/>
      <c r="M59" s="10"/>
      <c r="N59" s="10"/>
    </row>
    <row r="60" spans="3:14" s="9" customFormat="1" ht="30.6" customHeight="1" x14ac:dyDescent="0.25">
      <c r="C60" s="70" t="s">
        <v>293</v>
      </c>
      <c r="D60" s="79">
        <f t="array" aca="1" ref="D60" ca="1">SUM(SUBTOTAL(3,OFFSET(Operator1_TestRatStart,ROW(Operator1_TestRat)-ROW(Operator1_TestRatStart),0,1))*IF(LEFT(Operator1_TestRat,3)="LTE",1,0)*IF(Operator1_TestType="httpTransfer",1,0)*IF(Operator1_TestDire="DL",1,0))</f>
        <v>0</v>
      </c>
      <c r="E60" s="79">
        <f t="array" aca="1" ref="E60" ca="1">SUM(SUBTOTAL(3,OFFSET(Operator2_TestRatStart,ROW(Operator2_TestRat)-ROW(Operator2_TestRatStart),0,1))*IF(LEFT(Operator2_TestRat,3)="LTE",1,0)*IF(Operator2_TestType="httpTransfer",1,0)*IF(Operator2_TestDire="DL",1,0))</f>
        <v>0</v>
      </c>
      <c r="F60" s="79">
        <f t="array" aca="1" ref="F60" ca="1">SUM(SUBTOTAL(3,OFFSET(Operator3_TestRatStart,ROW(Operator3_TestRat)-ROW(Operator3_TestRatStart),0,1))*IF(LEFT(Operator3_TestRat,3)="LTE",1,0)*IF(Operator3_TestType="httpTransfer",1,0)*IF(Operator3_TestDire="DL",1,0))</f>
        <v>0</v>
      </c>
      <c r="G60" s="737"/>
      <c r="H60" s="432"/>
      <c r="K60" s="10"/>
      <c r="L60" s="10"/>
      <c r="M60" s="10"/>
      <c r="N60" s="10"/>
    </row>
    <row r="61" spans="3:14" s="9" customFormat="1" ht="30.6" customHeight="1" x14ac:dyDescent="0.25">
      <c r="C61" s="431" t="s">
        <v>636</v>
      </c>
      <c r="D61" s="80">
        <f t="array" aca="1" ref="D61" ca="1">SUM(SUBTOTAL(3,OFFSET(Operator1_TestTypeStart,ROW(Operator1_TestType)-ROW(Operator1_TestTypeStart),0,1))*IF(Operator1_TestType="httpTransfer",1,0)*IF(Operator1_TestDire="DL",1,0)*IF(LEFT(Operator1_TestRat,3)="LTE",1,0)*IF(Operator1_Test256="True",1,0))</f>
        <v>0</v>
      </c>
      <c r="E61" s="80">
        <f t="array" aca="1" ref="E61" ca="1">SUM(SUBTOTAL(3,OFFSET(Operator2_TestTypeStart,ROW(Operator2_TestType)-ROW(Operator2_TestTypeStart),0,1))*IF(Operator2_TestType="httpTransfer",1,0)*IF(Operator2_TestDire="DL",1,0)*IF(LEFT(Operator2_TestRat,3)="LTE",1,0)*IF(Operator2_Test256="True",1,0))</f>
        <v>0</v>
      </c>
      <c r="F61" s="80">
        <f t="array" aca="1" ref="F61" ca="1">SUM(SUBTOTAL(3,OFFSET(Operator3_TestTypeStart,ROW(Operator3_TestType)-ROW(Operator3_TestTypeStart),0,1))*IF(Operator3_TestType="httpTransfer",1,0)*IF(Operator3_TestDire="DL",1,0)*IF(LEFT(Operator3_TestRat,3)="LTE",1,0)*IF(Operator3_Test256="True",1,0))</f>
        <v>0</v>
      </c>
      <c r="G61" s="724"/>
      <c r="H61" s="715"/>
      <c r="K61" s="10"/>
      <c r="L61" s="10"/>
      <c r="M61" s="10"/>
      <c r="N61" s="10"/>
    </row>
    <row r="62" spans="3:14" s="9" customFormat="1" ht="30.6" customHeight="1" thickBot="1" x14ac:dyDescent="0.3">
      <c r="C62" s="72" t="s">
        <v>618</v>
      </c>
      <c r="D62" s="123">
        <f ca="1">IF((D25 + D40)=0,0,D61/(D25 + D40))</f>
        <v>0</v>
      </c>
      <c r="E62" s="123">
        <f t="shared" ref="E62:F62" ca="1" si="13">IF((E25 + E40)=0,0,E61/(E25 + E40))</f>
        <v>0</v>
      </c>
      <c r="F62" s="123">
        <f t="shared" ca="1" si="13"/>
        <v>0</v>
      </c>
      <c r="G62" s="738"/>
      <c r="H62" s="739"/>
      <c r="K62" s="10"/>
      <c r="L62" s="10"/>
      <c r="M62" s="10"/>
      <c r="N62" s="10"/>
    </row>
    <row r="63" spans="3:14" s="9" customFormat="1" ht="30.6" customHeight="1" x14ac:dyDescent="0.25">
      <c r="C63" s="70" t="s">
        <v>294</v>
      </c>
      <c r="D63" s="79">
        <f t="array" aca="1" ref="D63" ca="1">SUM(SUBTOTAL(3,OFFSET(Operator1_TestRatStart,ROW(Operator1_TestRat)-ROW(Operator1_TestRatStart),0,1))*IF(LEFT(Operator1_TestRat,3)="LTE",1,0)*IF(Operator1_TestType="httpTransfer",1,0)*IF(Operator1_TestDire="UL",1,0))</f>
        <v>0</v>
      </c>
      <c r="E63" s="79">
        <f t="array" aca="1" ref="E63" ca="1">SUM(SUBTOTAL(3,OFFSET(Operator2_TestRatStart,ROW(Operator2_TestRat)-ROW(Operator2_TestRatStart),0,1))*IF(LEFT(Operator2_TestRat,3)="LTE",1,0)*IF(Operator2_TestType="httpTransfer",1,0)*IF(Operator2_TestDire="UL",1,0))</f>
        <v>0</v>
      </c>
      <c r="F63" s="79">
        <f t="array" aca="1" ref="F63" ca="1">SUM(SUBTOTAL(3,OFFSET(Operator3_TestRatStart,ROW(Operator3_TestRat)-ROW(Operator3_TestRatStart),0,1))*IF(LEFT(Operator3_TestRat,3)="LTE",1,0)*IF(Operator3_TestType="httpTransfer",1,0)*IF(Operator3_TestDire="UL",1,0))</f>
        <v>0</v>
      </c>
      <c r="G63" s="83"/>
      <c r="H63" s="63"/>
      <c r="K63" s="10"/>
      <c r="L63" s="10"/>
      <c r="M63" s="10"/>
      <c r="N63" s="10"/>
    </row>
    <row r="64" spans="3:14" s="9" customFormat="1" ht="30.6" customHeight="1" x14ac:dyDescent="0.25">
      <c r="C64" s="71" t="s">
        <v>637</v>
      </c>
      <c r="D64" s="80">
        <f t="array" aca="1" ref="D64" ca="1">SUM(SUBTOTAL(3,OFFSET(Operator1_TestTypeStart,ROW(Operator1_TestType)-ROW(Operator1_TestTypeStart),0,1))*IF(Operator1_TestType="httpTransfer",1,0)*IF(Operator1_TestDire="UL",1,0)*IF(Operator1_Test64u="True",1,0))</f>
        <v>0</v>
      </c>
      <c r="E64" s="80">
        <f t="array" aca="1" ref="E64" ca="1">SUM(SUBTOTAL(3,OFFSET(Operator2_TestTypeStart,ROW(Operator2_TestType)-ROW(Operator2_TestTypeStart),0,1))*IF(Operator2_TestType="httpTransfer",1,0)*IF(Operator2_TestDire="UL",1,0)*IF(Operator2_Test64u="True",1,0))</f>
        <v>0</v>
      </c>
      <c r="F64" s="80">
        <f t="array" aca="1" ref="F64" ca="1">SUM(SUBTOTAL(3,OFFSET(Operator3_TestTypeStart,ROW(Operator3_TestType)-ROW(Operator3_TestTypeStart),0,1))*IF(Operator3_TestType="httpTransfer",1,0)*IF(Operator3_TestDire="UL",1,0)*IF(Operator3_Test64u="True",1,0))</f>
        <v>0</v>
      </c>
      <c r="G64" s="84"/>
      <c r="H64" s="64"/>
      <c r="K64" s="10"/>
      <c r="L64" s="10"/>
      <c r="M64" s="10"/>
      <c r="N64" s="10"/>
    </row>
    <row r="65" spans="3:14" s="9" customFormat="1" ht="30.6" customHeight="1" thickBot="1" x14ac:dyDescent="0.3">
      <c r="C65" s="72" t="s">
        <v>281</v>
      </c>
      <c r="D65" s="123">
        <f ca="1">IF((D33 + D51)=0,0,D64/(D33 + D51))</f>
        <v>0</v>
      </c>
      <c r="E65" s="123">
        <f t="shared" ref="E65:F65" ca="1" si="14">IF((E33 + E51)=0,0,E64/(E33 + E51))</f>
        <v>0</v>
      </c>
      <c r="F65" s="123">
        <f t="shared" ca="1" si="14"/>
        <v>0</v>
      </c>
      <c r="G65" s="86"/>
      <c r="H65" s="65"/>
      <c r="K65" s="10"/>
      <c r="L65" s="10"/>
      <c r="M65" s="10"/>
      <c r="N65" s="10"/>
    </row>
    <row r="66" spans="3:14" ht="28.5" thickBot="1" x14ac:dyDescent="0.35">
      <c r="C66" s="141" t="s">
        <v>330</v>
      </c>
      <c r="D66" s="743" t="s">
        <v>655</v>
      </c>
      <c r="E66" s="743" t="s">
        <v>656</v>
      </c>
      <c r="F66" s="743" t="s">
        <v>657</v>
      </c>
      <c r="G66" s="67" t="s">
        <v>276</v>
      </c>
      <c r="H66" s="68" t="s">
        <v>277</v>
      </c>
      <c r="K66" s="4"/>
      <c r="L66" s="4"/>
      <c r="M66" s="4"/>
      <c r="N66" s="4"/>
    </row>
    <row r="67" spans="3:14" s="9" customFormat="1" ht="30.6" customHeight="1" x14ac:dyDescent="0.25">
      <c r="C67" s="90" t="s">
        <v>649</v>
      </c>
      <c r="D67" s="87">
        <f t="array" aca="1" ref="D67" ca="1">SUM(SUBTOTAL(3,OFFSET(Operator1_TestTypeStart,ROW(Operator1_TestType)-ROW(Operator1_TestTypeStart),0,1))*IF(Operator1_TestType="httpBrowser",1,0))</f>
        <v>0</v>
      </c>
      <c r="E67" s="73">
        <f t="array" aca="1" ref="E67" ca="1">SUM(SUBTOTAL(3,OFFSET(Operator2_TestTypeStart,ROW(Operator2_TestType)-ROW(Operator2_TestTypeStart),0,1))*IF(Operator2_TestType="httpBrowser",1,0))</f>
        <v>0</v>
      </c>
      <c r="F67" s="73">
        <f t="array" aca="1" ref="F67" ca="1">SUM(SUBTOTAL(3,OFFSET(Operator3_TestTypeStart,ROW(Operator3_TestType)-ROW(Operator3_TestTypeStart),0,1))*IF(Operator3_TestType="httpBrowser",1,0))</f>
        <v>0</v>
      </c>
      <c r="G67" s="83"/>
      <c r="H67" s="63"/>
      <c r="K67" s="10"/>
      <c r="L67" s="10"/>
      <c r="M67" s="10"/>
      <c r="N67" s="10"/>
    </row>
    <row r="68" spans="3:14" s="9" customFormat="1" ht="30.6" customHeight="1" x14ac:dyDescent="0.25">
      <c r="C68" s="91" t="s">
        <v>51</v>
      </c>
      <c r="D68" s="88">
        <f t="array" aca="1" ref="D68" ca="1">SUM(SUBTOTAL(3,OFFSET(Operator1_TestTypeStart,ROW(Operator1_TestType)-ROW(Operator1_TestTypeStart),0,1))*IF(Operator1_TestType="httpBrowser",1,0)*IF(Operator1_TestStat="Cutoff",1,0))</f>
        <v>0</v>
      </c>
      <c r="E68" s="74">
        <f t="array" aca="1" ref="E68" ca="1">SUM(SUBTOTAL(3,OFFSET(Operator2_TestTypeStart,ROW(Operator2_TestType)-ROW(Operator2_TestTypeStart),0,1))*IF(Operator2_TestType="httpBrowser",1,0)*IF(Operator2_TestStat="Cutoff",1,0))</f>
        <v>0</v>
      </c>
      <c r="F68" s="74">
        <f t="array" aca="1" ref="F68" ca="1">SUM(SUBTOTAL(3,OFFSET(Operator3_TestTypeStart,ROW(Operator3_TestType)-ROW(Operator3_TestTypeStart),0,1))*IF(Operator3_TestType="httpBrowser",1,0)*IF(Operator3_TestStat="Cutoff",1,0))</f>
        <v>0</v>
      </c>
      <c r="G68" s="84"/>
      <c r="H68" s="64"/>
      <c r="K68" s="10"/>
      <c r="L68" s="10"/>
      <c r="M68" s="10"/>
      <c r="N68" s="10"/>
    </row>
    <row r="69" spans="3:14" s="9" customFormat="1" ht="30.6" customHeight="1" x14ac:dyDescent="0.25">
      <c r="C69" s="91" t="s">
        <v>638</v>
      </c>
      <c r="D69" s="88">
        <f t="array" aca="1" ref="D69" ca="1">SUM(SUBTOTAL(3,OFFSET(Operator1_TestTypeStart,ROW(Operator1_TestType)-ROW(Operator1_TestTypeStart),0,1))*IF(Operator1_TestType="httpBrowser",1,0)*IF(Operator1_TestStat="Completed",1,0))</f>
        <v>0</v>
      </c>
      <c r="E69" s="74">
        <f t="array" aca="1" ref="E69" ca="1">SUM(SUBTOTAL(3,OFFSET(Operator2_TestTypeStart,ROW(Operator2_TestType)-ROW(Operator2_TestTypeStart),0,1))*IF(Operator2_TestType="httpBrowser",1,0)*IF(Operator2_TestStat="Completed",1,0))</f>
        <v>0</v>
      </c>
      <c r="F69" s="74">
        <f t="array" aca="1" ref="F69" ca="1">SUM(SUBTOTAL(3,OFFSET(Operator3_TestTypeStart,ROW(Operator3_TestType)-ROW(Operator3_TestTypeStart),0,1))*IF(Operator3_TestType="httpBrowser",1,0)*IF(Operator3_TestStat="Completed",1,0))</f>
        <v>0</v>
      </c>
      <c r="G69" s="84"/>
      <c r="H69" s="64"/>
      <c r="K69" s="10"/>
      <c r="L69" s="10"/>
      <c r="M69" s="10"/>
      <c r="N69" s="10"/>
    </row>
    <row r="70" spans="3:14" s="9" customFormat="1" ht="30.6" customHeight="1" x14ac:dyDescent="0.25">
      <c r="C70" s="91" t="s">
        <v>53</v>
      </c>
      <c r="D70" s="88">
        <f t="array" aca="1" ref="D70" ca="1">SUM(SUBTOTAL(3,OFFSET(Operator1_TestTypeStart,ROW(Operator1_TestType)-ROW(Operator1_TestTypeStart),0,1))*IF(Operator1_TestType="httpBrowser",1,0)*IF(Operator1_TestStat="Failed",1,0))</f>
        <v>0</v>
      </c>
      <c r="E70" s="74">
        <f t="array" aca="1" ref="E70" ca="1">SUM(SUBTOTAL(3,OFFSET(Operator2_TestTypeStart,ROW(Operator2_TestType)-ROW(Operator2_TestTypeStart),0,1))*IF(Operator2_TestType="httpBrowser",1,0)*IF(Operator2_TestStat="Failed",1,0))</f>
        <v>0</v>
      </c>
      <c r="F70" s="74">
        <f t="array" aca="1" ref="F70" ca="1">SUM(SUBTOTAL(3,OFFSET(Operator3_TestTypeStart,ROW(Operator3_TestType)-ROW(Operator3_TestTypeStart),0,1))*IF(Operator3_TestType="httpBrowser",1,0)*IF(Operator3_TestStat="Failed",1,0))</f>
        <v>0</v>
      </c>
      <c r="G70" s="84"/>
      <c r="H70" s="64"/>
      <c r="K70" s="10"/>
      <c r="L70" s="10"/>
      <c r="M70" s="10"/>
      <c r="N70" s="10"/>
    </row>
    <row r="71" spans="3:14" s="9" customFormat="1" ht="30.6" customHeight="1" x14ac:dyDescent="0.25">
      <c r="C71" s="91" t="s">
        <v>54</v>
      </c>
      <c r="D71" s="88">
        <f ca="1">IF(D67=0,0,D67-D70)</f>
        <v>0</v>
      </c>
      <c r="E71" s="74">
        <f t="shared" ref="E71:F71" ca="1" si="15">IF(E67=0,0,E67-E70)</f>
        <v>0</v>
      </c>
      <c r="F71" s="74">
        <f t="shared" ca="1" si="15"/>
        <v>0</v>
      </c>
      <c r="G71" s="84"/>
      <c r="H71" s="64"/>
      <c r="K71" s="10"/>
      <c r="L71" s="10"/>
      <c r="M71" s="10"/>
      <c r="N71" s="10"/>
    </row>
    <row r="72" spans="3:14" s="9" customFormat="1" ht="30.6" customHeight="1" x14ac:dyDescent="0.25">
      <c r="C72" s="91" t="s">
        <v>55</v>
      </c>
      <c r="D72" s="94">
        <f ca="1">IF(D67=0,0,D70/D67)</f>
        <v>0</v>
      </c>
      <c r="E72" s="77">
        <f t="shared" ref="E72:F72" ca="1" si="16">IF(E67=0,0,E70/E67)</f>
        <v>0</v>
      </c>
      <c r="F72" s="77">
        <f t="shared" ca="1" si="16"/>
        <v>0</v>
      </c>
      <c r="G72" s="84"/>
      <c r="H72" s="64"/>
      <c r="K72" s="10"/>
      <c r="L72" s="10"/>
      <c r="M72" s="10"/>
      <c r="N72" s="10"/>
    </row>
    <row r="73" spans="3:14" s="9" customFormat="1" ht="30.6" customHeight="1" x14ac:dyDescent="0.25">
      <c r="C73" s="91" t="s">
        <v>56</v>
      </c>
      <c r="D73" s="94">
        <f ca="1">IF((D69+D68)=0,0,D68/(D68+D69))</f>
        <v>0</v>
      </c>
      <c r="E73" s="77">
        <f t="shared" ref="E73:F73" ca="1" si="17">IF((E69+E68)=0,0,E68/(E68+E69))</f>
        <v>0</v>
      </c>
      <c r="F73" s="77">
        <f t="shared" ca="1" si="17"/>
        <v>0</v>
      </c>
      <c r="G73" s="84"/>
      <c r="H73" s="64"/>
      <c r="K73" s="10"/>
      <c r="L73" s="10"/>
      <c r="M73" s="10"/>
      <c r="N73" s="10"/>
    </row>
    <row r="74" spans="3:14" s="9" customFormat="1" ht="30.6" customHeight="1" x14ac:dyDescent="0.25">
      <c r="C74" s="91" t="s">
        <v>57</v>
      </c>
      <c r="D74" s="95">
        <f ca="1">IF(D67=0,0,D69/D67)</f>
        <v>0</v>
      </c>
      <c r="E74" s="81">
        <f t="shared" ref="E74:F74" ca="1" si="18">IF(E67=0,0,E69/E67)</f>
        <v>0</v>
      </c>
      <c r="F74" s="81">
        <f t="shared" ca="1" si="18"/>
        <v>0</v>
      </c>
      <c r="G74" s="105">
        <v>0.8</v>
      </c>
      <c r="H74" s="106">
        <v>0.99</v>
      </c>
      <c r="K74" s="10"/>
      <c r="L74" s="10"/>
      <c r="M74" s="10"/>
      <c r="N74" s="10"/>
    </row>
    <row r="75" spans="3:14" s="9" customFormat="1" ht="30.6" customHeight="1" x14ac:dyDescent="0.25">
      <c r="C75" s="91" t="s">
        <v>58</v>
      </c>
      <c r="D75" s="587">
        <f t="array" aca="1" ref="D75" ca="1">IFERROR(MIN(IF(SUBTOTAL(3,OFFSET(Operator1_TestTranStart,ROW(Operator1_TestTran)-ROW(Operator1_TestTranStart),,1)),IF(Operator1_TestStat="Completed",IF(Operator1_TestType = "httpbrowser",Operator1_TestTran,FALSE),FALSE),FALSE)),"")</f>
        <v>0</v>
      </c>
      <c r="E75" s="588">
        <f t="array" aca="1" ref="E75" ca="1">IFERROR(MIN(IF(SUBTOTAL(3,OFFSET(Operator2_TestTranStart,ROW(Operator2_TestTran)-ROW(Operator2_TestTranStart),,1)),IF(Operator2_TestStat="Completed",IF(Operator2_TestType = "httpbrowser",Operator2_TestTran,FALSE),FALSE),FALSE)),"")</f>
        <v>0</v>
      </c>
      <c r="F75" s="588">
        <f t="array" aca="1" ref="F75" ca="1">IFERROR(MIN(IF(SUBTOTAL(3,OFFSET(Operator3_TestTranStart,ROW(Operator3_TestTran)-ROW(Operator3_TestTranStart),,1)),IF(Operator3_TestStat="Completed",IF(Operator3_TestType = "httpbrowser",Operator3_TestTran,FALSE),FALSE),FALSE)),"")</f>
        <v>0</v>
      </c>
      <c r="G75" s="84"/>
      <c r="H75" s="64"/>
      <c r="K75" s="10"/>
      <c r="L75" s="10"/>
      <c r="M75" s="10"/>
      <c r="N75" s="10"/>
    </row>
    <row r="76" spans="3:14" s="9" customFormat="1" ht="30.6" customHeight="1" x14ac:dyDescent="0.25">
      <c r="C76" s="91" t="s">
        <v>59</v>
      </c>
      <c r="D76" s="589" t="str">
        <f t="array" aca="1" ref="D76" ca="1">IFERROR(PERCENTILE(IF(SUBTOTAL(3,OFFSET(Operator1_TestTranStart,ROW(Operator1_TestTran)-ROW(Operator1_TestTranStart),,1)),IF(Operator1_TestStat="Completed",IF(Operator1_TestType = "httpbrowser",Operator1_TestTran,FALSE),FALSE),FALSE),0.1),"0")</f>
        <v>0</v>
      </c>
      <c r="E76" s="590" t="str">
        <f t="array" aca="1" ref="E76" ca="1">IFERROR(PERCENTILE(IF(SUBTOTAL(3,OFFSET(Operator2_TestTranStart,ROW(Operator2_TestTran)-ROW(Operator2_TestTranStart),,1)),IF(Operator2_TestStat="Completed",IF(Operator2_TestType = "httpbrowser",Operator2_TestTran,FALSE),FALSE),FALSE),0.1),"0")</f>
        <v>0</v>
      </c>
      <c r="F76" s="590" t="str">
        <f t="array" aca="1" ref="F76" ca="1">IFERROR(PERCENTILE(IF(SUBTOTAL(3,OFFSET(Operator3_TestTranStart,ROW(Operator3_TestTran)-ROW(Operator3_TestTranStart),,1)),IF(Operator3_TestStat="Completed",IF(Operator3_TestType = "httpbrowser",Operator3_TestTran,FALSE),FALSE),FALSE),0.1),"0")</f>
        <v>0</v>
      </c>
      <c r="G76" s="84"/>
      <c r="H76" s="64"/>
      <c r="K76" s="10"/>
      <c r="L76" s="10"/>
      <c r="M76" s="10"/>
      <c r="N76" s="10"/>
    </row>
    <row r="77" spans="3:14" s="9" customFormat="1" ht="30.6" customHeight="1" x14ac:dyDescent="0.25">
      <c r="C77" s="91" t="s">
        <v>60</v>
      </c>
      <c r="D77" s="591" t="str">
        <f t="array" aca="1" ref="D77" ca="1">IFERROR(AVERAGE(IF(SUBTOTAL(3,OFFSET(Operator1_TestTranStart,ROW(Operator1_TestTran)-ROW(Operator1_TestTranStart),,1)),IF(Operator1_TestStat="Completed",IF(Operator1_TestType = "httpbrowser",Operator1_TestTran,FALSE),FALSE),FALSE)),"0")</f>
        <v>0</v>
      </c>
      <c r="E77" s="592" t="str">
        <f t="array" aca="1" ref="E77" ca="1">IFERROR(AVERAGE(IF(SUBTOTAL(3,OFFSET(Operator2_TestTranStart,ROW(Operator2_TestTran)-ROW(Operator2_TestTranStart),,1)),IF(Operator2_TestStat="Completed",IF(Operator2_TestType = "httpbrowser",Operator2_TestTran,FALSE),FALSE),FALSE)),"0")</f>
        <v>0</v>
      </c>
      <c r="F77" s="592" t="str">
        <f t="array" aca="1" ref="F77" ca="1">IFERROR(AVERAGE(IF(SUBTOTAL(3,OFFSET(Operator3_TestTranStart,ROW(Operator3_TestTran)-ROW(Operator3_TestTranStart),,1)),IF(Operator3_TestStat="Completed",IF(Operator3_TestType = "httpbrowser",Operator3_TestTran,FALSE),FALSE),FALSE)),"0")</f>
        <v>0</v>
      </c>
      <c r="G77" s="113">
        <v>6</v>
      </c>
      <c r="H77" s="114">
        <v>1.5</v>
      </c>
      <c r="K77" s="10"/>
      <c r="L77" s="10"/>
      <c r="M77" s="10"/>
      <c r="N77" s="10"/>
    </row>
    <row r="78" spans="3:14" s="9" customFormat="1" ht="30.6" customHeight="1" x14ac:dyDescent="0.25">
      <c r="C78" s="91" t="s">
        <v>61</v>
      </c>
      <c r="D78" s="589" t="str">
        <f t="array" aca="1" ref="D78" ca="1">IFERROR(PERCENTILE(IF(SUBTOTAL(3,OFFSET(Operator1_TestTranStart,ROW(Operator1_TestTran)-ROW(Operator1_TestTranStart),,1)),IF(Operator1_TestStat="Completed",IF(Operator1_TestType = "httpbrowser",Operator1_TestTran,FALSE),FALSE),FALSE),0.5),"0")</f>
        <v>0</v>
      </c>
      <c r="E78" s="590" t="str">
        <f t="array" aca="1" ref="E78" ca="1">IFERROR(PERCENTILE(IF(SUBTOTAL(3,OFFSET(Operator2_TestTranStart,ROW(Operator2_TestTran)-ROW(Operator2_TestTranStart),,1)),IF(Operator2_TestStat="Completed",IF(Operator2_TestType = "httpbrowser",Operator2_TestTran,FALSE),FALSE),FALSE),0.5),"0")</f>
        <v>0</v>
      </c>
      <c r="F78" s="590" t="str">
        <f t="array" aca="1" ref="F78" ca="1">IFERROR(PERCENTILE(IF(SUBTOTAL(3,OFFSET(Operator3_TestTranStart,ROW(Operator3_TestTran)-ROW(Operator3_TestTranStart),,1)),IF(Operator3_TestStat="Completed",IF(Operator3_TestType = "httpbrowser",Operator3_TestTran,FALSE),FALSE),FALSE),0.5),"0")</f>
        <v>0</v>
      </c>
      <c r="G78" s="84"/>
      <c r="H78" s="64"/>
      <c r="K78" s="10"/>
      <c r="L78" s="10"/>
      <c r="M78" s="10"/>
      <c r="N78" s="10"/>
    </row>
    <row r="79" spans="3:14" s="9" customFormat="1" ht="30.6" customHeight="1" x14ac:dyDescent="0.25">
      <c r="C79" s="91" t="s">
        <v>62</v>
      </c>
      <c r="D79" s="589" t="str">
        <f t="array" aca="1" ref="D79" ca="1">IFERROR(PERCENTILE(IF(SUBTOTAL(3,OFFSET(Operator1_TestTranStart,ROW(Operator1_TestTran)-ROW(Operator1_TestTranStart),,1)),IF(Operator1_TestStat="Completed",IF(Operator1_TestType = "httpbrowser",Operator1_TestTran,FALSE),FALSE),FALSE),0.9),"0")</f>
        <v>0</v>
      </c>
      <c r="E79" s="590" t="str">
        <f t="array" aca="1" ref="E79" ca="1">IFERROR(PERCENTILE(IF(SUBTOTAL(3,OFFSET(Operator2_TestTranStart,ROW(Operator2_TestTran)-ROW(Operator2_TestTranStart),,1)),IF(Operator2_TestStat="Completed",IF(Operator2_TestType = "httpbrowser",Operator2_TestTran,FALSE),FALSE),FALSE),0.9),"0")</f>
        <v>0</v>
      </c>
      <c r="F79" s="590" t="str">
        <f t="array" aca="1" ref="F79" ca="1">IFERROR(PERCENTILE(IF(SUBTOTAL(3,OFFSET(Operator3_TestTranStart,ROW(Operator3_TestTran)-ROW(Operator3_TestTranStart),,1)),IF(Operator3_TestStat="Completed",IF(Operator3_TestType = "httpbrowser",Operator3_TestTran,FALSE),FALSE),FALSE),0.9),"0")</f>
        <v>0</v>
      </c>
      <c r="G79" s="84"/>
      <c r="H79" s="64"/>
      <c r="K79" s="10"/>
      <c r="L79" s="10"/>
      <c r="M79" s="10"/>
      <c r="N79" s="10"/>
    </row>
    <row r="80" spans="3:14" s="9" customFormat="1" ht="30.6" customHeight="1" x14ac:dyDescent="0.25">
      <c r="C80" s="91" t="s">
        <v>63</v>
      </c>
      <c r="D80" s="589">
        <f t="array" aca="1" ref="D80" ca="1">IFERROR(MAX(IF(SUBTOTAL(3,OFFSET(Operator1_TestTranStart,ROW(Operator1_TestTran)-ROW(Operator1_TestTranStart),,1)),IF(Operator1_TestStat="Completed",IF(Operator1_TestType = "httpbrowser",Operator1_TestTran,FALSE),FALSE),FALSE)),"")</f>
        <v>0</v>
      </c>
      <c r="E80" s="590">
        <f t="array" aca="1" ref="E80" ca="1">IFERROR(MAX(IF(SUBTOTAL(3,OFFSET(Operator2_TestTranStart,ROW(Operator2_TestTran)-ROW(Operator2_TestTranStart),,1)),IF(Operator2_TestStat="Completed",IF(Operator2_TestType = "httpbrowser",Operator2_TestTran,FALSE),FALSE),FALSE)),"")</f>
        <v>0</v>
      </c>
      <c r="F80" s="590">
        <f t="array" aca="1" ref="F80" ca="1">IFERROR(MAX(IF(SUBTOTAL(3,OFFSET(Operator3_TestTranStart,ROW(Operator3_TestTran)-ROW(Operator3_TestTranStart),,1)),IF(Operator3_TestStat="Completed",IF(Operator3_TestType = "httpbrowser",Operator3_TestTran,FALSE),FALSE),FALSE)),"")</f>
        <v>0</v>
      </c>
      <c r="G80" s="84"/>
      <c r="H80" s="64"/>
      <c r="K80" s="10"/>
      <c r="L80" s="10"/>
      <c r="M80" s="10"/>
      <c r="N80" s="10"/>
    </row>
    <row r="81" spans="3:14" s="9" customFormat="1" ht="30.6" customHeight="1" x14ac:dyDescent="0.25">
      <c r="C81" s="91" t="s">
        <v>64</v>
      </c>
      <c r="D81" s="593">
        <f t="array" aca="1" ref="D81" ca="1">IFERROR(MIN(IF(SUBTOTAL(3,OFFSET(Operator1_TestRttStart,ROW(Operator1_TestRtt)-ROW(Operator1_TestRttStart),,1)),IF(Operator1_TestStat="Completed",IF(Operator1_TestType = "httpbrowser",Operator1_TestRtt,FALSE),FALSE),FALSE)),"")</f>
        <v>0</v>
      </c>
      <c r="E81" s="594">
        <f t="array" aca="1" ref="E81" ca="1">IFERROR(MIN(IF(SUBTOTAL(3,OFFSET(Operator2_TestRttStart,ROW(Operator2_TestRtt)-ROW(Operator2_TestRttStart),,1)),IF(Operator2_TestStat="Completed",IF(Operator2_TestType = "httpbrowser",Operator2_TestRtt,FALSE),FALSE),FALSE)),"")</f>
        <v>0</v>
      </c>
      <c r="F81" s="594">
        <f t="array" aca="1" ref="F81" ca="1">IFERROR(MIN(IF(SUBTOTAL(3,OFFSET(Operator3_TestRttStart,ROW(Operator3_TestRtt)-ROW(Operator3_TestRttStart),,1)),IF(Operator3_TestStat="Completed",IF(Operator3_TestType = "httpbrowser",Operator3_TestRtt,FALSE),FALSE),FALSE)),"")</f>
        <v>0</v>
      </c>
      <c r="G81" s="84"/>
      <c r="H81" s="64"/>
      <c r="K81" s="10"/>
      <c r="L81" s="10"/>
      <c r="M81" s="10"/>
      <c r="N81" s="10"/>
    </row>
    <row r="82" spans="3:14" s="9" customFormat="1" ht="30.6" customHeight="1" x14ac:dyDescent="0.25">
      <c r="C82" s="91" t="s">
        <v>65</v>
      </c>
      <c r="D82" s="593" t="str">
        <f t="array" aca="1" ref="D82" ca="1">IFERROR(PERCENTILE(IF(SUBTOTAL(3,OFFSET(Operator1_TestRttStart,ROW(Operator1_TestRtt)-ROW(Operator1_TestRttStart),0,1)),IF(Operator1_TestStat="Completed",IF(Operator1_TestType = "httpbrowser",Operator1_TestRtt,FALSE),FALSE),FALSE),0.1),"0")</f>
        <v>0</v>
      </c>
      <c r="E82" s="594" t="str">
        <f t="array" aca="1" ref="E82" ca="1">IFERROR(PERCENTILE(IF(SUBTOTAL(3,OFFSET(Operator2_TestRttStart,ROW(Operator2_TestRtt)-ROW(Operator2_TestRttStart),0,1)),IF(Operator2_TestStat="Completed",IF(Operator2_TestType = "httpbrowser",Operator2_TestRtt,FALSE),FALSE),FALSE),0.1),"0")</f>
        <v>0</v>
      </c>
      <c r="F82" s="594" t="str">
        <f t="array" aca="1" ref="F82" ca="1">IFERROR(PERCENTILE(IF(SUBTOTAL(3,OFFSET(Operator3_TestRttStart,ROW(Operator3_TestRtt)-ROW(Operator3_TestRttStart),0,1)),IF(Operator3_TestStat="Completed",IF(Operator3_TestType = "httpbrowser",Operator3_TestRtt,FALSE),FALSE),FALSE),0.1),"0")</f>
        <v>0</v>
      </c>
      <c r="G82" s="84"/>
      <c r="H82" s="64"/>
      <c r="K82" s="10"/>
      <c r="L82" s="10"/>
      <c r="M82" s="10"/>
      <c r="N82" s="10"/>
    </row>
    <row r="83" spans="3:14" s="9" customFormat="1" ht="30.6" customHeight="1" x14ac:dyDescent="0.25">
      <c r="C83" s="91" t="s">
        <v>66</v>
      </c>
      <c r="D83" s="595" t="str">
        <f t="array" aca="1" ref="D83" ca="1">IFERROR(AVERAGE(IF(SUBTOTAL(3,OFFSET(Operator1_TestRttStart,ROW(Operator1_TestRtt)-ROW(Operator1_TestRttStart),0,1)),IF(Operator1_TestStat="Completed",IF(Operator1_TestType = "httpbrowser",Operator1_TestRtt,FALSE),FALSE),FALSE)),"0")</f>
        <v>0</v>
      </c>
      <c r="E83" s="596" t="str">
        <f t="array" aca="1" ref="E83" ca="1">IFERROR(AVERAGE(IF(SUBTOTAL(3,OFFSET(Operator2_TestRttStart,ROW(Operator2_TestRtt)-ROW(Operator2_TestRttStart),0,1)),IF(Operator2_TestStat="Completed",IF(Operator2_TestType = "httpbrowser",Operator2_TestRtt,FALSE),FALSE),FALSE)),"0")</f>
        <v>0</v>
      </c>
      <c r="F83" s="596" t="str">
        <f t="array" aca="1" ref="F83" ca="1">IFERROR(AVERAGE(IF(SUBTOTAL(3,OFFSET(Operator3_TestRttStart,ROW(Operator3_TestRtt)-ROW(Operator3_TestRttStart),0,1)),IF(Operator3_TestStat="Completed",IF(Operator3_TestType = "httpbrowser",Operator3_TestRtt,FALSE),FALSE),FALSE)),"0")</f>
        <v>0</v>
      </c>
      <c r="G83" s="109">
        <v>150</v>
      </c>
      <c r="H83" s="110">
        <v>30</v>
      </c>
      <c r="K83" s="10"/>
      <c r="L83" s="10"/>
      <c r="M83" s="10"/>
      <c r="N83" s="10"/>
    </row>
    <row r="84" spans="3:14" s="9" customFormat="1" ht="30.6" customHeight="1" x14ac:dyDescent="0.25">
      <c r="C84" s="91" t="s">
        <v>67</v>
      </c>
      <c r="D84" s="593" t="str">
        <f t="array" aca="1" ref="D84" ca="1">IFERROR(PERCENTILE(IF(SUBTOTAL(3,OFFSET(Operator1_TestRttStart,ROW(Operator1_TestRtt)-ROW(Operator1_TestRttStart),0,1)),IF(Operator1_TestStat="Completed",IF(Operator1_TestType = "httpbrowser",Operator1_TestRtt,FALSE),FALSE),FALSE),0.5),"0")</f>
        <v>0</v>
      </c>
      <c r="E84" s="594" t="str">
        <f t="array" aca="1" ref="E84" ca="1">IFERROR(PERCENTILE(IF(SUBTOTAL(3,OFFSET(Operator2_TestRttStart,ROW(Operator2_TestRtt)-ROW(Operator2_TestRttStart),0,1)),IF(Operator2_TestStat="Completed",IF(Operator2_TestType = "httpbrowser",Operator2_TestRtt,FALSE),FALSE),FALSE),0.5),"0")</f>
        <v>0</v>
      </c>
      <c r="F84" s="594" t="str">
        <f t="array" aca="1" ref="F84" ca="1">IFERROR(PERCENTILE(IF(SUBTOTAL(3,OFFSET(Operator3_TestRttStart,ROW(Operator3_TestRtt)-ROW(Operator3_TestRttStart),0,1)),IF(Operator3_TestStat="Completed",IF(Operator3_TestType = "httpbrowser",Operator3_TestRtt,FALSE),FALSE),FALSE),0.5),"0")</f>
        <v>0</v>
      </c>
      <c r="G84" s="84"/>
      <c r="H84" s="64"/>
      <c r="K84" s="10"/>
      <c r="L84" s="10"/>
      <c r="M84" s="10"/>
      <c r="N84" s="10"/>
    </row>
    <row r="85" spans="3:14" s="9" customFormat="1" ht="30.6" customHeight="1" x14ac:dyDescent="0.25">
      <c r="C85" s="91" t="s">
        <v>68</v>
      </c>
      <c r="D85" s="593" t="str">
        <f t="array" aca="1" ref="D85" ca="1">IFERROR(PERCENTILE(IF(SUBTOTAL(3,OFFSET(Operator1_TestRttStart,ROW(Operator1_TestRtt)-ROW(Operator1_TestRttStart),0,1)),IF(Operator1_TestStat="Completed",IF(Operator1_TestType = "httpbrowser",Operator1_TestRtt,FALSE),FALSE),FALSE),0.9),"0")</f>
        <v>0</v>
      </c>
      <c r="E85" s="594" t="str">
        <f t="array" aca="1" ref="E85" ca="1">IFERROR(PERCENTILE(IF(SUBTOTAL(3,OFFSET(Operator2_TestRttStart,ROW(Operator2_TestRtt)-ROW(Operator2_TestRttStart),0,1)),IF(Operator2_TestStat="Completed",IF(Operator2_TestType = "httpbrowser",Operator2_TestRtt,FALSE),FALSE),FALSE),0.9),"0")</f>
        <v>0</v>
      </c>
      <c r="F85" s="594" t="str">
        <f t="array" aca="1" ref="F85" ca="1">IFERROR(PERCENTILE(IF(SUBTOTAL(3,OFFSET(Operator3_TestRttStart,ROW(Operator3_TestRtt)-ROW(Operator3_TestRttStart),0,1)),IF(Operator3_TestStat="Completed",IF(Operator3_TestType = "httpbrowser",Operator3_TestRtt,FALSE),FALSE),FALSE),0.9),"0")</f>
        <v>0</v>
      </c>
      <c r="G85" s="84"/>
      <c r="H85" s="64"/>
      <c r="K85" s="10"/>
      <c r="L85" s="10"/>
      <c r="M85" s="10"/>
      <c r="N85" s="10"/>
    </row>
    <row r="86" spans="3:14" s="9" customFormat="1" ht="30.6" customHeight="1" thickBot="1" x14ac:dyDescent="0.3">
      <c r="C86" s="92" t="s">
        <v>69</v>
      </c>
      <c r="D86" s="597">
        <f t="array" aca="1" ref="D86" ca="1">IFERROR(MAX(IF(SUBTOTAL(3,OFFSET(Operator1_TestRttStart,ROW(Operator1_TestRtt)-ROW(Operator1_TestRttStart),,1)),IF(Operator1_TestStat="Completed",IF(Operator1_TestType = "httpbrowser",Operator1_TestRtt,FALSE),FALSE),FALSE)),"")</f>
        <v>0</v>
      </c>
      <c r="E86" s="598">
        <f t="array" aca="1" ref="E86" ca="1">IFERROR(MAX(IF(SUBTOTAL(3,OFFSET(Operator2_TestRttStart,ROW(Operator2_TestRtt)-ROW(Operator2_TestRttStart),,1)),IF(Operator2_TestStat="Completed",IF(Operator2_TestType = "httpbrowser",Operator2_TestRtt,FALSE),FALSE),FALSE)),"")</f>
        <v>0</v>
      </c>
      <c r="F86" s="598">
        <f t="array" aca="1" ref="F86" ca="1">IFERROR(MAX(IF(SUBTOTAL(3,OFFSET(Operator3_TestRttStart,ROW(Operator3_TestRtt)-ROW(Operator3_TestRttStart),,1)),IF(Operator3_TestStat="Completed",IF(Operator3_TestType = "httpbrowser",Operator3_TestRtt,FALSE),FALSE),FALSE)),"")</f>
        <v>0</v>
      </c>
      <c r="G86" s="86"/>
      <c r="H86" s="65"/>
      <c r="K86" s="10"/>
      <c r="L86" s="10"/>
      <c r="M86" s="10"/>
      <c r="N86" s="10"/>
    </row>
    <row r="87" spans="3:14" ht="28.5" thickBot="1" x14ac:dyDescent="0.35">
      <c r="C87" s="141" t="s">
        <v>490</v>
      </c>
      <c r="D87" s="743" t="s">
        <v>655</v>
      </c>
      <c r="E87" s="743" t="s">
        <v>656</v>
      </c>
      <c r="F87" s="743" t="s">
        <v>657</v>
      </c>
      <c r="G87" s="67" t="s">
        <v>276</v>
      </c>
      <c r="H87" s="68" t="s">
        <v>277</v>
      </c>
      <c r="K87" s="4"/>
      <c r="L87" s="4"/>
      <c r="M87" s="4"/>
      <c r="N87" s="4"/>
    </row>
    <row r="88" spans="3:14" s="9" customFormat="1" ht="30.6" customHeight="1" x14ac:dyDescent="0.25">
      <c r="C88" s="90" t="s">
        <v>650</v>
      </c>
      <c r="D88" s="87">
        <f t="array" aca="1" ref="D88" ca="1">SUM(SUBTOTAL(3,OFFSET(Operator1_TestTypeStart,ROW(Operator1_TestType)-ROW(Operator1_TestTypeStart),0,1))*IF(Operator1_TestType="VideoStreaming",1,0))</f>
        <v>0</v>
      </c>
      <c r="E88" s="73">
        <f t="array" aca="1" ref="E88" ca="1">SUM(SUBTOTAL(3,OFFSET(Operator2_TestTypeStart,ROW(Operator2_TestType)-ROW(Operator2_TestTypeStart),0,1))*IF(Operator2_TestType="VideoStreaming",1,0))</f>
        <v>0</v>
      </c>
      <c r="F88" s="73">
        <f t="array" aca="1" ref="F88" ca="1">SUM(SUBTOTAL(3,OFFSET(Operator3_TestTypeStart,ROW(Operator3_TestType)-ROW(Operator3_TestTypeStart),0,1))*IF(Operator3_TestType="VideoStreaming",1,0))</f>
        <v>0</v>
      </c>
      <c r="G88" s="83"/>
      <c r="H88" s="63"/>
      <c r="K88" s="10"/>
      <c r="L88" s="10"/>
      <c r="M88" s="10"/>
      <c r="N88" s="10"/>
    </row>
    <row r="89" spans="3:14" s="9" customFormat="1" ht="30.6" customHeight="1" x14ac:dyDescent="0.25">
      <c r="C89" s="91" t="s">
        <v>639</v>
      </c>
      <c r="D89" s="88">
        <f t="array" aca="1" ref="D89" ca="1">SUM(SUBTOTAL(3,OFFSET(Operator1_TestTypeStart,ROW(Operator1_TestType)-ROW(Operator1_TestTypeStart),0,1))*IF(Operator1_TestType="VideoStreaming",1,0)*IF(Operator1_TestStat&lt;&gt;"Completed",1,0))</f>
        <v>0</v>
      </c>
      <c r="E89" s="74">
        <f t="array" aca="1" ref="E89" ca="1">SUM(SUBTOTAL(3,OFFSET(Operator2_TestTypeStart,ROW(Operator2_TestType)-ROW(Operator2_TestTypeStart),0,1))*IF(Operator2_TestType="VideoStreaming",1,0)*IF(Operator2_TestStat&lt;&gt;"Completed",1,0))</f>
        <v>0</v>
      </c>
      <c r="F89" s="74">
        <f t="array" aca="1" ref="F89" ca="1">SUM(SUBTOTAL(3,OFFSET(Operator3_TestTypeStart,ROW(Operator3_TestType)-ROW(Operator3_TestTypeStart),0,1))*IF(Operator3_TestType="VideoStreaming",1,0)*IF(Operator3_TestStat&lt;&gt;"Completed",1,0))</f>
        <v>0</v>
      </c>
      <c r="G89" s="84"/>
      <c r="H89" s="64"/>
      <c r="K89" s="10"/>
      <c r="L89" s="10"/>
      <c r="M89" s="10"/>
      <c r="N89" s="10"/>
    </row>
    <row r="90" spans="3:14" s="9" customFormat="1" ht="30.6" customHeight="1" x14ac:dyDescent="0.25">
      <c r="C90" s="91" t="s">
        <v>640</v>
      </c>
      <c r="D90" s="88">
        <f t="array" aca="1" ref="D90" ca="1">SUM(SUBTOTAL(3,OFFSET(Operator1_TestTypeStart,ROW(Operator1_TestType)-ROW(Operator1_TestTypeStart),0,1))*IF(Operator1_TestType="VideoStreaming",1,0)*IF(Operator1_TestStat="Completed",1,0))</f>
        <v>0</v>
      </c>
      <c r="E90" s="74">
        <f t="array" aca="1" ref="E90" ca="1">SUM(SUBTOTAL(3,OFFSET(Operator2_TestTypeStart,ROW(Operator2_TestType)-ROW(Operator2_TestTypeStart),0,1))*IF(Operator2_TestType="VideoStreaming",1,0)*IF(Operator2_TestStat="Completed",1,0))</f>
        <v>0</v>
      </c>
      <c r="F90" s="74">
        <f t="array" aca="1" ref="F90" ca="1">SUM(SUBTOTAL(3,OFFSET(Operator3_TestTypeStart,ROW(Operator3_TestType)-ROW(Operator3_TestTypeStart),0,1))*IF(Operator3_TestType="VideoStreaming",1,0)*IF(Operator3_TestStat="Completed",1,0))</f>
        <v>0</v>
      </c>
      <c r="G90" s="84"/>
      <c r="H90" s="64"/>
      <c r="K90" s="10"/>
      <c r="L90" s="10"/>
      <c r="M90" s="10"/>
      <c r="N90" s="10"/>
    </row>
    <row r="91" spans="3:14" s="9" customFormat="1" ht="30.6" customHeight="1" thickBot="1" x14ac:dyDescent="0.3">
      <c r="C91" s="124" t="s">
        <v>286</v>
      </c>
      <c r="D91" s="125">
        <f ca="1">IF(D88=0,0,D90/D88)</f>
        <v>0</v>
      </c>
      <c r="E91" s="125">
        <f t="shared" ref="E91" ca="1" si="19">IF(E88=0,0,E90/E88)</f>
        <v>0</v>
      </c>
      <c r="F91" s="125">
        <f t="array" aca="1" ref="F91" ca="1">IF(F88=0,0,F90/F88)</f>
        <v>0</v>
      </c>
      <c r="G91" s="126">
        <v>0.8</v>
      </c>
      <c r="H91" s="127">
        <v>0.99</v>
      </c>
      <c r="K91" s="10"/>
      <c r="L91" s="10"/>
      <c r="M91" s="10"/>
      <c r="N91" s="10"/>
    </row>
    <row r="92" spans="3:14" s="9" customFormat="1" ht="30.6" customHeight="1" x14ac:dyDescent="0.25">
      <c r="C92" s="90" t="s">
        <v>287</v>
      </c>
      <c r="D92" s="599">
        <f t="array" aca="1" ref="D92" ca="1">IFERROR(MIN(IF(SUBTOTAL(3,OFFSET(Operator1_TestMosStart,ROW(Operator1_TestMos)-ROW(Operator1_TestMosStart),0,1)),IF(Operator1_TestStat="Completed",IF(Operator1_TestType = "VideoStreaming",Operator1_TestMos,FALSE),FALSE),FALSE)),"")</f>
        <v>0</v>
      </c>
      <c r="E92" s="600">
        <f t="array" aca="1" ref="E92" ca="1">IFERROR(MIN(IF(SUBTOTAL(3,OFFSET(Operator2_TestMosStart,ROW(Operator2_TestMos)-ROW(Operator2_TestMosStart),0,1)),IF(Operator2_TestStat="Completed",IF(Operator2_TestType = "VideoStreaming",Operator2_TestMos,FALSE),FALSE),FALSE)),"")</f>
        <v>0</v>
      </c>
      <c r="F92" s="600">
        <f t="array" aca="1" ref="F92" ca="1">IFERROR(MIN(IF(SUBTOTAL(3,OFFSET(Operator3_TestMosStart,ROW(Operator3_TestMos)-ROW(Operator3_TestMosStart),0,1)),IF(Operator3_TestStat="Completed",IF(Operator3_TestType = "VideoStreaming",Operator3_TestMos,FALSE),FALSE),FALSE)),"")</f>
        <v>0</v>
      </c>
      <c r="G92" s="130"/>
      <c r="H92" s="131"/>
      <c r="K92" s="10"/>
      <c r="L92" s="10"/>
      <c r="M92" s="10"/>
      <c r="N92" s="10"/>
    </row>
    <row r="93" spans="3:14" s="9" customFormat="1" ht="30.6" customHeight="1" x14ac:dyDescent="0.25">
      <c r="C93" s="91" t="s">
        <v>288</v>
      </c>
      <c r="D93" s="601" t="str">
        <f t="array" aca="1" ref="D93" ca="1">IFERROR(PERCENTILE(IF(SUBTOTAL(3,OFFSET(Operator1_TestMosStart,ROW(Operator1_TestMos)-ROW(Operator1_TestMosStart),0,1)),IF(Operator1_TestStat="Completed",IF(Operator1_TestType = "VideoStreaming",Operator1_TestMos,FALSE),FALSE),FALSE),0.1),"0")</f>
        <v>0</v>
      </c>
      <c r="E93" s="602" t="str">
        <f t="array" aca="1" ref="E93" ca="1">IFERROR(PERCENTILE(IF(SUBTOTAL(3,OFFSET(Operator2_TestMosStart,ROW(Operator2_TestMos)-ROW(Operator2_TestMosStart),0,1)),IF(Operator2_TestStat="Completed",IF(Operator2_TestType = "VideoStreaming",Operator2_TestMos,FALSE),FALSE),FALSE),0.1),"0")</f>
        <v>0</v>
      </c>
      <c r="F93" s="602" t="str">
        <f t="array" aca="1" ref="F93" ca="1">IFERROR(PERCENTILE(IF(SUBTOTAL(3,OFFSET(Operator3_TestMosStart,ROW(Operator3_TestMos)-ROW(Operator3_TestMosStart),0,1)),IF(Operator3_TestStat="Completed",IF(Operator3_TestType = "VideoStreaming",Operator3_TestMos,FALSE),FALSE),FALSE),0.1),"0")</f>
        <v>0</v>
      </c>
      <c r="G93" s="107"/>
      <c r="H93" s="108"/>
      <c r="K93" s="10"/>
      <c r="L93" s="10"/>
      <c r="M93" s="10"/>
      <c r="N93" s="10"/>
    </row>
    <row r="94" spans="3:14" s="9" customFormat="1" ht="30.6" customHeight="1" x14ac:dyDescent="0.25">
      <c r="C94" s="91" t="s">
        <v>289</v>
      </c>
      <c r="D94" s="601" t="str">
        <f t="array" aca="1" ref="D94" ca="1">IFERROR(AVERAGE(IF(SUBTOTAL(3,OFFSET(Operator1_TestMosStart,ROW(Operator1_TestMos)-ROW(Operator1_TestMosStart),0,1)),IF(Operator1_TestStat="Completed",IF(Operator1_TestType = "VideoStreaming",Operator1_TestMos,FALSE),FALSE),FALSE)),"0")</f>
        <v>0</v>
      </c>
      <c r="E94" s="602" t="str">
        <f t="array" aca="1" ref="E94" ca="1">IFERROR(AVERAGE(IF(SUBTOTAL(3,OFFSET(Operator2_TestMosStart,ROW(Operator2_TestMos)-ROW(Operator2_TestMosStart),0,1)),IF(Operator2_TestStat="Completed",IF(Operator2_TestType = "VideoStreaming",Operator2_TestMos,FALSE),FALSE),FALSE)),"0")</f>
        <v>0</v>
      </c>
      <c r="F94" s="602" t="str">
        <f t="array" aca="1" ref="F94" ca="1">IFERROR(AVERAGE(IF(SUBTOTAL(3,OFFSET(Operator3_TestMosStart,ROW(Operator3_TestMos)-ROW(Operator3_TestMosStart),0,1)),IF(Operator3_TestStat="Completed",IF(Operator3_TestType = "VideoStreaming",Operator3_TestMos,FALSE),FALSE),FALSE)),"0")</f>
        <v>0</v>
      </c>
      <c r="G94" s="111">
        <v>3</v>
      </c>
      <c r="H94" s="112">
        <v>4.5</v>
      </c>
      <c r="K94" s="10"/>
      <c r="L94" s="10"/>
      <c r="M94" s="10"/>
      <c r="N94" s="10"/>
    </row>
    <row r="95" spans="3:14" s="9" customFormat="1" ht="30.6" customHeight="1" x14ac:dyDescent="0.25">
      <c r="C95" s="91" t="s">
        <v>290</v>
      </c>
      <c r="D95" s="603" t="str">
        <f t="array" aca="1" ref="D95" ca="1">IFERROR(PERCENTILE(IF(SUBTOTAL(3,OFFSET(Operator1_TestMosStart,ROW(Operator1_TestMos)-ROW(Operator1_TestMosStart),0,1)),IF(Operator1_TestStat="Completed",IF(Operator1_TestType = "VideoStreaming",Operator1_TestMos,FALSE),FALSE),FALSE),0.5),"0")</f>
        <v>0</v>
      </c>
      <c r="E95" s="604" t="str">
        <f t="array" aca="1" ref="E95" ca="1">IFERROR(PERCENTILE(IF(SUBTOTAL(3,OFFSET(Operator2_TestMosStart,ROW(Operator2_TestMos)-ROW(Operator2_TestMosStart),0,1)),IF(Operator2_TestStat="Completed",IF(Operator2_TestType = "VideoStreaming",Operator2_TestMos,FALSE),FALSE),FALSE),0.5),"0")</f>
        <v>0</v>
      </c>
      <c r="F95" s="604" t="str">
        <f t="array" aca="1" ref="F95" ca="1">IFERROR(PERCENTILE(IF(SUBTOTAL(3,OFFSET(Operator3_TestMosStart,ROW(Operator3_TestMos)-ROW(Operator3_TestMosStart),0,1)),IF(Operator3_TestStat="Completed",IF(Operator3_TestType = "VideoStreaming",Operator3_TestMos,FALSE),FALSE),FALSE),0.5),"0")</f>
        <v>0</v>
      </c>
      <c r="G95" s="103"/>
      <c r="H95" s="104"/>
      <c r="K95" s="10"/>
      <c r="L95" s="10"/>
      <c r="M95" s="10"/>
      <c r="N95" s="10"/>
    </row>
    <row r="96" spans="3:14" s="9" customFormat="1" ht="30.6" customHeight="1" x14ac:dyDescent="0.25">
      <c r="C96" s="91" t="s">
        <v>291</v>
      </c>
      <c r="D96" s="603" t="str">
        <f t="array" aca="1" ref="D96" ca="1">IFERROR(PERCENTILE(IF(SUBTOTAL(3,OFFSET(Operator1_TestMosStart,ROW(Operator1_TestMos)-ROW(Operator1_TestMosStart),0,1)),IF(Operator1_TestStat="Completed",IF(Operator1_TestType = "VideoStreaming",Operator1_TestMos,FALSE),FALSE),FALSE),0.9),"0")</f>
        <v>0</v>
      </c>
      <c r="E96" s="604" t="str">
        <f t="array" aca="1" ref="E96" ca="1">IFERROR(PERCENTILE(IF(SUBTOTAL(3,OFFSET(Operator2_TestMosStart,ROW(Operator2_TestMos)-ROW(Operator2_TestMosStart),0,1)),IF(Operator2_TestStat="Completed",IF(Operator2_TestType = "VideoStreaming",Operator2_TestMos,FALSE),FALSE),FALSE),0.9),"0")</f>
        <v>0</v>
      </c>
      <c r="F96" s="604" t="str">
        <f t="array" aca="1" ref="F96" ca="1">IFERROR(PERCENTILE(IF(SUBTOTAL(3,OFFSET(Operator3_TestMosStart,ROW(Operator3_TestMos)-ROW(Operator3_TestMosStart),0,1)),IF(Operator3_TestStat="Completed",IF(Operator3_TestType = "VideoStreaming",Operator3_TestMos,FALSE),FALSE),FALSE),0.9),"0")</f>
        <v>0</v>
      </c>
      <c r="G96" s="103"/>
      <c r="H96" s="104"/>
      <c r="K96" s="10"/>
      <c r="L96" s="10"/>
      <c r="M96" s="10"/>
      <c r="N96" s="10"/>
    </row>
    <row r="97" spans="3:14" s="9" customFormat="1" ht="30.6" customHeight="1" x14ac:dyDescent="0.25">
      <c r="C97" s="91" t="s">
        <v>292</v>
      </c>
      <c r="D97" s="603">
        <f t="array" aca="1" ref="D97" ca="1">IFERROR(MAX(IF(SUBTOTAL(3,OFFSET(Operator1_TestMosStart,ROW(Operator1_TestMos)-ROW(Operator1_TestMosStart),0,1)),IF(Operator1_TestStat="Completed",IF(Operator1_TestType = "VideoStreaming",Operator1_TestMos,FALSE),FALSE),FALSE)),"")</f>
        <v>0</v>
      </c>
      <c r="E97" s="604">
        <f t="array" aca="1" ref="E97" ca="1">IFERROR(MAX(IF(SUBTOTAL(3,OFFSET(Operator2_TestMosStart,ROW(Operator2_TestMos)-ROW(Operator2_TestMosStart),0,1)),IF(Operator2_TestStat="Completed",IF(Operator2_TestType = "VideoStreaming",Operator2_TestMos,FALSE),FALSE),FALSE)),"")</f>
        <v>0</v>
      </c>
      <c r="F97" s="604">
        <f t="array" aca="1" ref="F97" ca="1">IFERROR(MAX(IF(SUBTOTAL(3,OFFSET(Operator3_TestMosStart,ROW(Operator3_TestMos)-ROW(Operator3_TestMosStart),0,1)),IF(Operator3_TestStat="Completed",IF(Operator3_TestType = "VideoStreaming",Operator3_TestMos,FALSE),FALSE),FALSE)),"")</f>
        <v>0</v>
      </c>
      <c r="G97" s="103"/>
      <c r="H97" s="104"/>
      <c r="K97" s="10"/>
      <c r="L97" s="10"/>
      <c r="M97" s="10"/>
      <c r="N97" s="10"/>
    </row>
    <row r="98" spans="3:14" s="9" customFormat="1" ht="30.6" customHeight="1" x14ac:dyDescent="0.25">
      <c r="C98" s="91" t="s">
        <v>641</v>
      </c>
      <c r="D98" s="117">
        <f t="array" aca="1" ref="D98" ca="1">SUMPRODUCT(SUBTOTAL(3,OFFSET(Operator1_TestMosStart,ROW(Operator1_TestMos)-ROW(Operator1_TestMosStart),0,1)),--(Operator1_TestMos&lt;1.6))</f>
        <v>0</v>
      </c>
      <c r="E98" s="118">
        <f t="array" aca="1" ref="E98" ca="1">SUMPRODUCT(SUBTOTAL(3,OFFSET(Operator2_TestMosStart,ROW(Operator2_TestMos)-ROW(Operator2_TestMosStart),0,1)),--(Operator2_TestMos&lt;1.6))</f>
        <v>0</v>
      </c>
      <c r="F98" s="118">
        <f t="array" aca="1" ref="F98" ca="1">SUMPRODUCT(SUBTOTAL(3,OFFSET(Operator3_TestMosStart,ROW(Operator3_TestMos)-ROW(Operator3_TestMosStart),0,1)),--(Operator3_TestMos&lt;1.6))</f>
        <v>0</v>
      </c>
      <c r="G98" s="103"/>
      <c r="H98" s="104"/>
      <c r="K98" s="10"/>
      <c r="L98" s="10"/>
      <c r="M98" s="10"/>
      <c r="N98" s="10"/>
    </row>
    <row r="99" spans="3:14" s="9" customFormat="1" ht="30.6" customHeight="1" x14ac:dyDescent="0.25">
      <c r="C99" s="91" t="s">
        <v>642</v>
      </c>
      <c r="D99" s="117">
        <f ca="1">SUMPRODUCT(SUBTOTAL(3,OFFSET(Operator1_TestMosStart,ROW(Operator1_TestMos)-ROW(Operator1_TestMosStart),0,1)),--(Operator1_TestMos&gt;=1.6))</f>
        <v>0</v>
      </c>
      <c r="E99" s="118">
        <f t="array" aca="1" ref="E99" ca="1">SUMPRODUCT(SUBTOTAL(3,OFFSET(Operator2_TestMosStart,ROW(Operator2_TestMos)-ROW(Operator2_TestMosStart),0,1)),--(Operator2_TestMos&gt;=1.6))</f>
        <v>0</v>
      </c>
      <c r="F99" s="118">
        <f t="array" aca="1" ref="F99" ca="1">SUMPRODUCT(SUBTOTAL(3,OFFSET(Operator3_TestMosStart,ROW(Operator3_TestMos)-ROW(Operator3_TestMosStart),0,1)),--(Operator3_TestMos&gt;=1.6))</f>
        <v>0</v>
      </c>
      <c r="G99" s="103"/>
      <c r="H99" s="104"/>
      <c r="K99" s="10"/>
      <c r="L99" s="10"/>
      <c r="M99" s="10"/>
      <c r="N99" s="10"/>
    </row>
    <row r="100" spans="3:14" s="9" customFormat="1" ht="30.6" customHeight="1" thickBot="1" x14ac:dyDescent="0.3">
      <c r="C100" s="92" t="s">
        <v>72</v>
      </c>
      <c r="D100" s="121">
        <f ca="1">IF((D98+D99)=0,0,D98/(D98+D99))</f>
        <v>0</v>
      </c>
      <c r="E100" s="121">
        <f t="shared" ref="E100:F100" ca="1" si="20">IF((E98+E99)=0,0,E98/(E98+E99))</f>
        <v>0</v>
      </c>
      <c r="F100" s="121">
        <f t="shared" ca="1" si="20"/>
        <v>0</v>
      </c>
      <c r="G100" s="132"/>
      <c r="H100" s="133"/>
      <c r="K100" s="10"/>
      <c r="L100" s="10"/>
      <c r="M100" s="10"/>
      <c r="N100" s="10"/>
    </row>
    <row r="101" spans="3:14" s="9" customFormat="1" ht="30.6" customHeight="1" x14ac:dyDescent="0.25">
      <c r="C101" s="97" t="s">
        <v>307</v>
      </c>
      <c r="D101" s="605">
        <f t="array" aca="1" ref="D101" ca="1">IFERROR(MIN(IF(SUBTOTAL(3,OFFSET(Operator1_TestPicStart,ROW(Operator1_TestPic)-ROW(Operator1_TestPicStart),0,1)),IF(Operator1_TestStat="Completed",IF(Operator1_TestType = "VideoStreaming",Operator1_TestPic,FALSE),FALSE),FALSE)),"")</f>
        <v>0</v>
      </c>
      <c r="E101" s="606">
        <f t="array" aca="1" ref="E101" ca="1">IFERROR(MIN(IF(SUBTOTAL(3,OFFSET(Operator2_TestPicStart,ROW(Operator2_TestPic)-ROW(Operator2_TestPicStart),0,1)),IF(Operator2_TestStat="Completed",IF(Operator2_TestType = "VideoStreaming",Operator2_TestPic,FALSE),FALSE),FALSE)),"")</f>
        <v>0</v>
      </c>
      <c r="F101" s="606">
        <f t="array" aca="1" ref="F101" ca="1">IFERROR(MIN(IF(SUBTOTAL(3,OFFSET(Operator3_TestPicStart,ROW(Operator3_TestPic)-ROW(Operator3_TestPicStart),0,1)),IF(Operator3_TestStat="Completed",IF(Operator3_TestType = "VideoStreaming",Operator3_TestPic,FALSE),FALSE),FALSE)),"")</f>
        <v>0</v>
      </c>
      <c r="G101" s="128"/>
      <c r="H101" s="129"/>
      <c r="K101" s="10"/>
      <c r="L101" s="10"/>
      <c r="M101" s="10"/>
      <c r="N101" s="10"/>
    </row>
    <row r="102" spans="3:14" s="9" customFormat="1" ht="30.6" customHeight="1" x14ac:dyDescent="0.25">
      <c r="C102" s="91" t="s">
        <v>308</v>
      </c>
      <c r="D102" s="607" t="str">
        <f t="array" aca="1" ref="D102" ca="1">IFERROR(PERCENTILE(IF(SUBTOTAL(3,OFFSET(Operator1_TestPicStart,ROW(Operator1_TestPic)-ROW(Operator1_TestPicStart),0,1)),IF(Operator1_TestStat="Completed",IF(Operator1_TestType = "VideoStreaming",Operator1_TestPic,FALSE),FALSE),FALSE),0.1),"0")</f>
        <v>0</v>
      </c>
      <c r="E102" s="608" t="str">
        <f t="array" aca="1" ref="E102" ca="1">IFERROR(PERCENTILE(IF(SUBTOTAL(3,OFFSET(Operator2_TestPicStart,ROW(Operator2_TestPic)-ROW(Operator2_TestPicStart),0,1)),IF(Operator2_TestStat="Completed",IF(Operator2_TestType = "VideoStreaming",Operator2_TestPic,FALSE),FALSE),FALSE),0.1),"0")</f>
        <v>0</v>
      </c>
      <c r="F102" s="608" t="str">
        <f t="array" aca="1" ref="F102" ca="1">IFERROR(PERCENTILE(IF(SUBTOTAL(3,OFFSET(Operator3_TestPicStart,ROW(Operator3_TestPic)-ROW(Operator3_TestPicStart),0,1)),IF(Operator3_TestStat="Completed",IF(Operator3_TestType = "VideoStreaming",Operator3_TestPic,FALSE),FALSE),FALSE),0.1),"0")</f>
        <v>0</v>
      </c>
      <c r="G102" s="103"/>
      <c r="H102" s="104"/>
      <c r="K102" s="10"/>
      <c r="L102" s="10"/>
      <c r="M102" s="10"/>
      <c r="N102" s="10"/>
    </row>
    <row r="103" spans="3:14" s="9" customFormat="1" ht="30.6" customHeight="1" x14ac:dyDescent="0.25">
      <c r="C103" s="91" t="s">
        <v>309</v>
      </c>
      <c r="D103" s="609" t="str">
        <f t="array" aca="1" ref="D103" ca="1">IFERROR(AVERAGE(IF(SUBTOTAL(3,OFFSET(Operator1_TestPicStart,ROW(Operator1_TestPic)-ROW(Operator1_TestPicStart),0,1)),IF(Operator1_TestStat="Completed",IF(Operator1_TestType = "VideoStreaming",Operator1_TestPic,FALSE),FALSE),FALSE)),"0")</f>
        <v>0</v>
      </c>
      <c r="E103" s="610" t="str">
        <f t="array" aca="1" ref="E103" ca="1">IFERROR(AVERAGE(IF(SUBTOTAL(3,OFFSET(Operator2_TestPicStart,ROW(Operator2_TestPic)-ROW(Operator2_TestPicStart),0,1)),IF(Operator2_TestStat="Completed",IF(Operator2_TestType = "VideoStreaming",Operator2_TestPic,FALSE),FALSE),FALSE)),"0")</f>
        <v>0</v>
      </c>
      <c r="F103" s="610" t="str">
        <f t="array" aca="1" ref="F103" ca="1">IFERROR(AVERAGE(IF(SUBTOTAL(3,OFFSET(Operator3_TestPicStart,ROW(Operator3_TestPic)-ROW(Operator3_TestPicStart),0,1)),IF(Operator3_TestStat="Completed",IF(Operator3_TestType = "VideoStreaming",Operator3_TestPic,FALSE),FALSE),FALSE)),"0")</f>
        <v>0</v>
      </c>
      <c r="G103" s="103"/>
      <c r="H103" s="104"/>
      <c r="K103" s="10"/>
      <c r="L103" s="10"/>
      <c r="M103" s="10"/>
      <c r="N103" s="10"/>
    </row>
    <row r="104" spans="3:14" s="9" customFormat="1" ht="30.6" customHeight="1" x14ac:dyDescent="0.25">
      <c r="C104" s="91" t="s">
        <v>310</v>
      </c>
      <c r="D104" s="607" t="str">
        <f t="array" aca="1" ref="D104" ca="1">IFERROR(PERCENTILE(IF(SUBTOTAL(3,OFFSET(Operator1_TestPicStart,ROW(Operator1_TestPic)-ROW(Operator1_TestPicStart),0,1)),IF(Operator1_TestStat="Completed",IF(Operator1_TestType = "VideoStreaming",Operator1_TestPic,FALSE),FALSE),FALSE),0.5),"0")</f>
        <v>0</v>
      </c>
      <c r="E104" s="608" t="str">
        <f t="array" aca="1" ref="E104" ca="1">IFERROR(PERCENTILE(IF(SUBTOTAL(3,OFFSET(Operator2_TestPicStart,ROW(Operator2_TestPic)-ROW(Operator2_TestPicStart),0,1)),IF(Operator2_TestStat="Completed",IF(Operator2_TestType = "VideoStreaming",Operator2_TestPic,FALSE),FALSE),FALSE),0.5),"0")</f>
        <v>0</v>
      </c>
      <c r="F104" s="608" t="str">
        <f t="array" aca="1" ref="F104" ca="1">IFERROR(PERCENTILE(IF(SUBTOTAL(3,OFFSET(Operator3_TestPicStart,ROW(Operator3_TestPic)-ROW(Operator3_TestPicStart),0,1)),IF(Operator3_TestStat="Completed",IF(Operator3_TestType = "VideoStreaming",Operator3_TestPic,FALSE),FALSE),FALSE),0.5),"0")</f>
        <v>0</v>
      </c>
      <c r="G104" s="103"/>
      <c r="H104" s="104"/>
      <c r="K104" s="10"/>
      <c r="L104" s="10"/>
      <c r="M104" s="10"/>
      <c r="N104" s="10"/>
    </row>
    <row r="105" spans="3:14" s="9" customFormat="1" ht="30.6" customHeight="1" x14ac:dyDescent="0.25">
      <c r="C105" s="91" t="s">
        <v>311</v>
      </c>
      <c r="D105" s="607" t="str">
        <f t="array" aca="1" ref="D105" ca="1">IFERROR(PERCENTILE(IF(SUBTOTAL(3,OFFSET(Operator1_TestPicStart,ROW(Operator1_TestPic)-ROW(Operator1_TestPicStart),0,1)),IF(Operator1_TestStat="Completed",IF(Operator1_TestType = "VideoStreaming",Operator1_TestPic,FALSE),FALSE),FALSE),0.9),"0")</f>
        <v>0</v>
      </c>
      <c r="E105" s="608" t="str">
        <f t="array" aca="1" ref="E105" ca="1">IFERROR(PERCENTILE(IF(SUBTOTAL(3,OFFSET(Operator2_TestPicStart,ROW(Operator2_TestPic)-ROW(Operator2_TestPicStart),0,1)),IF(Operator2_TestStat="Completed",IF(Operator2_TestType = "VideoStreaming",Operator2_TestPic,FALSE),FALSE),FALSE),0.9),"0")</f>
        <v>0</v>
      </c>
      <c r="F105" s="608" t="str">
        <f t="array" aca="1" ref="F105" ca="1">IFERROR(PERCENTILE(IF(SUBTOTAL(3,OFFSET(Operator3_TestPicStart,ROW(Operator3_TestPic)-ROW(Operator3_TestPicStart),0,1)),IF(Operator3_TestStat="Completed",IF(Operator3_TestType = "VideoStreaming",Operator3_TestPic,FALSE),FALSE),FALSE),0.9),"0")</f>
        <v>0</v>
      </c>
      <c r="G105" s="84"/>
      <c r="H105" s="64"/>
      <c r="K105" s="10"/>
      <c r="L105" s="10"/>
      <c r="M105" s="10"/>
      <c r="N105" s="10"/>
    </row>
    <row r="106" spans="3:14" s="9" customFormat="1" ht="30.6" customHeight="1" x14ac:dyDescent="0.25">
      <c r="C106" s="91" t="s">
        <v>312</v>
      </c>
      <c r="D106" s="607">
        <f t="array" aca="1" ref="D106" ca="1">IFERROR(MAX(IF(SUBTOTAL(3,OFFSET(Operator1_TestPicStart,ROW(Operator1_TestPic)-ROW(Operator1_TestPicStart),0,1)),IF(Operator1_TestStat="Completed",IF(Operator1_TestType = "VideoStreaming",Operator1_TestPic,FALSE),FALSE),FALSE)),"")</f>
        <v>0</v>
      </c>
      <c r="E106" s="608">
        <f t="array" aca="1" ref="E106" ca="1">IFERROR(MAX(IF(SUBTOTAL(3,OFFSET(Operator2_TestPicStart,ROW(Operator2_TestPic)-ROW(Operator2_TestPicStart),0,1)),IF(Operator2_TestStat="Completed",IF(Operator2_TestType = "VideoStreaming",Operator2_TestPic,FALSE),FALSE),FALSE)),"")</f>
        <v>0</v>
      </c>
      <c r="F106" s="608">
        <f t="array" aca="1" ref="F106" ca="1">IFERROR(MAX(IF(SUBTOTAL(3,OFFSET(Operator3_TestPicStart,ROW(Operator3_TestPic)-ROW(Operator3_TestPicStart),0,1)),IF(Operator3_TestStat="Completed",IF(Operator3_TestType = "VideoStreaming",Operator3_TestPic,FALSE),FALSE),FALSE)),"")</f>
        <v>0</v>
      </c>
      <c r="G106" s="84"/>
      <c r="H106" s="64"/>
      <c r="K106" s="10"/>
      <c r="L106" s="10"/>
      <c r="M106" s="10"/>
      <c r="N106" s="10"/>
    </row>
    <row r="107" spans="3:14" s="9" customFormat="1" ht="30.6" customHeight="1" x14ac:dyDescent="0.25">
      <c r="C107" s="91" t="s">
        <v>643</v>
      </c>
      <c r="D107" s="88">
        <f t="array" aca="1" ref="D107" ca="1">SUMPRODUCT(SUBTOTAL(3,OFFSET(Operator1_TestPicStart,ROW(Operator1_TestPic)-ROW(Operator1_TestPicStart),0,1))*IF(Operator1_TestStat="Completed",1,0),--(Operator1_TestPic&lt;10))</f>
        <v>0</v>
      </c>
      <c r="E107" s="74">
        <f t="array" aca="1" ref="E107" ca="1">SUMPRODUCT(SUBTOTAL(3,OFFSET(Operator2_TestPicStart,ROW(Operator2_TestPic)-ROW(Operator2_TestPicStart),0,1))*IF(Operator2_TestStat="Completed",1,0),--(Operator2_TestPic&lt;10))</f>
        <v>0</v>
      </c>
      <c r="F107" s="74">
        <f t="array" aca="1" ref="F107" ca="1">SUMPRODUCT(SUBTOTAL(3,OFFSET(Operator3_TestPicStart,ROW(Operator3_TestPic)-ROW(Operator3_TestPicStart),0,1))*IF(Operator3_TestStat="Completed",1,0),--(Operator3_TestPic&lt;10))</f>
        <v>0</v>
      </c>
      <c r="G107" s="84"/>
      <c r="H107" s="64"/>
      <c r="K107" s="10"/>
      <c r="L107" s="10"/>
      <c r="M107" s="10"/>
      <c r="N107" s="10"/>
    </row>
    <row r="108" spans="3:14" s="9" customFormat="1" ht="30.6" customHeight="1" x14ac:dyDescent="0.25">
      <c r="C108" s="91" t="s">
        <v>644</v>
      </c>
      <c r="D108" s="88">
        <f t="array" aca="1" ref="D108" ca="1">SUMPRODUCT(SUBTOTAL(3,OFFSET(Operator1_TestPicStart,ROW(Operator1_TestPic)-ROW(Operator1_TestPicStart),0,1))*IF(Operator1_TestStat="Completed",1,0),--(Operator1_TestPic&gt;=10))</f>
        <v>0</v>
      </c>
      <c r="E108" s="74">
        <f t="array" aca="1" ref="E108" ca="1">SUMPRODUCT(SUBTOTAL(3,OFFSET(Operator2_TestPicStart,ROW(Operator2_TestPic)-ROW(Operator2_TestPicStart),0,1))*IF(Operator2_TestStat="Completed",1,0),--(Operator2_TestPic&gt;=10))</f>
        <v>0</v>
      </c>
      <c r="F108" s="74">
        <f t="array" aca="1" ref="F108" ca="1">SUMPRODUCT(SUBTOTAL(3,OFFSET(Operator3_TestPicStart,ROW(Operator3_TestPic)-ROW(Operator3_TestPicStart),0,1))*IF(Operator3_TestStat="Completed",1,0),--(Operator3_TestPic&gt;=10))</f>
        <v>0</v>
      </c>
      <c r="G108" s="84"/>
      <c r="H108" s="64"/>
      <c r="K108" s="10"/>
      <c r="L108" s="10"/>
      <c r="M108" s="10"/>
      <c r="N108" s="10"/>
    </row>
    <row r="109" spans="3:14" s="9" customFormat="1" ht="30.6" customHeight="1" thickBot="1" x14ac:dyDescent="0.3">
      <c r="C109" s="92" t="s">
        <v>75</v>
      </c>
      <c r="D109" s="93">
        <f ca="1">IF((D107+D108)=0,0,D108/(D108+D107))</f>
        <v>0</v>
      </c>
      <c r="E109" s="93">
        <f t="shared" ref="E109:F109" ca="1" si="21">IF((E107+E108)=0,0,E108/(E108+E107))</f>
        <v>0</v>
      </c>
      <c r="F109" s="93">
        <f t="shared" ca="1" si="21"/>
        <v>0</v>
      </c>
      <c r="G109" s="105">
        <v>0.05</v>
      </c>
      <c r="H109" s="106">
        <v>0</v>
      </c>
      <c r="K109" s="10"/>
      <c r="L109" s="10"/>
      <c r="M109" s="10"/>
      <c r="N109" s="10"/>
    </row>
    <row r="110" spans="3:14" ht="28.5" thickBot="1" x14ac:dyDescent="0.35">
      <c r="C110" s="141" t="s">
        <v>625</v>
      </c>
      <c r="D110" s="743" t="s">
        <v>655</v>
      </c>
      <c r="E110" s="743" t="s">
        <v>656</v>
      </c>
      <c r="F110" s="743" t="s">
        <v>657</v>
      </c>
      <c r="G110" s="67" t="s">
        <v>276</v>
      </c>
      <c r="H110" s="68" t="s">
        <v>277</v>
      </c>
      <c r="K110" s="4"/>
      <c r="L110" s="4"/>
      <c r="M110" s="4"/>
      <c r="N110" s="4"/>
    </row>
    <row r="111" spans="3:14" s="9" customFormat="1" ht="30" customHeight="1" x14ac:dyDescent="0.25">
      <c r="C111" s="90" t="s">
        <v>651</v>
      </c>
      <c r="D111" s="87">
        <f t="array" aca="1" ref="D111" ca="1">SUM(SUBTOTAL(3,OFFSET(Operator1_TestTypeStart,ROW(Operator1_TestType)-ROW(Operator1_TestTypeStart),0,1))*IF(Operator1_TestType="Application",1,0)*IF(Operator1_TestName = "FDFS Facebook UL ST",1,0))</f>
        <v>0</v>
      </c>
      <c r="E111" s="73">
        <f t="array" aca="1" ref="E111" ca="1">SUM(SUBTOTAL(3,OFFSET(Operator2_TestTypeStart,ROW(Operator2_TestType)-ROW(Operator2_TestTypeStart),0,1))*IF(Operator2_TestType="Application",1,0)*IF(Operator2_TestName = "FDFS Facebook UL ST",1,0))</f>
        <v>0</v>
      </c>
      <c r="F111" s="73">
        <f t="array" aca="1" ref="F111" ca="1">SUM(SUBTOTAL(3,OFFSET(Operator3_TestTypeStart,ROW(Operator3_TestType)-ROW(Operator3_TestTypeStart),0,1))*IF(Operator3_TestType="Application",1,0)*IF(Operator3_TestName = "FDFS Facebook UL ST",1,0))</f>
        <v>0</v>
      </c>
      <c r="G111" s="83"/>
      <c r="H111" s="63"/>
      <c r="K111" s="10"/>
      <c r="L111" s="10"/>
      <c r="M111" s="10"/>
      <c r="N111" s="10"/>
    </row>
    <row r="112" spans="3:14" s="9" customFormat="1" ht="30" customHeight="1" x14ac:dyDescent="0.25">
      <c r="C112" s="91" t="s">
        <v>645</v>
      </c>
      <c r="D112" s="88">
        <f t="array" aca="1" ref="D112" ca="1">SUM(SUBTOTAL(3,OFFSET(Operator1_TestTypeStart,ROW(Operator1_TestType)-ROW(Operator1_TestTypeStart),0,1))*IF(Operator1_TestType="Application",1,0)*IF(Operator1_TestName = "FDFS Facebook UL ST",1,0)*IF(Operator1_TestStat="Failed",1,0))</f>
        <v>0</v>
      </c>
      <c r="E112" s="74">
        <f t="array" aca="1" ref="E112" ca="1">SUM(SUBTOTAL(3,OFFSET(Operator2_TestTypeStart,ROW(Operator2_TestType)-ROW(Operator2_TestTypeStart),0,1))*IF(Operator2_TestType="Application",1,0)*IF(Operator2_TestName = "FDFS Facebook UL ST",1,0)*IF(Operator2_TestStat="Failed",1,0))</f>
        <v>0</v>
      </c>
      <c r="F112" s="74">
        <f t="array" aca="1" ref="F112" ca="1">SUM(SUBTOTAL(3,OFFSET(Operator3_TestTypeStart,ROW(Operator3_TestType)-ROW(Operator3_TestTypeStart),0,1))*IF(Operator3_TestType="Application",1,0)*IF(Operator3_TestName = "FDFS Facebook UL ST",1,0)*IF(Operator3_TestStat="Failed",1,0))</f>
        <v>0</v>
      </c>
      <c r="G112" s="84"/>
      <c r="H112" s="64"/>
      <c r="K112" s="10"/>
      <c r="L112" s="10"/>
      <c r="M112" s="10"/>
      <c r="N112" s="10"/>
    </row>
    <row r="113" spans="3:14" s="9" customFormat="1" ht="30" customHeight="1" x14ac:dyDescent="0.25">
      <c r="C113" s="91" t="s">
        <v>78</v>
      </c>
      <c r="D113" s="88">
        <f t="array" aca="1" ref="D113" ca="1">SUM(SUBTOTAL(3,OFFSET(Operator1_TestTypeStart,ROW(Operator1_TestType)-ROW(Operator1_TestTypeStart),0,1))*IF(Operator1_TestType="Application",1,0)*IF(Operator1_TestName = "FDFS Facebook UL ST",1,0)*IF(Operator1_TestStat="Cutoff",1,0))</f>
        <v>0</v>
      </c>
      <c r="E113" s="74">
        <f t="array" aca="1" ref="E113" ca="1">SUM(SUBTOTAL(3,OFFSET(Operator2_TestTypeStart,ROW(Operator2_TestType)-ROW(Operator2_TestTypeStart),0,1))*IF(Operator2_TestType="Application",1,0)*IF(Operator2_TestName = "FDFS Facebook UL ST",1,0)*IF(Operator2_TestStat="Cutoff",1,0))</f>
        <v>0</v>
      </c>
      <c r="F113" s="74">
        <f t="array" aca="1" ref="F113" ca="1">SUM(SUBTOTAL(3,OFFSET(Operator3_TestTypeStart,ROW(Operator3_TestType)-ROW(Operator3_TestTypeStart),0,1))*IF(Operator3_TestType="Application",1,0)*IF(Operator3_TestName = "FDFS Facebook UL ST",1,0)*IF(Operator3_TestStat="Cutoff",1,0))</f>
        <v>0</v>
      </c>
      <c r="G113" s="84"/>
      <c r="H113" s="64"/>
      <c r="K113" s="10"/>
      <c r="L113" s="10"/>
      <c r="M113" s="10"/>
      <c r="N113" s="10"/>
    </row>
    <row r="114" spans="3:14" s="9" customFormat="1" ht="30" customHeight="1" x14ac:dyDescent="0.25">
      <c r="C114" s="91" t="s">
        <v>646</v>
      </c>
      <c r="D114" s="88">
        <f t="array" aca="1" ref="D114" ca="1">SUM(SUBTOTAL(3,OFFSET(Operator1_TestTypeStart,ROW(Operator1_TestType)-ROW(Operator1_TestTypeStart),0,1))*IF(Operator1_TestType="Application",1,0)*IF(Operator1_TestName = "FDFS Facebook UL ST",1,0)*IF(Operator1_TestStat="Completed",1,0))</f>
        <v>0</v>
      </c>
      <c r="E114" s="74">
        <f t="array" aca="1" ref="E114" ca="1">SUM(SUBTOTAL(3,OFFSET(Operator2_TestTypeStart,ROW(Operator2_TestType)-ROW(Operator2_TestTypeStart),0,1))*IF(Operator2_TestType="Application",1,0)*IF(Operator2_TestName = "FDFS Facebook UL ST",1,0)*IF(Operator2_TestStat="Completed",1,0))</f>
        <v>0</v>
      </c>
      <c r="F114" s="74">
        <f t="array" aca="1" ref="F114" ca="1">SUM(SUBTOTAL(3,OFFSET(Operator3_TestTypeStart,ROW(Operator3_TestType)-ROW(Operator3_TestTypeStart),0,1))*IF(Operator3_TestType="Application",1,0)*IF(Operator3_TestName = "FDFS Facebook UL ST",1,0)*IF(Operator3_TestStat="Completed",1,0))</f>
        <v>0</v>
      </c>
      <c r="G114" s="84"/>
      <c r="H114" s="64"/>
      <c r="K114" s="10"/>
      <c r="L114" s="10"/>
      <c r="M114" s="10"/>
      <c r="N114" s="10"/>
    </row>
    <row r="115" spans="3:14" s="9" customFormat="1" ht="30" customHeight="1" x14ac:dyDescent="0.25">
      <c r="C115" s="91" t="s">
        <v>80</v>
      </c>
      <c r="D115" s="89">
        <f ca="1">IF(D111=0,0,D114/D111)</f>
        <v>0</v>
      </c>
      <c r="E115" s="89">
        <f t="shared" ref="E115:F115" ca="1" si="22">IF(E111=0,0,E114/E111)</f>
        <v>0</v>
      </c>
      <c r="F115" s="89">
        <f t="shared" ca="1" si="22"/>
        <v>0</v>
      </c>
      <c r="G115" s="105">
        <v>0.8</v>
      </c>
      <c r="H115" s="106">
        <v>0.99</v>
      </c>
      <c r="K115" s="10"/>
      <c r="L115" s="10"/>
      <c r="M115" s="10"/>
      <c r="N115" s="10"/>
    </row>
    <row r="116" spans="3:14" s="9" customFormat="1" ht="30" customHeight="1" x14ac:dyDescent="0.25">
      <c r="C116" s="91" t="s">
        <v>81</v>
      </c>
      <c r="D116" s="607">
        <f t="array" aca="1" ref="D116" ca="1">IFERROR(MIN(IF(SUBTOTAL(3,OFFSET(Operator1_TestTranStart,ROW(Operator1_TestTran)-ROW(Operator1_TestTranStart),0,1)),IF(Operator1_TestStat="Completed",IF(Operator1_TestName = "FDFS Facebook UL ST",Operator1_TestTran,FALSE),FALSE),FALSE)),"")</f>
        <v>0</v>
      </c>
      <c r="E116" s="608">
        <f t="array" aca="1" ref="E116" ca="1">IFERROR(MIN(IF(SUBTOTAL(3,OFFSET(Operator2_TestTranStart,ROW(Operator2_TestTran)-ROW(Operator2_TestTranStart),0,1)),IF(Operator2_TestStat="Completed",IF(Operator2_TestName = "FDFS Facebook UL ST",Operator2_TestTran,FALSE),FALSE),FALSE)),"")</f>
        <v>0</v>
      </c>
      <c r="F116" s="608">
        <f t="array" aca="1" ref="F116" ca="1">IFERROR(MIN(IF(SUBTOTAL(3,OFFSET(Operator3_TestTranStart,ROW(Operator3_TestTran)-ROW(Operator3_TestTranStart),0,1)),IF(Operator3_TestStat="Completed",IF(Operator3_TestName = "FDFS Facebook UL ST",Operator3_TestTran,FALSE),FALSE),FALSE)),"")</f>
        <v>0</v>
      </c>
      <c r="G116" s="84"/>
      <c r="H116" s="64"/>
      <c r="K116" s="10"/>
      <c r="L116" s="10"/>
      <c r="M116" s="10"/>
      <c r="N116" s="10"/>
    </row>
    <row r="117" spans="3:14" s="9" customFormat="1" ht="30" customHeight="1" x14ac:dyDescent="0.25">
      <c r="C117" s="91" t="s">
        <v>82</v>
      </c>
      <c r="D117" s="607" t="str">
        <f t="array" aca="1" ref="D117" ca="1">IFERROR(PERCENTILE(IF(SUBTOTAL(3,OFFSET(Operator1_TestTranStart,ROW(Operator1_TestTran)-ROW(Operator1_TestTranStart),,1)),IF(Operator1_TestStat="Completed",IF(Operator1_TestName = "FDFS Facebook UL ST",Operator1_TestTran,FALSE),FALSE),FALSE),0.1),"0")</f>
        <v>0</v>
      </c>
      <c r="E117" s="608" t="str">
        <f t="array" aca="1" ref="E117" ca="1">IFERROR(PERCENTILE(IF(SUBTOTAL(3,OFFSET(Operator2_TestTranStart,ROW(Operator2_TestTran)-ROW(Operator2_TestTranStart),,1)),IF(Operator2_TestStat="Completed",IF(Operator2_TestName = "FDFS Facebook UL ST",Operator2_TestTran,FALSE),FALSE),FALSE),0.1),"0")</f>
        <v>0</v>
      </c>
      <c r="F117" s="608" t="str">
        <f t="array" aca="1" ref="F117" ca="1">IFERROR(PERCENTILE(IF(SUBTOTAL(3,OFFSET(Operator3_TestTranStart,ROW(Operator3_TestTran)-ROW(Operator3_TestTranStart),,1)),IF(Operator3_TestStat="Completed",IF(Operator3_TestName = "FDFS Facebook UL ST",Operator3_TestTran,FALSE),FALSE),FALSE),0.1),"0")</f>
        <v>0</v>
      </c>
      <c r="G117" s="84"/>
      <c r="H117" s="64"/>
      <c r="K117" s="10"/>
      <c r="L117" s="10"/>
      <c r="M117" s="10"/>
      <c r="N117" s="10"/>
    </row>
    <row r="118" spans="3:14" s="9" customFormat="1" ht="30" customHeight="1" x14ac:dyDescent="0.25">
      <c r="C118" s="91" t="s">
        <v>83</v>
      </c>
      <c r="D118" s="609" t="str">
        <f t="array" aca="1" ref="D118" ca="1">IFERROR(AVERAGE(IF(SUBTOTAL(3,OFFSET(Operator1_TestTranStart,ROW(Operator1_TestTran)-ROW(Operator1_TestTranStart),,1)),IF(Operator1_TestStat="Completed",IF(Operator1_TestName = "FDFS Facebook UL ST",Operator1_TestTran,FALSE),FALSE),FALSE)),"0")</f>
        <v>0</v>
      </c>
      <c r="E118" s="610" t="str">
        <f t="array" aca="1" ref="E118" ca="1">IFERROR(AVERAGE(IF(SUBTOTAL(3,OFFSET(Operator2_TestTranStart,ROW(Operator2_TestTran)-ROW(Operator2_TestTranStart),,1)),IF(Operator2_TestStat="Completed",IF(Operator2_TestName = "FDFS Facebook UL ST",Operator2_TestTran,FALSE),FALSE),FALSE)),"0")</f>
        <v>0</v>
      </c>
      <c r="F118" s="610" t="str">
        <f t="array" aca="1" ref="F118" ca="1">IFERROR(AVERAGE(IF(SUBTOTAL(3,OFFSET(Operator3_TestTranStart,ROW(Operator3_TestTran)-ROW(Operator3_TestTranStart),,1)),IF(Operator3_TestStat="Completed",IF(Operator3_TestName = "FDFS Facebook UL ST",Operator3_TestTran,FALSE),FALSE),FALSE)),"0")</f>
        <v>0</v>
      </c>
      <c r="G118" s="107">
        <v>15</v>
      </c>
      <c r="H118" s="108">
        <v>3</v>
      </c>
      <c r="K118" s="10"/>
      <c r="L118" s="10"/>
      <c r="M118" s="10"/>
      <c r="N118" s="10"/>
    </row>
    <row r="119" spans="3:14" s="9" customFormat="1" ht="30" customHeight="1" x14ac:dyDescent="0.25">
      <c r="C119" s="91" t="s">
        <v>84</v>
      </c>
      <c r="D119" s="607" t="str">
        <f t="array" aca="1" ref="D119" ca="1">IFERROR(PERCENTILE(IF(SUBTOTAL(3,OFFSET(Operator1_TestTranStart,ROW(Operator1_TestTran)-ROW(Operator1_TestTranStart),,1)),IF(Operator1_TestStat="Completed",IF(Operator1_TestName = "FDFS Facebook UL ST",Operator1_TestTran,FALSE),FALSE),FALSE),0.5),"0")</f>
        <v>0</v>
      </c>
      <c r="E119" s="608" t="str">
        <f t="array" aca="1" ref="E119" ca="1">IFERROR(PERCENTILE(IF(SUBTOTAL(3,OFFSET(Operator2_TestTranStart,ROW(Operator2_TestTran)-ROW(Operator2_TestTranStart),,1)),IF(Operator2_TestStat="Completed",IF(Operator2_TestName = "FDFS Facebook UL ST",Operator2_TestTran,FALSE),FALSE),FALSE),0.5),"0")</f>
        <v>0</v>
      </c>
      <c r="F119" s="608" t="str">
        <f t="array" aca="1" ref="F119" ca="1">IFERROR(PERCENTILE(IF(SUBTOTAL(3,OFFSET(Operator3_TestTranStart,ROW(Operator3_TestTran)-ROW(Operator3_TestTranStart),,1)),IF(Operator3_TestStat="Completed",IF(Operator3_TestName = "FDFS Facebook UL ST",Operator3_TestTran,FALSE),FALSE),FALSE),0.5),"0")</f>
        <v>0</v>
      </c>
      <c r="G119" s="84"/>
      <c r="H119" s="64"/>
      <c r="K119" s="10"/>
      <c r="L119" s="10"/>
      <c r="M119" s="10"/>
      <c r="N119" s="10"/>
    </row>
    <row r="120" spans="3:14" s="9" customFormat="1" ht="30" customHeight="1" x14ac:dyDescent="0.25">
      <c r="C120" s="91" t="s">
        <v>85</v>
      </c>
      <c r="D120" s="607" t="str">
        <f t="array" aca="1" ref="D120" ca="1">IFERROR(PERCENTILE(IF(SUBTOTAL(3,OFFSET(Operator1_TestTranStart,ROW(Operator1_TestTran)-ROW(Operator1_TestTranStart),,1)),IF(Operator1_TestStat="Completed",IF(Operator1_TestName = "FDFS Facebook UL ST",Operator1_TestTran,FALSE),FALSE),FALSE),0.9),"0")</f>
        <v>0</v>
      </c>
      <c r="E120" s="608" t="str">
        <f t="array" aca="1" ref="E120" ca="1">IFERROR(PERCENTILE(IF(SUBTOTAL(3,OFFSET(Operator2_TestTranStart,ROW(Operator2_TestTran)-ROW(Operator2_TestTranStart),,1)),IF(Operator2_TestStat="Completed",IF(Operator2_TestName = "FDFS Facebook UL ST",Operator2_TestTran,FALSE),FALSE),FALSE),0.9),"0")</f>
        <v>0</v>
      </c>
      <c r="F120" s="608" t="str">
        <f t="array" aca="1" ref="F120" ca="1">IFERROR(PERCENTILE(IF(SUBTOTAL(3,OFFSET(Operator3_TestTranStart,ROW(Operator3_TestTran)-ROW(Operator3_TestTranStart),,1)),IF(Operator3_TestStat="Completed",IF(Operator3_TestName = "FDFS Facebook UL ST",Operator3_TestTran,FALSE),FALSE),FALSE),0.9),"0")</f>
        <v>0</v>
      </c>
      <c r="G120" s="84"/>
      <c r="H120" s="64"/>
      <c r="K120" s="10"/>
      <c r="L120" s="10"/>
      <c r="M120" s="10"/>
      <c r="N120" s="10"/>
    </row>
    <row r="121" spans="3:14" s="9" customFormat="1" ht="30" customHeight="1" thickBot="1" x14ac:dyDescent="0.3">
      <c r="C121" s="92" t="s">
        <v>86</v>
      </c>
      <c r="D121" s="611">
        <f t="array" aca="1" ref="D121" ca="1">IFERROR(MAX(IF(SUBTOTAL(3,OFFSET(Operator1_TestTranStart,ROW(Operator1_TestTran)-ROW(Operator1_TestTranStart),0,1)),IF(Operator1_TestStat="Completed",IF(Operator1_TestName = "FDFS Facebook UL ST",Operator1_TestTran,FALSE),FALSE),FALSE)),"")</f>
        <v>0</v>
      </c>
      <c r="E121" s="612">
        <f t="array" aca="1" ref="E121" ca="1">IFERROR(MAX(IF(SUBTOTAL(3,OFFSET(Operator2_TestTranStart,ROW(Operator2_TestTran)-ROW(Operator2_TestTranStart),0,1)),IF(Operator2_TestStat="Completed",IF(Operator2_TestName = "FDFS Facebook UL ST",Operator2_TestTran,FALSE),FALSE),FALSE)),"")</f>
        <v>0</v>
      </c>
      <c r="F121" s="612">
        <f t="array" aca="1" ref="F121" ca="1">IFERROR(MAX(IF(SUBTOTAL(3,OFFSET(Operator3_TestTranStart,ROW(Operator3_TestTran)-ROW(Operator3_TestTranStart),0,1)),IF(Operator3_TestStat="Completed",IF(Operator3_TestName = "FDFS Facebook UL ST",Operator3_TestTran,FALSE),FALSE),FALSE)),"")</f>
        <v>0</v>
      </c>
      <c r="G121" s="86"/>
      <c r="H121" s="65"/>
      <c r="K121" s="10"/>
      <c r="L121" s="10"/>
      <c r="M121" s="10"/>
      <c r="N121" s="10"/>
    </row>
    <row r="122" spans="3:14" ht="30" customHeight="1" thickBot="1" x14ac:dyDescent="0.35">
      <c r="C122" s="141" t="s">
        <v>652</v>
      </c>
      <c r="D122" s="743" t="s">
        <v>655</v>
      </c>
      <c r="E122" s="743" t="s">
        <v>656</v>
      </c>
      <c r="F122" s="743" t="s">
        <v>657</v>
      </c>
      <c r="G122" s="67" t="s">
        <v>276</v>
      </c>
      <c r="H122" s="68" t="s">
        <v>277</v>
      </c>
      <c r="K122" s="4"/>
      <c r="L122" s="4"/>
      <c r="M122" s="4"/>
    </row>
    <row r="123" spans="3:14" ht="30" customHeight="1" x14ac:dyDescent="0.3">
      <c r="C123" s="90" t="s">
        <v>651</v>
      </c>
      <c r="D123" s="87">
        <f t="array" aca="1" ref="D123" ca="1">SUM(SUBTOTAL(3,OFFSET(Operator1_TestTypeStart,ROW(Operator1_TestType)-ROW(Operator1_TestTypeStart),0,1))*IF(Operator1_TestType="Application",1,0)*IF(Operator1_TestName = "FDFS WhatsApp UL",1,0))</f>
        <v>0</v>
      </c>
      <c r="E123" s="73">
        <f t="array" aca="1" ref="E123" ca="1">SUM(SUBTOTAL(3,OFFSET(Operator2_TestTypeStart,ROW(Operator2_TestType)-ROW(Operator2_TestTypeStart),0,1))*IF(Operator2_TestType="Application",1,0)*IF(Operator2_TestName = "FDFS WhatsApp UL",1,0))</f>
        <v>0</v>
      </c>
      <c r="F123" s="73">
        <f t="array" aca="1" ref="F123" ca="1">SUM(SUBTOTAL(3,OFFSET(Operator3_TestTypeStart,ROW(Operator3_TestType)-ROW(Operator3_TestTypeStart),0,1))*IF(Operator3_TestType="Application",1,0)*IF(Operator3_TestName = "FDFS WhatsApp UL",1,0))</f>
        <v>0</v>
      </c>
      <c r="G123" s="83"/>
      <c r="H123" s="63"/>
      <c r="K123" s="4"/>
      <c r="L123" s="4"/>
      <c r="M123" s="4"/>
    </row>
    <row r="124" spans="3:14" ht="30" customHeight="1" x14ac:dyDescent="0.3">
      <c r="C124" s="91" t="s">
        <v>645</v>
      </c>
      <c r="D124" s="88">
        <f t="array" aca="1" ref="D124" ca="1">SUM(SUBTOTAL(3,OFFSET(Operator1_TestTypeStart,ROW(Operator1_TestType)-ROW(Operator1_TestTypeStart),0,1))*IF(Operator1_TestType="Application",1,0)*IF(Operator1_TestName = "FDFS WhatsApp UL",1,0)*IF(Operator1_TestStat="Failed",1,0))</f>
        <v>0</v>
      </c>
      <c r="E124" s="74">
        <f t="array" aca="1" ref="E124" ca="1">SUM(SUBTOTAL(3,OFFSET(Operator2_TestTypeStart,ROW(Operator2_TestType)-ROW(Operator2_TestTypeStart),0,1))*IF(Operator2_TestType="Application",1,0)*IF(Operator2_TestName = "FDFS WhatsApp UL",1,0)*IF(Operator2_TestStat="Failed",1,0))</f>
        <v>0</v>
      </c>
      <c r="F124" s="74">
        <f t="array" aca="1" ref="F124" ca="1">SUM(SUBTOTAL(3,OFFSET(Operator3_TestTypeStart,ROW(Operator3_TestType)-ROW(Operator3_TestTypeStart),0,1))*IF(Operator3_TestType="Application",1,0)*IF(Operator3_TestName = "FDFS WhatsApp UL",1,0)*IF(Operator3_TestStat="Failed",1,0))</f>
        <v>0</v>
      </c>
      <c r="G124" s="84"/>
      <c r="H124" s="64"/>
      <c r="I124" s="4"/>
      <c r="J124" s="4"/>
      <c r="K124" s="4"/>
      <c r="L124" s="4"/>
      <c r="M124" s="4"/>
    </row>
    <row r="125" spans="3:14" ht="30" customHeight="1" x14ac:dyDescent="0.25">
      <c r="C125" s="91" t="s">
        <v>78</v>
      </c>
      <c r="D125" s="88">
        <f t="array" aca="1" ref="D125" ca="1">SUM(SUBTOTAL(3,OFFSET(Operator1_TestTypeStart,ROW(Operator1_TestType)-ROW(Operator1_TestTypeStart),0,1))*IF(Operator1_TestType="Application",1,0)*IF(Operator1_TestName = "FDFS WhatsApp UL",1,0)*IF(Operator1_TestStat="Cutoff",1,0))</f>
        <v>0</v>
      </c>
      <c r="E125" s="74">
        <f t="array" aca="1" ref="E125" ca="1">SUM(SUBTOTAL(3,OFFSET(Operator2_TestTypeStart,ROW(Operator2_TestType)-ROW(Operator2_TestTypeStart),0,1))*IF(Operator2_TestType="Application",1,0)*IF(Operator2_TestName = "FDFS WhatsApp UL",1,0)*IF(Operator2_TestStat="Cutoff",1,0))</f>
        <v>0</v>
      </c>
      <c r="F125" s="74">
        <f t="array" aca="1" ref="F125" ca="1">SUM(SUBTOTAL(3,OFFSET(Operator3_TestTypeStart,ROW(Operator3_TestType)-ROW(Operator3_TestTypeStart),0,1))*IF(Operator3_TestType="Application",1,0)*IF(Operator3_TestName = "FDFS WhatsApp UL",1,0)*IF(Operator3_TestStat="Cutoff",1,0))</f>
        <v>0</v>
      </c>
      <c r="G125" s="84"/>
      <c r="H125" s="64"/>
    </row>
    <row r="126" spans="3:14" ht="30" customHeight="1" x14ac:dyDescent="0.25">
      <c r="C126" s="91" t="s">
        <v>646</v>
      </c>
      <c r="D126" s="88">
        <f t="array" aca="1" ref="D126" ca="1">SUM(SUBTOTAL(3,OFFSET(Operator1_TestTypeStart,ROW(Operator1_TestType)-ROW(Operator1_TestTypeStart),0,1))*IF(Operator1_TestType="Application",1,0)*IF(Operator1_TestName = "FDFS WhatsApp UL",1,0)*IF(Operator1_TestStat="Completed",1,0))</f>
        <v>0</v>
      </c>
      <c r="E126" s="74">
        <f t="array" aca="1" ref="E126" ca="1">SUM(SUBTOTAL(3,OFFSET(Operator2_TestTypeStart,ROW(Operator2_TestType)-ROW(Operator2_TestTypeStart),0,1))*IF(Operator2_TestType="Application",1,0)*IF(Operator2_TestName = "FDFS WhatsApp UL",1,0)*IF(Operator2_TestStat="Completed",1,0))</f>
        <v>0</v>
      </c>
      <c r="F126" s="74">
        <f t="array" aca="1" ref="F126" ca="1">SUM(SUBTOTAL(3,OFFSET(Operator3_TestTypeStart,ROW(Operator3_TestType)-ROW(Operator3_TestTypeStart),0,1))*IF(Operator3_TestType="Application",1,0)*IF(Operator3_TestName = "FDFS WhatsApp UL",1,0)*IF(Operator3_TestStat="Completed",1,0))</f>
        <v>0</v>
      </c>
      <c r="G126" s="84"/>
      <c r="H126" s="64"/>
    </row>
    <row r="127" spans="3:14" ht="30" customHeight="1" x14ac:dyDescent="0.25">
      <c r="C127" s="91" t="s">
        <v>80</v>
      </c>
      <c r="D127" s="89">
        <f ca="1">IF(D123=0,0,D126/D123)</f>
        <v>0</v>
      </c>
      <c r="E127" s="82">
        <f t="shared" ref="E127" ca="1" si="23">IF(E123=0,0,E126/E123)</f>
        <v>0</v>
      </c>
      <c r="F127" s="82">
        <f t="shared" ref="F127" ca="1" si="24">IF(F123=0,0,F126/F123)</f>
        <v>0</v>
      </c>
      <c r="G127" s="105">
        <v>0.8</v>
      </c>
      <c r="H127" s="106">
        <v>0.99</v>
      </c>
    </row>
    <row r="128" spans="3:14" ht="30" customHeight="1" x14ac:dyDescent="0.25">
      <c r="C128" s="91" t="s">
        <v>81</v>
      </c>
      <c r="D128" s="607">
        <f t="array" aca="1" ref="D128" ca="1">IFERROR(MIN(IF(SUBTOTAL(3,OFFSET(Operator1_TestTranStart,ROW(Operator1_TestTran)-ROW(Operator1_TestTranStart),0,1)),IF(Operator1_TestStat="Completed",IF(Operator1_TestName = "FDFS WhatsApp UL",Operator1_TestTran,FALSE),FALSE),FALSE)),"")</f>
        <v>0</v>
      </c>
      <c r="E128" s="608">
        <f t="array" aca="1" ref="E128" ca="1">IFERROR(MIN(IF(SUBTOTAL(3,OFFSET(Operator2_TestTranStart,ROW(Operator2_TestTran)-ROW(Operator2_TestTranStart),0,1)),IF(Operator2_TestStat="Completed",IF(Operator2_TestName = "FDFS WhatsApp UL",Operator2_TestTran,FALSE),FALSE),FALSE)),"")</f>
        <v>0</v>
      </c>
      <c r="F128" s="608">
        <f t="array" aca="1" ref="F128" ca="1">IFERROR(MIN(IF(SUBTOTAL(3,OFFSET(Operator3_TestTranStart,ROW(Operator3_TestTran)-ROW(Operator3_TestTranStart),0,1)),IF(Operator3_TestStat="Completed",IF(Operator3_TestName = "FDFS WhatsApp UL",Operator3_TestTran,FALSE),FALSE),FALSE)),"")</f>
        <v>0</v>
      </c>
      <c r="G128" s="84"/>
      <c r="H128" s="64"/>
    </row>
    <row r="129" spans="3:8" ht="30" customHeight="1" x14ac:dyDescent="0.25">
      <c r="C129" s="91" t="s">
        <v>82</v>
      </c>
      <c r="D129" s="607" t="str">
        <f t="array" aca="1" ref="D129" ca="1">IFERROR(PERCENTILE(IF(SUBTOTAL(3,OFFSET(Operator1_TestTranStart,ROW(Operator1_TestTran)-ROW(Operator1_TestTranStart),,1)),IF(Operator1_TestStat="Completed",IF(Operator1_TestName = "FDFS WhatsApp UL",Operator1_TestTran,FALSE),FALSE),FALSE),0.1),"0")</f>
        <v>0</v>
      </c>
      <c r="E129" s="608" t="str">
        <f t="array" aca="1" ref="E129" ca="1">IFERROR(PERCENTILE(IF(SUBTOTAL(3,OFFSET(Operator2_TestTranStart,ROW(Operator2_TestTran)-ROW(Operator2_TestTranStart),,1)),IF(Operator2_TestStat="Completed",IF(Operator2_TestName = "FDFS WhatsApp UL",Operator2_TestTran,FALSE),FALSE),FALSE),0.1),"0")</f>
        <v>0</v>
      </c>
      <c r="F129" s="608" t="str">
        <f t="array" aca="1" ref="F129" ca="1">IFERROR(PERCENTILE(IF(SUBTOTAL(3,OFFSET(Operator3_TestTranStart,ROW(Operator3_TestTran)-ROW(Operator3_TestTranStart),,1)),IF(Operator3_TestStat="Completed",IF(Operator3_TestName = "FDFS WhatsApp UL",Operator3_TestTran,FALSE),FALSE),FALSE),0.1),"0")</f>
        <v>0</v>
      </c>
      <c r="G129" s="84"/>
      <c r="H129" s="64"/>
    </row>
    <row r="130" spans="3:8" ht="30" customHeight="1" x14ac:dyDescent="0.25">
      <c r="C130" s="91" t="s">
        <v>83</v>
      </c>
      <c r="D130" s="609" t="str">
        <f t="array" aca="1" ref="D130" ca="1">IFERROR(AVERAGE(IF(SUBTOTAL(3,OFFSET(Operator1_TestTranStart,ROW(Operator1_TestTran)-ROW(Operator1_TestTranStart),,1)),IF(Operator1_TestStat="Completed",IF(Operator1_TestName = "FDFS WhatsApp UL",Operator1_TestTran,FALSE),FALSE),FALSE)),"0")</f>
        <v>0</v>
      </c>
      <c r="E130" s="610" t="str">
        <f t="array" aca="1" ref="E130" ca="1">IFERROR(AVERAGE(IF(SUBTOTAL(3,OFFSET(Operator2_TestTranStart,ROW(Operator2_TestTran)-ROW(Operator2_TestTranStart),,1)),IF(Operator2_TestStat="Completed",IF(Operator2_TestName = "FDFS WhatsApp UL",Operator2_TestTran,FALSE),FALSE),FALSE)),"0")</f>
        <v>0</v>
      </c>
      <c r="F130" s="610" t="str">
        <f t="array" aca="1" ref="F130" ca="1">IFERROR(AVERAGE(IF(SUBTOTAL(3,OFFSET(Operator3_TestTranStart,ROW(Operator3_TestTran)-ROW(Operator3_TestTranStart),,1)),IF(Operator3_TestStat="Completed",IF(Operator3_TestName = "FDFS WhatsApp UL",Operator3_TestTran,FALSE),FALSE),FALSE)),"0")</f>
        <v>0</v>
      </c>
      <c r="G130" s="107">
        <v>15</v>
      </c>
      <c r="H130" s="108">
        <v>3</v>
      </c>
    </row>
    <row r="131" spans="3:8" ht="30" customHeight="1" x14ac:dyDescent="0.25">
      <c r="C131" s="91" t="s">
        <v>84</v>
      </c>
      <c r="D131" s="607" t="str">
        <f t="array" aca="1" ref="D131" ca="1">IFERROR(PERCENTILE(IF(SUBTOTAL(3,OFFSET(Operator1_TestTranStart,ROW(Operator1_TestTran)-ROW(Operator1_TestTranStart),,1)),IF(Operator1_TestStat="Completed",IF(Operator1_TestName = "FDFS WhatsApp UL",Operator1_TestTran,FALSE),FALSE),FALSE),0.5),"0")</f>
        <v>0</v>
      </c>
      <c r="E131" s="608" t="str">
        <f t="array" aca="1" ref="E131" ca="1">IFERROR(PERCENTILE(IF(SUBTOTAL(3,OFFSET(Operator2_TestTranStart,ROW(Operator2_TestTran)-ROW(Operator2_TestTranStart),,1)),IF(Operator2_TestStat="Completed",IF(Operator2_TestName = "FDFS WhatsApp UL",Operator2_TestTran,FALSE),FALSE),FALSE),0.5),"0")</f>
        <v>0</v>
      </c>
      <c r="F131" s="608" t="str">
        <f t="array" aca="1" ref="F131" ca="1">IFERROR(PERCENTILE(IF(SUBTOTAL(3,OFFSET(Operator3_TestTranStart,ROW(Operator3_TestTran)-ROW(Operator3_TestTranStart),,1)),IF(Operator3_TestStat="Completed",IF(Operator3_TestName = "FDFS WhatsApp UL",Operator3_TestTran,FALSE),FALSE),FALSE),0.5),"0")</f>
        <v>0</v>
      </c>
      <c r="G131" s="84"/>
      <c r="H131" s="64"/>
    </row>
    <row r="132" spans="3:8" ht="30" customHeight="1" x14ac:dyDescent="0.25">
      <c r="C132" s="91" t="s">
        <v>85</v>
      </c>
      <c r="D132" s="607" t="str">
        <f t="array" aca="1" ref="D132" ca="1">IFERROR(PERCENTILE(IF(SUBTOTAL(3,OFFSET(Operator1_TestTranStart,ROW(Operator1_TestTran)-ROW(Operator1_TestTranStart),,1)),IF(Operator1_TestStat="Completed",IF(Operator1_TestName = "FDFS WhatsApp UL",Operator1_TestTran,FALSE),FALSE),FALSE),0.9),"0")</f>
        <v>0</v>
      </c>
      <c r="E132" s="608" t="str">
        <f t="array" aca="1" ref="E132" ca="1">IFERROR(PERCENTILE(IF(SUBTOTAL(3,OFFSET(Operator2_TestTranStart,ROW(Operator2_TestTran)-ROW(Operator2_TestTranStart),,1)),IF(Operator2_TestStat="Completed",IF(Operator2_TestName = "FDFS WhatsApp UL",Operator2_TestTran,FALSE),FALSE),FALSE),0.9),"0")</f>
        <v>0</v>
      </c>
      <c r="F132" s="608" t="str">
        <f t="array" aca="1" ref="F132" ca="1">IFERROR(PERCENTILE(IF(SUBTOTAL(3,OFFSET(Operator3_TestTranStart,ROW(Operator3_TestTran)-ROW(Operator3_TestTranStart),,1)),IF(Operator3_TestStat="Completed",IF(Operator3_TestName = "FDFS WhatsApp UL",Operator3_TestTran,FALSE),FALSE),FALSE),0.9),"0")</f>
        <v>0</v>
      </c>
      <c r="G132" s="84"/>
      <c r="H132" s="64"/>
    </row>
    <row r="133" spans="3:8" ht="30" customHeight="1" thickBot="1" x14ac:dyDescent="0.3">
      <c r="C133" s="92" t="s">
        <v>86</v>
      </c>
      <c r="D133" s="611">
        <f t="array" aca="1" ref="D133" ca="1">IFERROR(MAX(IF(SUBTOTAL(3,OFFSET(Operator1_TestTranStart,ROW(Operator1_TestTran)-ROW(Operator1_TestTranStart),0,1)),IF(Operator1_TestStat="Completed",IF(Operator1_TestName = "FDFS WhatsApp UL",Operator1_TestTran,FALSE),FALSE),FALSE)),"")</f>
        <v>0</v>
      </c>
      <c r="E133" s="612">
        <f t="array" aca="1" ref="E133" ca="1">IFERROR(MAX(IF(SUBTOTAL(3,OFFSET(Operator2_TestTranStart,ROW(Operator2_TestTran)-ROW(Operator2_TestTranStart),0,1)),IF(Operator2_TestStat="Completed",IF(Operator2_TestName = "FDFS WhatsApp UL",Operator2_TestTran,FALSE),FALSE),FALSE)),"")</f>
        <v>0</v>
      </c>
      <c r="F133" s="612">
        <f t="array" aca="1" ref="F133" ca="1">IFERROR(MAX(IF(SUBTOTAL(3,OFFSET(Operator3_TestTranStart,ROW(Operator3_TestTran)-ROW(Operator3_TestTranStart),0,1)),IF(Operator3_TestStat="Completed",IF(Operator3_TestName = "FDFS WhatsApp UL",Operator3_TestTran,FALSE),FALSE),FALSE)),"")</f>
        <v>0</v>
      </c>
      <c r="G133" s="86"/>
      <c r="H133" s="65"/>
    </row>
    <row r="134" spans="3:8" ht="30" customHeight="1" thickBot="1" x14ac:dyDescent="0.3">
      <c r="C134" s="141" t="s">
        <v>653</v>
      </c>
      <c r="D134" s="743" t="s">
        <v>655</v>
      </c>
      <c r="E134" s="743" t="s">
        <v>656</v>
      </c>
      <c r="F134" s="743" t="s">
        <v>657</v>
      </c>
      <c r="G134" s="67" t="s">
        <v>276</v>
      </c>
      <c r="H134" s="68" t="s">
        <v>277</v>
      </c>
    </row>
    <row r="135" spans="3:8" ht="30" customHeight="1" x14ac:dyDescent="0.25">
      <c r="C135" s="90" t="s">
        <v>651</v>
      </c>
      <c r="D135" s="87">
        <f t="array" aca="1" ref="D135" ca="1">SUM(SUBTOTAL(3,OFFSET(Operator1_TestTypeStart,ROW(Operator1_TestType)-ROW(Operator1_TestTypeStart),0,1))*IF(Operator1_TestType="Application",1,0)*IF(Operator1_TestName = "FDFS WhatsApp DL",1,0))</f>
        <v>0</v>
      </c>
      <c r="E135" s="73">
        <f t="array" aca="1" ref="E135" ca="1">SUM(SUBTOTAL(3,OFFSET(Operator2_TestTypeStart,ROW(Operator2_TestType)-ROW(Operator2_TestTypeStart),0,1))*IF(Operator2_TestType="Application",1,0)*IF(Operator2_TestName = "FDFS WhatsApp DL",1,0))</f>
        <v>0</v>
      </c>
      <c r="F135" s="73">
        <f t="array" aca="1" ref="F135" ca="1">SUM(SUBTOTAL(3,OFFSET(Operator3_TestTypeStart,ROW(Operator3_TestType)-ROW(Operator3_TestTypeStart),0,1))*IF(Operator3_TestType="Application",1,0)*IF(Operator3_TestName = "FDFS WhatsApp DL",1,0))</f>
        <v>0</v>
      </c>
      <c r="G135" s="83"/>
      <c r="H135" s="63"/>
    </row>
    <row r="136" spans="3:8" ht="30" customHeight="1" x14ac:dyDescent="0.25">
      <c r="C136" s="91" t="s">
        <v>645</v>
      </c>
      <c r="D136" s="88">
        <f t="array" aca="1" ref="D136" ca="1">SUM(SUBTOTAL(3,OFFSET(Operator1_TestTypeStart,ROW(Operator1_TestType)-ROW(Operator1_TestTypeStart),0,1))*IF(Operator1_TestType="Application",1,0)*IF(Operator1_TestName = "FDFS WhatsApp DL",1,0)*IF(Operator1_TestStat="Failed",1,0))</f>
        <v>0</v>
      </c>
      <c r="E136" s="74">
        <f t="array" aca="1" ref="E136" ca="1">SUM(SUBTOTAL(3,OFFSET(Operator2_TestTypeStart,ROW(Operator2_TestType)-ROW(Operator2_TestTypeStart),0,1))*IF(Operator2_TestType="Application",1,0)*IF(Operator2_TestName = "FDFS WhatsApp DL",1,0)*IF(Operator2_TestStat="Failed",1,0))</f>
        <v>0</v>
      </c>
      <c r="F136" s="74">
        <f t="array" aca="1" ref="F136" ca="1">SUM(SUBTOTAL(3,OFFSET(Operator3_TestTypeStart,ROW(Operator3_TestType)-ROW(Operator3_TestTypeStart),0,1))*IF(Operator3_TestType="Application",1,0)*IF(Operator3_TestName = "FDFS WhatsApp DL",1,0)*IF(Operator3_TestStat="Failed",1,0))</f>
        <v>0</v>
      </c>
      <c r="G136" s="84"/>
      <c r="H136" s="64"/>
    </row>
    <row r="137" spans="3:8" ht="30" customHeight="1" x14ac:dyDescent="0.25">
      <c r="C137" s="91" t="s">
        <v>78</v>
      </c>
      <c r="D137" s="88">
        <f t="array" aca="1" ref="D137" ca="1">SUM(SUBTOTAL(3,OFFSET(Operator1_TestTypeStart,ROW(Operator1_TestType)-ROW(Operator1_TestTypeStart),0,1))*IF(Operator1_TestType="Application",1,0)*IF(Operator1_TestName = "FDFS WhatsApp DL",1,0)*IF(Operator1_TestStat="Cutoff",1,0))</f>
        <v>0</v>
      </c>
      <c r="E137" s="74">
        <f t="array" aca="1" ref="E137" ca="1">SUM(SUBTOTAL(3,OFFSET(Operator2_TestTypeStart,ROW(Operator2_TestType)-ROW(Operator2_TestTypeStart),0,1))*IF(Operator2_TestType="Application",1,0)*IF(Operator2_TestName = "FDFS WhatsApp DL",1,0)*IF(Operator2_TestStat="Cutoff",1,0))</f>
        <v>0</v>
      </c>
      <c r="F137" s="74">
        <f t="array" aca="1" ref="F137" ca="1">SUM(SUBTOTAL(3,OFFSET(Operator3_TestTypeStart,ROW(Operator3_TestType)-ROW(Operator3_TestTypeStart),0,1))*IF(Operator3_TestType="Application",1,0)*IF(Operator3_TestName = "FDFS WhatsApp DL",1,0)*IF(Operator3_TestStat="Cutoff",1,0))</f>
        <v>0</v>
      </c>
      <c r="G137" s="84"/>
      <c r="H137" s="64"/>
    </row>
    <row r="138" spans="3:8" ht="30" customHeight="1" x14ac:dyDescent="0.25">
      <c r="C138" s="91" t="s">
        <v>646</v>
      </c>
      <c r="D138" s="88">
        <f t="array" aca="1" ref="D138" ca="1">SUM(SUBTOTAL(3,OFFSET(Operator1_TestTypeStart,ROW(Operator1_TestType)-ROW(Operator1_TestTypeStart),0,1))*IF(Operator1_TestType="Application",1,0)*IF(Operator1_TestName = "FDFS WhatsApp DL",1,0)*IF(Operator1_TestStat="Completed",1,0))</f>
        <v>0</v>
      </c>
      <c r="E138" s="74">
        <f t="array" aca="1" ref="E138" ca="1">SUM(SUBTOTAL(3,OFFSET(Operator2_TestTypeStart,ROW(Operator2_TestType)-ROW(Operator2_TestTypeStart),0,1))*IF(Operator2_TestType="Application",1,0)*IF(Operator2_TestName = "FDFS WhatsApp DL",1,0)*IF(Operator2_TestStat="Completed",1,0))</f>
        <v>0</v>
      </c>
      <c r="F138" s="74">
        <f t="array" aca="1" ref="F138" ca="1">SUM(SUBTOTAL(3,OFFSET(Operator3_TestTypeStart,ROW(Operator3_TestType)-ROW(Operator3_TestTypeStart),0,1))*IF(Operator3_TestType="Application",1,0)*IF(Operator3_TestName = "FDFS WhatsApp DL",1,0)*IF(Operator3_TestStat="Completed",1,0))</f>
        <v>0</v>
      </c>
      <c r="G138" s="84"/>
      <c r="H138" s="64"/>
    </row>
    <row r="139" spans="3:8" ht="30" customHeight="1" x14ac:dyDescent="0.25">
      <c r="C139" s="91" t="s">
        <v>80</v>
      </c>
      <c r="D139" s="89">
        <f ca="1">IF(D135=0,0,D138/D135)</f>
        <v>0</v>
      </c>
      <c r="E139" s="82">
        <f t="shared" ref="E139" ca="1" si="25">IF(E135=0,0,E138/E135)</f>
        <v>0</v>
      </c>
      <c r="F139" s="82">
        <f t="shared" ref="F139" ca="1" si="26">IF(F135=0,0,F138/F135)</f>
        <v>0</v>
      </c>
      <c r="G139" s="105">
        <v>0.8</v>
      </c>
      <c r="H139" s="106">
        <v>0.99</v>
      </c>
    </row>
    <row r="140" spans="3:8" ht="30" customHeight="1" x14ac:dyDescent="0.25">
      <c r="C140" s="91" t="s">
        <v>81</v>
      </c>
      <c r="D140" s="607">
        <f t="array" aca="1" ref="D140" ca="1">IFERROR(MIN(IF(SUBTOTAL(3,OFFSET(Operator1_TestTranStart,ROW(Operator1_TestTran)-ROW(Operator1_TestTranStart),0,1)),IF(Operator1_TestStat="Completed",IF(Operator1_TestName = "FDFS WhatsApp DL",Operator1_TestTran,FALSE),FALSE),FALSE)),"")</f>
        <v>0</v>
      </c>
      <c r="E140" s="608">
        <f t="array" aca="1" ref="E140" ca="1">IFERROR(MIN(IF(SUBTOTAL(3,OFFSET(Operator2_TestTranStart,ROW(Operator2_TestTran)-ROW(Operator2_TestTranStart),0,1)),IF(Operator2_TestStat="Completed",IF(Operator2_TestName = "FDFS WhatsApp DL",Operator2_TestTran,FALSE),FALSE),FALSE)),"")</f>
        <v>0</v>
      </c>
      <c r="F140" s="608">
        <f t="array" aca="1" ref="F140" ca="1">IFERROR(MIN(IF(SUBTOTAL(3,OFFSET(Operator3_TestTranStart,ROW(Operator3_TestTran)-ROW(Operator3_TestTranStart),0,1)),IF(Operator3_TestStat="Completed",IF(Operator3_TestName = "FDFS WhatsApp DL",Operator3_TestTran,FALSE),FALSE),FALSE)),"")</f>
        <v>0</v>
      </c>
      <c r="G140" s="84"/>
      <c r="H140" s="64"/>
    </row>
    <row r="141" spans="3:8" ht="30" customHeight="1" x14ac:dyDescent="0.25">
      <c r="C141" s="91" t="s">
        <v>82</v>
      </c>
      <c r="D141" s="607" t="str">
        <f t="array" aca="1" ref="D141" ca="1">IFERROR(PERCENTILE(IF(SUBTOTAL(3,OFFSET(Operator1_TestTranStart,ROW(Operator1_TestTran)-ROW(Operator1_TestTranStart),,1)),IF(Operator1_TestStat="Completed",IF(Operator1_TestName = "FDFS WhatsApp DL",Operator1_TestTran,FALSE),FALSE),FALSE),0.1),"0")</f>
        <v>0</v>
      </c>
      <c r="E141" s="608" t="str">
        <f t="array" aca="1" ref="E141" ca="1">IFERROR(PERCENTILE(IF(SUBTOTAL(3,OFFSET(Operator2_TestTranStart,ROW(Operator2_TestTran)-ROW(Operator2_TestTranStart),,1)),IF(Operator2_TestStat="Completed",IF(Operator2_TestName = "FDFS WhatsApp DL",Operator2_TestTran,FALSE),FALSE),FALSE),0.1),"0")</f>
        <v>0</v>
      </c>
      <c r="F141" s="608" t="str">
        <f t="array" aca="1" ref="F141" ca="1">IFERROR(PERCENTILE(IF(SUBTOTAL(3,OFFSET(Operator3_TestTranStart,ROW(Operator3_TestTran)-ROW(Operator3_TestTranStart),,1)),IF(Operator3_TestStat="Completed",IF(Operator3_TestName = "FDFS WhatsApp DL",Operator3_TestTran,FALSE),FALSE),FALSE),0.1),"0")</f>
        <v>0</v>
      </c>
      <c r="G141" s="84"/>
      <c r="H141" s="64"/>
    </row>
    <row r="142" spans="3:8" ht="30" customHeight="1" x14ac:dyDescent="0.25">
      <c r="C142" s="91" t="s">
        <v>83</v>
      </c>
      <c r="D142" s="609" t="str">
        <f t="array" aca="1" ref="D142" ca="1">IFERROR(AVERAGE(IF(SUBTOTAL(3,OFFSET(Operator1_TestTranStart,ROW(Operator1_TestTran)-ROW(Operator1_TestTranStart),,1)),IF(Operator1_TestStat="Completed",IF(Operator1_TestName = "FDFS WhatsApp DL",Operator1_TestTran,FALSE),FALSE),FALSE)),"0")</f>
        <v>0</v>
      </c>
      <c r="E142" s="610" t="str">
        <f t="array" aca="1" ref="E142" ca="1">IFERROR(AVERAGE(IF(SUBTOTAL(3,OFFSET(Operator2_TestTranStart,ROW(Operator2_TestTran)-ROW(Operator2_TestTranStart),,1)),IF(Operator2_TestStat="Completed",IF(Operator2_TestName = "FDFS WhatsApp DL",Operator2_TestTran,FALSE),FALSE),FALSE)),"0")</f>
        <v>0</v>
      </c>
      <c r="F142" s="610" t="str">
        <f t="array" aca="1" ref="F142" ca="1">IFERROR(AVERAGE(IF(SUBTOTAL(3,OFFSET(Operator3_TestTranStart,ROW(Operator3_TestTran)-ROW(Operator3_TestTranStart),,1)),IF(Operator3_TestStat="Completed",IF(Operator3_TestName = "FDFS WhatsApp DL",Operator3_TestTran,FALSE),FALSE),FALSE)),"0")</f>
        <v>0</v>
      </c>
      <c r="G142" s="107">
        <v>15</v>
      </c>
      <c r="H142" s="108">
        <v>3</v>
      </c>
    </row>
    <row r="143" spans="3:8" ht="30" customHeight="1" x14ac:dyDescent="0.25">
      <c r="C143" s="91" t="s">
        <v>84</v>
      </c>
      <c r="D143" s="607" t="str">
        <f t="array" aca="1" ref="D143" ca="1">IFERROR(PERCENTILE(IF(SUBTOTAL(3,OFFSET(Operator1_TestTranStart,ROW(Operator1_TestTran)-ROW(Operator1_TestTranStart),,1)),IF(Operator1_TestStat="Completed",IF(Operator1_TestName = "FDFS WhatsApp DL",Operator1_TestTran,FALSE),FALSE),FALSE),0.5),"0")</f>
        <v>0</v>
      </c>
      <c r="E143" s="608" t="str">
        <f t="array" aca="1" ref="E143" ca="1">IFERROR(PERCENTILE(IF(SUBTOTAL(3,OFFSET(Operator2_TestTranStart,ROW(Operator2_TestTran)-ROW(Operator2_TestTranStart),,1)),IF(Operator2_TestStat="Completed",IF(Operator2_TestName = "FDFS WhatsApp DL",Operator2_TestTran,FALSE),FALSE),FALSE),0.5),"0")</f>
        <v>0</v>
      </c>
      <c r="F143" s="608" t="str">
        <f t="array" aca="1" ref="F143" ca="1">IFERROR(PERCENTILE(IF(SUBTOTAL(3,OFFSET(Operator3_TestTranStart,ROW(Operator3_TestTran)-ROW(Operator3_TestTranStart),,1)),IF(Operator3_TestStat="Completed",IF(Operator3_TestName = "FDFS WhatsApp DL",Operator3_TestTran,FALSE),FALSE),FALSE),0.5),"0")</f>
        <v>0</v>
      </c>
      <c r="G143" s="84"/>
      <c r="H143" s="64"/>
    </row>
    <row r="144" spans="3:8" ht="30" customHeight="1" x14ac:dyDescent="0.25">
      <c r="C144" s="91" t="s">
        <v>85</v>
      </c>
      <c r="D144" s="607" t="str">
        <f t="array" aca="1" ref="D144" ca="1">IFERROR(PERCENTILE(IF(SUBTOTAL(3,OFFSET(Operator1_TestTranStart,ROW(Operator1_TestTran)-ROW(Operator1_TestTranStart),,1)),IF(Operator1_TestStat="Completed",IF(Operator1_TestName = "FDFS WhatsApp DL",Operator1_TestTran,FALSE),FALSE),FALSE),0.9),"0")</f>
        <v>0</v>
      </c>
      <c r="E144" s="608" t="str">
        <f t="array" aca="1" ref="E144" ca="1">IFERROR(PERCENTILE(IF(SUBTOTAL(3,OFFSET(Operator2_TestTranStart,ROW(Operator2_TestTran)-ROW(Operator2_TestTranStart),,1)),IF(Operator2_TestStat="Completed",IF(Operator2_TestName = "FDFS WhatsApp DL",Operator2_TestTran,FALSE),FALSE),FALSE),0.9),"0")</f>
        <v>0</v>
      </c>
      <c r="F144" s="608" t="str">
        <f t="array" aca="1" ref="F144" ca="1">IFERROR(PERCENTILE(IF(SUBTOTAL(3,OFFSET(Operator3_TestTranStart,ROW(Operator3_TestTran)-ROW(Operator3_TestTranStart),,1)),IF(Operator3_TestStat="Completed",IF(Operator3_TestName = "FDFS WhatsApp DL",Operator3_TestTran,FALSE),FALSE),FALSE),0.9),"0")</f>
        <v>0</v>
      </c>
      <c r="G144" s="84"/>
      <c r="H144" s="64"/>
    </row>
    <row r="145" spans="3:8" ht="30" customHeight="1" thickBot="1" x14ac:dyDescent="0.3">
      <c r="C145" s="92" t="s">
        <v>86</v>
      </c>
      <c r="D145" s="611">
        <f t="array" aca="1" ref="D145" ca="1">IFERROR(MAX(IF(SUBTOTAL(3,OFFSET(Operator1_TestTranStart,ROW(Operator1_TestTran)-ROW(Operator1_TestTranStart),0,1)),IF(Operator1_TestStat="Completed",IF(Operator1_TestName = "FDFS WhatsApp DL",Operator1_TestTran,FALSE),FALSE),FALSE)),"")</f>
        <v>0</v>
      </c>
      <c r="E145" s="612">
        <f t="array" aca="1" ref="E145" ca="1">IFERROR(MAX(IF(SUBTOTAL(3,OFFSET(Operator2_TestTranStart,ROW(Operator2_TestTran)-ROW(Operator2_TestTranStart),0,1)),IF(Operator2_TestStat="Completed",IF(Operator2_TestName = "FDFS WhatsApp DL",Operator2_TestTran,FALSE),FALSE),FALSE)),"")</f>
        <v>0</v>
      </c>
      <c r="F145" s="612">
        <f t="array" aca="1" ref="F145" ca="1">IFERROR(MAX(IF(SUBTOTAL(3,OFFSET(Operator3_TestTranStart,ROW(Operator3_TestTran)-ROW(Operator3_TestTranStart),0,1)),IF(Operator3_TestStat="Completed",IF(Operator3_TestName = "FDFS WhatsApp DL",Operator3_TestTran,FALSE),FALSE),FALSE)),"")</f>
        <v>0</v>
      </c>
      <c r="G145" s="86"/>
      <c r="H145" s="65"/>
    </row>
  </sheetData>
  <mergeCells count="1">
    <mergeCell ref="C5:D6"/>
  </mergeCells>
  <conditionalFormatting sqref="E10:I10 E12:I12 E8:K8 E6:K6">
    <cfRule type="cellIs" dxfId="3" priority="64" operator="notEqual">
      <formula>$K$8</formula>
    </cfRule>
  </conditionalFormatting>
  <conditionalFormatting sqref="E10:I10 E12:I12 E8:K8 E6:K6">
    <cfRule type="cellIs" dxfId="2" priority="56" operator="notEqual">
      <formula>#REF!</formula>
    </cfRule>
  </conditionalFormatting>
  <conditionalFormatting sqref="D36:F36">
    <cfRule type="iconSet" priority="75">
      <iconSet>
        <cfvo type="percent" val="0"/>
        <cfvo type="num" val="$G$36"/>
        <cfvo type="num" val="$H$36"/>
      </iconSet>
    </cfRule>
  </conditionalFormatting>
  <conditionalFormatting sqref="D28:F28">
    <cfRule type="iconSet" priority="76">
      <iconSet>
        <cfvo type="percent" val="0"/>
        <cfvo type="num" val="$G$28"/>
        <cfvo type="num" val="$H$28"/>
      </iconSet>
    </cfRule>
  </conditionalFormatting>
  <conditionalFormatting sqref="D19:F19">
    <cfRule type="iconSet" priority="85">
      <iconSet>
        <cfvo type="percent" val="0"/>
        <cfvo type="num" val="$G$19"/>
        <cfvo type="num" val="$H$19"/>
      </iconSet>
    </cfRule>
  </conditionalFormatting>
  <conditionalFormatting sqref="D44:F44">
    <cfRule type="iconSet" priority="86">
      <iconSet>
        <cfvo type="percent" val="0"/>
        <cfvo type="num" val="$G$44"/>
        <cfvo type="num" val="$H$44"/>
      </iconSet>
    </cfRule>
  </conditionalFormatting>
  <conditionalFormatting sqref="D45:F45">
    <cfRule type="iconSet" priority="87">
      <iconSet>
        <cfvo type="percent" val="0"/>
        <cfvo type="num" val="$G$45"/>
        <cfvo type="num" val="$H$45"/>
      </iconSet>
    </cfRule>
  </conditionalFormatting>
  <conditionalFormatting sqref="D47:F47">
    <cfRule type="iconSet" priority="88">
      <iconSet>
        <cfvo type="percent" val="0"/>
        <cfvo type="num" val="$G$47"/>
        <cfvo type="num" val="$H$47"/>
      </iconSet>
    </cfRule>
  </conditionalFormatting>
  <conditionalFormatting sqref="D55:F55">
    <cfRule type="iconSet" priority="89">
      <iconSet>
        <cfvo type="percent" val="0"/>
        <cfvo type="num" val="$G$55"/>
        <cfvo type="num" val="$H$55"/>
      </iconSet>
    </cfRule>
  </conditionalFormatting>
  <conditionalFormatting sqref="D56:F56">
    <cfRule type="iconSet" priority="90">
      <iconSet>
        <cfvo type="percent" val="0"/>
        <cfvo type="num" val="$G$56"/>
        <cfvo type="num" val="$H$56"/>
      </iconSet>
    </cfRule>
  </conditionalFormatting>
  <conditionalFormatting sqref="D74:F74">
    <cfRule type="iconSet" priority="92">
      <iconSet>
        <cfvo type="percent" val="0"/>
        <cfvo type="num" val="$G$74"/>
        <cfvo type="num" val="$H$74"/>
      </iconSet>
    </cfRule>
  </conditionalFormatting>
  <conditionalFormatting sqref="D77:F77">
    <cfRule type="iconSet" priority="93">
      <iconSet reverse="1">
        <cfvo type="percent" val="0"/>
        <cfvo type="num" val="$H$77"/>
        <cfvo type="num" val="$G$77"/>
      </iconSet>
    </cfRule>
  </conditionalFormatting>
  <conditionalFormatting sqref="D83:F83">
    <cfRule type="iconSet" priority="94">
      <iconSet reverse="1">
        <cfvo type="percent" val="0"/>
        <cfvo type="num" val="$H$83"/>
        <cfvo type="num" val="$G$83"/>
      </iconSet>
    </cfRule>
  </conditionalFormatting>
  <conditionalFormatting sqref="D91:F91">
    <cfRule type="iconSet" priority="95">
      <iconSet>
        <cfvo type="percent" val="0"/>
        <cfvo type="num" val="$G$91"/>
        <cfvo type="num" val="$H$91"/>
      </iconSet>
    </cfRule>
  </conditionalFormatting>
  <conditionalFormatting sqref="D94:F94">
    <cfRule type="iconSet" priority="96">
      <iconSet>
        <cfvo type="percent" val="0"/>
        <cfvo type="num" val="$G$94"/>
        <cfvo type="num" val="$H$94"/>
      </iconSet>
    </cfRule>
  </conditionalFormatting>
  <conditionalFormatting sqref="D109:F109">
    <cfRule type="iconSet" priority="97">
      <iconSet reverse="1">
        <cfvo type="percent" val="0"/>
        <cfvo type="num" val="$H$109"/>
        <cfvo type="num" val="$G$109"/>
      </iconSet>
    </cfRule>
  </conditionalFormatting>
  <conditionalFormatting sqref="D115:F115">
    <cfRule type="iconSet" priority="98">
      <iconSet>
        <cfvo type="percent" val="0"/>
        <cfvo type="num" val="$G$115"/>
        <cfvo type="num" val="$H$115"/>
      </iconSet>
    </cfRule>
  </conditionalFormatting>
  <conditionalFormatting sqref="D118:F118">
    <cfRule type="iconSet" priority="99">
      <iconSet reverse="1">
        <cfvo type="percent" val="0"/>
        <cfvo type="num" val="$H$118"/>
        <cfvo type="num" val="$G$118"/>
      </iconSet>
    </cfRule>
  </conditionalFormatting>
  <conditionalFormatting sqref="D127:F127">
    <cfRule type="iconSet" priority="3">
      <iconSet>
        <cfvo type="percent" val="0"/>
        <cfvo type="num" val="$G$115"/>
        <cfvo type="num" val="$H$115"/>
      </iconSet>
    </cfRule>
  </conditionalFormatting>
  <conditionalFormatting sqref="D130:F130">
    <cfRule type="iconSet" priority="4">
      <iconSet reverse="1">
        <cfvo type="percent" val="0"/>
        <cfvo type="num" val="$H$118"/>
        <cfvo type="num" val="$G$118"/>
      </iconSet>
    </cfRule>
  </conditionalFormatting>
  <conditionalFormatting sqref="D139:F139">
    <cfRule type="iconSet" priority="1">
      <iconSet>
        <cfvo type="percent" val="0"/>
        <cfvo type="num" val="$G$115"/>
        <cfvo type="num" val="$H$115"/>
      </iconSet>
    </cfRule>
  </conditionalFormatting>
  <conditionalFormatting sqref="D142:F142">
    <cfRule type="iconSet" priority="2">
      <iconSet reverse="1">
        <cfvo type="percent" val="0"/>
        <cfvo type="num" val="$H$118"/>
        <cfvo type="num" val="$G$118"/>
      </iconSet>
    </cfRule>
  </conditionalFormatting>
  <dataValidations disablePrompts="1" count="24">
    <dataValidation type="list" allowBlank="1" showInputMessage="1" showErrorMessage="1" sqref="E8" xr:uid="{00000000-0002-0000-0000-000000000000}">
      <formula1>lists1</formula1>
    </dataValidation>
    <dataValidation type="list" allowBlank="1" showInputMessage="1" showErrorMessage="1" sqref="F8" xr:uid="{00000000-0002-0000-0000-000001000000}">
      <formula1>lists2</formula1>
    </dataValidation>
    <dataValidation type="list" allowBlank="1" showInputMessage="1" showErrorMessage="1" sqref="G8" xr:uid="{00000000-0002-0000-0000-000002000000}">
      <formula1>lists3</formula1>
    </dataValidation>
    <dataValidation type="list" allowBlank="1" showInputMessage="1" showErrorMessage="1" sqref="H8" xr:uid="{00000000-0002-0000-0000-000003000000}">
      <formula1>lists4</formula1>
    </dataValidation>
    <dataValidation type="list" allowBlank="1" showInputMessage="1" showErrorMessage="1" sqref="I8" xr:uid="{00000000-0002-0000-0000-000004000000}">
      <formula1>lists5</formula1>
    </dataValidation>
    <dataValidation type="list" allowBlank="1" showInputMessage="1" showErrorMessage="1" sqref="J8" xr:uid="{00000000-0002-0000-0000-000005000000}">
      <formula1>lists6</formula1>
    </dataValidation>
    <dataValidation type="list" allowBlank="1" showInputMessage="1" showErrorMessage="1" sqref="K8" xr:uid="{00000000-0002-0000-0000-000006000000}">
      <formula1>lists7</formula1>
    </dataValidation>
    <dataValidation type="list" allowBlank="1" showInputMessage="1" showErrorMessage="1" sqref="E12" xr:uid="{00000000-0002-0000-0000-000007000000}">
      <formula1>lists8</formula1>
    </dataValidation>
    <dataValidation type="list" allowBlank="1" showInputMessage="1" showErrorMessage="1" sqref="F12" xr:uid="{00000000-0002-0000-0000-000008000000}">
      <formula1>lists9</formula1>
    </dataValidation>
    <dataValidation type="list" allowBlank="1" showInputMessage="1" showErrorMessage="1" sqref="G12" xr:uid="{00000000-0002-0000-0000-000009000000}">
      <formula1>lists10</formula1>
    </dataValidation>
    <dataValidation type="list" allowBlank="1" showInputMessage="1" showErrorMessage="1" sqref="H12" xr:uid="{00000000-0002-0000-0000-00000A000000}">
      <formula1>lists11</formula1>
    </dataValidation>
    <dataValidation type="list" allowBlank="1" showInputMessage="1" showErrorMessage="1" sqref="I12" xr:uid="{00000000-0002-0000-0000-00000B000000}">
      <formula1>lists12</formula1>
    </dataValidation>
    <dataValidation type="list" allowBlank="1" showInputMessage="1" showErrorMessage="1" sqref="E10" xr:uid="{00000000-0002-0000-0000-00000C000000}">
      <formula1>lists13</formula1>
    </dataValidation>
    <dataValidation type="list" allowBlank="1" showInputMessage="1" showErrorMessage="1" sqref="G10" xr:uid="{00000000-0002-0000-0000-00000D000000}">
      <formula1>lists14</formula1>
    </dataValidation>
    <dataValidation type="list" allowBlank="1" showInputMessage="1" showErrorMessage="1" sqref="F10" xr:uid="{00000000-0002-0000-0000-00000E000000}">
      <formula1>lists15</formula1>
    </dataValidation>
    <dataValidation type="list" allowBlank="1" showInputMessage="1" showErrorMessage="1" sqref="H10" xr:uid="{00000000-0002-0000-0000-00000F000000}">
      <formula1>lists16</formula1>
    </dataValidation>
    <dataValidation type="list" allowBlank="1" showInputMessage="1" showErrorMessage="1" sqref="I10" xr:uid="{00000000-0002-0000-0000-000010000000}">
      <formula1>lists17</formula1>
    </dataValidation>
    <dataValidation type="list" allowBlank="1" showInputMessage="1" showErrorMessage="1" sqref="E6" xr:uid="{00000000-0002-0000-0000-000011000000}">
      <formula1>lists18</formula1>
    </dataValidation>
    <dataValidation type="list" allowBlank="1" showInputMessage="1" showErrorMessage="1" sqref="F6" xr:uid="{00000000-0002-0000-0000-000012000000}">
      <formula1>lists19</formula1>
    </dataValidation>
    <dataValidation type="list" allowBlank="1" showInputMessage="1" showErrorMessage="1" sqref="G6" xr:uid="{00000000-0002-0000-0000-000013000000}">
      <formula1>lists20</formula1>
    </dataValidation>
    <dataValidation type="list" allowBlank="1" showInputMessage="1" showErrorMessage="1" sqref="H6" xr:uid="{00000000-0002-0000-0000-000014000000}">
      <formula1>lists21</formula1>
    </dataValidation>
    <dataValidation type="list" allowBlank="1" showInputMessage="1" showErrorMessage="1" sqref="I6" xr:uid="{00000000-0002-0000-0000-000015000000}">
      <formula1>lists22</formula1>
    </dataValidation>
    <dataValidation type="list" allowBlank="1" showInputMessage="1" showErrorMessage="1" sqref="J6" xr:uid="{00000000-0002-0000-0000-000016000000}">
      <formula1>lists23</formula1>
    </dataValidation>
    <dataValidation type="list" allowBlank="1" showInputMessage="1" showErrorMessage="1" sqref="K6" xr:uid="{00000000-0002-0000-0000-000017000000}">
      <formula1>lists24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Lists">
                <anchor moveWithCells="1" sizeWithCells="1">
                  <from>
                    <xdr:col>2</xdr:col>
                    <xdr:colOff>9525</xdr:colOff>
                    <xdr:row>0</xdr:row>
                    <xdr:rowOff>190500</xdr:rowOff>
                  </from>
                  <to>
                    <xdr:col>3</xdr:col>
                    <xdr:colOff>1828800</xdr:colOff>
                    <xdr:row>3</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alculateKPIs">
                <anchor moveWithCells="1" sizeWithCells="1">
                  <from>
                    <xdr:col>2</xdr:col>
                    <xdr:colOff>28575</xdr:colOff>
                    <xdr:row>8</xdr:row>
                    <xdr:rowOff>219075</xdr:rowOff>
                  </from>
                  <to>
                    <xdr:col>3</xdr:col>
                    <xdr:colOff>1800225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ApplyFilter">
                <anchor moveWithCells="1" sizeWithCells="1">
                  <from>
                    <xdr:col>2</xdr:col>
                    <xdr:colOff>19050</xdr:colOff>
                    <xdr:row>6</xdr:row>
                    <xdr:rowOff>66675</xdr:rowOff>
                  </from>
                  <to>
                    <xdr:col>3</xdr:col>
                    <xdr:colOff>1809750</xdr:colOff>
                    <xdr:row>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3:K166"/>
  <sheetViews>
    <sheetView showGridLines="0" zoomScale="55" zoomScaleNormal="55" zoomScaleSheetLayoutView="70" workbookViewId="0">
      <selection activeCell="A21" sqref="A21"/>
    </sheetView>
  </sheetViews>
  <sheetFormatPr baseColWidth="10" defaultColWidth="11.42578125" defaultRowHeight="15" x14ac:dyDescent="0.25"/>
  <cols>
    <col min="1" max="1" width="3.5703125" customWidth="1"/>
    <col min="2" max="2" width="40" bestFit="1" customWidth="1"/>
    <col min="3" max="3" width="13.140625" bestFit="1" customWidth="1"/>
    <col min="4" max="4" width="10.7109375" customWidth="1"/>
    <col min="5" max="5" width="9" customWidth="1"/>
    <col min="6" max="6" width="58" customWidth="1"/>
    <col min="7" max="7" width="44.28515625" bestFit="1" customWidth="1"/>
    <col min="8" max="8" width="32.85546875" style="640" customWidth="1"/>
    <col min="9" max="9" width="31.28515625" customWidth="1"/>
    <col min="10" max="10" width="3.5703125" customWidth="1"/>
  </cols>
  <sheetData>
    <row r="3" spans="1:11" ht="15.75" thickBot="1" x14ac:dyDescent="0.3"/>
    <row r="4" spans="1:11" ht="51.75" thickBot="1" x14ac:dyDescent="0.3">
      <c r="A4" s="754" t="s">
        <v>362</v>
      </c>
      <c r="B4" s="755"/>
      <c r="C4" s="755"/>
      <c r="D4" s="755"/>
      <c r="E4" s="755"/>
      <c r="F4" s="755"/>
      <c r="G4" s="755"/>
      <c r="H4" s="755"/>
      <c r="I4" s="755"/>
      <c r="J4" s="756"/>
    </row>
    <row r="5" spans="1:11" ht="15.75" thickBot="1" x14ac:dyDescent="0.3">
      <c r="A5" s="641" t="s">
        <v>363</v>
      </c>
      <c r="B5" s="642"/>
      <c r="C5" s="642"/>
      <c r="D5" s="642"/>
      <c r="E5" s="642"/>
      <c r="F5" s="642"/>
      <c r="G5" s="642"/>
      <c r="H5" s="643"/>
      <c r="I5" s="642"/>
      <c r="J5" s="642"/>
      <c r="K5" s="642"/>
    </row>
    <row r="6" spans="1:11" s="646" customFormat="1" ht="31.5" x14ac:dyDescent="0.25">
      <c r="A6" s="644"/>
      <c r="B6" s="757" t="s">
        <v>329</v>
      </c>
      <c r="C6" s="758"/>
      <c r="D6" s="758"/>
      <c r="E6" s="758"/>
      <c r="F6" s="758"/>
      <c r="G6" s="758"/>
      <c r="H6" s="758"/>
      <c r="I6" s="759"/>
      <c r="J6" s="645"/>
      <c r="K6" s="645"/>
    </row>
    <row r="7" spans="1:11" s="646" customFormat="1" ht="63" x14ac:dyDescent="0.25">
      <c r="A7" s="644"/>
      <c r="B7" s="647" t="s">
        <v>364</v>
      </c>
      <c r="C7" s="648" t="s">
        <v>365</v>
      </c>
      <c r="D7" s="648" t="s">
        <v>366</v>
      </c>
      <c r="E7" s="648" t="s">
        <v>5</v>
      </c>
      <c r="F7" s="648" t="s">
        <v>367</v>
      </c>
      <c r="G7" s="648" t="s">
        <v>368</v>
      </c>
      <c r="H7" s="649" t="s">
        <v>369</v>
      </c>
      <c r="I7" s="650" t="s">
        <v>370</v>
      </c>
      <c r="J7" s="645"/>
      <c r="K7" s="645"/>
    </row>
    <row r="8" spans="1:11" ht="56.25" x14ac:dyDescent="0.25">
      <c r="A8" s="651"/>
      <c r="B8" s="652" t="s">
        <v>378</v>
      </c>
      <c r="C8" s="653" t="s">
        <v>376</v>
      </c>
      <c r="D8" s="653" t="s">
        <v>371</v>
      </c>
      <c r="E8" s="654" t="s">
        <v>372</v>
      </c>
      <c r="F8" s="655" t="s">
        <v>381</v>
      </c>
      <c r="G8" s="656" t="s">
        <v>373</v>
      </c>
      <c r="H8" s="657" t="s">
        <v>373</v>
      </c>
      <c r="I8" s="658" t="s">
        <v>373</v>
      </c>
      <c r="J8" s="642"/>
      <c r="K8" s="642"/>
    </row>
    <row r="9" spans="1:11" ht="56.25" x14ac:dyDescent="0.25">
      <c r="A9" s="651"/>
      <c r="B9" s="652" t="s">
        <v>377</v>
      </c>
      <c r="C9" s="653" t="s">
        <v>379</v>
      </c>
      <c r="D9" s="653" t="s">
        <v>371</v>
      </c>
      <c r="E9" s="654" t="s">
        <v>372</v>
      </c>
      <c r="F9" s="655" t="s">
        <v>380</v>
      </c>
      <c r="G9" s="656" t="s">
        <v>373</v>
      </c>
      <c r="H9" s="657" t="s">
        <v>373</v>
      </c>
      <c r="I9" s="658" t="s">
        <v>373</v>
      </c>
      <c r="J9" s="642"/>
      <c r="K9" s="642"/>
    </row>
    <row r="10" spans="1:11" ht="56.25" x14ac:dyDescent="0.25">
      <c r="A10" s="651"/>
      <c r="B10" s="652" t="s">
        <v>279</v>
      </c>
      <c r="C10" s="653" t="s">
        <v>382</v>
      </c>
      <c r="D10" s="653" t="s">
        <v>371</v>
      </c>
      <c r="E10" s="654" t="s">
        <v>372</v>
      </c>
      <c r="F10" s="655" t="s">
        <v>383</v>
      </c>
      <c r="G10" s="656" t="s">
        <v>373</v>
      </c>
      <c r="H10" s="657" t="s">
        <v>373</v>
      </c>
      <c r="I10" s="658" t="s">
        <v>373</v>
      </c>
      <c r="J10" s="642"/>
      <c r="K10" s="642"/>
    </row>
    <row r="11" spans="1:11" ht="112.5" x14ac:dyDescent="0.25">
      <c r="A11" s="651"/>
      <c r="B11" s="652" t="s">
        <v>278</v>
      </c>
      <c r="C11" s="653" t="s">
        <v>384</v>
      </c>
      <c r="D11" s="653" t="s">
        <v>374</v>
      </c>
      <c r="E11" s="654" t="s">
        <v>372</v>
      </c>
      <c r="F11" s="655" t="s">
        <v>423</v>
      </c>
      <c r="G11" s="659" t="s">
        <v>445</v>
      </c>
      <c r="H11" s="657" t="s">
        <v>373</v>
      </c>
      <c r="I11" s="658" t="s">
        <v>373</v>
      </c>
      <c r="J11" s="642"/>
      <c r="K11" s="642"/>
    </row>
    <row r="12" spans="1:11" s="646" customFormat="1" ht="16.5" thickBot="1" x14ac:dyDescent="0.3">
      <c r="A12" s="644"/>
      <c r="B12" s="667"/>
      <c r="C12" s="667"/>
      <c r="D12" s="667"/>
      <c r="E12" s="667"/>
      <c r="F12" s="667"/>
      <c r="G12" s="667"/>
      <c r="H12" s="668"/>
      <c r="I12" s="668"/>
      <c r="J12" s="645"/>
      <c r="K12" s="645"/>
    </row>
    <row r="13" spans="1:11" s="646" customFormat="1" ht="31.5" x14ac:dyDescent="0.25">
      <c r="A13" s="644"/>
      <c r="B13" s="757" t="s">
        <v>385</v>
      </c>
      <c r="C13" s="758"/>
      <c r="D13" s="758"/>
      <c r="E13" s="758"/>
      <c r="F13" s="758"/>
      <c r="G13" s="758"/>
      <c r="H13" s="758"/>
      <c r="I13" s="759"/>
      <c r="J13" s="645"/>
      <c r="K13" s="645"/>
    </row>
    <row r="14" spans="1:11" s="646" customFormat="1" ht="63.75" thickBot="1" x14ac:dyDescent="0.3">
      <c r="A14" s="644"/>
      <c r="B14" s="692" t="s">
        <v>364</v>
      </c>
      <c r="C14" s="677" t="s">
        <v>365</v>
      </c>
      <c r="D14" s="677" t="s">
        <v>366</v>
      </c>
      <c r="E14" s="677" t="s">
        <v>5</v>
      </c>
      <c r="F14" s="677" t="s">
        <v>367</v>
      </c>
      <c r="G14" s="677" t="s">
        <v>368</v>
      </c>
      <c r="H14" s="693" t="s">
        <v>369</v>
      </c>
      <c r="I14" s="694" t="s">
        <v>370</v>
      </c>
      <c r="J14" s="645"/>
      <c r="K14" s="645"/>
    </row>
    <row r="15" spans="1:11" s="646" customFormat="1" ht="93.75" x14ac:dyDescent="0.25">
      <c r="A15" s="644"/>
      <c r="B15" s="683" t="s">
        <v>35</v>
      </c>
      <c r="C15" s="684" t="s">
        <v>386</v>
      </c>
      <c r="D15" s="684" t="s">
        <v>371</v>
      </c>
      <c r="E15" s="685" t="s">
        <v>391</v>
      </c>
      <c r="F15" s="686" t="s">
        <v>392</v>
      </c>
      <c r="G15" s="687" t="s">
        <v>373</v>
      </c>
      <c r="H15" s="688" t="s">
        <v>373</v>
      </c>
      <c r="I15" s="689" t="s">
        <v>373</v>
      </c>
      <c r="J15" s="645"/>
      <c r="K15" s="645"/>
    </row>
    <row r="16" spans="1:11" s="646" customFormat="1" ht="93.75" x14ac:dyDescent="0.25">
      <c r="A16" s="644"/>
      <c r="B16" s="652" t="s">
        <v>36</v>
      </c>
      <c r="C16" s="653" t="s">
        <v>388</v>
      </c>
      <c r="D16" s="653" t="s">
        <v>371</v>
      </c>
      <c r="E16" s="670" t="s">
        <v>391</v>
      </c>
      <c r="F16" s="671" t="s">
        <v>416</v>
      </c>
      <c r="G16" s="656" t="s">
        <v>373</v>
      </c>
      <c r="H16" s="657" t="s">
        <v>373</v>
      </c>
      <c r="I16" s="672" t="s">
        <v>373</v>
      </c>
      <c r="J16" s="645"/>
      <c r="K16" s="645"/>
    </row>
    <row r="17" spans="1:11" s="646" customFormat="1" ht="93.75" x14ac:dyDescent="0.25">
      <c r="A17" s="644"/>
      <c r="B17" s="652" t="s">
        <v>387</v>
      </c>
      <c r="C17" s="653" t="s">
        <v>389</v>
      </c>
      <c r="D17" s="653" t="s">
        <v>371</v>
      </c>
      <c r="E17" s="670" t="s">
        <v>391</v>
      </c>
      <c r="F17" s="671" t="s">
        <v>417</v>
      </c>
      <c r="G17" s="659" t="s">
        <v>373</v>
      </c>
      <c r="H17" s="657" t="s">
        <v>373</v>
      </c>
      <c r="I17" s="672" t="s">
        <v>373</v>
      </c>
      <c r="J17" s="645"/>
      <c r="K17" s="645"/>
    </row>
    <row r="18" spans="1:11" s="646" customFormat="1" ht="75" x14ac:dyDescent="0.25">
      <c r="A18" s="644"/>
      <c r="B18" s="652" t="s">
        <v>37</v>
      </c>
      <c r="C18" s="653" t="s">
        <v>390</v>
      </c>
      <c r="D18" s="653" t="s">
        <v>371</v>
      </c>
      <c r="E18" s="670" t="s">
        <v>391</v>
      </c>
      <c r="F18" s="671" t="s">
        <v>395</v>
      </c>
      <c r="G18" s="659" t="s">
        <v>373</v>
      </c>
      <c r="H18" s="657" t="s">
        <v>373</v>
      </c>
      <c r="I18" s="672" t="s">
        <v>373</v>
      </c>
      <c r="J18" s="645"/>
      <c r="K18" s="645"/>
    </row>
    <row r="19" spans="1:11" s="646" customFormat="1" ht="75" x14ac:dyDescent="0.25">
      <c r="A19" s="644"/>
      <c r="B19" s="652" t="s">
        <v>38</v>
      </c>
      <c r="C19" s="653" t="s">
        <v>393</v>
      </c>
      <c r="D19" s="653" t="s">
        <v>371</v>
      </c>
      <c r="E19" s="670" t="s">
        <v>391</v>
      </c>
      <c r="F19" s="671" t="s">
        <v>394</v>
      </c>
      <c r="G19" s="659" t="s">
        <v>373</v>
      </c>
      <c r="H19" s="657" t="s">
        <v>373</v>
      </c>
      <c r="I19" s="672" t="s">
        <v>373</v>
      </c>
      <c r="J19" s="645"/>
      <c r="K19" s="645"/>
    </row>
    <row r="20" spans="1:11" s="646" customFormat="1" ht="112.5" x14ac:dyDescent="0.25">
      <c r="A20" s="644"/>
      <c r="B20" s="652" t="s">
        <v>39</v>
      </c>
      <c r="C20" s="653" t="s">
        <v>396</v>
      </c>
      <c r="D20" s="653" t="s">
        <v>374</v>
      </c>
      <c r="E20" s="670" t="s">
        <v>391</v>
      </c>
      <c r="F20" s="671" t="s">
        <v>397</v>
      </c>
      <c r="G20" s="659" t="s">
        <v>446</v>
      </c>
      <c r="H20" s="657" t="s">
        <v>373</v>
      </c>
      <c r="I20" s="672" t="s">
        <v>373</v>
      </c>
      <c r="J20" s="645"/>
      <c r="K20" s="645"/>
    </row>
    <row r="21" spans="1:11" s="646" customFormat="1" ht="131.25" x14ac:dyDescent="0.25">
      <c r="A21" s="644"/>
      <c r="B21" s="652" t="s">
        <v>40</v>
      </c>
      <c r="C21" s="653" t="s">
        <v>398</v>
      </c>
      <c r="D21" s="653" t="s">
        <v>374</v>
      </c>
      <c r="E21" s="670" t="s">
        <v>391</v>
      </c>
      <c r="F21" s="671" t="s">
        <v>418</v>
      </c>
      <c r="G21" s="659" t="s">
        <v>447</v>
      </c>
      <c r="H21" s="657" t="s">
        <v>373</v>
      </c>
      <c r="I21" s="672" t="s">
        <v>373</v>
      </c>
      <c r="J21" s="645"/>
      <c r="K21" s="645"/>
    </row>
    <row r="22" spans="1:11" s="646" customFormat="1" ht="132" thickBot="1" x14ac:dyDescent="0.3">
      <c r="A22" s="644"/>
      <c r="B22" s="674" t="s">
        <v>41</v>
      </c>
      <c r="C22" s="669" t="s">
        <v>399</v>
      </c>
      <c r="D22" s="669" t="s">
        <v>374</v>
      </c>
      <c r="E22" s="670" t="s">
        <v>391</v>
      </c>
      <c r="F22" s="678" t="s">
        <v>419</v>
      </c>
      <c r="G22" s="679" t="s">
        <v>448</v>
      </c>
      <c r="H22" s="680" t="s">
        <v>373</v>
      </c>
      <c r="I22" s="681" t="s">
        <v>373</v>
      </c>
      <c r="J22" s="645"/>
      <c r="K22" s="645"/>
    </row>
    <row r="23" spans="1:11" s="646" customFormat="1" ht="93.75" x14ac:dyDescent="0.25">
      <c r="A23" s="644"/>
      <c r="B23" s="683" t="s">
        <v>42</v>
      </c>
      <c r="C23" s="684" t="s">
        <v>401</v>
      </c>
      <c r="D23" s="684" t="s">
        <v>371</v>
      </c>
      <c r="E23" s="685" t="s">
        <v>409</v>
      </c>
      <c r="F23" s="686" t="s">
        <v>410</v>
      </c>
      <c r="G23" s="687" t="s">
        <v>373</v>
      </c>
      <c r="H23" s="688" t="s">
        <v>373</v>
      </c>
      <c r="I23" s="689" t="s">
        <v>373</v>
      </c>
      <c r="J23" s="645"/>
      <c r="K23" s="645"/>
    </row>
    <row r="24" spans="1:11" ht="93.75" x14ac:dyDescent="0.25">
      <c r="A24" s="651"/>
      <c r="B24" s="652" t="s">
        <v>43</v>
      </c>
      <c r="C24" s="653" t="s">
        <v>402</v>
      </c>
      <c r="D24" s="653" t="s">
        <v>371</v>
      </c>
      <c r="E24" s="670" t="s">
        <v>409</v>
      </c>
      <c r="F24" s="671" t="s">
        <v>420</v>
      </c>
      <c r="G24" s="656" t="s">
        <v>373</v>
      </c>
      <c r="H24" s="657" t="s">
        <v>373</v>
      </c>
      <c r="I24" s="672" t="s">
        <v>373</v>
      </c>
      <c r="J24" s="642"/>
      <c r="K24" s="642"/>
    </row>
    <row r="25" spans="1:11" ht="93.75" x14ac:dyDescent="0.25">
      <c r="A25" s="651"/>
      <c r="B25" s="652" t="s">
        <v>400</v>
      </c>
      <c r="C25" s="653" t="s">
        <v>403</v>
      </c>
      <c r="D25" s="653" t="s">
        <v>371</v>
      </c>
      <c r="E25" s="670" t="s">
        <v>409</v>
      </c>
      <c r="F25" s="671" t="s">
        <v>421</v>
      </c>
      <c r="G25" s="659" t="s">
        <v>373</v>
      </c>
      <c r="H25" s="657" t="s">
        <v>373</v>
      </c>
      <c r="I25" s="672" t="s">
        <v>373</v>
      </c>
      <c r="J25" s="642"/>
      <c r="K25" s="642"/>
    </row>
    <row r="26" spans="1:11" ht="75" x14ac:dyDescent="0.25">
      <c r="A26" s="651"/>
      <c r="B26" s="652" t="s">
        <v>44</v>
      </c>
      <c r="C26" s="653" t="s">
        <v>404</v>
      </c>
      <c r="D26" s="653" t="s">
        <v>371</v>
      </c>
      <c r="E26" s="670" t="s">
        <v>409</v>
      </c>
      <c r="F26" s="671" t="s">
        <v>411</v>
      </c>
      <c r="G26" s="659" t="s">
        <v>373</v>
      </c>
      <c r="H26" s="657" t="s">
        <v>373</v>
      </c>
      <c r="I26" s="672" t="s">
        <v>373</v>
      </c>
      <c r="J26" s="642"/>
      <c r="K26" s="642"/>
    </row>
    <row r="27" spans="1:11" ht="75" x14ac:dyDescent="0.25">
      <c r="A27" s="651"/>
      <c r="B27" s="652" t="s">
        <v>45</v>
      </c>
      <c r="C27" s="653" t="s">
        <v>405</v>
      </c>
      <c r="D27" s="653" t="s">
        <v>371</v>
      </c>
      <c r="E27" s="670" t="s">
        <v>409</v>
      </c>
      <c r="F27" s="671" t="s">
        <v>412</v>
      </c>
      <c r="G27" s="659" t="s">
        <v>373</v>
      </c>
      <c r="H27" s="657" t="s">
        <v>373</v>
      </c>
      <c r="I27" s="672" t="s">
        <v>373</v>
      </c>
      <c r="J27" s="642"/>
      <c r="K27" s="642"/>
    </row>
    <row r="28" spans="1:11" ht="112.5" x14ac:dyDescent="0.25">
      <c r="A28" s="651"/>
      <c r="B28" s="652" t="s">
        <v>46</v>
      </c>
      <c r="C28" s="653" t="s">
        <v>406</v>
      </c>
      <c r="D28" s="653" t="s">
        <v>374</v>
      </c>
      <c r="E28" s="670" t="s">
        <v>409</v>
      </c>
      <c r="F28" s="671" t="s">
        <v>413</v>
      </c>
      <c r="G28" s="659" t="s">
        <v>449</v>
      </c>
      <c r="H28" s="657" t="s">
        <v>373</v>
      </c>
      <c r="I28" s="672" t="s">
        <v>373</v>
      </c>
      <c r="J28" s="642"/>
      <c r="K28" s="642"/>
    </row>
    <row r="29" spans="1:11" ht="131.25" x14ac:dyDescent="0.25">
      <c r="A29" s="651"/>
      <c r="B29" s="652" t="s">
        <v>47</v>
      </c>
      <c r="C29" s="653" t="s">
        <v>407</v>
      </c>
      <c r="D29" s="653" t="s">
        <v>374</v>
      </c>
      <c r="E29" s="670" t="s">
        <v>409</v>
      </c>
      <c r="F29" s="671" t="s">
        <v>422</v>
      </c>
      <c r="G29" s="659" t="s">
        <v>450</v>
      </c>
      <c r="H29" s="657" t="s">
        <v>373</v>
      </c>
      <c r="I29" s="672" t="s">
        <v>373</v>
      </c>
      <c r="J29" s="642"/>
      <c r="K29" s="642"/>
    </row>
    <row r="30" spans="1:11" ht="131.25" x14ac:dyDescent="0.25">
      <c r="A30" s="651"/>
      <c r="B30" s="652" t="s">
        <v>48</v>
      </c>
      <c r="C30" s="653" t="s">
        <v>408</v>
      </c>
      <c r="D30" s="653" t="s">
        <v>374</v>
      </c>
      <c r="E30" s="670" t="s">
        <v>409</v>
      </c>
      <c r="F30" s="671" t="s">
        <v>415</v>
      </c>
      <c r="G30" s="659" t="s">
        <v>451</v>
      </c>
      <c r="H30" s="657" t="s">
        <v>373</v>
      </c>
      <c r="I30" s="672" t="s">
        <v>373</v>
      </c>
      <c r="J30" s="642"/>
      <c r="K30" s="642"/>
    </row>
    <row r="31" spans="1:11" ht="169.5" thickBot="1" x14ac:dyDescent="0.3">
      <c r="A31" s="651"/>
      <c r="B31" s="660" t="s">
        <v>443</v>
      </c>
      <c r="C31" s="661" t="s">
        <v>414</v>
      </c>
      <c r="D31" s="661" t="s">
        <v>374</v>
      </c>
      <c r="E31" s="662" t="s">
        <v>444</v>
      </c>
      <c r="F31" s="690" t="s">
        <v>453</v>
      </c>
      <c r="G31" s="659" t="s">
        <v>452</v>
      </c>
      <c r="H31" s="665" t="s">
        <v>373</v>
      </c>
      <c r="I31" s="691" t="s">
        <v>373</v>
      </c>
      <c r="J31" s="642"/>
      <c r="K31" s="642"/>
    </row>
    <row r="32" spans="1:11" ht="131.25" x14ac:dyDescent="0.25">
      <c r="A32" s="651"/>
      <c r="B32" s="683" t="s">
        <v>356</v>
      </c>
      <c r="C32" s="684" t="s">
        <v>430</v>
      </c>
      <c r="D32" s="684" t="s">
        <v>437</v>
      </c>
      <c r="E32" s="685" t="s">
        <v>391</v>
      </c>
      <c r="F32" s="686" t="s">
        <v>438</v>
      </c>
      <c r="G32" s="695" t="s">
        <v>373</v>
      </c>
      <c r="H32" s="688" t="s">
        <v>373</v>
      </c>
      <c r="I32" s="689" t="s">
        <v>373</v>
      </c>
      <c r="J32" s="642"/>
      <c r="K32" s="642"/>
    </row>
    <row r="33" spans="1:11" ht="281.25" x14ac:dyDescent="0.25">
      <c r="A33" s="651"/>
      <c r="B33" s="652" t="s">
        <v>424</v>
      </c>
      <c r="C33" s="653" t="s">
        <v>431</v>
      </c>
      <c r="D33" s="653" t="s">
        <v>437</v>
      </c>
      <c r="E33" s="670" t="s">
        <v>391</v>
      </c>
      <c r="F33" s="671" t="s">
        <v>487</v>
      </c>
      <c r="G33" s="659" t="s">
        <v>373</v>
      </c>
      <c r="H33" s="657" t="s">
        <v>516</v>
      </c>
      <c r="I33" s="672" t="s">
        <v>486</v>
      </c>
      <c r="J33" s="642"/>
      <c r="K33" s="642"/>
    </row>
    <row r="34" spans="1:11" ht="409.5" x14ac:dyDescent="0.25">
      <c r="A34" s="651"/>
      <c r="B34" s="652" t="s">
        <v>425</v>
      </c>
      <c r="C34" s="653" t="s">
        <v>432</v>
      </c>
      <c r="D34" s="653" t="s">
        <v>437</v>
      </c>
      <c r="E34" s="670" t="s">
        <v>391</v>
      </c>
      <c r="F34" s="671" t="s">
        <v>527</v>
      </c>
      <c r="G34" s="659" t="s">
        <v>373</v>
      </c>
      <c r="H34" s="657" t="s">
        <v>516</v>
      </c>
      <c r="I34" s="672" t="s">
        <v>486</v>
      </c>
      <c r="J34" s="642"/>
      <c r="K34" s="642"/>
    </row>
    <row r="35" spans="1:11" ht="318.75" x14ac:dyDescent="0.25">
      <c r="A35" s="651"/>
      <c r="B35" s="652" t="s">
        <v>426</v>
      </c>
      <c r="C35" s="653" t="s">
        <v>433</v>
      </c>
      <c r="D35" s="653" t="s">
        <v>437</v>
      </c>
      <c r="E35" s="670" t="s">
        <v>391</v>
      </c>
      <c r="F35" s="671" t="s">
        <v>528</v>
      </c>
      <c r="G35" s="659" t="s">
        <v>373</v>
      </c>
      <c r="H35" s="657" t="s">
        <v>516</v>
      </c>
      <c r="I35" s="672" t="s">
        <v>486</v>
      </c>
      <c r="J35" s="642"/>
      <c r="K35" s="642"/>
    </row>
    <row r="36" spans="1:11" ht="393.75" x14ac:dyDescent="0.25">
      <c r="A36" s="651"/>
      <c r="B36" s="652" t="s">
        <v>427</v>
      </c>
      <c r="C36" s="653" t="s">
        <v>435</v>
      </c>
      <c r="D36" s="653" t="s">
        <v>437</v>
      </c>
      <c r="E36" s="670" t="s">
        <v>391</v>
      </c>
      <c r="F36" s="671" t="s">
        <v>488</v>
      </c>
      <c r="G36" s="659" t="s">
        <v>373</v>
      </c>
      <c r="H36" s="657" t="s">
        <v>516</v>
      </c>
      <c r="I36" s="672" t="s">
        <v>486</v>
      </c>
      <c r="J36" s="642"/>
      <c r="K36" s="642"/>
    </row>
    <row r="37" spans="1:11" ht="409.5" x14ac:dyDescent="0.25">
      <c r="A37" s="651"/>
      <c r="B37" s="652" t="s">
        <v>428</v>
      </c>
      <c r="C37" s="653" t="s">
        <v>434</v>
      </c>
      <c r="D37" s="653" t="s">
        <v>437</v>
      </c>
      <c r="E37" s="670" t="s">
        <v>391</v>
      </c>
      <c r="F37" s="671" t="s">
        <v>529</v>
      </c>
      <c r="G37" s="659" t="s">
        <v>373</v>
      </c>
      <c r="H37" s="657" t="s">
        <v>516</v>
      </c>
      <c r="I37" s="672" t="s">
        <v>486</v>
      </c>
      <c r="J37" s="642"/>
      <c r="K37" s="642"/>
    </row>
    <row r="38" spans="1:11" ht="282" thickBot="1" x14ac:dyDescent="0.3">
      <c r="A38" s="651"/>
      <c r="B38" s="660" t="s">
        <v>429</v>
      </c>
      <c r="C38" s="661" t="s">
        <v>436</v>
      </c>
      <c r="D38" s="661" t="s">
        <v>437</v>
      </c>
      <c r="E38" s="662" t="s">
        <v>391</v>
      </c>
      <c r="F38" s="690" t="s">
        <v>489</v>
      </c>
      <c r="G38" s="664" t="s">
        <v>373</v>
      </c>
      <c r="H38" s="665" t="s">
        <v>516</v>
      </c>
      <c r="I38" s="691" t="s">
        <v>486</v>
      </c>
      <c r="J38" s="642"/>
      <c r="K38" s="642"/>
    </row>
    <row r="39" spans="1:11" ht="131.25" x14ac:dyDescent="0.25">
      <c r="A39" s="651"/>
      <c r="B39" s="683" t="s">
        <v>357</v>
      </c>
      <c r="C39" s="684" t="s">
        <v>460</v>
      </c>
      <c r="D39" s="684" t="s">
        <v>437</v>
      </c>
      <c r="E39" s="685" t="s">
        <v>409</v>
      </c>
      <c r="F39" s="686" t="s">
        <v>467</v>
      </c>
      <c r="G39" s="695" t="s">
        <v>373</v>
      </c>
      <c r="H39" s="688" t="s">
        <v>373</v>
      </c>
      <c r="I39" s="689" t="s">
        <v>373</v>
      </c>
      <c r="J39" s="642"/>
      <c r="K39" s="642"/>
    </row>
    <row r="40" spans="1:11" ht="281.25" x14ac:dyDescent="0.25">
      <c r="A40" s="651"/>
      <c r="B40" s="652" t="s">
        <v>454</v>
      </c>
      <c r="C40" s="653" t="s">
        <v>461</v>
      </c>
      <c r="D40" s="653" t="s">
        <v>437</v>
      </c>
      <c r="E40" s="670" t="s">
        <v>409</v>
      </c>
      <c r="F40" s="671" t="s">
        <v>487</v>
      </c>
      <c r="G40" s="659" t="s">
        <v>373</v>
      </c>
      <c r="H40" s="657" t="s">
        <v>516</v>
      </c>
      <c r="I40" s="672" t="s">
        <v>486</v>
      </c>
      <c r="J40" s="642"/>
      <c r="K40" s="642"/>
    </row>
    <row r="41" spans="1:11" ht="409.5" x14ac:dyDescent="0.25">
      <c r="A41" s="651"/>
      <c r="B41" s="652" t="s">
        <v>455</v>
      </c>
      <c r="C41" s="653" t="s">
        <v>462</v>
      </c>
      <c r="D41" s="653" t="s">
        <v>437</v>
      </c>
      <c r="E41" s="670" t="s">
        <v>409</v>
      </c>
      <c r="F41" s="671" t="s">
        <v>527</v>
      </c>
      <c r="G41" s="659" t="s">
        <v>373</v>
      </c>
      <c r="H41" s="657" t="s">
        <v>516</v>
      </c>
      <c r="I41" s="672" t="s">
        <v>486</v>
      </c>
      <c r="J41" s="642"/>
      <c r="K41" s="642"/>
    </row>
    <row r="42" spans="1:11" ht="318.75" x14ac:dyDescent="0.25">
      <c r="A42" s="651"/>
      <c r="B42" s="652" t="s">
        <v>456</v>
      </c>
      <c r="C42" s="653" t="s">
        <v>463</v>
      </c>
      <c r="D42" s="653" t="s">
        <v>437</v>
      </c>
      <c r="E42" s="670" t="s">
        <v>409</v>
      </c>
      <c r="F42" s="671" t="s">
        <v>528</v>
      </c>
      <c r="G42" s="659" t="s">
        <v>373</v>
      </c>
      <c r="H42" s="657" t="s">
        <v>516</v>
      </c>
      <c r="I42" s="672" t="s">
        <v>486</v>
      </c>
      <c r="J42" s="642"/>
      <c r="K42" s="642"/>
    </row>
    <row r="43" spans="1:11" ht="393.75" x14ac:dyDescent="0.25">
      <c r="A43" s="651"/>
      <c r="B43" s="652" t="s">
        <v>457</v>
      </c>
      <c r="C43" s="653" t="s">
        <v>464</v>
      </c>
      <c r="D43" s="653" t="s">
        <v>437</v>
      </c>
      <c r="E43" s="670" t="s">
        <v>409</v>
      </c>
      <c r="F43" s="671" t="s">
        <v>488</v>
      </c>
      <c r="G43" s="659" t="s">
        <v>373</v>
      </c>
      <c r="H43" s="657" t="s">
        <v>516</v>
      </c>
      <c r="I43" s="672" t="s">
        <v>486</v>
      </c>
      <c r="J43" s="642"/>
      <c r="K43" s="642"/>
    </row>
    <row r="44" spans="1:11" ht="409.6" thickBot="1" x14ac:dyDescent="0.3">
      <c r="A44" s="651"/>
      <c r="B44" s="660" t="s">
        <v>458</v>
      </c>
      <c r="C44" s="661" t="s">
        <v>465</v>
      </c>
      <c r="D44" s="661" t="s">
        <v>437</v>
      </c>
      <c r="E44" s="662" t="s">
        <v>409</v>
      </c>
      <c r="F44" s="690" t="s">
        <v>529</v>
      </c>
      <c r="G44" s="664" t="s">
        <v>373</v>
      </c>
      <c r="H44" s="665" t="s">
        <v>516</v>
      </c>
      <c r="I44" s="691" t="s">
        <v>486</v>
      </c>
      <c r="J44" s="642"/>
      <c r="K44" s="642"/>
    </row>
    <row r="45" spans="1:11" ht="282" thickBot="1" x14ac:dyDescent="0.3">
      <c r="A45" s="651"/>
      <c r="B45" s="698" t="s">
        <v>459</v>
      </c>
      <c r="C45" s="699" t="s">
        <v>466</v>
      </c>
      <c r="D45" s="699" t="s">
        <v>437</v>
      </c>
      <c r="E45" s="700" t="s">
        <v>409</v>
      </c>
      <c r="F45" s="690" t="s">
        <v>489</v>
      </c>
      <c r="G45" s="701" t="s">
        <v>373</v>
      </c>
      <c r="H45" s="702" t="s">
        <v>516</v>
      </c>
      <c r="I45" s="691" t="s">
        <v>486</v>
      </c>
      <c r="J45" s="642"/>
      <c r="K45" s="642"/>
    </row>
    <row r="46" spans="1:11" ht="300" x14ac:dyDescent="0.25">
      <c r="A46" s="651"/>
      <c r="B46" s="683" t="s">
        <v>468</v>
      </c>
      <c r="C46" s="684" t="s">
        <v>475</v>
      </c>
      <c r="D46" s="684" t="s">
        <v>371</v>
      </c>
      <c r="E46" s="685" t="s">
        <v>391</v>
      </c>
      <c r="F46" s="686" t="s">
        <v>476</v>
      </c>
      <c r="G46" s="695" t="s">
        <v>373</v>
      </c>
      <c r="H46" s="688" t="s">
        <v>516</v>
      </c>
      <c r="I46" s="689" t="s">
        <v>486</v>
      </c>
      <c r="J46" s="642"/>
      <c r="K46" s="642"/>
    </row>
    <row r="47" spans="1:11" ht="337.5" x14ac:dyDescent="0.25">
      <c r="A47" s="651"/>
      <c r="B47" s="652" t="s">
        <v>471</v>
      </c>
      <c r="C47" s="653" t="s">
        <v>477</v>
      </c>
      <c r="D47" s="653" t="s">
        <v>371</v>
      </c>
      <c r="E47" s="670" t="s">
        <v>391</v>
      </c>
      <c r="F47" s="671" t="s">
        <v>470</v>
      </c>
      <c r="G47" s="659" t="s">
        <v>373</v>
      </c>
      <c r="H47" s="657" t="s">
        <v>516</v>
      </c>
      <c r="I47" s="672" t="s">
        <v>486</v>
      </c>
      <c r="J47" s="642"/>
      <c r="K47" s="642"/>
    </row>
    <row r="48" spans="1:11" ht="338.25" thickBot="1" x14ac:dyDescent="0.3">
      <c r="A48" s="651"/>
      <c r="B48" s="660" t="s">
        <v>472</v>
      </c>
      <c r="C48" s="661" t="s">
        <v>474</v>
      </c>
      <c r="D48" s="661" t="s">
        <v>374</v>
      </c>
      <c r="E48" s="662" t="s">
        <v>391</v>
      </c>
      <c r="F48" s="690" t="s">
        <v>469</v>
      </c>
      <c r="G48" s="664" t="s">
        <v>478</v>
      </c>
      <c r="H48" s="665" t="s">
        <v>516</v>
      </c>
      <c r="I48" s="691" t="s">
        <v>486</v>
      </c>
      <c r="J48" s="642"/>
      <c r="K48" s="642"/>
    </row>
    <row r="49" spans="1:11" ht="300" x14ac:dyDescent="0.25">
      <c r="A49" s="651"/>
      <c r="B49" s="683" t="s">
        <v>482</v>
      </c>
      <c r="C49" s="684" t="s">
        <v>479</v>
      </c>
      <c r="D49" s="684" t="s">
        <v>371</v>
      </c>
      <c r="E49" s="685" t="s">
        <v>391</v>
      </c>
      <c r="F49" s="686" t="s">
        <v>483</v>
      </c>
      <c r="G49" s="695" t="s">
        <v>373</v>
      </c>
      <c r="H49" s="688" t="s">
        <v>516</v>
      </c>
      <c r="I49" s="689" t="s">
        <v>486</v>
      </c>
      <c r="J49" s="642"/>
      <c r="K49" s="642"/>
    </row>
    <row r="50" spans="1:11" ht="337.5" x14ac:dyDescent="0.25">
      <c r="A50" s="651"/>
      <c r="B50" s="652" t="s">
        <v>280</v>
      </c>
      <c r="C50" s="653" t="s">
        <v>480</v>
      </c>
      <c r="D50" s="653" t="s">
        <v>371</v>
      </c>
      <c r="E50" s="670" t="s">
        <v>391</v>
      </c>
      <c r="F50" s="671" t="s">
        <v>484</v>
      </c>
      <c r="G50" s="659" t="s">
        <v>373</v>
      </c>
      <c r="H50" s="657" t="s">
        <v>516</v>
      </c>
      <c r="I50" s="672" t="s">
        <v>486</v>
      </c>
      <c r="J50" s="642"/>
      <c r="K50" s="642"/>
    </row>
    <row r="51" spans="1:11" ht="338.25" thickBot="1" x14ac:dyDescent="0.3">
      <c r="A51" s="651"/>
      <c r="B51" s="660" t="s">
        <v>281</v>
      </c>
      <c r="C51" s="661" t="s">
        <v>481</v>
      </c>
      <c r="D51" s="661" t="s">
        <v>374</v>
      </c>
      <c r="E51" s="662" t="s">
        <v>391</v>
      </c>
      <c r="F51" s="690" t="s">
        <v>485</v>
      </c>
      <c r="G51" s="664" t="s">
        <v>473</v>
      </c>
      <c r="H51" s="665" t="s">
        <v>516</v>
      </c>
      <c r="I51" s="691" t="s">
        <v>486</v>
      </c>
      <c r="J51" s="642"/>
      <c r="K51" s="642"/>
    </row>
    <row r="52" spans="1:11" ht="15.75" thickBot="1" x14ac:dyDescent="0.3">
      <c r="A52" s="651"/>
      <c r="J52" s="642"/>
      <c r="K52" s="642"/>
    </row>
    <row r="53" spans="1:11" ht="31.5" x14ac:dyDescent="0.25">
      <c r="A53" s="651"/>
      <c r="B53" s="757" t="s">
        <v>491</v>
      </c>
      <c r="C53" s="758"/>
      <c r="D53" s="758"/>
      <c r="E53" s="758"/>
      <c r="F53" s="758"/>
      <c r="G53" s="758"/>
      <c r="H53" s="758"/>
      <c r="I53" s="759"/>
      <c r="J53" s="642"/>
      <c r="K53" s="642"/>
    </row>
    <row r="54" spans="1:11" ht="63.75" thickBot="1" x14ac:dyDescent="0.3">
      <c r="A54" s="651"/>
      <c r="B54" s="692" t="s">
        <v>364</v>
      </c>
      <c r="C54" s="677" t="s">
        <v>365</v>
      </c>
      <c r="D54" s="677" t="s">
        <v>366</v>
      </c>
      <c r="E54" s="677" t="s">
        <v>5</v>
      </c>
      <c r="F54" s="677" t="s">
        <v>367</v>
      </c>
      <c r="G54" s="677" t="s">
        <v>368</v>
      </c>
      <c r="H54" s="693" t="s">
        <v>369</v>
      </c>
      <c r="I54" s="694" t="s">
        <v>370</v>
      </c>
      <c r="J54" s="642"/>
      <c r="K54" s="642"/>
    </row>
    <row r="55" spans="1:11" ht="75" x14ac:dyDescent="0.25">
      <c r="A55" s="651"/>
      <c r="B55" s="705" t="s">
        <v>50</v>
      </c>
      <c r="C55" s="684" t="s">
        <v>494</v>
      </c>
      <c r="D55" s="684" t="s">
        <v>371</v>
      </c>
      <c r="E55" s="706" t="s">
        <v>391</v>
      </c>
      <c r="F55" s="686" t="s">
        <v>518</v>
      </c>
      <c r="G55" s="695"/>
      <c r="H55" s="688"/>
      <c r="I55" s="689"/>
      <c r="J55" s="642"/>
      <c r="K55" s="642"/>
    </row>
    <row r="56" spans="1:11" ht="131.25" x14ac:dyDescent="0.25">
      <c r="A56" s="651"/>
      <c r="B56" s="675" t="s">
        <v>51</v>
      </c>
      <c r="C56" s="653" t="s">
        <v>493</v>
      </c>
      <c r="D56" s="653" t="s">
        <v>371</v>
      </c>
      <c r="E56" s="654" t="s">
        <v>391</v>
      </c>
      <c r="F56" s="655" t="s">
        <v>519</v>
      </c>
      <c r="G56" s="659"/>
      <c r="H56" s="657"/>
      <c r="I56" s="658"/>
      <c r="J56" s="642"/>
      <c r="K56" s="642"/>
    </row>
    <row r="57" spans="1:11" ht="131.25" x14ac:dyDescent="0.25">
      <c r="A57" s="651"/>
      <c r="B57" s="675" t="s">
        <v>52</v>
      </c>
      <c r="C57" s="653" t="s">
        <v>495</v>
      </c>
      <c r="D57" s="653" t="s">
        <v>371</v>
      </c>
      <c r="E57" s="654" t="s">
        <v>391</v>
      </c>
      <c r="F57" s="655" t="s">
        <v>520</v>
      </c>
      <c r="G57" s="659"/>
      <c r="H57" s="657"/>
      <c r="I57" s="658"/>
      <c r="J57" s="642"/>
      <c r="K57" s="642"/>
    </row>
    <row r="58" spans="1:11" ht="112.5" x14ac:dyDescent="0.25">
      <c r="A58" s="651"/>
      <c r="B58" s="675" t="s">
        <v>53</v>
      </c>
      <c r="C58" s="653" t="s">
        <v>496</v>
      </c>
      <c r="D58" s="653" t="s">
        <v>371</v>
      </c>
      <c r="E58" s="654" t="s">
        <v>391</v>
      </c>
      <c r="F58" s="655" t="s">
        <v>521</v>
      </c>
      <c r="G58" s="659"/>
      <c r="H58" s="657"/>
      <c r="I58" s="658"/>
      <c r="J58" s="642"/>
      <c r="K58" s="642"/>
    </row>
    <row r="59" spans="1:11" ht="112.5" x14ac:dyDescent="0.25">
      <c r="A59" s="651"/>
      <c r="B59" s="675" t="s">
        <v>54</v>
      </c>
      <c r="C59" s="653" t="s">
        <v>497</v>
      </c>
      <c r="D59" s="653" t="s">
        <v>371</v>
      </c>
      <c r="E59" s="654" t="s">
        <v>391</v>
      </c>
      <c r="F59" s="655" t="s">
        <v>522</v>
      </c>
      <c r="G59" s="659"/>
      <c r="H59" s="657"/>
      <c r="I59" s="658"/>
      <c r="J59" s="642"/>
      <c r="K59" s="642"/>
    </row>
    <row r="60" spans="1:11" ht="168.75" x14ac:dyDescent="0.25">
      <c r="A60" s="651"/>
      <c r="B60" s="675" t="s">
        <v>55</v>
      </c>
      <c r="C60" s="653" t="s">
        <v>498</v>
      </c>
      <c r="D60" s="653" t="s">
        <v>374</v>
      </c>
      <c r="E60" s="654" t="s">
        <v>391</v>
      </c>
      <c r="F60" s="655" t="s">
        <v>523</v>
      </c>
      <c r="G60" s="659" t="s">
        <v>513</v>
      </c>
      <c r="H60" s="657"/>
      <c r="I60" s="658"/>
      <c r="J60" s="642"/>
      <c r="K60" s="642"/>
    </row>
    <row r="61" spans="1:11" ht="225" x14ac:dyDescent="0.25">
      <c r="A61" s="651"/>
      <c r="B61" s="675" t="s">
        <v>56</v>
      </c>
      <c r="C61" s="653" t="s">
        <v>499</v>
      </c>
      <c r="D61" s="653" t="s">
        <v>374</v>
      </c>
      <c r="E61" s="654" t="s">
        <v>391</v>
      </c>
      <c r="F61" s="655" t="s">
        <v>524</v>
      </c>
      <c r="G61" s="659" t="s">
        <v>514</v>
      </c>
      <c r="H61" s="657"/>
      <c r="I61" s="658"/>
      <c r="J61" s="642"/>
      <c r="K61" s="642"/>
    </row>
    <row r="62" spans="1:11" ht="207" thickBot="1" x14ac:dyDescent="0.3">
      <c r="A62" s="651"/>
      <c r="B62" s="676" t="s">
        <v>57</v>
      </c>
      <c r="C62" s="661" t="s">
        <v>500</v>
      </c>
      <c r="D62" s="661" t="s">
        <v>374</v>
      </c>
      <c r="E62" s="662" t="s">
        <v>391</v>
      </c>
      <c r="F62" s="663" t="s">
        <v>530</v>
      </c>
      <c r="G62" s="664" t="s">
        <v>515</v>
      </c>
      <c r="H62" s="665"/>
      <c r="I62" s="666"/>
      <c r="J62" s="642"/>
      <c r="K62" s="642"/>
    </row>
    <row r="63" spans="1:11" ht="243.75" x14ac:dyDescent="0.25">
      <c r="A63" s="651"/>
      <c r="B63" s="705" t="s">
        <v>58</v>
      </c>
      <c r="C63" s="684" t="s">
        <v>501</v>
      </c>
      <c r="D63" s="684" t="s">
        <v>375</v>
      </c>
      <c r="E63" s="706" t="s">
        <v>391</v>
      </c>
      <c r="F63" s="686" t="s">
        <v>526</v>
      </c>
      <c r="G63" s="695"/>
      <c r="H63" s="688" t="s">
        <v>516</v>
      </c>
      <c r="I63" s="689" t="s">
        <v>486</v>
      </c>
      <c r="J63" s="642"/>
      <c r="K63" s="642"/>
    </row>
    <row r="64" spans="1:11" ht="375" x14ac:dyDescent="0.25">
      <c r="A64" s="651"/>
      <c r="B64" s="675" t="s">
        <v>59</v>
      </c>
      <c r="C64" s="653" t="s">
        <v>502</v>
      </c>
      <c r="D64" s="653" t="s">
        <v>375</v>
      </c>
      <c r="E64" s="654" t="s">
        <v>391</v>
      </c>
      <c r="F64" s="671" t="s">
        <v>571</v>
      </c>
      <c r="G64" s="659"/>
      <c r="H64" s="657" t="s">
        <v>516</v>
      </c>
      <c r="I64" s="658" t="s">
        <v>486</v>
      </c>
      <c r="J64" s="642"/>
      <c r="K64" s="642"/>
    </row>
    <row r="65" spans="1:11" ht="281.25" x14ac:dyDescent="0.25">
      <c r="A65" s="651"/>
      <c r="B65" s="675" t="s">
        <v>60</v>
      </c>
      <c r="C65" s="653" t="s">
        <v>503</v>
      </c>
      <c r="D65" s="653" t="s">
        <v>375</v>
      </c>
      <c r="E65" s="654" t="s">
        <v>391</v>
      </c>
      <c r="F65" s="671" t="s">
        <v>532</v>
      </c>
      <c r="G65" s="659"/>
      <c r="H65" s="657" t="s">
        <v>516</v>
      </c>
      <c r="I65" s="658" t="s">
        <v>486</v>
      </c>
      <c r="J65" s="642"/>
      <c r="K65" s="642"/>
    </row>
    <row r="66" spans="1:11" ht="375" x14ac:dyDescent="0.25">
      <c r="A66" s="651"/>
      <c r="B66" s="675" t="s">
        <v>61</v>
      </c>
      <c r="C66" s="653" t="s">
        <v>504</v>
      </c>
      <c r="D66" s="653" t="s">
        <v>375</v>
      </c>
      <c r="E66" s="654" t="s">
        <v>391</v>
      </c>
      <c r="F66" s="671" t="s">
        <v>572</v>
      </c>
      <c r="G66" s="659"/>
      <c r="H66" s="657" t="s">
        <v>516</v>
      </c>
      <c r="I66" s="658" t="s">
        <v>486</v>
      </c>
      <c r="J66" s="642"/>
      <c r="K66" s="642"/>
    </row>
    <row r="67" spans="1:11" ht="375" x14ac:dyDescent="0.25">
      <c r="A67" s="651"/>
      <c r="B67" s="675" t="s">
        <v>62</v>
      </c>
      <c r="C67" s="653" t="s">
        <v>505</v>
      </c>
      <c r="D67" s="653" t="s">
        <v>375</v>
      </c>
      <c r="E67" s="654" t="s">
        <v>391</v>
      </c>
      <c r="F67" s="671" t="s">
        <v>573</v>
      </c>
      <c r="G67" s="659"/>
      <c r="H67" s="657" t="s">
        <v>516</v>
      </c>
      <c r="I67" s="658" t="s">
        <v>486</v>
      </c>
      <c r="J67" s="642"/>
      <c r="K67" s="642"/>
    </row>
    <row r="68" spans="1:11" ht="244.5" thickBot="1" x14ac:dyDescent="0.3">
      <c r="A68" s="651"/>
      <c r="B68" s="676" t="s">
        <v>63</v>
      </c>
      <c r="C68" s="661" t="s">
        <v>506</v>
      </c>
      <c r="D68" s="661" t="s">
        <v>375</v>
      </c>
      <c r="E68" s="662" t="s">
        <v>391</v>
      </c>
      <c r="F68" s="690" t="s">
        <v>531</v>
      </c>
      <c r="G68" s="664"/>
      <c r="H68" s="665" t="s">
        <v>516</v>
      </c>
      <c r="I68" s="666" t="s">
        <v>486</v>
      </c>
      <c r="J68" s="642"/>
      <c r="K68" s="642"/>
    </row>
    <row r="69" spans="1:11" ht="225" x14ac:dyDescent="0.25">
      <c r="A69" s="651"/>
      <c r="B69" s="705" t="s">
        <v>64</v>
      </c>
      <c r="C69" s="684" t="s">
        <v>507</v>
      </c>
      <c r="D69" s="684" t="s">
        <v>492</v>
      </c>
      <c r="E69" s="706" t="s">
        <v>391</v>
      </c>
      <c r="F69" s="686" t="s">
        <v>533</v>
      </c>
      <c r="G69" s="695"/>
      <c r="H69" s="688" t="s">
        <v>442</v>
      </c>
      <c r="I69" s="689" t="s">
        <v>517</v>
      </c>
      <c r="J69" s="642"/>
      <c r="K69" s="642"/>
    </row>
    <row r="70" spans="1:11" ht="318.75" x14ac:dyDescent="0.25">
      <c r="A70" s="651"/>
      <c r="B70" s="675" t="s">
        <v>65</v>
      </c>
      <c r="C70" s="653" t="s">
        <v>508</v>
      </c>
      <c r="D70" s="653" t="s">
        <v>492</v>
      </c>
      <c r="E70" s="654" t="s">
        <v>391</v>
      </c>
      <c r="F70" s="671" t="s">
        <v>568</v>
      </c>
      <c r="G70" s="659"/>
      <c r="H70" s="657" t="s">
        <v>442</v>
      </c>
      <c r="I70" s="658" t="s">
        <v>517</v>
      </c>
      <c r="J70" s="642"/>
      <c r="K70" s="642"/>
    </row>
    <row r="71" spans="1:11" ht="262.5" x14ac:dyDescent="0.25">
      <c r="A71" s="651"/>
      <c r="B71" s="675" t="s">
        <v>66</v>
      </c>
      <c r="C71" s="653" t="s">
        <v>509</v>
      </c>
      <c r="D71" s="653" t="s">
        <v>492</v>
      </c>
      <c r="E71" s="654" t="s">
        <v>391</v>
      </c>
      <c r="F71" s="671" t="s">
        <v>535</v>
      </c>
      <c r="G71" s="659"/>
      <c r="H71" s="657" t="s">
        <v>442</v>
      </c>
      <c r="I71" s="658" t="s">
        <v>517</v>
      </c>
      <c r="J71" s="642"/>
      <c r="K71" s="642"/>
    </row>
    <row r="72" spans="1:11" ht="318.75" x14ac:dyDescent="0.25">
      <c r="A72" s="651"/>
      <c r="B72" s="675" t="s">
        <v>67</v>
      </c>
      <c r="C72" s="653" t="s">
        <v>510</v>
      </c>
      <c r="D72" s="653" t="s">
        <v>492</v>
      </c>
      <c r="E72" s="654" t="s">
        <v>391</v>
      </c>
      <c r="F72" s="671" t="s">
        <v>569</v>
      </c>
      <c r="G72" s="659"/>
      <c r="H72" s="657" t="s">
        <v>442</v>
      </c>
      <c r="I72" s="658" t="s">
        <v>517</v>
      </c>
      <c r="J72" s="642"/>
      <c r="K72" s="642"/>
    </row>
    <row r="73" spans="1:11" ht="318.75" x14ac:dyDescent="0.25">
      <c r="A73" s="651"/>
      <c r="B73" s="675" t="s">
        <v>68</v>
      </c>
      <c r="C73" s="653" t="s">
        <v>511</v>
      </c>
      <c r="D73" s="653" t="s">
        <v>492</v>
      </c>
      <c r="E73" s="654" t="s">
        <v>391</v>
      </c>
      <c r="F73" s="671" t="s">
        <v>570</v>
      </c>
      <c r="G73" s="659"/>
      <c r="H73" s="657" t="s">
        <v>442</v>
      </c>
      <c r="I73" s="658" t="s">
        <v>517</v>
      </c>
      <c r="J73" s="642"/>
      <c r="K73" s="642"/>
    </row>
    <row r="74" spans="1:11" ht="225.75" thickBot="1" x14ac:dyDescent="0.3">
      <c r="A74" s="651"/>
      <c r="B74" s="676" t="s">
        <v>69</v>
      </c>
      <c r="C74" s="661" t="s">
        <v>512</v>
      </c>
      <c r="D74" s="661" t="s">
        <v>492</v>
      </c>
      <c r="E74" s="662" t="s">
        <v>391</v>
      </c>
      <c r="F74" s="690" t="s">
        <v>534</v>
      </c>
      <c r="G74" s="664"/>
      <c r="H74" s="665" t="s">
        <v>442</v>
      </c>
      <c r="I74" s="666" t="s">
        <v>517</v>
      </c>
      <c r="J74" s="642"/>
      <c r="K74" s="642"/>
    </row>
    <row r="75" spans="1:11" ht="32.25" thickBot="1" x14ac:dyDescent="0.3">
      <c r="A75" s="651"/>
      <c r="B75" s="707"/>
      <c r="C75" s="696"/>
      <c r="D75" s="696"/>
      <c r="E75" s="682"/>
      <c r="F75" s="678"/>
      <c r="G75" s="703"/>
      <c r="H75" s="697"/>
      <c r="I75" s="697"/>
      <c r="J75" s="642"/>
      <c r="K75" s="642"/>
    </row>
    <row r="76" spans="1:11" ht="31.5" x14ac:dyDescent="0.25">
      <c r="A76" s="651"/>
      <c r="B76" s="757" t="s">
        <v>536</v>
      </c>
      <c r="C76" s="758"/>
      <c r="D76" s="758"/>
      <c r="E76" s="758"/>
      <c r="F76" s="758"/>
      <c r="G76" s="758"/>
      <c r="H76" s="758"/>
      <c r="I76" s="759"/>
      <c r="J76" s="642"/>
      <c r="K76" s="642"/>
    </row>
    <row r="77" spans="1:11" ht="63" x14ac:dyDescent="0.25">
      <c r="A77" s="651"/>
      <c r="B77" s="692" t="s">
        <v>364</v>
      </c>
      <c r="C77" s="677" t="s">
        <v>365</v>
      </c>
      <c r="D77" s="677" t="s">
        <v>366</v>
      </c>
      <c r="E77" s="677" t="s">
        <v>5</v>
      </c>
      <c r="F77" s="677" t="s">
        <v>367</v>
      </c>
      <c r="G77" s="677" t="s">
        <v>368</v>
      </c>
      <c r="H77" s="693" t="s">
        <v>369</v>
      </c>
      <c r="I77" s="694" t="s">
        <v>370</v>
      </c>
      <c r="J77" s="642"/>
      <c r="K77" s="642"/>
    </row>
    <row r="78" spans="1:11" ht="243.75" x14ac:dyDescent="0.25">
      <c r="A78" s="651"/>
      <c r="B78" s="675" t="s">
        <v>283</v>
      </c>
      <c r="C78" s="653" t="s">
        <v>538</v>
      </c>
      <c r="D78" s="653" t="s">
        <v>371</v>
      </c>
      <c r="E78" s="654" t="s">
        <v>391</v>
      </c>
      <c r="F78" s="655" t="s">
        <v>564</v>
      </c>
      <c r="G78" s="659" t="s">
        <v>373</v>
      </c>
      <c r="H78" s="657" t="s">
        <v>373</v>
      </c>
      <c r="I78" s="658" t="s">
        <v>373</v>
      </c>
      <c r="J78" s="642"/>
      <c r="K78" s="642"/>
    </row>
    <row r="79" spans="1:11" ht="281.25" x14ac:dyDescent="0.25">
      <c r="A79" s="651"/>
      <c r="B79" s="675" t="s">
        <v>284</v>
      </c>
      <c r="C79" s="653" t="s">
        <v>539</v>
      </c>
      <c r="D79" s="653" t="s">
        <v>371</v>
      </c>
      <c r="E79" s="654" t="s">
        <v>391</v>
      </c>
      <c r="F79" s="655" t="s">
        <v>565</v>
      </c>
      <c r="G79" s="659" t="s">
        <v>373</v>
      </c>
      <c r="H79" s="657" t="s">
        <v>373</v>
      </c>
      <c r="I79" s="658" t="s">
        <v>373</v>
      </c>
      <c r="J79" s="642"/>
      <c r="K79" s="642"/>
    </row>
    <row r="80" spans="1:11" ht="281.25" x14ac:dyDescent="0.25">
      <c r="A80" s="651"/>
      <c r="B80" s="675" t="s">
        <v>285</v>
      </c>
      <c r="C80" s="653" t="s">
        <v>540</v>
      </c>
      <c r="D80" s="653" t="s">
        <v>371</v>
      </c>
      <c r="E80" s="654" t="s">
        <v>391</v>
      </c>
      <c r="F80" s="655" t="s">
        <v>566</v>
      </c>
      <c r="G80" s="659"/>
      <c r="H80" s="657"/>
      <c r="I80" s="658"/>
      <c r="J80" s="642"/>
      <c r="K80" s="642"/>
    </row>
    <row r="81" spans="1:11" ht="375.75" thickBot="1" x14ac:dyDescent="0.3">
      <c r="A81" s="651"/>
      <c r="B81" s="676" t="s">
        <v>537</v>
      </c>
      <c r="C81" s="661" t="s">
        <v>541</v>
      </c>
      <c r="D81" s="661" t="s">
        <v>374</v>
      </c>
      <c r="E81" s="662" t="s">
        <v>391</v>
      </c>
      <c r="F81" s="655" t="s">
        <v>567</v>
      </c>
      <c r="G81" s="665" t="s">
        <v>561</v>
      </c>
      <c r="H81" s="665"/>
      <c r="I81" s="666"/>
      <c r="J81" s="642"/>
      <c r="K81" s="642"/>
    </row>
    <row r="82" spans="1:11" ht="409.5" x14ac:dyDescent="0.25">
      <c r="A82" s="651"/>
      <c r="B82" s="705" t="s">
        <v>287</v>
      </c>
      <c r="C82" s="684" t="s">
        <v>544</v>
      </c>
      <c r="D82" s="684" t="s">
        <v>551</v>
      </c>
      <c r="E82" s="706" t="s">
        <v>391</v>
      </c>
      <c r="F82" s="686" t="s">
        <v>574</v>
      </c>
      <c r="G82" s="695"/>
      <c r="H82" s="688"/>
      <c r="I82" s="689"/>
      <c r="J82" s="642"/>
      <c r="K82" s="642"/>
    </row>
    <row r="83" spans="1:11" ht="409.5" x14ac:dyDescent="0.25">
      <c r="A83" s="651"/>
      <c r="B83" s="675" t="s">
        <v>288</v>
      </c>
      <c r="C83" s="653" t="s">
        <v>543</v>
      </c>
      <c r="D83" s="653" t="s">
        <v>551</v>
      </c>
      <c r="E83" s="654" t="s">
        <v>391</v>
      </c>
      <c r="F83" s="671" t="s">
        <v>588</v>
      </c>
      <c r="G83" s="659"/>
      <c r="H83" s="657"/>
      <c r="I83" s="658"/>
      <c r="J83" s="642"/>
      <c r="K83" s="642"/>
    </row>
    <row r="84" spans="1:11" ht="409.5" x14ac:dyDescent="0.25">
      <c r="A84" s="651"/>
      <c r="B84" s="675" t="s">
        <v>289</v>
      </c>
      <c r="C84" s="653" t="s">
        <v>542</v>
      </c>
      <c r="D84" s="653" t="s">
        <v>551</v>
      </c>
      <c r="E84" s="654" t="s">
        <v>391</v>
      </c>
      <c r="F84" s="655" t="s">
        <v>575</v>
      </c>
      <c r="G84" s="659"/>
      <c r="H84" s="657"/>
      <c r="I84" s="658"/>
      <c r="J84" s="642"/>
      <c r="K84" s="642"/>
    </row>
    <row r="85" spans="1:11" ht="409.5" x14ac:dyDescent="0.25">
      <c r="A85" s="651"/>
      <c r="B85" s="675" t="s">
        <v>290</v>
      </c>
      <c r="C85" s="653" t="s">
        <v>545</v>
      </c>
      <c r="D85" s="653" t="s">
        <v>551</v>
      </c>
      <c r="E85" s="654" t="s">
        <v>391</v>
      </c>
      <c r="F85" s="671" t="s">
        <v>589</v>
      </c>
      <c r="G85" s="659"/>
      <c r="H85" s="657"/>
      <c r="I85" s="658"/>
      <c r="J85" s="642"/>
      <c r="K85" s="642"/>
    </row>
    <row r="86" spans="1:11" ht="409.5" x14ac:dyDescent="0.25">
      <c r="A86" s="651"/>
      <c r="B86" s="675" t="s">
        <v>291</v>
      </c>
      <c r="C86" s="653" t="s">
        <v>546</v>
      </c>
      <c r="D86" s="653" t="s">
        <v>551</v>
      </c>
      <c r="E86" s="654" t="s">
        <v>391</v>
      </c>
      <c r="F86" s="671" t="s">
        <v>590</v>
      </c>
      <c r="G86" s="659"/>
      <c r="H86" s="657"/>
      <c r="I86" s="658"/>
      <c r="J86" s="642"/>
      <c r="K86" s="642"/>
    </row>
    <row r="87" spans="1:11" ht="409.5" x14ac:dyDescent="0.25">
      <c r="A87" s="651"/>
      <c r="B87" s="675" t="s">
        <v>292</v>
      </c>
      <c r="C87" s="653" t="s">
        <v>547</v>
      </c>
      <c r="D87" s="653" t="s">
        <v>551</v>
      </c>
      <c r="E87" s="654" t="s">
        <v>391</v>
      </c>
      <c r="F87" s="655" t="s">
        <v>576</v>
      </c>
      <c r="G87" s="659"/>
      <c r="H87" s="657"/>
      <c r="I87" s="658"/>
      <c r="J87" s="642"/>
      <c r="K87" s="642"/>
    </row>
    <row r="88" spans="1:11" ht="409.5" x14ac:dyDescent="0.25">
      <c r="A88" s="651"/>
      <c r="B88" s="675" t="s">
        <v>70</v>
      </c>
      <c r="C88" s="653" t="s">
        <v>548</v>
      </c>
      <c r="D88" s="653" t="s">
        <v>371</v>
      </c>
      <c r="E88" s="654" t="s">
        <v>391</v>
      </c>
      <c r="F88" s="655" t="s">
        <v>577</v>
      </c>
      <c r="G88" s="659"/>
      <c r="H88" s="657"/>
      <c r="I88" s="658"/>
      <c r="J88" s="642"/>
      <c r="K88" s="642"/>
    </row>
    <row r="89" spans="1:11" ht="409.5" x14ac:dyDescent="0.25">
      <c r="A89" s="651"/>
      <c r="B89" s="675" t="s">
        <v>71</v>
      </c>
      <c r="C89" s="653" t="s">
        <v>549</v>
      </c>
      <c r="D89" s="653" t="s">
        <v>371</v>
      </c>
      <c r="E89" s="654" t="s">
        <v>391</v>
      </c>
      <c r="F89" s="655" t="s">
        <v>578</v>
      </c>
      <c r="G89" s="659"/>
      <c r="H89" s="657"/>
      <c r="I89" s="658"/>
      <c r="J89" s="642"/>
      <c r="K89" s="642"/>
    </row>
    <row r="90" spans="1:11" ht="409.6" thickBot="1" x14ac:dyDescent="0.3">
      <c r="A90" s="651"/>
      <c r="B90" s="676" t="s">
        <v>72</v>
      </c>
      <c r="C90" s="661" t="s">
        <v>550</v>
      </c>
      <c r="D90" s="661" t="s">
        <v>374</v>
      </c>
      <c r="E90" s="662" t="s">
        <v>391</v>
      </c>
      <c r="F90" s="655" t="s">
        <v>579</v>
      </c>
      <c r="G90" s="665" t="s">
        <v>562</v>
      </c>
      <c r="H90" s="665"/>
      <c r="I90" s="666"/>
      <c r="J90" s="642"/>
      <c r="K90" s="642"/>
    </row>
    <row r="91" spans="1:11" ht="318.75" x14ac:dyDescent="0.25">
      <c r="A91" s="651"/>
      <c r="B91" s="705" t="s">
        <v>307</v>
      </c>
      <c r="C91" s="684" t="s">
        <v>552</v>
      </c>
      <c r="D91" s="684" t="s">
        <v>375</v>
      </c>
      <c r="E91" s="706" t="s">
        <v>391</v>
      </c>
      <c r="F91" s="686" t="s">
        <v>583</v>
      </c>
      <c r="G91" s="695"/>
      <c r="H91" s="688" t="s">
        <v>581</v>
      </c>
      <c r="I91" s="689" t="s">
        <v>580</v>
      </c>
      <c r="J91" s="642"/>
      <c r="K91" s="642"/>
    </row>
    <row r="92" spans="1:11" ht="409.5" x14ac:dyDescent="0.25">
      <c r="A92" s="651"/>
      <c r="B92" s="675" t="s">
        <v>308</v>
      </c>
      <c r="C92" s="653" t="s">
        <v>553</v>
      </c>
      <c r="D92" s="653" t="s">
        <v>375</v>
      </c>
      <c r="E92" s="654" t="s">
        <v>391</v>
      </c>
      <c r="F92" s="671" t="s">
        <v>582</v>
      </c>
      <c r="G92" s="659"/>
      <c r="H92" s="657" t="s">
        <v>581</v>
      </c>
      <c r="I92" s="658" t="s">
        <v>580</v>
      </c>
      <c r="J92" s="642"/>
      <c r="K92" s="642"/>
    </row>
    <row r="93" spans="1:11" ht="356.25" x14ac:dyDescent="0.25">
      <c r="A93" s="651"/>
      <c r="B93" s="675" t="s">
        <v>309</v>
      </c>
      <c r="C93" s="653" t="s">
        <v>554</v>
      </c>
      <c r="D93" s="653" t="s">
        <v>375</v>
      </c>
      <c r="E93" s="654" t="s">
        <v>391</v>
      </c>
      <c r="F93" s="655" t="s">
        <v>584</v>
      </c>
      <c r="G93" s="659"/>
      <c r="H93" s="657" t="s">
        <v>581</v>
      </c>
      <c r="I93" s="658" t="s">
        <v>580</v>
      </c>
      <c r="J93" s="642"/>
      <c r="K93" s="642"/>
    </row>
    <row r="94" spans="1:11" ht="409.5" x14ac:dyDescent="0.25">
      <c r="A94" s="651"/>
      <c r="B94" s="675" t="s">
        <v>310</v>
      </c>
      <c r="C94" s="653" t="s">
        <v>555</v>
      </c>
      <c r="D94" s="653" t="s">
        <v>375</v>
      </c>
      <c r="E94" s="654" t="s">
        <v>391</v>
      </c>
      <c r="F94" s="671" t="s">
        <v>586</v>
      </c>
      <c r="G94" s="659"/>
      <c r="H94" s="657" t="s">
        <v>581</v>
      </c>
      <c r="I94" s="658" t="s">
        <v>580</v>
      </c>
      <c r="J94" s="642"/>
      <c r="K94" s="642"/>
    </row>
    <row r="95" spans="1:11" ht="409.5" x14ac:dyDescent="0.25">
      <c r="A95" s="651"/>
      <c r="B95" s="675" t="s">
        <v>311</v>
      </c>
      <c r="C95" s="653" t="s">
        <v>556</v>
      </c>
      <c r="D95" s="653" t="s">
        <v>375</v>
      </c>
      <c r="E95" s="654" t="s">
        <v>391</v>
      </c>
      <c r="F95" s="671" t="s">
        <v>587</v>
      </c>
      <c r="G95" s="659"/>
      <c r="H95" s="657" t="s">
        <v>581</v>
      </c>
      <c r="I95" s="658" t="s">
        <v>580</v>
      </c>
      <c r="J95" s="642"/>
      <c r="K95" s="642"/>
    </row>
    <row r="96" spans="1:11" ht="318.75" x14ac:dyDescent="0.25">
      <c r="A96" s="651"/>
      <c r="B96" s="675" t="s">
        <v>312</v>
      </c>
      <c r="C96" s="653" t="s">
        <v>557</v>
      </c>
      <c r="D96" s="653" t="s">
        <v>375</v>
      </c>
      <c r="E96" s="654" t="s">
        <v>391</v>
      </c>
      <c r="F96" s="655" t="s">
        <v>585</v>
      </c>
      <c r="G96" s="659"/>
      <c r="H96" s="657" t="s">
        <v>581</v>
      </c>
      <c r="I96" s="658" t="s">
        <v>580</v>
      </c>
      <c r="J96" s="642"/>
      <c r="K96" s="642"/>
    </row>
    <row r="97" spans="1:11" ht="300" x14ac:dyDescent="0.25">
      <c r="A97" s="651"/>
      <c r="B97" s="675" t="s">
        <v>73</v>
      </c>
      <c r="C97" s="653" t="s">
        <v>558</v>
      </c>
      <c r="D97" s="653" t="s">
        <v>371</v>
      </c>
      <c r="E97" s="654" t="s">
        <v>391</v>
      </c>
      <c r="F97" s="655" t="s">
        <v>591</v>
      </c>
      <c r="G97" s="659"/>
      <c r="H97" s="657" t="s">
        <v>581</v>
      </c>
      <c r="I97" s="658" t="s">
        <v>580</v>
      </c>
      <c r="J97" s="642"/>
      <c r="K97" s="642"/>
    </row>
    <row r="98" spans="1:11" ht="300" x14ac:dyDescent="0.25">
      <c r="A98" s="651"/>
      <c r="B98" s="675" t="s">
        <v>74</v>
      </c>
      <c r="C98" s="653" t="s">
        <v>559</v>
      </c>
      <c r="D98" s="653" t="s">
        <v>371</v>
      </c>
      <c r="E98" s="654" t="s">
        <v>391</v>
      </c>
      <c r="F98" s="655" t="s">
        <v>592</v>
      </c>
      <c r="G98" s="659"/>
      <c r="H98" s="657" t="s">
        <v>581</v>
      </c>
      <c r="I98" s="658" t="s">
        <v>580</v>
      </c>
      <c r="J98" s="642"/>
      <c r="K98" s="642"/>
    </row>
    <row r="99" spans="1:11" ht="409.6" thickBot="1" x14ac:dyDescent="0.3">
      <c r="A99" s="651"/>
      <c r="B99" s="676" t="s">
        <v>75</v>
      </c>
      <c r="C99" s="661" t="s">
        <v>560</v>
      </c>
      <c r="D99" s="661" t="s">
        <v>374</v>
      </c>
      <c r="E99" s="662" t="s">
        <v>391</v>
      </c>
      <c r="F99" s="663" t="s">
        <v>593</v>
      </c>
      <c r="G99" s="665" t="s">
        <v>563</v>
      </c>
      <c r="H99" s="665" t="s">
        <v>581</v>
      </c>
      <c r="I99" s="666" t="s">
        <v>580</v>
      </c>
      <c r="J99" s="642"/>
      <c r="K99" s="642"/>
    </row>
    <row r="100" spans="1:11" ht="15.75" thickBot="1" x14ac:dyDescent="0.3">
      <c r="A100" s="651"/>
      <c r="B100" s="642"/>
      <c r="C100" s="642"/>
      <c r="D100" s="642"/>
      <c r="E100" s="642"/>
      <c r="F100" s="642"/>
      <c r="G100" s="642"/>
      <c r="H100" s="643"/>
      <c r="I100" s="642"/>
      <c r="J100" s="642"/>
      <c r="K100" s="642"/>
    </row>
    <row r="101" spans="1:11" ht="31.5" x14ac:dyDescent="0.25">
      <c r="A101" s="651"/>
      <c r="B101" s="757" t="s">
        <v>594</v>
      </c>
      <c r="C101" s="758"/>
      <c r="D101" s="758"/>
      <c r="E101" s="758"/>
      <c r="F101" s="758"/>
      <c r="G101" s="758"/>
      <c r="H101" s="758"/>
      <c r="I101" s="759"/>
      <c r="J101" s="642"/>
      <c r="K101" s="642"/>
    </row>
    <row r="102" spans="1:11" ht="63" x14ac:dyDescent="0.25">
      <c r="A102" s="651"/>
      <c r="B102" s="692" t="s">
        <v>364</v>
      </c>
      <c r="C102" s="677" t="s">
        <v>365</v>
      </c>
      <c r="D102" s="677" t="s">
        <v>366</v>
      </c>
      <c r="E102" s="677" t="s">
        <v>5</v>
      </c>
      <c r="F102" s="677" t="s">
        <v>367</v>
      </c>
      <c r="G102" s="677" t="s">
        <v>368</v>
      </c>
      <c r="H102" s="693" t="s">
        <v>369</v>
      </c>
      <c r="I102" s="694" t="s">
        <v>370</v>
      </c>
      <c r="J102" s="642"/>
      <c r="K102" s="642"/>
    </row>
    <row r="103" spans="1:11" ht="206.25" x14ac:dyDescent="0.25">
      <c r="A103" s="651"/>
      <c r="B103" s="675" t="s">
        <v>76</v>
      </c>
      <c r="C103" s="653" t="s">
        <v>595</v>
      </c>
      <c r="D103" s="653" t="s">
        <v>371</v>
      </c>
      <c r="E103" s="654" t="s">
        <v>409</v>
      </c>
      <c r="F103" s="655" t="s">
        <v>609</v>
      </c>
      <c r="G103" s="659"/>
      <c r="H103" s="657"/>
      <c r="I103" s="658"/>
      <c r="J103" s="642"/>
      <c r="K103" s="642"/>
    </row>
    <row r="104" spans="1:11" ht="225" x14ac:dyDescent="0.25">
      <c r="A104" s="651"/>
      <c r="B104" s="675" t="s">
        <v>77</v>
      </c>
      <c r="C104" s="653" t="s">
        <v>596</v>
      </c>
      <c r="D104" s="653" t="s">
        <v>371</v>
      </c>
      <c r="E104" s="654" t="s">
        <v>409</v>
      </c>
      <c r="F104" s="655" t="s">
        <v>608</v>
      </c>
      <c r="G104" s="659"/>
      <c r="H104" s="657"/>
      <c r="I104" s="658"/>
      <c r="J104" s="642"/>
      <c r="K104" s="642"/>
    </row>
    <row r="105" spans="1:11" ht="243.75" x14ac:dyDescent="0.25">
      <c r="A105" s="651"/>
      <c r="B105" s="675" t="s">
        <v>78</v>
      </c>
      <c r="C105" s="653" t="s">
        <v>597</v>
      </c>
      <c r="D105" s="653" t="s">
        <v>371</v>
      </c>
      <c r="E105" s="654" t="s">
        <v>409</v>
      </c>
      <c r="F105" s="655" t="s">
        <v>607</v>
      </c>
      <c r="G105" s="659"/>
      <c r="H105" s="657"/>
      <c r="I105" s="658"/>
      <c r="J105" s="642"/>
      <c r="K105" s="642"/>
    </row>
    <row r="106" spans="1:11" ht="243.75" x14ac:dyDescent="0.25">
      <c r="A106" s="651"/>
      <c r="B106" s="675" t="s">
        <v>79</v>
      </c>
      <c r="C106" s="653" t="s">
        <v>598</v>
      </c>
      <c r="D106" s="653" t="s">
        <v>371</v>
      </c>
      <c r="E106" s="654" t="s">
        <v>409</v>
      </c>
      <c r="F106" s="655" t="s">
        <v>606</v>
      </c>
      <c r="G106" s="659"/>
      <c r="H106" s="657"/>
      <c r="I106" s="658"/>
      <c r="J106" s="642"/>
      <c r="K106" s="642"/>
    </row>
    <row r="107" spans="1:11" ht="282" thickBot="1" x14ac:dyDescent="0.3">
      <c r="A107" s="651"/>
      <c r="B107" s="673" t="s">
        <v>80</v>
      </c>
      <c r="C107" s="669" t="s">
        <v>599</v>
      </c>
      <c r="D107" s="669" t="s">
        <v>374</v>
      </c>
      <c r="E107" s="670" t="s">
        <v>409</v>
      </c>
      <c r="F107" s="655" t="s">
        <v>612</v>
      </c>
      <c r="G107" s="679"/>
      <c r="H107" s="680"/>
      <c r="I107" s="704"/>
      <c r="J107" s="642"/>
      <c r="K107" s="642"/>
    </row>
    <row r="108" spans="1:11" ht="337.5" x14ac:dyDescent="0.25">
      <c r="A108" s="651"/>
      <c r="B108" s="705" t="s">
        <v>81</v>
      </c>
      <c r="C108" s="684" t="s">
        <v>600</v>
      </c>
      <c r="D108" s="684" t="s">
        <v>375</v>
      </c>
      <c r="E108" s="706" t="s">
        <v>409</v>
      </c>
      <c r="F108" s="686" t="s">
        <v>610</v>
      </c>
      <c r="G108" s="695"/>
      <c r="H108" s="688"/>
      <c r="I108" s="689"/>
      <c r="J108" s="642"/>
      <c r="K108" s="642"/>
    </row>
    <row r="109" spans="1:11" ht="409.5" x14ac:dyDescent="0.25">
      <c r="A109" s="651"/>
      <c r="B109" s="675" t="s">
        <v>82</v>
      </c>
      <c r="C109" s="653" t="s">
        <v>601</v>
      </c>
      <c r="D109" s="653" t="s">
        <v>375</v>
      </c>
      <c r="E109" s="654" t="s">
        <v>409</v>
      </c>
      <c r="F109" s="671" t="s">
        <v>611</v>
      </c>
      <c r="G109" s="659"/>
      <c r="H109" s="657"/>
      <c r="I109" s="658"/>
      <c r="J109" s="642"/>
      <c r="K109" s="642"/>
    </row>
    <row r="110" spans="1:11" ht="375" x14ac:dyDescent="0.25">
      <c r="A110" s="651"/>
      <c r="B110" s="675" t="s">
        <v>83</v>
      </c>
      <c r="C110" s="653" t="s">
        <v>602</v>
      </c>
      <c r="D110" s="653" t="s">
        <v>375</v>
      </c>
      <c r="E110" s="654" t="s">
        <v>409</v>
      </c>
      <c r="F110" s="655" t="s">
        <v>613</v>
      </c>
      <c r="G110" s="659"/>
      <c r="H110" s="657"/>
      <c r="I110" s="658"/>
      <c r="J110" s="642"/>
      <c r="K110" s="642"/>
    </row>
    <row r="111" spans="1:11" ht="409.5" x14ac:dyDescent="0.25">
      <c r="A111" s="651"/>
      <c r="B111" s="675" t="s">
        <v>84</v>
      </c>
      <c r="C111" s="653" t="s">
        <v>603</v>
      </c>
      <c r="D111" s="653" t="s">
        <v>375</v>
      </c>
      <c r="E111" s="654" t="s">
        <v>409</v>
      </c>
      <c r="F111" s="671" t="s">
        <v>614</v>
      </c>
      <c r="G111" s="659"/>
      <c r="H111" s="657"/>
      <c r="I111" s="658"/>
      <c r="J111" s="642"/>
      <c r="K111" s="642"/>
    </row>
    <row r="112" spans="1:11" ht="409.5" x14ac:dyDescent="0.25">
      <c r="A112" s="651"/>
      <c r="B112" s="675" t="s">
        <v>85</v>
      </c>
      <c r="C112" s="653" t="s">
        <v>604</v>
      </c>
      <c r="D112" s="653" t="s">
        <v>375</v>
      </c>
      <c r="E112" s="654" t="s">
        <v>409</v>
      </c>
      <c r="F112" s="671" t="s">
        <v>615</v>
      </c>
      <c r="G112" s="659"/>
      <c r="H112" s="657"/>
      <c r="I112" s="658"/>
      <c r="J112" s="642"/>
      <c r="K112" s="642"/>
    </row>
    <row r="113" spans="1:11" ht="338.25" thickBot="1" x14ac:dyDescent="0.3">
      <c r="A113" s="651"/>
      <c r="B113" s="676" t="s">
        <v>86</v>
      </c>
      <c r="C113" s="661" t="s">
        <v>605</v>
      </c>
      <c r="D113" s="661" t="s">
        <v>375</v>
      </c>
      <c r="E113" s="662" t="s">
        <v>409</v>
      </c>
      <c r="F113" s="663" t="s">
        <v>616</v>
      </c>
      <c r="G113" s="664"/>
      <c r="H113" s="665"/>
      <c r="I113" s="666"/>
      <c r="J113" s="642"/>
      <c r="K113" s="642"/>
    </row>
    <row r="114" spans="1:11" ht="15.75" thickBot="1" x14ac:dyDescent="0.3"/>
    <row r="115" spans="1:11" ht="51.75" thickBot="1" x14ac:dyDescent="0.3">
      <c r="A115" s="754" t="s">
        <v>439</v>
      </c>
      <c r="B115" s="755"/>
      <c r="C115" s="755"/>
      <c r="D115" s="755"/>
      <c r="E115" s="755"/>
      <c r="F115" s="755"/>
      <c r="G115" s="755"/>
      <c r="H115" s="755"/>
      <c r="I115" s="755"/>
      <c r="J115" s="756"/>
    </row>
    <row r="116" spans="1:11" ht="51.75" thickBot="1" x14ac:dyDescent="0.3">
      <c r="A116" s="754" t="s">
        <v>440</v>
      </c>
      <c r="B116" s="755"/>
      <c r="C116" s="755"/>
      <c r="D116" s="755"/>
      <c r="E116" s="755"/>
      <c r="F116" s="756"/>
      <c r="G116" s="754" t="s">
        <v>441</v>
      </c>
      <c r="H116" s="755"/>
      <c r="I116" s="755"/>
      <c r="J116" s="756"/>
    </row>
    <row r="165" spans="1:6" ht="15.75" thickBot="1" x14ac:dyDescent="0.3"/>
    <row r="166" spans="1:6" ht="51.75" thickBot="1" x14ac:dyDescent="0.3">
      <c r="A166" s="754" t="s">
        <v>525</v>
      </c>
      <c r="B166" s="755"/>
      <c r="C166" s="755"/>
      <c r="D166" s="755"/>
      <c r="E166" s="755"/>
      <c r="F166" s="756"/>
    </row>
  </sheetData>
  <sheetProtection selectLockedCells="1" selectUnlockedCells="1"/>
  <mergeCells count="10">
    <mergeCell ref="A166:F166"/>
    <mergeCell ref="B53:I53"/>
    <mergeCell ref="B76:I76"/>
    <mergeCell ref="A4:J4"/>
    <mergeCell ref="B6:I6"/>
    <mergeCell ref="B13:I13"/>
    <mergeCell ref="B101:I101"/>
    <mergeCell ref="A115:J115"/>
    <mergeCell ref="A116:F116"/>
    <mergeCell ref="G116:J116"/>
  </mergeCells>
  <pageMargins left="0.7" right="0.7" top="0.78740157499999996" bottom="0.78740157499999996" header="0.3" footer="0.3"/>
  <pageSetup paperSize="9" scale="21"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HB2"/>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42.85546875" bestFit="1" customWidth="1"/>
    <col min="70" max="70" width="43.42578125" bestFit="1" customWidth="1"/>
    <col min="71" max="71" width="43.140625" bestFit="1" customWidth="1"/>
    <col min="72" max="72" width="40.5703125" bestFit="1" customWidth="1"/>
    <col min="73" max="73" width="35.85546875" bestFit="1" customWidth="1"/>
    <col min="74"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9"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7.42578125" style="749"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78"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8"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46"/>
      <c r="BU2" s="746"/>
      <c r="BV2" s="40"/>
      <c r="BW2" s="39"/>
      <c r="BX2" s="39"/>
      <c r="BY2" s="39"/>
      <c r="BZ2" s="39"/>
      <c r="CA2" s="39"/>
      <c r="CB2" s="39"/>
      <c r="CC2" s="39"/>
      <c r="CD2" s="39"/>
      <c r="CE2" s="39"/>
      <c r="CF2" s="39"/>
      <c r="CG2" s="39"/>
      <c r="CH2" s="40"/>
      <c r="CI2" s="40"/>
      <c r="CJ2" s="40"/>
      <c r="CK2" s="40"/>
      <c r="CL2" s="40"/>
      <c r="CM2" s="40"/>
      <c r="CN2" s="43"/>
      <c r="CO2" s="44"/>
      <c r="CP2" s="44"/>
      <c r="CQ2" s="44"/>
      <c r="CR2" s="44"/>
      <c r="CS2" s="43"/>
      <c r="CT2" s="779"/>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sheetData>
  <autoFilter ref="A1:HB2" xr:uid="{00000000-0009-0000-0000-000002000000}"/>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HC2"/>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9"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7.42578125" style="749"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 min="211" max="211" width="49" customWidth="1"/>
  </cols>
  <sheetData>
    <row r="1" spans="1:211"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78"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8"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c r="HC1" s="23" t="s">
        <v>659</v>
      </c>
    </row>
    <row r="2" spans="1:211"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46"/>
      <c r="BU2" s="746"/>
      <c r="BV2" s="40"/>
      <c r="BW2" s="39"/>
      <c r="BX2" s="39"/>
      <c r="BY2" s="39"/>
      <c r="BZ2" s="39"/>
      <c r="CA2" s="39"/>
      <c r="CB2" s="39"/>
      <c r="CC2" s="39"/>
      <c r="CD2" s="39"/>
      <c r="CE2" s="39"/>
      <c r="CF2" s="39"/>
      <c r="CG2" s="39"/>
      <c r="CH2" s="40"/>
      <c r="CI2" s="40"/>
      <c r="CJ2" s="40"/>
      <c r="CK2" s="40"/>
      <c r="CL2" s="40"/>
      <c r="CM2" s="40"/>
      <c r="CN2" s="43"/>
      <c r="CO2" s="44"/>
      <c r="CP2" s="44"/>
      <c r="CQ2" s="44"/>
      <c r="CR2" s="44"/>
      <c r="CS2" s="43"/>
      <c r="CT2" s="779"/>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c r="HC2" s="58"/>
    </row>
  </sheetData>
  <autoFilter ref="A1:HB2" xr:uid="{00000000-0009-0000-0000-00000300000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HB45354"/>
  <sheetViews>
    <sheetView workbookViewId="0"/>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745" customWidth="1"/>
    <col min="16" max="16" width="7" style="745"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style="749"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7.42578125" style="749"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778"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748"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744"/>
      <c r="O2" s="744"/>
      <c r="P2" s="744"/>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746"/>
      <c r="BU2" s="746"/>
      <c r="BV2" s="40"/>
      <c r="BW2" s="39"/>
      <c r="BX2" s="39"/>
      <c r="BY2" s="39"/>
      <c r="BZ2" s="39"/>
      <c r="CA2" s="39"/>
      <c r="CB2" s="39"/>
      <c r="CC2" s="39"/>
      <c r="CD2" s="39"/>
      <c r="CE2" s="39"/>
      <c r="CF2" s="39"/>
      <c r="CG2" s="39"/>
      <c r="CH2" s="40"/>
      <c r="CI2" s="40"/>
      <c r="CJ2" s="40"/>
      <c r="CK2" s="40"/>
      <c r="CL2" s="40"/>
      <c r="CM2" s="40"/>
      <c r="CN2" s="43"/>
      <c r="CO2" s="44"/>
      <c r="CP2" s="44"/>
      <c r="CQ2" s="44"/>
      <c r="CR2" s="44"/>
      <c r="CS2" s="43"/>
      <c r="CT2" s="779"/>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747"/>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1048" spans="100:100" x14ac:dyDescent="0.25">
      <c r="CV1048" s="12"/>
    </row>
    <row r="12902" spans="100:100" x14ac:dyDescent="0.25">
      <c r="CV12902" s="12"/>
    </row>
    <row r="13453" spans="100:100" x14ac:dyDescent="0.25">
      <c r="CV13453" s="12"/>
    </row>
    <row r="16746" spans="100:100" x14ac:dyDescent="0.25">
      <c r="CV16746" s="12"/>
    </row>
    <row r="17080" spans="100:100" x14ac:dyDescent="0.25">
      <c r="CV17080" s="12"/>
    </row>
    <row r="17094" spans="100:100" x14ac:dyDescent="0.25">
      <c r="CV17094" s="12"/>
    </row>
    <row r="17125" spans="100:100" x14ac:dyDescent="0.25">
      <c r="CV17125" s="12"/>
    </row>
    <row r="17155" spans="100:100" x14ac:dyDescent="0.25">
      <c r="CV17155" s="12"/>
    </row>
    <row r="17187" spans="100:100" x14ac:dyDescent="0.25">
      <c r="CV17187" s="12"/>
    </row>
    <row r="17285" spans="100:100" x14ac:dyDescent="0.25">
      <c r="CV17285" s="12"/>
    </row>
    <row r="17304" spans="100:100" x14ac:dyDescent="0.25">
      <c r="CV17304" s="12"/>
    </row>
    <row r="17764" spans="100:100" x14ac:dyDescent="0.25">
      <c r="CV17764" s="12"/>
    </row>
    <row r="17944" spans="100:100" x14ac:dyDescent="0.25">
      <c r="CV17944" s="12"/>
    </row>
    <row r="17959" spans="100:100" x14ac:dyDescent="0.25">
      <c r="CV17959" s="12"/>
    </row>
    <row r="17989" spans="100:100" x14ac:dyDescent="0.25">
      <c r="CV17989" s="12"/>
    </row>
    <row r="18019" spans="100:100" x14ac:dyDescent="0.25">
      <c r="CV18019" s="12"/>
    </row>
    <row r="18034" spans="100:100" x14ac:dyDescent="0.25">
      <c r="CV18034" s="12"/>
    </row>
    <row r="18049" spans="100:100" x14ac:dyDescent="0.25">
      <c r="CV18049" s="12"/>
    </row>
    <row r="18064" spans="100:100" x14ac:dyDescent="0.25">
      <c r="CV18064" s="12"/>
    </row>
    <row r="18094" spans="100:100" x14ac:dyDescent="0.25">
      <c r="CV18094" s="12"/>
    </row>
    <row r="18436" spans="100:100" x14ac:dyDescent="0.25">
      <c r="CV18436" s="12"/>
    </row>
    <row r="18494" spans="100:100" x14ac:dyDescent="0.25">
      <c r="CV18494" s="12"/>
    </row>
    <row r="18535" spans="100:100" x14ac:dyDescent="0.25">
      <c r="CV18535" s="12"/>
    </row>
    <row r="18576" spans="100:100" x14ac:dyDescent="0.25">
      <c r="CV18576" s="12"/>
    </row>
    <row r="18646" spans="100:100" x14ac:dyDescent="0.25">
      <c r="CV18646" s="12"/>
    </row>
    <row r="18667" spans="100:100" x14ac:dyDescent="0.25">
      <c r="CV18667" s="12"/>
    </row>
    <row r="18779" spans="100:100" x14ac:dyDescent="0.25">
      <c r="CV18779" s="12"/>
    </row>
    <row r="18810" spans="100:100" x14ac:dyDescent="0.25">
      <c r="CV18810" s="12"/>
    </row>
    <row r="18845" spans="100:100" x14ac:dyDescent="0.25">
      <c r="CV18845" s="12"/>
    </row>
    <row r="18875" spans="100:100" x14ac:dyDescent="0.25">
      <c r="CV18875" s="12"/>
    </row>
    <row r="18952" spans="100:100" x14ac:dyDescent="0.25">
      <c r="CV18952" s="12"/>
    </row>
    <row r="18996" spans="100:100" x14ac:dyDescent="0.25">
      <c r="CV18996" s="12"/>
    </row>
    <row r="19041" spans="100:100" x14ac:dyDescent="0.25">
      <c r="CV19041" s="12"/>
    </row>
    <row r="19086" spans="100:100" x14ac:dyDescent="0.25">
      <c r="CV19086" s="12"/>
    </row>
    <row r="19837" spans="100:100" x14ac:dyDescent="0.25">
      <c r="CV19837" s="12"/>
    </row>
    <row r="19869" spans="100:100" x14ac:dyDescent="0.25">
      <c r="CV19869" s="12"/>
    </row>
    <row r="19937" spans="100:100" x14ac:dyDescent="0.25">
      <c r="CV19937" s="12"/>
    </row>
    <row r="19961" spans="100:100" x14ac:dyDescent="0.25">
      <c r="CV19961" s="12"/>
    </row>
    <row r="19966" spans="100:100" x14ac:dyDescent="0.25">
      <c r="CV19966" s="12"/>
    </row>
    <row r="20032" spans="100:100" x14ac:dyDescent="0.25">
      <c r="CV20032" s="12"/>
    </row>
    <row r="20069" spans="100:100" x14ac:dyDescent="0.25">
      <c r="CV20069" s="12"/>
    </row>
    <row r="20116" spans="100:100" x14ac:dyDescent="0.25">
      <c r="CV20116" s="12"/>
    </row>
    <row r="20162" spans="100:100" x14ac:dyDescent="0.25">
      <c r="CV20162" s="12"/>
    </row>
    <row r="20166" spans="100:100" x14ac:dyDescent="0.25">
      <c r="CV20166" s="12"/>
    </row>
    <row r="20209" spans="100:100" x14ac:dyDescent="0.25">
      <c r="CV20209" s="12"/>
    </row>
    <row r="20297" spans="100:100" x14ac:dyDescent="0.25">
      <c r="CV20297" s="12"/>
    </row>
    <row r="20333" spans="100:100" x14ac:dyDescent="0.25">
      <c r="CV20333" s="12"/>
    </row>
    <row r="20367" spans="100:100" x14ac:dyDescent="0.25">
      <c r="CV20367" s="12"/>
    </row>
    <row r="20397" spans="100:100" x14ac:dyDescent="0.25">
      <c r="CV20397" s="12"/>
    </row>
    <row r="20476" spans="100:100" x14ac:dyDescent="0.25">
      <c r="CV20476" s="12"/>
    </row>
    <row r="20737" spans="100:100" x14ac:dyDescent="0.25">
      <c r="CV20737" s="12"/>
    </row>
    <row r="20782" spans="100:100" x14ac:dyDescent="0.25">
      <c r="CV20782" s="12"/>
    </row>
    <row r="20978" spans="100:100" x14ac:dyDescent="0.25">
      <c r="CV20978" s="12"/>
    </row>
    <row r="21053" spans="100:100" x14ac:dyDescent="0.25">
      <c r="CV21053" s="12"/>
    </row>
    <row r="21085" spans="100:100" x14ac:dyDescent="0.25">
      <c r="CV21085" s="12"/>
    </row>
    <row r="21125" spans="100:100" x14ac:dyDescent="0.25">
      <c r="CV21125" s="12"/>
    </row>
    <row r="21168" spans="100:100" x14ac:dyDescent="0.25">
      <c r="CV21168" s="12"/>
    </row>
    <row r="21253" spans="100:100" x14ac:dyDescent="0.25">
      <c r="CV21253" s="12"/>
    </row>
    <row r="21431" spans="100:100" x14ac:dyDescent="0.25">
      <c r="CV21431" s="12"/>
    </row>
    <row r="21501" spans="100:100" x14ac:dyDescent="0.25">
      <c r="CV21501" s="12"/>
    </row>
    <row r="21538" spans="100:100" x14ac:dyDescent="0.25">
      <c r="CV21538" s="12"/>
    </row>
    <row r="21582" spans="100:100" x14ac:dyDescent="0.25">
      <c r="CV21582" s="12"/>
    </row>
    <row r="21621" spans="100:100" x14ac:dyDescent="0.25">
      <c r="CV21621" s="12"/>
    </row>
    <row r="21733" spans="100:100" x14ac:dyDescent="0.25">
      <c r="CV21733" s="12"/>
    </row>
    <row r="22538" spans="100:100" x14ac:dyDescent="0.25">
      <c r="CV22538" s="12"/>
    </row>
    <row r="22597" spans="100:100" x14ac:dyDescent="0.25">
      <c r="CV22597" s="12"/>
    </row>
    <row r="22653" spans="100:100" x14ac:dyDescent="0.25">
      <c r="CV22653" s="12"/>
    </row>
    <row r="22682" spans="100:100" x14ac:dyDescent="0.25">
      <c r="CV22682" s="12"/>
    </row>
    <row r="22729" spans="100:100" x14ac:dyDescent="0.25">
      <c r="CV22729" s="12"/>
    </row>
    <row r="22838" spans="100:100" x14ac:dyDescent="0.25">
      <c r="CV22838" s="12"/>
    </row>
    <row r="22867" spans="100:100" x14ac:dyDescent="0.25">
      <c r="CV22867" s="12"/>
    </row>
    <row r="23005" spans="100:100" x14ac:dyDescent="0.25">
      <c r="CV23005" s="12"/>
    </row>
    <row r="23115" spans="100:100" x14ac:dyDescent="0.25">
      <c r="CV23115" s="12"/>
    </row>
    <row r="23145" spans="100:100" x14ac:dyDescent="0.25">
      <c r="CV23145" s="12"/>
    </row>
    <row r="23209" spans="100:100" x14ac:dyDescent="0.25">
      <c r="CV23209" s="12"/>
    </row>
    <row r="23429" spans="100:100" x14ac:dyDescent="0.25">
      <c r="CV23429" s="12"/>
    </row>
    <row r="23639" spans="100:100" x14ac:dyDescent="0.25">
      <c r="CV23639" s="12"/>
    </row>
    <row r="23642" spans="100:100" x14ac:dyDescent="0.25">
      <c r="CV23642" s="12"/>
    </row>
    <row r="23715" spans="100:100" x14ac:dyDescent="0.25">
      <c r="CV23715" s="12"/>
    </row>
    <row r="23761" spans="100:100" x14ac:dyDescent="0.25">
      <c r="CV23761" s="12"/>
    </row>
    <row r="23855" spans="100:100" x14ac:dyDescent="0.25">
      <c r="CV23855" s="12"/>
    </row>
    <row r="24395" spans="100:100" x14ac:dyDescent="0.25">
      <c r="CV24395" s="12"/>
    </row>
    <row r="24475" spans="100:100" x14ac:dyDescent="0.25">
      <c r="CV24475" s="12"/>
    </row>
    <row r="24513" spans="100:100" x14ac:dyDescent="0.25">
      <c r="CV24513" s="12"/>
    </row>
    <row r="24555" spans="100:100" x14ac:dyDescent="0.25">
      <c r="CV24555" s="12"/>
    </row>
    <row r="24631" spans="100:100" x14ac:dyDescent="0.25">
      <c r="CV24631" s="12"/>
    </row>
    <row r="24734" spans="100:100" x14ac:dyDescent="0.25">
      <c r="CV24734" s="12"/>
    </row>
    <row r="24840" spans="100:100" x14ac:dyDescent="0.25">
      <c r="CV24840" s="12"/>
    </row>
    <row r="24958" spans="100:100" x14ac:dyDescent="0.25">
      <c r="CV24958" s="12"/>
    </row>
    <row r="25117" spans="100:100" x14ac:dyDescent="0.25">
      <c r="CV25117" s="12"/>
    </row>
    <row r="25142" spans="100:100" x14ac:dyDescent="0.25">
      <c r="CV25142" s="12"/>
    </row>
    <row r="25243" spans="100:100" x14ac:dyDescent="0.25">
      <c r="CV25243" s="12"/>
    </row>
    <row r="25273" spans="100:100" x14ac:dyDescent="0.25">
      <c r="CV25273" s="12"/>
    </row>
    <row r="25316" spans="100:100" x14ac:dyDescent="0.25">
      <c r="CV25316" s="12"/>
    </row>
    <row r="25544" spans="100:100" x14ac:dyDescent="0.25">
      <c r="CV25544" s="12"/>
    </row>
    <row r="25586" spans="100:100" x14ac:dyDescent="0.25">
      <c r="CV25586" s="12"/>
    </row>
    <row r="25631" spans="100:100" x14ac:dyDescent="0.25">
      <c r="CV25631" s="12"/>
    </row>
    <row r="25676" spans="100:100" x14ac:dyDescent="0.25">
      <c r="CV25676" s="12"/>
    </row>
    <row r="25778" spans="100:100" x14ac:dyDescent="0.25">
      <c r="CV25778" s="12"/>
    </row>
    <row r="25886" spans="100:100" x14ac:dyDescent="0.25">
      <c r="CV25886" s="12"/>
    </row>
    <row r="25978" spans="100:100" x14ac:dyDescent="0.25">
      <c r="CV25978" s="12"/>
    </row>
    <row r="26008" spans="100:100" x14ac:dyDescent="0.25">
      <c r="CV26008" s="12"/>
    </row>
    <row r="26023" spans="100:100" x14ac:dyDescent="0.25">
      <c r="CV26023" s="12"/>
    </row>
    <row r="26039" spans="100:100" x14ac:dyDescent="0.25">
      <c r="CV26039" s="12"/>
    </row>
    <row r="26141" spans="100:100" x14ac:dyDescent="0.25">
      <c r="CV26141" s="12"/>
    </row>
    <row r="26176" spans="100:100" x14ac:dyDescent="0.25">
      <c r="CV26176" s="12"/>
    </row>
    <row r="26208" spans="100:100" x14ac:dyDescent="0.25">
      <c r="CV26208" s="12"/>
    </row>
    <row r="26265" spans="100:100" x14ac:dyDescent="0.25">
      <c r="CV26265" s="12"/>
    </row>
    <row r="26383" spans="100:100" x14ac:dyDescent="0.25">
      <c r="CV26383" s="12"/>
    </row>
    <row r="26388" spans="100:100" x14ac:dyDescent="0.25">
      <c r="CV26388" s="12"/>
    </row>
    <row r="26413" spans="100:100" x14ac:dyDescent="0.25">
      <c r="CV26413" s="12"/>
    </row>
    <row r="26457" spans="100:100" x14ac:dyDescent="0.25">
      <c r="CV26457" s="12"/>
    </row>
    <row r="26478" spans="100:100" x14ac:dyDescent="0.25">
      <c r="CV26478" s="12"/>
    </row>
    <row r="26505" spans="100:100" x14ac:dyDescent="0.25">
      <c r="CV26505" s="12"/>
    </row>
    <row r="26535" spans="100:100" x14ac:dyDescent="0.25">
      <c r="CV26535" s="12"/>
    </row>
    <row r="26540" spans="100:100" x14ac:dyDescent="0.25">
      <c r="CV26540" s="12"/>
    </row>
    <row r="26566" spans="100:100" x14ac:dyDescent="0.25">
      <c r="CV26566" s="12"/>
    </row>
    <row r="26631" spans="100:100" x14ac:dyDescent="0.25">
      <c r="CV26631" s="12"/>
    </row>
    <row r="26676" spans="100:100" x14ac:dyDescent="0.25">
      <c r="CV26676" s="12"/>
    </row>
    <row r="26691" spans="100:100" x14ac:dyDescent="0.25">
      <c r="CV26691" s="12"/>
    </row>
    <row r="26721" spans="100:100" x14ac:dyDescent="0.25">
      <c r="CV26721" s="12"/>
    </row>
    <row r="26736" spans="100:100" x14ac:dyDescent="0.25">
      <c r="CV26736" s="12"/>
    </row>
    <row r="26751" spans="100:100" x14ac:dyDescent="0.25">
      <c r="CV26751" s="12"/>
    </row>
    <row r="26781" spans="100:100" x14ac:dyDescent="0.25">
      <c r="CV26781" s="12"/>
    </row>
    <row r="26796" spans="100:100" x14ac:dyDescent="0.25">
      <c r="CV26796" s="12"/>
    </row>
    <row r="26841" spans="100:100" x14ac:dyDescent="0.25">
      <c r="CV26841" s="12"/>
    </row>
    <row r="26856" spans="100:100" x14ac:dyDescent="0.25">
      <c r="CV26856" s="12"/>
    </row>
    <row r="26886" spans="100:100" x14ac:dyDescent="0.25">
      <c r="CV26886" s="12"/>
    </row>
    <row r="26916" spans="100:100" x14ac:dyDescent="0.25">
      <c r="CV26916" s="12"/>
    </row>
    <row r="26946" spans="100:100" x14ac:dyDescent="0.25">
      <c r="CV26946" s="12"/>
    </row>
    <row r="27004" spans="100:100" x14ac:dyDescent="0.25">
      <c r="CV27004" s="12"/>
    </row>
    <row r="27059" spans="100:100" x14ac:dyDescent="0.25">
      <c r="CV27059" s="12"/>
    </row>
    <row r="27083" spans="100:100" x14ac:dyDescent="0.25">
      <c r="CV27083" s="12"/>
    </row>
    <row r="27105" spans="100:100" x14ac:dyDescent="0.25">
      <c r="CV27105" s="12"/>
    </row>
    <row r="27143" spans="100:100" x14ac:dyDescent="0.25">
      <c r="CV27143" s="12"/>
    </row>
    <row r="27219" spans="100:100" x14ac:dyDescent="0.25">
      <c r="CV27219" s="12"/>
    </row>
    <row r="27258" spans="100:100" x14ac:dyDescent="0.25">
      <c r="CV27258" s="12"/>
    </row>
    <row r="27305" spans="100:100" x14ac:dyDescent="0.25">
      <c r="CV27305" s="12"/>
    </row>
    <row r="27351" spans="100:100" x14ac:dyDescent="0.25">
      <c r="CV27351" s="12"/>
    </row>
    <row r="27399" spans="100:100" x14ac:dyDescent="0.25">
      <c r="CV27399" s="12"/>
    </row>
    <row r="27438" spans="100:100" x14ac:dyDescent="0.25">
      <c r="CV27438" s="12"/>
    </row>
    <row r="27478" spans="100:100" x14ac:dyDescent="0.25">
      <c r="CV27478" s="12"/>
    </row>
    <row r="27502" spans="100:100" x14ac:dyDescent="0.25">
      <c r="CV27502" s="12"/>
    </row>
    <row r="27576" spans="100:100" x14ac:dyDescent="0.25">
      <c r="CV27576" s="12"/>
    </row>
    <row r="27639" spans="100:100" x14ac:dyDescent="0.25">
      <c r="CV27639" s="12"/>
    </row>
    <row r="27851" spans="100:100" x14ac:dyDescent="0.25">
      <c r="CV27851" s="12"/>
    </row>
    <row r="27890" spans="100:100" x14ac:dyDescent="0.25">
      <c r="CV27890" s="12"/>
    </row>
    <row r="27914" spans="100:100" x14ac:dyDescent="0.25">
      <c r="CV27914" s="12"/>
    </row>
    <row r="27968" spans="100:100" x14ac:dyDescent="0.25">
      <c r="CV27968" s="12"/>
    </row>
    <row r="27984" spans="100:100" x14ac:dyDescent="0.25">
      <c r="CV27984" s="12"/>
    </row>
    <row r="27999" spans="100:100" x14ac:dyDescent="0.25">
      <c r="CV27999" s="12"/>
    </row>
    <row r="28019" spans="100:100" x14ac:dyDescent="0.25">
      <c r="CV28019" s="12"/>
    </row>
    <row r="28134" spans="100:100" x14ac:dyDescent="0.25">
      <c r="CV28134" s="12"/>
    </row>
    <row r="28176" spans="100:100" x14ac:dyDescent="0.25">
      <c r="CV28176" s="12"/>
    </row>
    <row r="28413" spans="100:100" x14ac:dyDescent="0.25">
      <c r="CV28413" s="12"/>
    </row>
    <row r="28630" spans="100:100" x14ac:dyDescent="0.25">
      <c r="CV28630" s="12"/>
    </row>
    <row r="28675" spans="100:100" x14ac:dyDescent="0.25">
      <c r="CV28675" s="12"/>
    </row>
    <row r="28719" spans="100:100" x14ac:dyDescent="0.25">
      <c r="CV28719" s="12"/>
    </row>
    <row r="28984" spans="100:100" x14ac:dyDescent="0.25">
      <c r="CV28984" s="12"/>
    </row>
    <row r="29014" spans="100:100" x14ac:dyDescent="0.25">
      <c r="CV29014" s="12"/>
    </row>
    <row r="29066" spans="100:100" x14ac:dyDescent="0.25">
      <c r="CV29066" s="12"/>
    </row>
    <row r="29267" spans="100:100" x14ac:dyDescent="0.25">
      <c r="CV29267" s="12"/>
    </row>
    <row r="29306" spans="100:100" x14ac:dyDescent="0.25">
      <c r="CV29306" s="12"/>
    </row>
    <row r="29395" spans="100:100" x14ac:dyDescent="0.25">
      <c r="CV29395" s="12"/>
    </row>
    <row r="29436" spans="100:100" x14ac:dyDescent="0.25">
      <c r="CV29436" s="12"/>
    </row>
    <row r="29526" spans="100:100" x14ac:dyDescent="0.25">
      <c r="CV29526" s="12"/>
    </row>
    <row r="29617" spans="100:100" x14ac:dyDescent="0.25">
      <c r="CV29617" s="12"/>
    </row>
    <row r="29665" spans="100:100" x14ac:dyDescent="0.25">
      <c r="CV29665" s="12"/>
    </row>
    <row r="29702" spans="100:100" x14ac:dyDescent="0.25">
      <c r="CV29702" s="12"/>
    </row>
    <row r="29743" spans="100:100" x14ac:dyDescent="0.25">
      <c r="CV29743" s="12"/>
    </row>
    <row r="29820" spans="100:100" x14ac:dyDescent="0.25">
      <c r="CV29820" s="12"/>
    </row>
    <row r="29847" spans="100:100" x14ac:dyDescent="0.25">
      <c r="CV29847" s="12"/>
    </row>
    <row r="29963" spans="100:100" x14ac:dyDescent="0.25">
      <c r="CV29963" s="12"/>
    </row>
    <row r="30008" spans="100:100" x14ac:dyDescent="0.25">
      <c r="CV30008" s="12"/>
    </row>
    <row r="30133" spans="100:100" x14ac:dyDescent="0.25">
      <c r="CV30133" s="12"/>
    </row>
    <row r="30177" spans="100:100" x14ac:dyDescent="0.25">
      <c r="CV30177" s="12"/>
    </row>
    <row r="30218" spans="100:100" x14ac:dyDescent="0.25">
      <c r="CV30218" s="12"/>
    </row>
    <row r="30306" spans="100:100" x14ac:dyDescent="0.25">
      <c r="CV30306" s="12"/>
    </row>
    <row r="30392" spans="100:100" x14ac:dyDescent="0.25">
      <c r="CV30392" s="12"/>
    </row>
    <row r="30416" spans="100:100" x14ac:dyDescent="0.25">
      <c r="CV30416" s="12"/>
    </row>
    <row r="30465" spans="100:100" x14ac:dyDescent="0.25">
      <c r="CV30465" s="12"/>
    </row>
    <row r="30486" spans="100:100" x14ac:dyDescent="0.25">
      <c r="CV30486" s="12"/>
    </row>
    <row r="31223" spans="100:100" x14ac:dyDescent="0.25">
      <c r="CV31223" s="12"/>
    </row>
    <row r="31253" spans="100:100" x14ac:dyDescent="0.25">
      <c r="CV31253" s="12"/>
    </row>
    <row r="31283" spans="100:100" x14ac:dyDescent="0.25">
      <c r="CV31283" s="12"/>
    </row>
    <row r="31371" spans="100:100" x14ac:dyDescent="0.25">
      <c r="CV31371" s="12"/>
    </row>
    <row r="31445" spans="100:100" x14ac:dyDescent="0.25">
      <c r="CV31445" s="12"/>
    </row>
    <row r="31451" spans="100:100" x14ac:dyDescent="0.25">
      <c r="CV31451" s="12"/>
    </row>
    <row r="31488" spans="100:100" x14ac:dyDescent="0.25">
      <c r="CV31488" s="12"/>
    </row>
    <row r="31535" spans="100:100" x14ac:dyDescent="0.25">
      <c r="CV31535" s="12"/>
    </row>
    <row r="31624" spans="100:100" x14ac:dyDescent="0.25">
      <c r="CV31624" s="12"/>
    </row>
    <row r="31715" spans="100:100" x14ac:dyDescent="0.25">
      <c r="CV31715" s="12"/>
    </row>
    <row r="31847" spans="100:100" x14ac:dyDescent="0.25">
      <c r="CV31847" s="12"/>
    </row>
    <row r="31877" spans="100:100" x14ac:dyDescent="0.25">
      <c r="CV31877" s="12"/>
    </row>
    <row r="31936" spans="100:100" x14ac:dyDescent="0.25">
      <c r="CV31936" s="12"/>
    </row>
    <row r="32015" spans="100:100" x14ac:dyDescent="0.25">
      <c r="CV32015" s="12"/>
    </row>
    <row r="32086" spans="100:100" x14ac:dyDescent="0.25">
      <c r="CV32086" s="12"/>
    </row>
    <row r="32131" spans="100:100" x14ac:dyDescent="0.25">
      <c r="CV32131" s="12"/>
    </row>
    <row r="32269" spans="100:100" x14ac:dyDescent="0.25">
      <c r="CV32269" s="12"/>
    </row>
    <row r="32368" spans="100:100" x14ac:dyDescent="0.25">
      <c r="CV32368" s="12"/>
    </row>
    <row r="32401" spans="100:100" x14ac:dyDescent="0.25">
      <c r="CV32401" s="12"/>
    </row>
    <row r="32452" spans="100:100" x14ac:dyDescent="0.25">
      <c r="CV32452" s="12"/>
    </row>
    <row r="32457" spans="100:100" x14ac:dyDescent="0.25">
      <c r="CV32457" s="12"/>
    </row>
    <row r="32478" spans="100:100" x14ac:dyDescent="0.25">
      <c r="CV32478" s="12"/>
    </row>
    <row r="32569" spans="100:100" x14ac:dyDescent="0.25">
      <c r="CV32569" s="12"/>
    </row>
    <row r="32598" spans="100:100" x14ac:dyDescent="0.25">
      <c r="CV32598" s="12"/>
    </row>
    <row r="32627" spans="100:100" x14ac:dyDescent="0.25">
      <c r="CV32627" s="12"/>
    </row>
    <row r="32650" spans="100:100" x14ac:dyDescent="0.25">
      <c r="CV32650" s="12"/>
    </row>
    <row r="32832" spans="100:100" x14ac:dyDescent="0.25">
      <c r="CV32832" s="12"/>
    </row>
    <row r="32890" spans="100:100" x14ac:dyDescent="0.25">
      <c r="CV32890" s="12"/>
    </row>
    <row r="32927" spans="100:100" x14ac:dyDescent="0.25">
      <c r="CV32927" s="12"/>
    </row>
    <row r="32947" spans="100:100" x14ac:dyDescent="0.25">
      <c r="CV32947" s="12"/>
    </row>
    <row r="32952" spans="100:100" x14ac:dyDescent="0.25">
      <c r="CV32952" s="12"/>
    </row>
    <row r="32994" spans="100:100" x14ac:dyDescent="0.25">
      <c r="CV32994" s="12"/>
    </row>
    <row r="32998" spans="100:100" x14ac:dyDescent="0.25">
      <c r="CV32998" s="12"/>
    </row>
    <row r="33045" spans="100:100" x14ac:dyDescent="0.25">
      <c r="CV33045" s="12"/>
    </row>
    <row r="33063" spans="100:100" x14ac:dyDescent="0.25">
      <c r="CV33063" s="12"/>
    </row>
    <row r="33110" spans="100:100" x14ac:dyDescent="0.25">
      <c r="CV33110" s="12"/>
    </row>
    <row r="33131" spans="100:100" x14ac:dyDescent="0.25">
      <c r="CV33131" s="12"/>
    </row>
    <row r="33158" spans="100:100" x14ac:dyDescent="0.25">
      <c r="CV33158" s="12"/>
    </row>
    <row r="33171" spans="100:100" x14ac:dyDescent="0.25">
      <c r="CV33171" s="12"/>
    </row>
    <row r="33203" spans="100:100" x14ac:dyDescent="0.25">
      <c r="CV33203" s="12"/>
    </row>
    <row r="33219" spans="100:100" x14ac:dyDescent="0.25">
      <c r="CV33219" s="12"/>
    </row>
    <row r="33268" spans="100:100" x14ac:dyDescent="0.25">
      <c r="CV33268" s="12"/>
    </row>
    <row r="33306" spans="100:100" x14ac:dyDescent="0.25">
      <c r="CV33306" s="12"/>
    </row>
    <row r="33349" spans="100:100" x14ac:dyDescent="0.25">
      <c r="CV33349" s="12"/>
    </row>
    <row r="33394" spans="100:100" x14ac:dyDescent="0.25">
      <c r="CV33394" s="12"/>
    </row>
    <row r="33434" spans="100:100" x14ac:dyDescent="0.25">
      <c r="CV33434" s="12"/>
    </row>
    <row r="33474" spans="100:100" x14ac:dyDescent="0.25">
      <c r="CV33474" s="12"/>
    </row>
    <row r="33519" spans="100:100" x14ac:dyDescent="0.25">
      <c r="CV33519" s="12"/>
    </row>
    <row r="33559" spans="100:100" x14ac:dyDescent="0.25">
      <c r="CV33559" s="12"/>
    </row>
    <row r="33599" spans="100:100" x14ac:dyDescent="0.25">
      <c r="CV33599" s="12"/>
    </row>
    <row r="33601" spans="100:100" x14ac:dyDescent="0.25">
      <c r="CV33601" s="12"/>
    </row>
    <row r="33604" spans="100:100" x14ac:dyDescent="0.25">
      <c r="CV33604" s="12"/>
    </row>
    <row r="33640" spans="100:100" x14ac:dyDescent="0.25">
      <c r="CV33640" s="12"/>
    </row>
    <row r="33641" spans="100:100" x14ac:dyDescent="0.25">
      <c r="CV33641" s="12"/>
    </row>
    <row r="33644" spans="100:100" x14ac:dyDescent="0.25">
      <c r="CV33644" s="12"/>
    </row>
    <row r="33706" spans="100:100" x14ac:dyDescent="0.25">
      <c r="CV33706" s="12"/>
    </row>
    <row r="33731" spans="100:100" x14ac:dyDescent="0.25">
      <c r="CV33731" s="12"/>
    </row>
    <row r="33758" spans="100:100" x14ac:dyDescent="0.25">
      <c r="CV33758" s="12"/>
    </row>
    <row r="33774" spans="100:100" x14ac:dyDescent="0.25">
      <c r="CV33774" s="12"/>
    </row>
    <row r="33775" spans="100:100" x14ac:dyDescent="0.25">
      <c r="CV33775" s="12"/>
    </row>
    <row r="33790" spans="100:100" x14ac:dyDescent="0.25">
      <c r="CV33790" s="12"/>
    </row>
    <row r="33850" spans="100:100" x14ac:dyDescent="0.25">
      <c r="CV33850" s="12"/>
    </row>
    <row r="33864" spans="100:100" x14ac:dyDescent="0.25">
      <c r="CV33864" s="12"/>
    </row>
    <row r="33879" spans="100:100" x14ac:dyDescent="0.25">
      <c r="CV33879" s="12"/>
    </row>
    <row r="33894" spans="100:100" x14ac:dyDescent="0.25">
      <c r="CV33894" s="12"/>
    </row>
    <row r="33987" spans="100:100" x14ac:dyDescent="0.25">
      <c r="CV33987" s="12"/>
    </row>
    <row r="34003" spans="100:100" x14ac:dyDescent="0.25">
      <c r="CV34003" s="12"/>
    </row>
    <row r="34014" spans="100:100" x14ac:dyDescent="0.25">
      <c r="CV34014" s="12"/>
    </row>
    <row r="34016" spans="100:100" x14ac:dyDescent="0.25">
      <c r="CV34016" s="12"/>
    </row>
    <row r="34033" spans="100:100" x14ac:dyDescent="0.25">
      <c r="CV34033" s="12"/>
    </row>
    <row r="34063" spans="100:100" x14ac:dyDescent="0.25">
      <c r="CV34063" s="12"/>
    </row>
    <row r="34161" spans="100:100" x14ac:dyDescent="0.25">
      <c r="CV34161" s="12"/>
    </row>
    <row r="34189" spans="100:100" x14ac:dyDescent="0.25">
      <c r="CV34189" s="12"/>
    </row>
    <row r="34191" spans="100:100" x14ac:dyDescent="0.25">
      <c r="CV34191" s="12"/>
    </row>
    <row r="34219" spans="100:100" x14ac:dyDescent="0.25">
      <c r="CV34219" s="12"/>
    </row>
    <row r="34220" spans="100:100" x14ac:dyDescent="0.25">
      <c r="CV34220" s="12"/>
    </row>
    <row r="34249" spans="100:100" x14ac:dyDescent="0.25">
      <c r="CV34249" s="12"/>
    </row>
    <row r="34307" spans="100:100" x14ac:dyDescent="0.25">
      <c r="CV34307" s="12"/>
    </row>
    <row r="34311" spans="100:100" x14ac:dyDescent="0.25">
      <c r="CV34311" s="12"/>
    </row>
    <row r="34336" spans="100:100" x14ac:dyDescent="0.25">
      <c r="CV34336" s="12"/>
    </row>
    <row r="34365" spans="100:100" x14ac:dyDescent="0.25">
      <c r="CV34365" s="12"/>
    </row>
    <row r="34404" spans="100:100" x14ac:dyDescent="0.25">
      <c r="CV34404" s="12"/>
    </row>
    <row r="34432" spans="100:100" x14ac:dyDescent="0.25">
      <c r="CV34432" s="12"/>
    </row>
    <row r="34484" spans="100:100" x14ac:dyDescent="0.25">
      <c r="CV34484" s="12"/>
    </row>
    <row r="34487" spans="100:100" x14ac:dyDescent="0.25">
      <c r="CV34487" s="12"/>
    </row>
    <row r="34513" spans="100:100" x14ac:dyDescent="0.25">
      <c r="CV34513" s="12"/>
    </row>
    <row r="34543" spans="100:100" x14ac:dyDescent="0.25">
      <c r="CV34543" s="12"/>
    </row>
    <row r="34555" spans="100:100" x14ac:dyDescent="0.25">
      <c r="CV34555" s="12"/>
    </row>
    <row r="34580" spans="100:100" x14ac:dyDescent="0.25">
      <c r="CV34580" s="12"/>
    </row>
    <row r="34608" spans="100:100" x14ac:dyDescent="0.25">
      <c r="CV34608" s="12"/>
    </row>
    <row r="34610" spans="100:100" x14ac:dyDescent="0.25">
      <c r="CV34610" s="12"/>
    </row>
    <row r="34668" spans="100:100" x14ac:dyDescent="0.25">
      <c r="CV34668" s="12"/>
    </row>
    <row r="34727" spans="100:100" x14ac:dyDescent="0.25">
      <c r="CV34727" s="12"/>
    </row>
    <row r="34755" spans="100:100" x14ac:dyDescent="0.25">
      <c r="CV34755" s="12"/>
    </row>
    <row r="34832" spans="100:100" x14ac:dyDescent="0.25">
      <c r="CV34832" s="12"/>
    </row>
    <row r="34847" spans="100:100" x14ac:dyDescent="0.25">
      <c r="CV34847" s="12"/>
    </row>
    <row r="34874" spans="100:100" x14ac:dyDescent="0.25">
      <c r="CV34874" s="12"/>
    </row>
    <row r="34889" spans="100:100" x14ac:dyDescent="0.25">
      <c r="CV34889" s="12"/>
    </row>
    <row r="34947" spans="100:100" x14ac:dyDescent="0.25">
      <c r="CV34947" s="12"/>
    </row>
    <row r="34976" spans="100:100" x14ac:dyDescent="0.25">
      <c r="CV34976" s="12"/>
    </row>
    <row r="34991" spans="100:100" x14ac:dyDescent="0.25">
      <c r="CV34991" s="12"/>
    </row>
    <row r="35006" spans="100:100" x14ac:dyDescent="0.25">
      <c r="CV35006" s="12"/>
    </row>
    <row r="35021" spans="100:100" x14ac:dyDescent="0.25">
      <c r="CV35021" s="12"/>
    </row>
    <row r="35036" spans="100:100" x14ac:dyDescent="0.25">
      <c r="CV35036" s="12"/>
    </row>
    <row r="35051" spans="100:100" x14ac:dyDescent="0.25">
      <c r="CV35051" s="12"/>
    </row>
    <row r="35081" spans="100:100" x14ac:dyDescent="0.25">
      <c r="CV35081" s="12"/>
    </row>
    <row r="35096" spans="100:100" x14ac:dyDescent="0.25">
      <c r="CV35096" s="12"/>
    </row>
    <row r="35126" spans="100:100" x14ac:dyDescent="0.25">
      <c r="CV35126" s="12"/>
    </row>
    <row r="35141" spans="100:100" x14ac:dyDescent="0.25">
      <c r="CV35141" s="12"/>
    </row>
    <row r="35156" spans="100:100" x14ac:dyDescent="0.25">
      <c r="CV35156" s="12"/>
    </row>
    <row r="35186" spans="100:100" x14ac:dyDescent="0.25">
      <c r="CV35186" s="12"/>
    </row>
    <row r="35216" spans="100:100" x14ac:dyDescent="0.25">
      <c r="CV35216" s="12"/>
    </row>
    <row r="35231" spans="100:100" x14ac:dyDescent="0.25">
      <c r="CV35231" s="12"/>
    </row>
    <row r="35246" spans="100:100" x14ac:dyDescent="0.25">
      <c r="CV35246" s="12"/>
    </row>
    <row r="35276" spans="100:100" x14ac:dyDescent="0.25">
      <c r="CV35276" s="12"/>
    </row>
    <row r="35291" spans="100:100" x14ac:dyDescent="0.25">
      <c r="CV35291" s="12"/>
    </row>
    <row r="35306" spans="100:100" x14ac:dyDescent="0.25">
      <c r="CV35306" s="12"/>
    </row>
    <row r="35321" spans="100:100" x14ac:dyDescent="0.25">
      <c r="CV35321" s="12"/>
    </row>
    <row r="35347" spans="100:100" x14ac:dyDescent="0.25">
      <c r="CV35347" s="12"/>
    </row>
    <row r="35351" spans="100:100" x14ac:dyDescent="0.25">
      <c r="CV35351" s="12"/>
    </row>
    <row r="35411" spans="100:100" x14ac:dyDescent="0.25">
      <c r="CV35411" s="12"/>
    </row>
    <row r="35435" spans="100:100" x14ac:dyDescent="0.25">
      <c r="CV35435" s="12"/>
    </row>
    <row r="35476" spans="100:100" x14ac:dyDescent="0.25">
      <c r="CV35476" s="12"/>
    </row>
    <row r="35552" spans="100:100" x14ac:dyDescent="0.25">
      <c r="CV35552" s="12"/>
    </row>
    <row r="35576" spans="100:100" x14ac:dyDescent="0.25">
      <c r="CV35576" s="12"/>
    </row>
    <row r="35615" spans="100:100" x14ac:dyDescent="0.25">
      <c r="CV35615" s="12"/>
    </row>
    <row r="35656" spans="100:100" x14ac:dyDescent="0.25">
      <c r="CV35656" s="12"/>
    </row>
    <row r="35683" spans="100:100" x14ac:dyDescent="0.25">
      <c r="CV35683" s="12"/>
    </row>
    <row r="35686" spans="100:100" x14ac:dyDescent="0.25">
      <c r="CV35686" s="12"/>
    </row>
    <row r="35716" spans="100:100" x14ac:dyDescent="0.25">
      <c r="CV35716" s="12"/>
    </row>
    <row r="35826" spans="100:100" x14ac:dyDescent="0.25">
      <c r="CV35826" s="12"/>
    </row>
    <row r="35922" spans="100:100" x14ac:dyDescent="0.25">
      <c r="CV35922" s="12"/>
    </row>
    <row r="35995" spans="100:100" x14ac:dyDescent="0.25">
      <c r="CV35995" s="12"/>
    </row>
    <row r="36022" spans="100:100" x14ac:dyDescent="0.25">
      <c r="CV36022" s="12"/>
    </row>
    <row r="36046" spans="100:100" x14ac:dyDescent="0.25">
      <c r="CV36046" s="12"/>
    </row>
    <row r="36075" spans="100:100" x14ac:dyDescent="0.25">
      <c r="CV36075" s="12"/>
    </row>
    <row r="36076" spans="100:100" x14ac:dyDescent="0.25">
      <c r="CV36076" s="12"/>
    </row>
    <row r="36105" spans="100:100" x14ac:dyDescent="0.25">
      <c r="CV36105" s="12"/>
    </row>
    <row r="36106" spans="100:100" x14ac:dyDescent="0.25">
      <c r="CV36106" s="12"/>
    </row>
    <row r="36134" spans="100:100" x14ac:dyDescent="0.25">
      <c r="CV36134" s="12"/>
    </row>
    <row r="36137" spans="100:100" x14ac:dyDescent="0.25">
      <c r="CV36137" s="12"/>
    </row>
    <row r="36189" spans="100:100" x14ac:dyDescent="0.25">
      <c r="CV36189" s="12"/>
    </row>
    <row r="36235" spans="100:100" x14ac:dyDescent="0.25">
      <c r="CV36235" s="12"/>
    </row>
    <row r="36249" spans="100:100" x14ac:dyDescent="0.25">
      <c r="CV36249" s="12"/>
    </row>
    <row r="36294" spans="100:100" x14ac:dyDescent="0.25">
      <c r="CV36294" s="12"/>
    </row>
    <row r="36338" spans="100:100" x14ac:dyDescent="0.25">
      <c r="CV36338" s="12"/>
    </row>
    <row r="36350" spans="100:100" x14ac:dyDescent="0.25">
      <c r="CV36350" s="12"/>
    </row>
    <row r="36367" spans="100:100" x14ac:dyDescent="0.25">
      <c r="CV36367" s="12"/>
    </row>
    <row r="36426" spans="100:100" x14ac:dyDescent="0.25">
      <c r="CV36426" s="12"/>
    </row>
    <row r="36454" spans="100:100" x14ac:dyDescent="0.25">
      <c r="CV36454" s="12"/>
    </row>
    <row r="36472" spans="100:100" x14ac:dyDescent="0.25">
      <c r="CV36472" s="12"/>
    </row>
    <row r="36484" spans="100:100" x14ac:dyDescent="0.25">
      <c r="CV36484" s="12"/>
    </row>
    <row r="36502" spans="100:100" x14ac:dyDescent="0.25">
      <c r="CV36502" s="12"/>
    </row>
    <row r="36525" spans="100:100" x14ac:dyDescent="0.25">
      <c r="CV36525" s="12"/>
    </row>
    <row r="36544" spans="100:100" x14ac:dyDescent="0.25">
      <c r="CV36544" s="12"/>
    </row>
    <row r="36572" spans="100:100" x14ac:dyDescent="0.25">
      <c r="CV36572" s="12"/>
    </row>
    <row r="36602" spans="100:100" x14ac:dyDescent="0.25">
      <c r="CV36602" s="12"/>
    </row>
    <row r="36657" spans="100:100" x14ac:dyDescent="0.25">
      <c r="CV36657" s="12"/>
    </row>
    <row r="36661" spans="100:100" x14ac:dyDescent="0.25">
      <c r="CV36661" s="12"/>
    </row>
    <row r="36703" spans="100:100" x14ac:dyDescent="0.25">
      <c r="CV36703" s="12"/>
    </row>
    <row r="36816" spans="100:100" x14ac:dyDescent="0.25">
      <c r="CV36816" s="12"/>
    </row>
    <row r="36840" spans="100:100" x14ac:dyDescent="0.25">
      <c r="CV36840" s="12"/>
    </row>
    <row r="36845" spans="100:100" x14ac:dyDescent="0.25">
      <c r="CV36845" s="12"/>
    </row>
    <row r="36896" spans="100:100" x14ac:dyDescent="0.25">
      <c r="CV36896" s="12"/>
    </row>
    <row r="36920" spans="100:100" x14ac:dyDescent="0.25">
      <c r="CV36920" s="12"/>
    </row>
    <row r="36946" spans="100:100" x14ac:dyDescent="0.25">
      <c r="CV36946" s="12"/>
    </row>
    <row r="36980" spans="100:100" x14ac:dyDescent="0.25">
      <c r="CV36980" s="12"/>
    </row>
    <row r="37040" spans="100:100" x14ac:dyDescent="0.25">
      <c r="CV37040" s="12"/>
    </row>
    <row r="37043" spans="100:100" x14ac:dyDescent="0.25">
      <c r="CV37043" s="12"/>
    </row>
    <row r="37066" spans="100:100" x14ac:dyDescent="0.25">
      <c r="CV37066" s="12"/>
    </row>
    <row r="37070" spans="100:100" x14ac:dyDescent="0.25">
      <c r="CV37070" s="12"/>
    </row>
    <row r="37094" spans="100:100" x14ac:dyDescent="0.25">
      <c r="CV37094" s="12"/>
    </row>
    <row r="37100" spans="100:100" x14ac:dyDescent="0.25">
      <c r="CV37100" s="12"/>
    </row>
    <row r="37133" spans="100:100" x14ac:dyDescent="0.25">
      <c r="CV37133" s="12"/>
    </row>
    <row r="37265" spans="100:100" x14ac:dyDescent="0.25">
      <c r="CV37265" s="12"/>
    </row>
    <row r="37280" spans="100:100" x14ac:dyDescent="0.25">
      <c r="CV37280" s="12"/>
    </row>
    <row r="37295" spans="100:100" x14ac:dyDescent="0.25">
      <c r="CV37295" s="12"/>
    </row>
    <row r="37415" spans="100:100" x14ac:dyDescent="0.25">
      <c r="CV37415" s="12"/>
    </row>
    <row r="37447" spans="100:100" x14ac:dyDescent="0.25">
      <c r="CV37447" s="12"/>
    </row>
    <row r="37526" spans="100:100" x14ac:dyDescent="0.25">
      <c r="CV37526" s="12"/>
    </row>
    <row r="37537" spans="100:100" x14ac:dyDescent="0.25">
      <c r="CV37537" s="12"/>
    </row>
    <row r="37552" spans="100:100" x14ac:dyDescent="0.25">
      <c r="CV37552" s="12"/>
    </row>
    <row r="37553" spans="100:100" x14ac:dyDescent="0.25">
      <c r="CV37553" s="12"/>
    </row>
    <row r="37568" spans="100:100" x14ac:dyDescent="0.25">
      <c r="CV37568" s="12"/>
    </row>
    <row r="37609" spans="100:100" x14ac:dyDescent="0.25">
      <c r="CV37609" s="12"/>
    </row>
    <row r="37636" spans="100:100" x14ac:dyDescent="0.25">
      <c r="CV37636" s="12"/>
    </row>
    <row r="37679" spans="100:100" x14ac:dyDescent="0.25">
      <c r="CV37679" s="12"/>
    </row>
    <row r="37821" spans="100:100" x14ac:dyDescent="0.25">
      <c r="CV37821" s="12"/>
    </row>
    <row r="37862" spans="100:100" x14ac:dyDescent="0.25">
      <c r="CV37862" s="12"/>
    </row>
    <row r="37912" spans="100:100" x14ac:dyDescent="0.25">
      <c r="CV37912" s="12"/>
    </row>
    <row r="37927" spans="100:100" x14ac:dyDescent="0.25">
      <c r="CV37927" s="12"/>
    </row>
    <row r="37942" spans="100:100" x14ac:dyDescent="0.25">
      <c r="CV37942" s="12"/>
    </row>
    <row r="37972" spans="100:100" x14ac:dyDescent="0.25">
      <c r="CV37972" s="12"/>
    </row>
    <row r="37987" spans="100:100" x14ac:dyDescent="0.25">
      <c r="CV37987" s="12"/>
    </row>
    <row r="38076" spans="100:100" x14ac:dyDescent="0.25">
      <c r="CV38076" s="12"/>
    </row>
    <row r="38119" spans="100:100" x14ac:dyDescent="0.25">
      <c r="CV38119" s="12"/>
    </row>
    <row r="38133" spans="100:100" x14ac:dyDescent="0.25">
      <c r="CV38133" s="12"/>
    </row>
    <row r="38147" spans="100:100" x14ac:dyDescent="0.25">
      <c r="CV38147" s="12"/>
    </row>
    <row r="38177" spans="100:100" x14ac:dyDescent="0.25">
      <c r="CV38177" s="12"/>
    </row>
    <row r="38191" spans="100:100" x14ac:dyDescent="0.25">
      <c r="CV38191" s="12"/>
    </row>
    <row r="38205" spans="100:100" x14ac:dyDescent="0.25">
      <c r="CV38205" s="12"/>
    </row>
    <row r="38226" spans="100:100" x14ac:dyDescent="0.25">
      <c r="CV38226" s="12"/>
    </row>
    <row r="38242" spans="100:100" x14ac:dyDescent="0.25">
      <c r="CV38242" s="12"/>
    </row>
    <row r="38272" spans="100:100" x14ac:dyDescent="0.25">
      <c r="CV38272" s="12"/>
    </row>
    <row r="38286" spans="100:100" x14ac:dyDescent="0.25">
      <c r="CV38286" s="12"/>
    </row>
    <row r="38316" spans="100:100" x14ac:dyDescent="0.25">
      <c r="CV38316" s="12"/>
    </row>
    <row r="38347" spans="100:100" x14ac:dyDescent="0.25">
      <c r="CV38347" s="12"/>
    </row>
    <row r="38363" spans="100:100" x14ac:dyDescent="0.25">
      <c r="CV38363" s="12"/>
    </row>
    <row r="38421" spans="100:100" x14ac:dyDescent="0.25">
      <c r="CV38421" s="12"/>
    </row>
    <row r="38436" spans="100:100" x14ac:dyDescent="0.25">
      <c r="CV38436" s="12"/>
    </row>
    <row r="38475" spans="100:100" x14ac:dyDescent="0.25">
      <c r="CV38475" s="12"/>
    </row>
    <row r="38490" spans="100:100" x14ac:dyDescent="0.25">
      <c r="CV38490" s="12"/>
    </row>
    <row r="38520" spans="100:100" x14ac:dyDescent="0.25">
      <c r="CV38520" s="12"/>
    </row>
    <row r="38535" spans="100:100" x14ac:dyDescent="0.25">
      <c r="CV38535" s="12"/>
    </row>
    <row r="38536" spans="100:100" x14ac:dyDescent="0.25">
      <c r="CV38536" s="12"/>
    </row>
    <row r="38575" spans="100:100" x14ac:dyDescent="0.25">
      <c r="CV38575" s="12"/>
    </row>
    <row r="38603" spans="100:100" x14ac:dyDescent="0.25">
      <c r="CV38603" s="12"/>
    </row>
    <row r="38632" spans="100:100" x14ac:dyDescent="0.25">
      <c r="CV38632" s="12"/>
    </row>
    <row r="38637" spans="100:100" x14ac:dyDescent="0.25">
      <c r="CV38637" s="12"/>
    </row>
    <row r="38639" spans="100:100" x14ac:dyDescent="0.25">
      <c r="CV38639" s="12"/>
    </row>
    <row r="38661" spans="100:100" x14ac:dyDescent="0.25">
      <c r="CV38661" s="12"/>
    </row>
    <row r="38666" spans="100:100" x14ac:dyDescent="0.25">
      <c r="CV38666" s="12"/>
    </row>
    <row r="38690" spans="100:100" x14ac:dyDescent="0.25">
      <c r="CV38690" s="12"/>
    </row>
    <row r="38822" spans="100:100" x14ac:dyDescent="0.25">
      <c r="CV38822" s="12"/>
    </row>
    <row r="38852" spans="100:100" x14ac:dyDescent="0.25">
      <c r="CV38852" s="12"/>
    </row>
    <row r="38888" spans="100:100" x14ac:dyDescent="0.25">
      <c r="CV38888" s="12"/>
    </row>
    <row r="38918" spans="100:100" x14ac:dyDescent="0.25">
      <c r="CV38918" s="12"/>
    </row>
    <row r="38933" spans="100:100" x14ac:dyDescent="0.25">
      <c r="CV38933" s="12"/>
    </row>
    <row r="38987" spans="100:100" x14ac:dyDescent="0.25">
      <c r="CV38987" s="12"/>
    </row>
    <row r="38991" spans="100:100" x14ac:dyDescent="0.25">
      <c r="CV38991" s="12"/>
    </row>
    <row r="39022" spans="100:100" x14ac:dyDescent="0.25">
      <c r="CV39022" s="12"/>
    </row>
    <row r="39052" spans="100:100" x14ac:dyDescent="0.25">
      <c r="CV39052" s="12"/>
    </row>
    <row r="39082" spans="100:100" x14ac:dyDescent="0.25">
      <c r="CV39082" s="12"/>
    </row>
    <row r="39112" spans="100:100" x14ac:dyDescent="0.25">
      <c r="CV39112" s="12"/>
    </row>
    <row r="39131" spans="100:100" x14ac:dyDescent="0.25">
      <c r="CV39131" s="12"/>
    </row>
    <row r="39143" spans="100:100" x14ac:dyDescent="0.25">
      <c r="CV39143" s="12"/>
    </row>
    <row r="39181" spans="100:100" x14ac:dyDescent="0.25">
      <c r="CV39181" s="12"/>
    </row>
    <row r="39269" spans="100:100" x14ac:dyDescent="0.25">
      <c r="CV39269" s="12"/>
    </row>
    <row r="39335" spans="100:100" x14ac:dyDescent="0.25">
      <c r="CV39335" s="12"/>
    </row>
    <row r="39381" spans="100:100" x14ac:dyDescent="0.25">
      <c r="CV39381" s="12"/>
    </row>
    <row r="39564" spans="100:100" x14ac:dyDescent="0.25">
      <c r="CV39564" s="12"/>
    </row>
    <row r="39595" spans="100:100" x14ac:dyDescent="0.25">
      <c r="CV39595" s="12"/>
    </row>
    <row r="39625" spans="100:100" x14ac:dyDescent="0.25">
      <c r="CV39625" s="12"/>
    </row>
    <row r="39661" spans="100:100" x14ac:dyDescent="0.25">
      <c r="CV39661" s="12"/>
    </row>
    <row r="39685" spans="100:100" x14ac:dyDescent="0.25">
      <c r="CV39685" s="12"/>
    </row>
    <row r="39873" spans="100:100" x14ac:dyDescent="0.25">
      <c r="CV39873" s="12"/>
    </row>
    <row r="39910" spans="100:100" x14ac:dyDescent="0.25">
      <c r="CV39910" s="12"/>
    </row>
    <row r="39938" spans="100:100" x14ac:dyDescent="0.25">
      <c r="CV39938" s="12"/>
    </row>
    <row r="40016" spans="100:100" x14ac:dyDescent="0.25">
      <c r="CV40016" s="12"/>
    </row>
    <row r="40073" spans="100:100" x14ac:dyDescent="0.25">
      <c r="CV40073" s="12"/>
    </row>
    <row r="40074" spans="100:100" x14ac:dyDescent="0.25">
      <c r="CV40074" s="12"/>
    </row>
    <row r="40102" spans="100:100" x14ac:dyDescent="0.25">
      <c r="CV40102" s="12"/>
    </row>
    <row r="40153" spans="100:100" x14ac:dyDescent="0.25">
      <c r="CV40153" s="12"/>
    </row>
    <row r="40168" spans="100:100" x14ac:dyDescent="0.25">
      <c r="CV40168" s="12"/>
    </row>
    <row r="40183" spans="100:100" x14ac:dyDescent="0.25">
      <c r="CV40183" s="12"/>
    </row>
    <row r="40198" spans="100:100" x14ac:dyDescent="0.25">
      <c r="CV40198" s="12"/>
    </row>
    <row r="40206" spans="100:100" x14ac:dyDescent="0.25">
      <c r="CV40206" s="12"/>
    </row>
    <row r="40210" spans="100:100" x14ac:dyDescent="0.25">
      <c r="CV40210" s="12"/>
    </row>
    <row r="40227" spans="100:100" x14ac:dyDescent="0.25">
      <c r="CV40227" s="12"/>
    </row>
    <row r="40237" spans="100:100" x14ac:dyDescent="0.25">
      <c r="CV40237" s="12"/>
    </row>
    <row r="40243" spans="100:100" x14ac:dyDescent="0.25">
      <c r="CV40243" s="12"/>
    </row>
    <row r="40275" spans="100:100" x14ac:dyDescent="0.25">
      <c r="CV40275" s="12"/>
    </row>
    <row r="40316" spans="100:100" x14ac:dyDescent="0.25">
      <c r="CV40316" s="12"/>
    </row>
    <row r="40348" spans="100:100" x14ac:dyDescent="0.25">
      <c r="CV40348" s="12"/>
    </row>
    <row r="40353" spans="100:100" x14ac:dyDescent="0.25">
      <c r="CV40353" s="12"/>
    </row>
    <row r="40378" spans="100:100" x14ac:dyDescent="0.25">
      <c r="CV40378" s="12"/>
    </row>
    <row r="40392" spans="100:100" x14ac:dyDescent="0.25">
      <c r="CV40392" s="12"/>
    </row>
    <row r="40427" spans="100:100" x14ac:dyDescent="0.25">
      <c r="CV40427" s="12"/>
    </row>
    <row r="40432" spans="100:100" x14ac:dyDescent="0.25">
      <c r="CV40432" s="12"/>
    </row>
    <row r="40464" spans="100:100" x14ac:dyDescent="0.25">
      <c r="CV40464" s="12"/>
    </row>
    <row r="40534" spans="100:100" x14ac:dyDescent="0.25">
      <c r="CV40534" s="12"/>
    </row>
    <row r="40546" spans="100:100" x14ac:dyDescent="0.25">
      <c r="CV40546" s="12"/>
    </row>
    <row r="40578" spans="100:100" x14ac:dyDescent="0.25">
      <c r="CV40578" s="12"/>
    </row>
    <row r="40591" spans="100:100" x14ac:dyDescent="0.25">
      <c r="CV40591" s="12"/>
    </row>
    <row r="40616" spans="100:100" x14ac:dyDescent="0.25">
      <c r="CV40616" s="12"/>
    </row>
    <row r="40639" spans="100:100" x14ac:dyDescent="0.25">
      <c r="CV40639" s="12"/>
    </row>
    <row r="40726" spans="100:100" x14ac:dyDescent="0.25">
      <c r="CV40726" s="12"/>
    </row>
    <row r="40776" spans="100:100" x14ac:dyDescent="0.25">
      <c r="CV40776" s="12"/>
    </row>
    <row r="40833" spans="100:100" x14ac:dyDescent="0.25">
      <c r="CV40833" s="12"/>
    </row>
    <row r="40881" spans="100:100" x14ac:dyDescent="0.25">
      <c r="CV40881" s="12"/>
    </row>
    <row r="40909" spans="100:100" x14ac:dyDescent="0.25">
      <c r="CV40909" s="12"/>
    </row>
    <row r="41027" spans="100:100" x14ac:dyDescent="0.25">
      <c r="CV41027" s="12"/>
    </row>
    <row r="41104" spans="100:100" x14ac:dyDescent="0.25">
      <c r="CV41104" s="12"/>
    </row>
    <row r="41119" spans="100:100" x14ac:dyDescent="0.25">
      <c r="CV41119" s="12"/>
    </row>
    <row r="41134" spans="100:100" x14ac:dyDescent="0.25">
      <c r="CV41134" s="12"/>
    </row>
    <row r="41149" spans="100:100" x14ac:dyDescent="0.25">
      <c r="CV41149" s="12"/>
    </row>
    <row r="41164" spans="100:100" x14ac:dyDescent="0.25">
      <c r="CV41164" s="12"/>
    </row>
    <row r="41179" spans="100:100" x14ac:dyDescent="0.25">
      <c r="CV41179" s="12"/>
    </row>
    <row r="41194" spans="100:100" x14ac:dyDescent="0.25">
      <c r="CV41194" s="12"/>
    </row>
    <row r="41224" spans="100:100" x14ac:dyDescent="0.25">
      <c r="CV41224" s="12"/>
    </row>
    <row r="41239" spans="100:100" x14ac:dyDescent="0.25">
      <c r="CV41239" s="12"/>
    </row>
    <row r="41254" spans="100:100" x14ac:dyDescent="0.25">
      <c r="CV41254" s="12"/>
    </row>
    <row r="41269" spans="100:100" x14ac:dyDescent="0.25">
      <c r="CV41269" s="12"/>
    </row>
    <row r="41327" spans="100:100" x14ac:dyDescent="0.25">
      <c r="CV41327" s="12"/>
    </row>
    <row r="41425" spans="100:100" x14ac:dyDescent="0.25">
      <c r="CV41425" s="12"/>
    </row>
    <row r="41454" spans="100:100" x14ac:dyDescent="0.25">
      <c r="CV41454" s="12"/>
    </row>
    <row r="41469" spans="100:100" x14ac:dyDescent="0.25">
      <c r="CV41469" s="12"/>
    </row>
    <row r="41483" spans="100:100" x14ac:dyDescent="0.25">
      <c r="CV41483" s="12"/>
    </row>
    <row r="41497" spans="100:100" x14ac:dyDescent="0.25">
      <c r="CV41497" s="12"/>
    </row>
    <row r="41556" spans="100:100" x14ac:dyDescent="0.25">
      <c r="CV41556" s="12"/>
    </row>
    <row r="41615" spans="100:100" x14ac:dyDescent="0.25">
      <c r="CV41615" s="12"/>
    </row>
    <row r="42103" spans="100:100" x14ac:dyDescent="0.25">
      <c r="CV42103" s="12"/>
    </row>
    <row r="42532" spans="100:100" x14ac:dyDescent="0.25">
      <c r="CV42532" s="12"/>
    </row>
    <row r="42558" spans="100:100" x14ac:dyDescent="0.25">
      <c r="CV42558" s="12"/>
    </row>
    <row r="43403" spans="100:100" x14ac:dyDescent="0.25">
      <c r="CV43403" s="12"/>
    </row>
    <row r="43404" spans="100:100" x14ac:dyDescent="0.25">
      <c r="CV43404" s="12"/>
    </row>
    <row r="43418" spans="100:100" x14ac:dyDescent="0.25">
      <c r="CV43418" s="12"/>
    </row>
    <row r="43419" spans="100:100" x14ac:dyDescent="0.25">
      <c r="CV43419" s="12"/>
    </row>
    <row r="43434" spans="100:100" x14ac:dyDescent="0.25">
      <c r="CV43434" s="12"/>
    </row>
    <row r="43448" spans="100:100" x14ac:dyDescent="0.25">
      <c r="CV43448" s="12"/>
    </row>
    <row r="43463" spans="100:100" x14ac:dyDescent="0.25">
      <c r="CV43463" s="12"/>
    </row>
    <row r="43464" spans="100:100" x14ac:dyDescent="0.25">
      <c r="CV43464" s="12"/>
    </row>
    <row r="43478" spans="100:100" x14ac:dyDescent="0.25">
      <c r="CV43478" s="12"/>
    </row>
    <row r="43493" spans="100:100" x14ac:dyDescent="0.25">
      <c r="CV43493" s="12"/>
    </row>
    <row r="43523" spans="100:100" x14ac:dyDescent="0.25">
      <c r="CV43523" s="12"/>
    </row>
    <row r="43538" spans="100:100" x14ac:dyDescent="0.25">
      <c r="CV43538" s="12"/>
    </row>
    <row r="43568" spans="100:100" x14ac:dyDescent="0.25">
      <c r="CV43568" s="12"/>
    </row>
    <row r="43583" spans="100:100" x14ac:dyDescent="0.25">
      <c r="CV43583" s="12"/>
    </row>
    <row r="43584" spans="100:100" x14ac:dyDescent="0.25">
      <c r="CV43584" s="12"/>
    </row>
    <row r="43613" spans="100:100" x14ac:dyDescent="0.25">
      <c r="CV43613" s="12"/>
    </row>
    <row r="43724" spans="100:100" x14ac:dyDescent="0.25">
      <c r="CV43724" s="12"/>
    </row>
    <row r="43818" spans="100:100" x14ac:dyDescent="0.25">
      <c r="CV43818" s="12"/>
    </row>
    <row r="44087" spans="100:100" x14ac:dyDescent="0.25">
      <c r="CV44087" s="12"/>
    </row>
    <row r="44120" spans="100:100" x14ac:dyDescent="0.25">
      <c r="CV44120" s="12"/>
    </row>
    <row r="44218" spans="100:100" x14ac:dyDescent="0.25">
      <c r="CV44218" s="12"/>
    </row>
    <row r="44302" spans="100:100" x14ac:dyDescent="0.25">
      <c r="CV44302" s="12"/>
    </row>
    <row r="44317" spans="100:100" x14ac:dyDescent="0.25">
      <c r="CV44317" s="12"/>
    </row>
    <row r="44404" spans="100:100" x14ac:dyDescent="0.25">
      <c r="CV44404" s="12"/>
    </row>
    <row r="44497" spans="100:100" x14ac:dyDescent="0.25">
      <c r="CV44497" s="12"/>
    </row>
    <row r="44639" spans="100:100" x14ac:dyDescent="0.25">
      <c r="CV44639" s="12"/>
    </row>
    <row r="44683" spans="100:100" x14ac:dyDescent="0.25">
      <c r="CV44683" s="12"/>
    </row>
    <row r="44768" spans="100:100" x14ac:dyDescent="0.25">
      <c r="CV44768" s="12"/>
    </row>
    <row r="44887" spans="100:100" x14ac:dyDescent="0.25">
      <c r="CV44887" s="12"/>
    </row>
    <row r="45034" spans="100:100" x14ac:dyDescent="0.25">
      <c r="CV45034" s="12"/>
    </row>
    <row r="45180" spans="100:100" x14ac:dyDescent="0.25">
      <c r="CV45180" s="12"/>
    </row>
    <row r="45227" spans="100:100" x14ac:dyDescent="0.25">
      <c r="CV45227" s="12"/>
    </row>
    <row r="45260" spans="100:100" x14ac:dyDescent="0.25">
      <c r="CV45260" s="12"/>
    </row>
    <row r="45289" spans="100:100" x14ac:dyDescent="0.25">
      <c r="CV45289" s="12"/>
    </row>
    <row r="45318" spans="100:100" x14ac:dyDescent="0.25">
      <c r="CV45318" s="12"/>
    </row>
    <row r="45354" spans="100:100" x14ac:dyDescent="0.25">
      <c r="CV45354" s="12"/>
    </row>
  </sheetData>
  <autoFilter ref="A1:HB46109" xr:uid="{00000000-0009-0000-0000-00000400000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HB9"/>
  <sheetViews>
    <sheetView topLeftCell="GB1" workbookViewId="0">
      <selection activeCell="GK2" sqref="GK2"/>
    </sheetView>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16" customWidth="1"/>
    <col min="16" max="16" width="7" style="16"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2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22"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31"/>
      <c r="O2" s="31"/>
      <c r="P2" s="31"/>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42"/>
      <c r="BU2" s="42"/>
      <c r="BV2" s="40"/>
      <c r="BW2" s="39"/>
      <c r="BX2" s="39"/>
      <c r="BY2" s="39"/>
      <c r="BZ2" s="39"/>
      <c r="CA2" s="39"/>
      <c r="CB2" s="39"/>
      <c r="CC2" s="39"/>
      <c r="CD2" s="39"/>
      <c r="CE2" s="39"/>
      <c r="CF2" s="39"/>
      <c r="CG2" s="39"/>
      <c r="CH2" s="40"/>
      <c r="CI2" s="40"/>
      <c r="CJ2" s="40"/>
      <c r="CK2" s="40"/>
      <c r="CL2" s="40"/>
      <c r="CM2" s="40"/>
      <c r="CN2" s="43"/>
      <c r="CO2" s="44"/>
      <c r="CP2" s="44"/>
      <c r="CQ2" s="44"/>
      <c r="CR2" s="44"/>
      <c r="CS2" s="43"/>
      <c r="CT2" s="43"/>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49"/>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6" spans="1:210" x14ac:dyDescent="0.25">
      <c r="CV6" s="12"/>
    </row>
    <row r="8" spans="1:210" x14ac:dyDescent="0.25">
      <c r="CV8" s="12"/>
    </row>
    <row r="9" spans="1:210" x14ac:dyDescent="0.25">
      <c r="CV9" s="12"/>
    </row>
  </sheetData>
  <autoFilter ref="A1:HB9" xr:uid="{00000000-0009-0000-0000-000005000000}"/>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B9"/>
  <sheetViews>
    <sheetView topLeftCell="GB1" workbookViewId="0">
      <selection activeCell="GK2" sqref="GK2"/>
    </sheetView>
  </sheetViews>
  <sheetFormatPr baseColWidth="10" defaultColWidth="11.5703125" defaultRowHeight="15" x14ac:dyDescent="0.25"/>
  <cols>
    <col min="1" max="1" width="23.140625" customWidth="1"/>
    <col min="2" max="2" width="16" customWidth="1"/>
    <col min="3" max="3" width="21" customWidth="1"/>
    <col min="4" max="4" width="33.140625" bestFit="1" customWidth="1"/>
    <col min="5" max="5" width="32.42578125" customWidth="1"/>
    <col min="6" max="7" width="13.140625" customWidth="1"/>
    <col min="8" max="8" width="72.140625" customWidth="1"/>
    <col min="9" max="9" width="13.85546875" customWidth="1"/>
    <col min="10" max="10" width="14.85546875" bestFit="1" customWidth="1"/>
    <col min="11" max="11" width="55.5703125" bestFit="1" customWidth="1"/>
    <col min="12" max="12" width="26.140625" bestFit="1" customWidth="1"/>
    <col min="13" max="13" width="22" bestFit="1" customWidth="1"/>
    <col min="14" max="15" width="12.42578125" style="16" customWidth="1"/>
    <col min="16" max="16" width="7" style="16" bestFit="1" customWidth="1"/>
    <col min="17" max="17" width="23.28515625" style="16" bestFit="1" customWidth="1"/>
    <col min="18" max="18" width="45.42578125" customWidth="1"/>
    <col min="19" max="19" width="50.7109375" customWidth="1"/>
    <col min="20" max="20" width="10.7109375" style="16" customWidth="1"/>
    <col min="21" max="21" width="25.5703125" customWidth="1"/>
    <col min="22" max="22" width="12.85546875" customWidth="1"/>
    <col min="23" max="24" width="20.85546875" customWidth="1"/>
    <col min="25" max="26" width="34.140625" customWidth="1"/>
    <col min="27" max="28" width="18" customWidth="1"/>
    <col min="29" max="30" width="23.5703125" customWidth="1"/>
    <col min="31" max="31" width="21.7109375" bestFit="1" customWidth="1"/>
    <col min="32" max="32" width="23.28515625" bestFit="1" customWidth="1"/>
    <col min="33" max="33" width="18.7109375" bestFit="1" customWidth="1"/>
    <col min="34" max="39" width="9.5703125" customWidth="1"/>
    <col min="40" max="51" width="27.28515625" customWidth="1"/>
    <col min="52" max="52" width="20.5703125" customWidth="1"/>
    <col min="53" max="53" width="16.5703125" customWidth="1"/>
    <col min="54" max="54" width="22.28515625" customWidth="1"/>
    <col min="55" max="56" width="24" customWidth="1"/>
    <col min="57" max="57" width="39" customWidth="1"/>
    <col min="58" max="58" width="68.7109375" customWidth="1"/>
    <col min="59" max="59" width="35.85546875" bestFit="1" customWidth="1"/>
    <col min="60" max="60" width="35.7109375" bestFit="1" customWidth="1"/>
    <col min="61" max="61" width="35.42578125" bestFit="1" customWidth="1"/>
    <col min="62" max="62" width="35.28515625" bestFit="1" customWidth="1"/>
    <col min="63" max="63" width="36.140625" bestFit="1" customWidth="1"/>
    <col min="64" max="64" width="23.28515625" bestFit="1" customWidth="1"/>
    <col min="65" max="65" width="25.140625" bestFit="1" customWidth="1"/>
    <col min="66" max="66" width="23.7109375" bestFit="1" customWidth="1"/>
    <col min="67" max="67" width="33" bestFit="1" customWidth="1"/>
    <col min="68" max="68" width="59.85546875" bestFit="1" customWidth="1"/>
    <col min="69" max="69" width="38.28515625" bestFit="1" customWidth="1"/>
    <col min="70" max="70" width="38.85546875" bestFit="1" customWidth="1"/>
    <col min="71" max="71" width="38.5703125" bestFit="1" customWidth="1"/>
    <col min="72" max="72" width="36" bestFit="1" customWidth="1"/>
    <col min="73" max="73" width="31.28515625" bestFit="1" customWidth="1"/>
    <col min="74" max="74" width="33.42578125" bestFit="1" customWidth="1"/>
    <col min="75" max="75" width="38" bestFit="1" customWidth="1"/>
    <col min="76" max="76" width="40.7109375" bestFit="1" customWidth="1"/>
    <col min="77" max="77" width="51" bestFit="1" customWidth="1"/>
    <col min="78" max="78" width="41.7109375" bestFit="1" customWidth="1"/>
    <col min="79" max="79" width="39.140625" bestFit="1" customWidth="1"/>
    <col min="80" max="80" width="47.85546875" bestFit="1" customWidth="1"/>
    <col min="81" max="81" width="50.28515625" bestFit="1" customWidth="1"/>
    <col min="82" max="82" width="51.7109375" bestFit="1" customWidth="1"/>
    <col min="83" max="83" width="41.5703125" bestFit="1" customWidth="1"/>
    <col min="84" max="84" width="39.7109375" bestFit="1" customWidth="1"/>
    <col min="85" max="85" width="48.85546875" bestFit="1" customWidth="1"/>
    <col min="86" max="86" width="21.7109375" bestFit="1" customWidth="1"/>
    <col min="87" max="87" width="20.85546875" bestFit="1" customWidth="1"/>
    <col min="88" max="88" width="26" bestFit="1" customWidth="1"/>
    <col min="89" max="89" width="28" bestFit="1" customWidth="1"/>
    <col min="90" max="90" width="34.85546875" bestFit="1" customWidth="1"/>
    <col min="91" max="91" width="26.42578125" bestFit="1" customWidth="1"/>
    <col min="92" max="92" width="27.85546875" bestFit="1" customWidth="1"/>
    <col min="93" max="93" width="31.28515625" bestFit="1" customWidth="1"/>
    <col min="94" max="94" width="33.5703125" bestFit="1" customWidth="1"/>
    <col min="95" max="95" width="38.7109375" bestFit="1" customWidth="1"/>
    <col min="96" max="96" width="46" bestFit="1" customWidth="1"/>
    <col min="97" max="97" width="22.140625" customWidth="1"/>
    <col min="98" max="98" width="34.7109375" bestFit="1" customWidth="1"/>
    <col min="99" max="99" width="28.28515625" bestFit="1" customWidth="1"/>
    <col min="100" max="100" width="83.42578125" customWidth="1"/>
    <col min="101" max="101" width="9.28515625" bestFit="1" customWidth="1"/>
    <col min="102" max="102" width="83.42578125" customWidth="1"/>
    <col min="103" max="103" width="27.85546875" bestFit="1" customWidth="1"/>
    <col min="104" max="104" width="26.140625" bestFit="1" customWidth="1"/>
    <col min="105" max="105" width="32.5703125" bestFit="1" customWidth="1"/>
    <col min="106" max="106" width="32.85546875" bestFit="1" customWidth="1"/>
    <col min="107" max="107" width="33" bestFit="1" customWidth="1"/>
    <col min="108" max="108" width="72.28515625" customWidth="1"/>
    <col min="109" max="110" width="34.28515625" bestFit="1" customWidth="1"/>
    <col min="111" max="111" width="19.42578125" bestFit="1" customWidth="1"/>
    <col min="112" max="113" width="69.28515625" customWidth="1"/>
    <col min="114" max="114" width="19.140625" bestFit="1" customWidth="1"/>
    <col min="115" max="118" width="20.42578125" bestFit="1" customWidth="1"/>
    <col min="119" max="121" width="21.85546875" bestFit="1" customWidth="1"/>
    <col min="122" max="124" width="25" bestFit="1" customWidth="1"/>
    <col min="125" max="128" width="26.28515625" bestFit="1" customWidth="1"/>
    <col min="129" max="129" width="21.140625" bestFit="1" customWidth="1"/>
    <col min="130" max="131" width="17.7109375" customWidth="1"/>
    <col min="132" max="132" width="23.28515625" customWidth="1"/>
    <col min="133" max="133" width="82.28515625" customWidth="1"/>
    <col min="134" max="134" width="27.140625" customWidth="1"/>
    <col min="135" max="135" width="12.85546875" bestFit="1" customWidth="1"/>
    <col min="136" max="136" width="17.42578125" bestFit="1" customWidth="1"/>
    <col min="137" max="137" width="12.5703125" bestFit="1" customWidth="1"/>
    <col min="138" max="138" width="12.7109375" bestFit="1" customWidth="1"/>
    <col min="139" max="140" width="16.5703125" customWidth="1"/>
    <col min="141" max="141" width="93.140625" customWidth="1"/>
    <col min="142" max="143" width="49" customWidth="1"/>
    <col min="144" max="147" width="59.7109375" customWidth="1"/>
    <col min="148" max="148" width="16.140625" customWidth="1"/>
    <col min="149" max="150" width="72.5703125" customWidth="1"/>
    <col min="151" max="162" width="14.85546875" customWidth="1"/>
    <col min="163" max="168" width="18.5703125" customWidth="1"/>
    <col min="169" max="189" width="14.85546875" customWidth="1"/>
    <col min="190" max="191" width="17" bestFit="1" customWidth="1"/>
    <col min="192" max="192" width="18.28515625" bestFit="1" customWidth="1"/>
    <col min="193" max="193" width="23.7109375" bestFit="1" customWidth="1"/>
    <col min="194" max="194" width="24.5703125" bestFit="1" customWidth="1"/>
    <col min="195" max="195" width="41.7109375" bestFit="1" customWidth="1"/>
    <col min="196" max="196" width="42.140625" bestFit="1" customWidth="1"/>
    <col min="197" max="197" width="42.28515625" bestFit="1" customWidth="1"/>
    <col min="198" max="198" width="14.5703125" bestFit="1" customWidth="1"/>
    <col min="199" max="199" width="14.85546875" bestFit="1" customWidth="1"/>
    <col min="200" max="201" width="17" bestFit="1" customWidth="1"/>
    <col min="202" max="202" width="22.42578125" bestFit="1" customWidth="1"/>
    <col min="203" max="203" width="24.5703125" bestFit="1" customWidth="1"/>
    <col min="204" max="204" width="41.7109375" bestFit="1" customWidth="1"/>
    <col min="205" max="205" width="42.140625" bestFit="1" customWidth="1"/>
    <col min="206" max="206" width="42.28515625" bestFit="1" customWidth="1"/>
    <col min="207" max="207" width="72.140625" customWidth="1"/>
    <col min="208" max="208" width="24.28515625" customWidth="1"/>
    <col min="209" max="209" width="14.140625" customWidth="1"/>
    <col min="210" max="210" width="45" customWidth="1"/>
  </cols>
  <sheetData>
    <row r="1" spans="1:210" s="13" customFormat="1" ht="16.5" x14ac:dyDescent="0.3">
      <c r="A1" s="14" t="s">
        <v>87</v>
      </c>
      <c r="B1" s="14" t="s">
        <v>88</v>
      </c>
      <c r="C1" s="15" t="s">
        <v>2</v>
      </c>
      <c r="D1" s="15" t="s">
        <v>3</v>
      </c>
      <c r="E1" s="15" t="s">
        <v>4</v>
      </c>
      <c r="F1" s="15" t="s">
        <v>5</v>
      </c>
      <c r="G1" s="15" t="s">
        <v>6</v>
      </c>
      <c r="H1" s="15" t="s">
        <v>89</v>
      </c>
      <c r="I1" s="15" t="s">
        <v>90</v>
      </c>
      <c r="J1" s="17" t="s">
        <v>91</v>
      </c>
      <c r="K1" s="17" t="s">
        <v>92</v>
      </c>
      <c r="L1" s="17" t="s">
        <v>93</v>
      </c>
      <c r="M1" s="17" t="s">
        <v>94</v>
      </c>
      <c r="N1" s="18" t="s">
        <v>95</v>
      </c>
      <c r="O1" s="18" t="s">
        <v>96</v>
      </c>
      <c r="P1" s="18" t="s">
        <v>97</v>
      </c>
      <c r="Q1" s="18" t="s">
        <v>98</v>
      </c>
      <c r="R1" s="18" t="s">
        <v>99</v>
      </c>
      <c r="S1" s="18" t="s">
        <v>100</v>
      </c>
      <c r="T1" s="17" t="s">
        <v>8</v>
      </c>
      <c r="U1" s="17" t="s">
        <v>101</v>
      </c>
      <c r="V1" s="17" t="s">
        <v>17</v>
      </c>
      <c r="W1" s="17" t="s">
        <v>18</v>
      </c>
      <c r="X1" s="17" t="s">
        <v>19</v>
      </c>
      <c r="Y1" s="17" t="s">
        <v>20</v>
      </c>
      <c r="Z1" s="17" t="s">
        <v>21</v>
      </c>
      <c r="AA1" s="17" t="s">
        <v>102</v>
      </c>
      <c r="AB1" s="17" t="s">
        <v>103</v>
      </c>
      <c r="AC1" s="17" t="s">
        <v>104</v>
      </c>
      <c r="AD1" s="17" t="s">
        <v>105</v>
      </c>
      <c r="AE1" s="17" t="s">
        <v>106</v>
      </c>
      <c r="AF1" s="17" t="s">
        <v>107</v>
      </c>
      <c r="AG1" s="17" t="s">
        <v>108</v>
      </c>
      <c r="AH1" s="19" t="s">
        <v>12</v>
      </c>
      <c r="AI1" s="19" t="s">
        <v>109</v>
      </c>
      <c r="AJ1" s="19" t="s">
        <v>13</v>
      </c>
      <c r="AK1" s="19" t="s">
        <v>14</v>
      </c>
      <c r="AL1" s="19" t="s">
        <v>15</v>
      </c>
      <c r="AM1" s="19" t="s">
        <v>16</v>
      </c>
      <c r="AN1" s="19" t="s">
        <v>110</v>
      </c>
      <c r="AO1" s="19" t="s">
        <v>111</v>
      </c>
      <c r="AP1" s="19" t="s">
        <v>112</v>
      </c>
      <c r="AQ1" s="19" t="s">
        <v>113</v>
      </c>
      <c r="AR1" s="19" t="s">
        <v>114</v>
      </c>
      <c r="AS1" s="19" t="s">
        <v>115</v>
      </c>
      <c r="AT1" s="19" t="s">
        <v>116</v>
      </c>
      <c r="AU1" s="19" t="s">
        <v>117</v>
      </c>
      <c r="AV1" s="19" t="s">
        <v>118</v>
      </c>
      <c r="AW1" s="19" t="s">
        <v>119</v>
      </c>
      <c r="AX1" s="19" t="s">
        <v>120</v>
      </c>
      <c r="AY1" s="19" t="s">
        <v>121</v>
      </c>
      <c r="AZ1" s="19" t="s">
        <v>122</v>
      </c>
      <c r="BA1" s="20" t="s">
        <v>123</v>
      </c>
      <c r="BB1" s="20" t="s">
        <v>124</v>
      </c>
      <c r="BC1" s="20" t="s">
        <v>125</v>
      </c>
      <c r="BD1" s="20" t="s">
        <v>126</v>
      </c>
      <c r="BE1" s="20" t="s">
        <v>127</v>
      </c>
      <c r="BF1" s="20" t="s">
        <v>128</v>
      </c>
      <c r="BG1" s="22" t="s">
        <v>129</v>
      </c>
      <c r="BH1" s="22" t="s">
        <v>130</v>
      </c>
      <c r="BI1" s="22" t="s">
        <v>131</v>
      </c>
      <c r="BJ1" s="22" t="s">
        <v>132</v>
      </c>
      <c r="BK1" s="22" t="s">
        <v>133</v>
      </c>
      <c r="BL1" s="22" t="s">
        <v>134</v>
      </c>
      <c r="BM1" s="22" t="s">
        <v>135</v>
      </c>
      <c r="BN1" s="22" t="s">
        <v>136</v>
      </c>
      <c r="BO1" s="22" t="s">
        <v>137</v>
      </c>
      <c r="BP1" s="22" t="s">
        <v>138</v>
      </c>
      <c r="BQ1" s="22" t="s">
        <v>139</v>
      </c>
      <c r="BR1" s="22" t="s">
        <v>140</v>
      </c>
      <c r="BS1" s="22" t="s">
        <v>141</v>
      </c>
      <c r="BT1" s="22" t="s">
        <v>142</v>
      </c>
      <c r="BU1" s="22" t="s">
        <v>143</v>
      </c>
      <c r="BV1" s="22" t="s">
        <v>144</v>
      </c>
      <c r="BW1" s="22" t="s">
        <v>145</v>
      </c>
      <c r="BX1" s="22" t="s">
        <v>146</v>
      </c>
      <c r="BY1" s="22" t="s">
        <v>147</v>
      </c>
      <c r="BZ1" s="22" t="s">
        <v>148</v>
      </c>
      <c r="CA1" s="22" t="s">
        <v>149</v>
      </c>
      <c r="CB1" s="22" t="s">
        <v>150</v>
      </c>
      <c r="CC1" s="22" t="s">
        <v>151</v>
      </c>
      <c r="CD1" s="22" t="s">
        <v>152</v>
      </c>
      <c r="CE1" s="22" t="s">
        <v>153</v>
      </c>
      <c r="CF1" s="22" t="s">
        <v>154</v>
      </c>
      <c r="CG1" s="22" t="s">
        <v>155</v>
      </c>
      <c r="CH1" s="22" t="s">
        <v>156</v>
      </c>
      <c r="CI1" s="22" t="s">
        <v>157</v>
      </c>
      <c r="CJ1" s="22" t="s">
        <v>158</v>
      </c>
      <c r="CK1" s="22" t="s">
        <v>159</v>
      </c>
      <c r="CL1" s="22" t="s">
        <v>160</v>
      </c>
      <c r="CM1" s="22" t="s">
        <v>161</v>
      </c>
      <c r="CN1" s="20" t="s">
        <v>162</v>
      </c>
      <c r="CO1" s="20" t="s">
        <v>163</v>
      </c>
      <c r="CP1" s="20" t="s">
        <v>164</v>
      </c>
      <c r="CQ1" s="20" t="s">
        <v>165</v>
      </c>
      <c r="CR1" s="20" t="s">
        <v>166</v>
      </c>
      <c r="CS1" s="20" t="s">
        <v>167</v>
      </c>
      <c r="CT1" s="20" t="s">
        <v>168</v>
      </c>
      <c r="CU1" s="20" t="s">
        <v>169</v>
      </c>
      <c r="CV1" s="20" t="s">
        <v>170</v>
      </c>
      <c r="CW1" s="20" t="s">
        <v>6</v>
      </c>
      <c r="CX1" s="20" t="s">
        <v>171</v>
      </c>
      <c r="CY1" s="20" t="s">
        <v>172</v>
      </c>
      <c r="CZ1" s="20" t="s">
        <v>173</v>
      </c>
      <c r="DA1" s="20" t="s">
        <v>174</v>
      </c>
      <c r="DB1" s="20" t="s">
        <v>175</v>
      </c>
      <c r="DC1" s="20" t="s">
        <v>176</v>
      </c>
      <c r="DD1" s="20" t="s">
        <v>177</v>
      </c>
      <c r="DE1" s="20" t="s">
        <v>178</v>
      </c>
      <c r="DF1" s="20" t="s">
        <v>179</v>
      </c>
      <c r="DG1" s="18" t="s">
        <v>180</v>
      </c>
      <c r="DH1" s="18" t="s">
        <v>181</v>
      </c>
      <c r="DI1" s="18" t="s">
        <v>182</v>
      </c>
      <c r="DJ1" s="18" t="s">
        <v>183</v>
      </c>
      <c r="DK1" s="18" t="s">
        <v>184</v>
      </c>
      <c r="DL1" s="18" t="s">
        <v>185</v>
      </c>
      <c r="DM1" s="18" t="s">
        <v>186</v>
      </c>
      <c r="DN1" s="18" t="s">
        <v>187</v>
      </c>
      <c r="DO1" s="18" t="s">
        <v>188</v>
      </c>
      <c r="DP1" s="18" t="s">
        <v>189</v>
      </c>
      <c r="DQ1" s="18" t="s">
        <v>190</v>
      </c>
      <c r="DR1" s="18" t="s">
        <v>191</v>
      </c>
      <c r="DS1" s="18" t="s">
        <v>192</v>
      </c>
      <c r="DT1" s="18" t="s">
        <v>193</v>
      </c>
      <c r="DU1" s="18" t="s">
        <v>194</v>
      </c>
      <c r="DV1" s="18" t="s">
        <v>195</v>
      </c>
      <c r="DW1" s="18" t="s">
        <v>196</v>
      </c>
      <c r="DX1" s="18" t="s">
        <v>197</v>
      </c>
      <c r="DY1" s="18" t="s">
        <v>198</v>
      </c>
      <c r="DZ1" s="22" t="s">
        <v>10</v>
      </c>
      <c r="EA1" s="22" t="s">
        <v>11</v>
      </c>
      <c r="EB1" s="22" t="s">
        <v>199</v>
      </c>
      <c r="EC1" s="22" t="s">
        <v>200</v>
      </c>
      <c r="ED1" s="22" t="s">
        <v>201</v>
      </c>
      <c r="EE1" s="22" t="s">
        <v>202</v>
      </c>
      <c r="EF1" s="19" t="s">
        <v>203</v>
      </c>
      <c r="EG1" s="19" t="s">
        <v>204</v>
      </c>
      <c r="EH1" s="19" t="s">
        <v>205</v>
      </c>
      <c r="EI1" s="19" t="s">
        <v>206</v>
      </c>
      <c r="EJ1" s="19" t="s">
        <v>207</v>
      </c>
      <c r="EK1" s="19" t="s">
        <v>208</v>
      </c>
      <c r="EL1" s="19" t="s">
        <v>209</v>
      </c>
      <c r="EM1" s="19" t="s">
        <v>210</v>
      </c>
      <c r="EN1" s="19" t="s">
        <v>211</v>
      </c>
      <c r="EO1" s="19" t="s">
        <v>212</v>
      </c>
      <c r="EP1" s="19" t="s">
        <v>213</v>
      </c>
      <c r="EQ1" s="19" t="s">
        <v>214</v>
      </c>
      <c r="ER1" s="19" t="s">
        <v>215</v>
      </c>
      <c r="ES1" s="19" t="s">
        <v>216</v>
      </c>
      <c r="ET1" s="19" t="s">
        <v>217</v>
      </c>
      <c r="EU1" s="14" t="s">
        <v>218</v>
      </c>
      <c r="EV1" s="14" t="s">
        <v>219</v>
      </c>
      <c r="EW1" s="14" t="s">
        <v>220</v>
      </c>
      <c r="EX1" s="14" t="s">
        <v>221</v>
      </c>
      <c r="EY1" s="14" t="s">
        <v>222</v>
      </c>
      <c r="EZ1" s="14" t="s">
        <v>223</v>
      </c>
      <c r="FA1" s="19" t="s">
        <v>224</v>
      </c>
      <c r="FB1" s="19" t="s">
        <v>225</v>
      </c>
      <c r="FC1" s="19" t="s">
        <v>226</v>
      </c>
      <c r="FD1" s="19" t="s">
        <v>227</v>
      </c>
      <c r="FE1" s="19" t="s">
        <v>228</v>
      </c>
      <c r="FF1" s="19" t="s">
        <v>229</v>
      </c>
      <c r="FG1" s="19" t="s">
        <v>230</v>
      </c>
      <c r="FH1" s="19" t="s">
        <v>231</v>
      </c>
      <c r="FI1" s="19" t="s">
        <v>232</v>
      </c>
      <c r="FJ1" s="19" t="s">
        <v>233</v>
      </c>
      <c r="FK1" s="19" t="s">
        <v>234</v>
      </c>
      <c r="FL1" s="19" t="s">
        <v>235</v>
      </c>
      <c r="FM1" s="19" t="s">
        <v>236</v>
      </c>
      <c r="FN1" s="14" t="s">
        <v>237</v>
      </c>
      <c r="FO1" s="14" t="s">
        <v>238</v>
      </c>
      <c r="FP1" s="14" t="s">
        <v>239</v>
      </c>
      <c r="FQ1" s="14" t="s">
        <v>240</v>
      </c>
      <c r="FR1" s="14" t="s">
        <v>241</v>
      </c>
      <c r="FS1" s="14" t="s">
        <v>242</v>
      </c>
      <c r="FT1" s="14" t="s">
        <v>243</v>
      </c>
      <c r="FU1" s="14" t="s">
        <v>244</v>
      </c>
      <c r="FV1" s="14" t="s">
        <v>245</v>
      </c>
      <c r="FW1" s="14" t="s">
        <v>246</v>
      </c>
      <c r="FX1" s="14" t="s">
        <v>247</v>
      </c>
      <c r="FY1" s="14" t="s">
        <v>248</v>
      </c>
      <c r="FZ1" s="14" t="s">
        <v>249</v>
      </c>
      <c r="GA1" s="14" t="s">
        <v>250</v>
      </c>
      <c r="GB1" s="14" t="s">
        <v>251</v>
      </c>
      <c r="GC1" s="14" t="s">
        <v>252</v>
      </c>
      <c r="GD1" s="14" t="s">
        <v>253</v>
      </c>
      <c r="GE1" s="14" t="s">
        <v>254</v>
      </c>
      <c r="GF1" s="14" t="s">
        <v>255</v>
      </c>
      <c r="GG1" s="14" t="s">
        <v>256</v>
      </c>
      <c r="GH1" s="14" t="s">
        <v>257</v>
      </c>
      <c r="GI1" s="14" t="s">
        <v>258</v>
      </c>
      <c r="GJ1" s="14" t="s">
        <v>259</v>
      </c>
      <c r="GK1" s="14" t="s">
        <v>619</v>
      </c>
      <c r="GL1" s="14" t="s">
        <v>260</v>
      </c>
      <c r="GM1" s="14" t="s">
        <v>261</v>
      </c>
      <c r="GN1" s="14" t="s">
        <v>262</v>
      </c>
      <c r="GO1" s="14" t="s">
        <v>263</v>
      </c>
      <c r="GP1" s="14" t="s">
        <v>264</v>
      </c>
      <c r="GQ1" s="14" t="s">
        <v>265</v>
      </c>
      <c r="GR1" s="14" t="s">
        <v>266</v>
      </c>
      <c r="GS1" s="14" t="s">
        <v>267</v>
      </c>
      <c r="GT1" s="14" t="s">
        <v>268</v>
      </c>
      <c r="GU1" s="14" t="s">
        <v>269</v>
      </c>
      <c r="GV1" s="14" t="s">
        <v>270</v>
      </c>
      <c r="GW1" s="14" t="s">
        <v>271</v>
      </c>
      <c r="GX1" s="14" t="s">
        <v>272</v>
      </c>
      <c r="GY1" s="23" t="s">
        <v>273</v>
      </c>
      <c r="GZ1" s="17" t="s">
        <v>30</v>
      </c>
      <c r="HA1" s="17" t="s">
        <v>31</v>
      </c>
      <c r="HB1" s="23" t="s">
        <v>274</v>
      </c>
    </row>
    <row r="2" spans="1:210" s="9" customFormat="1" x14ac:dyDescent="0.25">
      <c r="A2" s="24"/>
      <c r="B2" s="25"/>
      <c r="C2" s="26"/>
      <c r="D2" s="26"/>
      <c r="E2" s="26"/>
      <c r="F2" s="27"/>
      <c r="G2" s="27"/>
      <c r="H2" s="26"/>
      <c r="I2" s="27"/>
      <c r="J2" s="28"/>
      <c r="K2" s="29"/>
      <c r="L2" s="30"/>
      <c r="M2" s="30"/>
      <c r="N2" s="31"/>
      <c r="O2" s="31"/>
      <c r="P2" s="31"/>
      <c r="Q2" s="31"/>
      <c r="R2" s="32"/>
      <c r="S2" s="32"/>
      <c r="T2" s="33"/>
      <c r="U2" s="34"/>
      <c r="V2" s="34"/>
      <c r="W2" s="34"/>
      <c r="X2" s="34"/>
      <c r="Y2" s="34"/>
      <c r="Z2" s="34"/>
      <c r="AA2" s="34"/>
      <c r="AB2" s="34"/>
      <c r="AC2" s="34"/>
      <c r="AD2" s="34"/>
      <c r="AE2" s="28"/>
      <c r="AF2" s="28"/>
      <c r="AG2" s="28"/>
      <c r="AH2" s="35"/>
      <c r="AI2" s="35"/>
      <c r="AJ2" s="35"/>
      <c r="AK2" s="35"/>
      <c r="AL2" s="35"/>
      <c r="AM2" s="35"/>
      <c r="AN2" s="36"/>
      <c r="AO2" s="36"/>
      <c r="AP2" s="36"/>
      <c r="AQ2" s="36"/>
      <c r="AR2" s="36"/>
      <c r="AS2" s="36"/>
      <c r="AT2" s="36"/>
      <c r="AU2" s="36"/>
      <c r="AV2" s="36"/>
      <c r="AW2" s="36"/>
      <c r="AX2" s="36"/>
      <c r="AY2" s="36"/>
      <c r="AZ2" s="37"/>
      <c r="BA2" s="38"/>
      <c r="BB2" s="38"/>
      <c r="BC2" s="38"/>
      <c r="BD2" s="38"/>
      <c r="BE2" s="38"/>
      <c r="BF2" s="38"/>
      <c r="BG2" s="39"/>
      <c r="BH2" s="40"/>
      <c r="BI2" s="39"/>
      <c r="BJ2" s="40"/>
      <c r="BK2" s="40"/>
      <c r="BL2" s="39"/>
      <c r="BM2" s="39"/>
      <c r="BN2" s="39"/>
      <c r="BO2" s="41"/>
      <c r="BP2" s="41"/>
      <c r="BQ2" s="40"/>
      <c r="BR2" s="39"/>
      <c r="BS2" s="39"/>
      <c r="BT2" s="42"/>
      <c r="BU2" s="42"/>
      <c r="BV2" s="40"/>
      <c r="BW2" s="39"/>
      <c r="BX2" s="39"/>
      <c r="BY2" s="39"/>
      <c r="BZ2" s="39"/>
      <c r="CA2" s="39"/>
      <c r="CB2" s="39"/>
      <c r="CC2" s="39"/>
      <c r="CD2" s="39"/>
      <c r="CE2" s="39"/>
      <c r="CF2" s="39"/>
      <c r="CG2" s="39"/>
      <c r="CH2" s="40"/>
      <c r="CI2" s="40"/>
      <c r="CJ2" s="40"/>
      <c r="CK2" s="40"/>
      <c r="CL2" s="40"/>
      <c r="CM2" s="40"/>
      <c r="CN2" s="43"/>
      <c r="CO2" s="44"/>
      <c r="CP2" s="44"/>
      <c r="CQ2" s="44"/>
      <c r="CR2" s="44"/>
      <c r="CS2" s="43"/>
      <c r="CT2" s="43"/>
      <c r="CU2" s="43"/>
      <c r="CV2" s="38"/>
      <c r="CW2" s="44"/>
      <c r="CX2" s="38"/>
      <c r="CY2" s="44"/>
      <c r="CZ2" s="44"/>
      <c r="DA2" s="44"/>
      <c r="DB2" s="44"/>
      <c r="DC2" s="44"/>
      <c r="DD2" s="38"/>
      <c r="DE2" s="44"/>
      <c r="DF2" s="44"/>
      <c r="DG2" s="45"/>
      <c r="DH2" s="46"/>
      <c r="DI2" s="46"/>
      <c r="DJ2" s="47"/>
      <c r="DK2" s="47"/>
      <c r="DL2" s="47"/>
      <c r="DM2" s="47"/>
      <c r="DN2" s="47"/>
      <c r="DO2" s="47"/>
      <c r="DP2" s="47"/>
      <c r="DQ2" s="47"/>
      <c r="DR2" s="47"/>
      <c r="DS2" s="47"/>
      <c r="DT2" s="47"/>
      <c r="DU2" s="47"/>
      <c r="DV2" s="47"/>
      <c r="DW2" s="47"/>
      <c r="DX2" s="47"/>
      <c r="DY2" s="47"/>
      <c r="DZ2" s="40"/>
      <c r="EA2" s="40"/>
      <c r="EB2" s="48"/>
      <c r="EC2" s="41"/>
      <c r="ED2" s="48"/>
      <c r="EE2" s="49"/>
      <c r="EF2" s="35"/>
      <c r="EG2" s="50"/>
      <c r="EH2" s="50"/>
      <c r="EI2" s="51"/>
      <c r="EJ2" s="51"/>
      <c r="EK2" s="51"/>
      <c r="EL2" s="51"/>
      <c r="EM2" s="51"/>
      <c r="EN2" s="51"/>
      <c r="EO2" s="51"/>
      <c r="EP2" s="51"/>
      <c r="EQ2" s="51"/>
      <c r="ER2" s="52"/>
      <c r="ES2" s="51"/>
      <c r="ET2" s="53"/>
      <c r="EU2" s="54"/>
      <c r="EV2" s="54"/>
      <c r="EW2" s="54"/>
      <c r="EX2" s="54"/>
      <c r="EY2" s="54"/>
      <c r="EZ2" s="54"/>
      <c r="FA2" s="37"/>
      <c r="FB2" s="37"/>
      <c r="FC2" s="37"/>
      <c r="FD2" s="37"/>
      <c r="FE2" s="37"/>
      <c r="FF2" s="37"/>
      <c r="FG2" s="37"/>
      <c r="FH2" s="37"/>
      <c r="FI2" s="37"/>
      <c r="FJ2" s="37"/>
      <c r="FK2" s="37"/>
      <c r="FL2" s="37"/>
      <c r="FM2" s="37"/>
      <c r="FN2" s="54"/>
      <c r="FO2" s="54"/>
      <c r="FP2" s="54"/>
      <c r="FQ2" s="54"/>
      <c r="FR2" s="54"/>
      <c r="FS2" s="54"/>
      <c r="FT2" s="54"/>
      <c r="FU2" s="54"/>
      <c r="FV2" s="54"/>
      <c r="FW2" s="54"/>
      <c r="FX2" s="54"/>
      <c r="FY2" s="54"/>
      <c r="FZ2" s="55"/>
      <c r="GA2" s="55"/>
      <c r="GB2" s="55"/>
      <c r="GC2" s="55"/>
      <c r="GD2" s="55"/>
      <c r="GE2" s="55"/>
      <c r="GF2" s="54"/>
      <c r="GG2" s="56"/>
      <c r="GH2" s="56"/>
      <c r="GI2" s="56"/>
      <c r="GJ2" s="56"/>
      <c r="GK2" s="55"/>
      <c r="GL2" s="55"/>
      <c r="GM2" s="54"/>
      <c r="GN2" s="54"/>
      <c r="GO2" s="54"/>
      <c r="GP2" s="56"/>
      <c r="GQ2" s="56"/>
      <c r="GR2" s="56"/>
      <c r="GS2" s="56"/>
      <c r="GT2" s="55"/>
      <c r="GU2" s="55"/>
      <c r="GV2" s="54"/>
      <c r="GW2" s="54"/>
      <c r="GX2" s="54"/>
      <c r="GY2" s="57"/>
      <c r="GZ2" s="29"/>
      <c r="HA2" s="29"/>
      <c r="HB2" s="58"/>
    </row>
    <row r="6" spans="1:210" x14ac:dyDescent="0.25">
      <c r="CV6" s="12"/>
    </row>
    <row r="8" spans="1:210" x14ac:dyDescent="0.25">
      <c r="CV8" s="12"/>
    </row>
    <row r="9" spans="1:210" x14ac:dyDescent="0.25">
      <c r="CV9" s="12"/>
    </row>
  </sheetData>
  <autoFilter ref="A1:HB9" xr:uid="{00000000-0009-0000-0000-000006000000}"/>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XDZ260"/>
  <sheetViews>
    <sheetView showGridLines="0" zoomScale="70" zoomScaleNormal="70" workbookViewId="0">
      <selection activeCell="B10" sqref="B10"/>
    </sheetView>
  </sheetViews>
  <sheetFormatPr baseColWidth="10" defaultColWidth="9.140625" defaultRowHeight="15" x14ac:dyDescent="0.25"/>
  <cols>
    <col min="1" max="1" width="48" customWidth="1"/>
    <col min="2" max="4" width="27" customWidth="1"/>
    <col min="5" max="7" width="17.5703125" customWidth="1"/>
    <col min="8" max="9" width="17.5703125" hidden="1" customWidth="1"/>
    <col min="10" max="12" width="17.42578125" customWidth="1"/>
    <col min="13" max="14" width="17.42578125" hidden="1" customWidth="1"/>
  </cols>
  <sheetData>
    <row r="2" spans="1:16354" ht="15.75" thickBot="1" x14ac:dyDescent="0.3"/>
    <row r="3" spans="1:16354" s="630" customFormat="1" ht="27" customHeight="1" thickBot="1" x14ac:dyDescent="0.3">
      <c r="A3" s="630" t="s">
        <v>344</v>
      </c>
      <c r="B3" s="631"/>
      <c r="C3" s="631"/>
      <c r="D3" s="631"/>
      <c r="E3" s="631"/>
      <c r="F3" s="631"/>
      <c r="G3" s="631"/>
      <c r="H3" s="631"/>
      <c r="I3" s="631"/>
      <c r="J3" s="632">
        <f>J6+J30+J54+J78</f>
        <v>0</v>
      </c>
      <c r="K3" s="632">
        <f t="shared" ref="K3:N3" si="0">K6+K30+K54+K78</f>
        <v>0</v>
      </c>
      <c r="L3" s="632">
        <f t="shared" si="0"/>
        <v>0</v>
      </c>
      <c r="M3" s="632">
        <f t="shared" si="0"/>
        <v>0</v>
      </c>
      <c r="N3" s="632">
        <f t="shared" si="0"/>
        <v>0</v>
      </c>
      <c r="O3" s="631"/>
      <c r="P3" s="631"/>
      <c r="Q3" s="631"/>
      <c r="R3" s="631"/>
      <c r="S3" s="631"/>
      <c r="T3" s="631"/>
      <c r="U3" s="631"/>
      <c r="V3" s="631"/>
      <c r="W3" s="631"/>
      <c r="X3" s="631"/>
      <c r="Y3" s="631"/>
      <c r="Z3" s="631"/>
      <c r="AA3" s="631"/>
      <c r="AB3" s="631"/>
      <c r="AC3" s="631"/>
      <c r="AD3" s="631"/>
      <c r="AE3" s="631"/>
      <c r="AF3" s="631"/>
      <c r="AG3" s="631"/>
      <c r="AH3" s="631"/>
      <c r="AI3" s="631"/>
      <c r="AJ3" s="631"/>
      <c r="AK3" s="631"/>
      <c r="AL3" s="631"/>
      <c r="AM3" s="631"/>
      <c r="AN3" s="631"/>
      <c r="AO3" s="631"/>
      <c r="AP3" s="631"/>
      <c r="AQ3" s="631"/>
      <c r="AR3" s="631"/>
      <c r="AS3" s="631"/>
      <c r="AT3" s="631"/>
      <c r="AU3" s="631"/>
      <c r="AV3" s="631"/>
      <c r="AW3" s="631"/>
      <c r="AX3" s="631"/>
      <c r="AY3" s="631"/>
      <c r="AZ3" s="631"/>
      <c r="BA3" s="631"/>
      <c r="BB3" s="631"/>
      <c r="BC3" s="631"/>
      <c r="BD3" s="631"/>
      <c r="BE3" s="631"/>
      <c r="BF3" s="631"/>
      <c r="BG3" s="631"/>
      <c r="BH3" s="631"/>
      <c r="BI3" s="631"/>
      <c r="BJ3" s="631"/>
      <c r="BK3" s="631"/>
      <c r="BL3" s="631"/>
      <c r="BM3" s="631"/>
      <c r="BN3" s="631"/>
      <c r="BO3" s="631"/>
      <c r="BP3" s="631"/>
      <c r="BQ3" s="631"/>
      <c r="BR3" s="631"/>
      <c r="BS3" s="631"/>
      <c r="BT3" s="631"/>
      <c r="BU3" s="631"/>
      <c r="BV3" s="631"/>
      <c r="BW3" s="631"/>
      <c r="BX3" s="631"/>
      <c r="BY3" s="631"/>
      <c r="BZ3" s="631"/>
      <c r="CA3" s="631"/>
      <c r="CB3" s="631"/>
      <c r="CC3" s="631"/>
      <c r="CD3" s="631"/>
      <c r="CE3" s="631"/>
      <c r="CF3" s="631"/>
      <c r="CG3" s="631"/>
      <c r="CH3" s="631"/>
      <c r="CI3" s="631"/>
      <c r="CJ3" s="631"/>
      <c r="CK3" s="631"/>
      <c r="CL3" s="631"/>
      <c r="CM3" s="631"/>
      <c r="CN3" s="631"/>
      <c r="CO3" s="631"/>
      <c r="CP3" s="631"/>
      <c r="CQ3" s="631"/>
      <c r="CR3" s="631"/>
      <c r="CS3" s="631"/>
      <c r="CT3" s="631"/>
      <c r="CU3" s="631"/>
      <c r="CV3" s="631"/>
      <c r="CW3" s="631"/>
      <c r="CX3" s="631"/>
      <c r="CY3" s="631"/>
      <c r="CZ3" s="631"/>
      <c r="DA3" s="631"/>
      <c r="DB3" s="631"/>
      <c r="DC3" s="631"/>
      <c r="DD3" s="631"/>
      <c r="DE3" s="631"/>
      <c r="DF3" s="631"/>
      <c r="DG3" s="631"/>
      <c r="DH3" s="631"/>
      <c r="DI3" s="631"/>
      <c r="DJ3" s="631"/>
      <c r="DK3" s="631"/>
      <c r="DL3" s="631"/>
      <c r="DM3" s="631"/>
      <c r="DN3" s="631"/>
      <c r="DO3" s="631"/>
      <c r="DP3" s="631"/>
      <c r="DQ3" s="631"/>
      <c r="DR3" s="631"/>
      <c r="DS3" s="631"/>
      <c r="DT3" s="631"/>
      <c r="DU3" s="631"/>
      <c r="DV3" s="631"/>
      <c r="DW3" s="631"/>
      <c r="DX3" s="631"/>
      <c r="DY3" s="631"/>
      <c r="DZ3" s="631"/>
      <c r="EA3" s="631"/>
      <c r="EB3" s="631"/>
      <c r="EC3" s="631"/>
      <c r="ED3" s="631"/>
      <c r="EE3" s="631"/>
      <c r="EF3" s="631"/>
      <c r="EG3" s="631"/>
      <c r="EH3" s="631"/>
      <c r="EI3" s="631"/>
      <c r="EJ3" s="631"/>
      <c r="EK3" s="631"/>
      <c r="EL3" s="631"/>
      <c r="EM3" s="631"/>
      <c r="EN3" s="631"/>
      <c r="EO3" s="631"/>
      <c r="EP3" s="631"/>
      <c r="EQ3" s="631"/>
      <c r="ER3" s="631"/>
      <c r="ES3" s="631"/>
      <c r="ET3" s="631"/>
      <c r="EU3" s="631"/>
      <c r="EV3" s="631"/>
      <c r="EW3" s="631"/>
      <c r="EX3" s="631"/>
      <c r="EY3" s="631"/>
      <c r="EZ3" s="631"/>
      <c r="FA3" s="631"/>
      <c r="FB3" s="631"/>
      <c r="FC3" s="631"/>
      <c r="FD3" s="631"/>
      <c r="FE3" s="631"/>
      <c r="FF3" s="631"/>
      <c r="FG3" s="631"/>
      <c r="FH3" s="631"/>
      <c r="FI3" s="631"/>
      <c r="FJ3" s="631"/>
      <c r="FK3" s="631"/>
      <c r="FL3" s="631"/>
      <c r="FM3" s="631"/>
      <c r="FN3" s="631"/>
      <c r="FO3" s="631"/>
      <c r="FP3" s="631"/>
      <c r="FQ3" s="631"/>
      <c r="FR3" s="631"/>
      <c r="FS3" s="631"/>
      <c r="FT3" s="631"/>
      <c r="FU3" s="631"/>
      <c r="FV3" s="631"/>
      <c r="FW3" s="631"/>
      <c r="FX3" s="631"/>
      <c r="FY3" s="631"/>
      <c r="FZ3" s="631"/>
      <c r="GA3" s="631"/>
      <c r="GB3" s="631"/>
      <c r="GC3" s="631"/>
      <c r="GD3" s="631"/>
      <c r="GE3" s="631"/>
      <c r="GF3" s="631"/>
      <c r="GG3" s="631"/>
      <c r="GH3" s="631"/>
      <c r="GI3" s="631"/>
      <c r="GJ3" s="631"/>
      <c r="GK3" s="631"/>
      <c r="GL3" s="631"/>
      <c r="GM3" s="631"/>
      <c r="GN3" s="631"/>
      <c r="GO3" s="631"/>
      <c r="GP3" s="631"/>
      <c r="GQ3" s="631"/>
      <c r="GR3" s="631"/>
      <c r="GS3" s="631"/>
      <c r="GT3" s="631"/>
      <c r="GU3" s="631"/>
      <c r="GV3" s="631"/>
      <c r="GW3" s="631"/>
      <c r="GX3" s="631"/>
      <c r="GY3" s="631"/>
      <c r="GZ3" s="631"/>
      <c r="HA3" s="631"/>
      <c r="HB3" s="631"/>
      <c r="HC3" s="631"/>
      <c r="HD3" s="631"/>
      <c r="HE3" s="631"/>
      <c r="HF3" s="631"/>
      <c r="HG3" s="631"/>
      <c r="HH3" s="631"/>
      <c r="HI3" s="631"/>
      <c r="HJ3" s="631"/>
      <c r="HK3" s="631"/>
      <c r="HL3" s="631"/>
      <c r="HM3" s="631"/>
      <c r="HN3" s="631"/>
      <c r="HO3" s="631"/>
      <c r="HP3" s="631"/>
      <c r="HQ3" s="631"/>
      <c r="HR3" s="631"/>
      <c r="HS3" s="631"/>
      <c r="HT3" s="631"/>
      <c r="HU3" s="631"/>
      <c r="HV3" s="631"/>
      <c r="HW3" s="631"/>
      <c r="HX3" s="631"/>
      <c r="HY3" s="631"/>
      <c r="HZ3" s="631"/>
      <c r="IA3" s="631"/>
      <c r="IB3" s="631"/>
      <c r="IC3" s="631"/>
      <c r="ID3" s="631"/>
      <c r="IE3" s="631"/>
      <c r="IF3" s="631"/>
      <c r="IG3" s="631"/>
      <c r="IH3" s="631"/>
      <c r="II3" s="631"/>
      <c r="IJ3" s="631"/>
      <c r="IK3" s="631"/>
      <c r="IL3" s="631"/>
      <c r="IM3" s="631"/>
      <c r="IN3" s="631"/>
      <c r="IO3" s="631"/>
      <c r="IP3" s="631"/>
      <c r="IQ3" s="631"/>
      <c r="IR3" s="631"/>
      <c r="IS3" s="631"/>
      <c r="IT3" s="631"/>
      <c r="IU3" s="631"/>
      <c r="IV3" s="631"/>
      <c r="IW3" s="631"/>
      <c r="IX3" s="631"/>
      <c r="IY3" s="631"/>
      <c r="IZ3" s="631"/>
      <c r="JA3" s="631"/>
      <c r="JB3" s="631"/>
      <c r="JC3" s="631"/>
      <c r="JD3" s="631"/>
      <c r="JE3" s="631"/>
      <c r="JF3" s="631"/>
      <c r="JG3" s="631"/>
      <c r="JH3" s="631"/>
      <c r="JI3" s="631"/>
      <c r="JJ3" s="631"/>
      <c r="JK3" s="631"/>
      <c r="JL3" s="631"/>
      <c r="JM3" s="631"/>
      <c r="JN3" s="631"/>
      <c r="JO3" s="631"/>
      <c r="JP3" s="631"/>
      <c r="JQ3" s="631"/>
      <c r="JR3" s="631"/>
      <c r="JS3" s="631"/>
      <c r="JT3" s="631"/>
      <c r="JU3" s="631"/>
      <c r="JV3" s="631"/>
      <c r="JW3" s="631"/>
      <c r="JX3" s="631"/>
      <c r="JY3" s="631"/>
      <c r="JZ3" s="631"/>
      <c r="KA3" s="631"/>
      <c r="KB3" s="631"/>
      <c r="KC3" s="631"/>
      <c r="KD3" s="631"/>
      <c r="KE3" s="631"/>
      <c r="KF3" s="631"/>
      <c r="KG3" s="631"/>
      <c r="KH3" s="631"/>
      <c r="KI3" s="631"/>
      <c r="KJ3" s="631"/>
      <c r="KK3" s="631"/>
      <c r="KL3" s="631"/>
      <c r="KM3" s="631"/>
      <c r="KN3" s="631"/>
      <c r="KO3" s="631"/>
      <c r="KP3" s="631"/>
      <c r="KQ3" s="631"/>
      <c r="KR3" s="631"/>
      <c r="KS3" s="631"/>
      <c r="KT3" s="631"/>
      <c r="KU3" s="631"/>
      <c r="KV3" s="631"/>
      <c r="KW3" s="631"/>
      <c r="KX3" s="631"/>
      <c r="KY3" s="631"/>
      <c r="KZ3" s="631"/>
      <c r="LA3" s="631"/>
      <c r="LB3" s="631"/>
      <c r="LC3" s="631"/>
      <c r="LD3" s="631"/>
      <c r="LE3" s="631"/>
      <c r="LF3" s="631"/>
      <c r="LG3" s="631"/>
      <c r="LH3" s="631"/>
      <c r="LI3" s="631"/>
      <c r="LJ3" s="631"/>
      <c r="LK3" s="631"/>
      <c r="LL3" s="631"/>
      <c r="LM3" s="631"/>
      <c r="LN3" s="631"/>
      <c r="LO3" s="631"/>
      <c r="LP3" s="631"/>
      <c r="LQ3" s="631"/>
      <c r="LR3" s="631"/>
      <c r="LS3" s="631"/>
      <c r="LT3" s="631"/>
      <c r="LU3" s="631"/>
      <c r="LV3" s="631"/>
      <c r="LW3" s="631"/>
      <c r="LX3" s="631"/>
      <c r="LY3" s="631"/>
      <c r="LZ3" s="631"/>
      <c r="MA3" s="631"/>
      <c r="MB3" s="631"/>
      <c r="MC3" s="631"/>
      <c r="MD3" s="631"/>
      <c r="ME3" s="631"/>
      <c r="MF3" s="631"/>
      <c r="MG3" s="631"/>
      <c r="MH3" s="631"/>
      <c r="MI3" s="631"/>
      <c r="MJ3" s="631"/>
      <c r="MK3" s="631"/>
      <c r="ML3" s="631"/>
      <c r="MM3" s="631"/>
      <c r="MN3" s="631"/>
      <c r="MO3" s="631"/>
      <c r="MP3" s="631"/>
      <c r="MQ3" s="631"/>
      <c r="MR3" s="631"/>
      <c r="MS3" s="631"/>
      <c r="MT3" s="631"/>
      <c r="MU3" s="631"/>
      <c r="MV3" s="631"/>
      <c r="MW3" s="631"/>
      <c r="MX3" s="631"/>
      <c r="MY3" s="631"/>
      <c r="MZ3" s="631"/>
      <c r="NA3" s="631"/>
      <c r="NB3" s="631"/>
      <c r="NC3" s="631"/>
      <c r="ND3" s="631"/>
      <c r="NE3" s="631"/>
      <c r="NF3" s="631"/>
      <c r="NG3" s="631"/>
      <c r="NH3" s="631"/>
      <c r="NI3" s="631"/>
      <c r="NJ3" s="631"/>
      <c r="NK3" s="631"/>
      <c r="NL3" s="631"/>
      <c r="NM3" s="631"/>
      <c r="NN3" s="631"/>
      <c r="NO3" s="631"/>
      <c r="NP3" s="631"/>
      <c r="NQ3" s="631"/>
      <c r="NR3" s="631"/>
      <c r="NS3" s="631"/>
      <c r="NT3" s="631"/>
      <c r="NU3" s="631"/>
      <c r="NV3" s="631"/>
      <c r="NW3" s="631"/>
      <c r="NX3" s="631"/>
      <c r="NY3" s="631"/>
      <c r="NZ3" s="631"/>
      <c r="OA3" s="631"/>
      <c r="OB3" s="631"/>
      <c r="OC3" s="631"/>
      <c r="OD3" s="631"/>
      <c r="OE3" s="631"/>
      <c r="OF3" s="631"/>
      <c r="OG3" s="631"/>
      <c r="OH3" s="631"/>
      <c r="OI3" s="631"/>
      <c r="OJ3" s="631"/>
      <c r="OK3" s="631"/>
      <c r="OL3" s="631"/>
      <c r="OM3" s="631"/>
      <c r="ON3" s="631"/>
      <c r="OO3" s="631"/>
      <c r="OP3" s="631"/>
      <c r="OQ3" s="631"/>
      <c r="OR3" s="631"/>
      <c r="OS3" s="631"/>
      <c r="OT3" s="631"/>
      <c r="OU3" s="631"/>
      <c r="OV3" s="631"/>
      <c r="OW3" s="631"/>
      <c r="OX3" s="631"/>
      <c r="OY3" s="631"/>
      <c r="OZ3" s="631"/>
      <c r="PA3" s="631"/>
      <c r="PB3" s="631"/>
      <c r="PC3" s="631"/>
      <c r="PD3" s="631"/>
      <c r="PE3" s="631"/>
      <c r="PF3" s="631"/>
      <c r="PG3" s="631"/>
      <c r="PH3" s="631"/>
      <c r="PI3" s="631"/>
      <c r="PJ3" s="631"/>
      <c r="PK3" s="631"/>
      <c r="PL3" s="631"/>
      <c r="PM3" s="631"/>
      <c r="PN3" s="631"/>
      <c r="PO3" s="631"/>
      <c r="PP3" s="631"/>
      <c r="PQ3" s="631"/>
      <c r="PR3" s="631"/>
      <c r="PS3" s="631"/>
      <c r="PT3" s="631"/>
      <c r="PU3" s="631"/>
      <c r="PV3" s="631"/>
      <c r="PW3" s="631"/>
      <c r="PX3" s="631"/>
      <c r="PY3" s="631"/>
      <c r="PZ3" s="631"/>
      <c r="QA3" s="631"/>
      <c r="QB3" s="631"/>
      <c r="QC3" s="631"/>
      <c r="QD3" s="631"/>
      <c r="QE3" s="631"/>
      <c r="QF3" s="631"/>
      <c r="QG3" s="631"/>
      <c r="QH3" s="631"/>
      <c r="QI3" s="631"/>
      <c r="QJ3" s="631"/>
      <c r="QK3" s="631"/>
      <c r="QL3" s="631"/>
      <c r="QM3" s="631"/>
      <c r="QN3" s="631"/>
      <c r="QO3" s="631"/>
      <c r="QP3" s="631"/>
      <c r="QQ3" s="631"/>
      <c r="QR3" s="631"/>
      <c r="QS3" s="631"/>
      <c r="QT3" s="631"/>
      <c r="QU3" s="631"/>
      <c r="QV3" s="631"/>
      <c r="QW3" s="631"/>
      <c r="QX3" s="631"/>
      <c r="QY3" s="631"/>
      <c r="QZ3" s="631"/>
      <c r="RA3" s="631"/>
      <c r="RB3" s="631"/>
      <c r="RC3" s="631"/>
      <c r="RD3" s="631"/>
      <c r="RE3" s="631"/>
      <c r="RF3" s="631"/>
      <c r="RG3" s="631"/>
      <c r="RH3" s="631"/>
      <c r="RI3" s="631"/>
      <c r="RJ3" s="631"/>
      <c r="RK3" s="631"/>
      <c r="RL3" s="631"/>
      <c r="RM3" s="631"/>
      <c r="RN3" s="631"/>
      <c r="RO3" s="631"/>
      <c r="RP3" s="631"/>
      <c r="RQ3" s="631"/>
      <c r="RR3" s="631"/>
      <c r="RS3" s="631"/>
      <c r="RT3" s="631"/>
      <c r="RU3" s="631"/>
      <c r="RV3" s="631"/>
      <c r="RW3" s="631"/>
      <c r="RX3" s="631"/>
      <c r="RY3" s="631"/>
      <c r="RZ3" s="631"/>
      <c r="SA3" s="631"/>
      <c r="SB3" s="631"/>
      <c r="SC3" s="631"/>
      <c r="SD3" s="631"/>
      <c r="SE3" s="631"/>
      <c r="SF3" s="631"/>
      <c r="SG3" s="631"/>
      <c r="SH3" s="631"/>
      <c r="SI3" s="631"/>
      <c r="SJ3" s="631"/>
      <c r="SK3" s="631"/>
      <c r="SL3" s="631"/>
      <c r="SM3" s="631"/>
      <c r="SN3" s="631"/>
      <c r="SO3" s="631"/>
      <c r="SP3" s="631"/>
      <c r="SQ3" s="631"/>
      <c r="SR3" s="631"/>
      <c r="SS3" s="631"/>
      <c r="ST3" s="631"/>
      <c r="SU3" s="631"/>
      <c r="SV3" s="631"/>
      <c r="SW3" s="631"/>
      <c r="SX3" s="631"/>
      <c r="SY3" s="631"/>
      <c r="SZ3" s="631"/>
      <c r="TA3" s="631"/>
      <c r="TB3" s="631"/>
      <c r="TC3" s="631"/>
      <c r="TD3" s="631"/>
      <c r="TE3" s="631"/>
      <c r="TF3" s="631"/>
      <c r="TG3" s="631"/>
      <c r="TH3" s="631"/>
      <c r="TI3" s="631"/>
      <c r="TJ3" s="631"/>
      <c r="TK3" s="631"/>
      <c r="TL3" s="631"/>
      <c r="TM3" s="631"/>
      <c r="TN3" s="631"/>
      <c r="TO3" s="631"/>
      <c r="TP3" s="631"/>
      <c r="TQ3" s="631"/>
      <c r="TR3" s="631"/>
      <c r="TS3" s="631"/>
      <c r="TT3" s="631"/>
      <c r="TU3" s="631"/>
      <c r="TV3" s="631"/>
      <c r="TW3" s="631"/>
      <c r="TX3" s="631"/>
      <c r="TY3" s="631"/>
      <c r="TZ3" s="631"/>
      <c r="UA3" s="631"/>
      <c r="UB3" s="631"/>
      <c r="UC3" s="631"/>
      <c r="UD3" s="631"/>
      <c r="UE3" s="631"/>
      <c r="UF3" s="631"/>
      <c r="UG3" s="631"/>
      <c r="UH3" s="631"/>
      <c r="UI3" s="631"/>
      <c r="UJ3" s="631"/>
      <c r="UK3" s="631"/>
      <c r="UL3" s="631"/>
      <c r="UM3" s="631"/>
      <c r="UN3" s="631"/>
      <c r="UO3" s="631"/>
      <c r="UP3" s="631"/>
      <c r="UQ3" s="631"/>
      <c r="UR3" s="631"/>
      <c r="US3" s="631"/>
      <c r="UT3" s="631"/>
      <c r="UU3" s="631"/>
      <c r="UV3" s="631"/>
      <c r="UW3" s="631"/>
      <c r="UX3" s="631"/>
      <c r="UY3" s="631"/>
      <c r="UZ3" s="631"/>
      <c r="VA3" s="631"/>
      <c r="VB3" s="631"/>
      <c r="VC3" s="631"/>
      <c r="VD3" s="631"/>
      <c r="VE3" s="631"/>
      <c r="VF3" s="631"/>
      <c r="VG3" s="631"/>
      <c r="VH3" s="631"/>
      <c r="VI3" s="631"/>
      <c r="VJ3" s="631"/>
      <c r="VK3" s="631"/>
      <c r="VL3" s="631"/>
      <c r="VM3" s="631"/>
      <c r="VN3" s="631"/>
      <c r="VO3" s="631"/>
      <c r="VP3" s="631"/>
      <c r="VQ3" s="631"/>
      <c r="VR3" s="631"/>
      <c r="VS3" s="631"/>
      <c r="VT3" s="631"/>
      <c r="VU3" s="631"/>
      <c r="VV3" s="631"/>
      <c r="VW3" s="631"/>
      <c r="VX3" s="631"/>
      <c r="VY3" s="631"/>
      <c r="VZ3" s="631"/>
      <c r="WA3" s="631"/>
      <c r="WB3" s="631"/>
      <c r="WC3" s="631"/>
      <c r="WD3" s="631"/>
      <c r="WE3" s="631"/>
      <c r="WF3" s="631"/>
      <c r="WG3" s="631"/>
      <c r="WH3" s="631"/>
      <c r="WI3" s="631"/>
      <c r="WJ3" s="631"/>
      <c r="WK3" s="631"/>
      <c r="WL3" s="631"/>
      <c r="WM3" s="631"/>
      <c r="WN3" s="631"/>
      <c r="WO3" s="631"/>
      <c r="WP3" s="631"/>
      <c r="WQ3" s="631"/>
      <c r="WR3" s="631"/>
      <c r="WS3" s="631"/>
      <c r="WT3" s="631"/>
      <c r="WU3" s="631"/>
      <c r="WV3" s="631"/>
      <c r="WW3" s="631"/>
      <c r="WX3" s="631"/>
      <c r="WY3" s="631"/>
      <c r="WZ3" s="631"/>
      <c r="XA3" s="631"/>
      <c r="XB3" s="631"/>
      <c r="XC3" s="631"/>
      <c r="XD3" s="631"/>
      <c r="XE3" s="631"/>
      <c r="XF3" s="631"/>
      <c r="XG3" s="631"/>
      <c r="XH3" s="631"/>
      <c r="XI3" s="631"/>
      <c r="XJ3" s="631"/>
      <c r="XK3" s="631"/>
      <c r="XL3" s="631"/>
      <c r="XM3" s="631"/>
      <c r="XN3" s="631"/>
      <c r="XO3" s="631"/>
      <c r="XP3" s="631"/>
      <c r="XQ3" s="631"/>
      <c r="XR3" s="631"/>
      <c r="XS3" s="631"/>
      <c r="XT3" s="631"/>
      <c r="XU3" s="631"/>
      <c r="XV3" s="631"/>
      <c r="XW3" s="631"/>
      <c r="XX3" s="631"/>
      <c r="XY3" s="631"/>
      <c r="XZ3" s="631"/>
      <c r="YA3" s="631"/>
      <c r="YB3" s="631"/>
      <c r="YC3" s="631"/>
      <c r="YD3" s="631"/>
      <c r="YE3" s="631"/>
      <c r="YF3" s="631"/>
      <c r="YG3" s="631"/>
      <c r="YH3" s="631"/>
      <c r="YI3" s="631"/>
      <c r="YJ3" s="631"/>
      <c r="YK3" s="631"/>
      <c r="YL3" s="631"/>
      <c r="YM3" s="631"/>
      <c r="YN3" s="631"/>
      <c r="YO3" s="631"/>
      <c r="YP3" s="631"/>
      <c r="YQ3" s="631"/>
      <c r="YR3" s="631"/>
      <c r="YS3" s="631"/>
      <c r="YT3" s="631"/>
      <c r="YU3" s="631"/>
      <c r="YV3" s="631"/>
      <c r="YW3" s="631"/>
      <c r="YX3" s="631"/>
      <c r="YY3" s="631"/>
      <c r="YZ3" s="631"/>
      <c r="ZA3" s="631"/>
      <c r="ZB3" s="631"/>
      <c r="ZC3" s="631"/>
      <c r="ZD3" s="631"/>
      <c r="ZE3" s="631"/>
      <c r="ZF3" s="631"/>
      <c r="ZG3" s="631"/>
      <c r="ZH3" s="631"/>
      <c r="ZI3" s="631"/>
      <c r="ZJ3" s="631"/>
      <c r="ZK3" s="631"/>
      <c r="ZL3" s="631"/>
      <c r="ZM3" s="631"/>
      <c r="ZN3" s="631"/>
      <c r="ZO3" s="631"/>
      <c r="ZP3" s="631"/>
      <c r="ZQ3" s="631"/>
      <c r="ZR3" s="631"/>
      <c r="ZS3" s="631"/>
      <c r="ZT3" s="631"/>
      <c r="ZU3" s="631"/>
      <c r="ZV3" s="631"/>
      <c r="ZW3" s="631"/>
      <c r="ZX3" s="631"/>
      <c r="ZY3" s="631"/>
      <c r="ZZ3" s="631"/>
      <c r="AAA3" s="631"/>
      <c r="AAB3" s="631"/>
      <c r="AAC3" s="631"/>
      <c r="AAD3" s="631"/>
      <c r="AAE3" s="631"/>
      <c r="AAF3" s="631"/>
      <c r="AAG3" s="631"/>
      <c r="AAH3" s="631"/>
      <c r="AAI3" s="631"/>
      <c r="AAJ3" s="631"/>
      <c r="AAK3" s="631"/>
      <c r="AAL3" s="631"/>
      <c r="AAM3" s="631"/>
      <c r="AAN3" s="631"/>
      <c r="AAO3" s="631"/>
      <c r="AAP3" s="631"/>
      <c r="AAQ3" s="631"/>
      <c r="AAR3" s="631"/>
      <c r="AAS3" s="631"/>
      <c r="AAT3" s="631"/>
      <c r="AAU3" s="631"/>
      <c r="AAV3" s="631"/>
      <c r="AAW3" s="631"/>
      <c r="AAX3" s="631"/>
      <c r="AAY3" s="631"/>
      <c r="AAZ3" s="631"/>
      <c r="ABA3" s="631"/>
      <c r="ABB3" s="631"/>
      <c r="ABC3" s="631"/>
      <c r="ABD3" s="631"/>
      <c r="ABE3" s="631"/>
      <c r="ABF3" s="631"/>
      <c r="ABG3" s="631"/>
      <c r="ABH3" s="631"/>
      <c r="ABI3" s="631"/>
      <c r="ABJ3" s="631"/>
      <c r="ABK3" s="631"/>
      <c r="ABL3" s="631"/>
      <c r="ABM3" s="631"/>
      <c r="ABN3" s="631"/>
      <c r="ABO3" s="631"/>
      <c r="ABP3" s="631"/>
      <c r="ABQ3" s="631"/>
      <c r="ABR3" s="631"/>
      <c r="ABS3" s="631"/>
      <c r="ABT3" s="631"/>
      <c r="ABU3" s="631"/>
      <c r="ABV3" s="631"/>
      <c r="ABW3" s="631"/>
      <c r="ABX3" s="631"/>
      <c r="ABY3" s="631"/>
      <c r="ABZ3" s="631"/>
      <c r="ACA3" s="631"/>
      <c r="ACB3" s="631"/>
      <c r="ACC3" s="631"/>
      <c r="ACD3" s="631"/>
      <c r="ACE3" s="631"/>
      <c r="ACF3" s="631"/>
      <c r="ACG3" s="631"/>
      <c r="ACH3" s="631"/>
      <c r="ACI3" s="631"/>
      <c r="ACJ3" s="631"/>
      <c r="ACK3" s="631"/>
      <c r="ACL3" s="631"/>
      <c r="ACM3" s="631"/>
      <c r="ACN3" s="631"/>
      <c r="ACO3" s="631"/>
      <c r="ACP3" s="631"/>
      <c r="ACQ3" s="631"/>
      <c r="ACR3" s="631"/>
      <c r="ACS3" s="631"/>
      <c r="ACT3" s="631"/>
      <c r="ACU3" s="631"/>
      <c r="ACV3" s="631"/>
      <c r="ACW3" s="631"/>
      <c r="ACX3" s="631"/>
      <c r="ACY3" s="631"/>
      <c r="ACZ3" s="631"/>
      <c r="ADA3" s="631"/>
      <c r="ADB3" s="631"/>
      <c r="ADC3" s="631"/>
      <c r="ADD3" s="631"/>
      <c r="ADE3" s="631"/>
      <c r="ADF3" s="631"/>
      <c r="ADG3" s="631"/>
      <c r="ADH3" s="631"/>
      <c r="ADI3" s="631"/>
      <c r="ADJ3" s="631"/>
      <c r="ADK3" s="631"/>
      <c r="ADL3" s="631"/>
      <c r="ADM3" s="631"/>
      <c r="ADN3" s="631"/>
      <c r="ADO3" s="631"/>
      <c r="ADP3" s="631"/>
      <c r="ADQ3" s="631"/>
      <c r="ADR3" s="631"/>
      <c r="ADS3" s="631"/>
      <c r="ADT3" s="631"/>
      <c r="ADU3" s="631"/>
      <c r="ADV3" s="631"/>
      <c r="ADW3" s="631"/>
      <c r="ADX3" s="631"/>
      <c r="ADY3" s="631"/>
      <c r="ADZ3" s="631"/>
      <c r="AEA3" s="631"/>
      <c r="AEB3" s="631"/>
      <c r="AEC3" s="631"/>
      <c r="AED3" s="631"/>
      <c r="AEE3" s="631"/>
      <c r="AEF3" s="631"/>
      <c r="AEG3" s="631"/>
      <c r="AEH3" s="631"/>
      <c r="AEI3" s="631"/>
      <c r="AEJ3" s="631"/>
      <c r="AEK3" s="631"/>
      <c r="AEL3" s="631"/>
      <c r="AEM3" s="631"/>
      <c r="AEN3" s="631"/>
      <c r="AEO3" s="631"/>
      <c r="AEP3" s="631"/>
      <c r="AEQ3" s="631"/>
      <c r="AER3" s="631"/>
      <c r="AES3" s="631"/>
      <c r="AET3" s="631"/>
      <c r="AEU3" s="631"/>
      <c r="AEV3" s="631"/>
      <c r="AEW3" s="631"/>
      <c r="AEX3" s="631"/>
      <c r="AEY3" s="631"/>
      <c r="AEZ3" s="631"/>
      <c r="AFA3" s="631"/>
      <c r="AFB3" s="631"/>
      <c r="AFC3" s="631"/>
      <c r="AFD3" s="631"/>
      <c r="AFE3" s="631"/>
      <c r="AFF3" s="631"/>
      <c r="AFG3" s="631"/>
      <c r="AFH3" s="631"/>
      <c r="AFI3" s="631"/>
      <c r="AFJ3" s="631"/>
      <c r="AFK3" s="631"/>
      <c r="AFL3" s="631"/>
      <c r="AFM3" s="631"/>
      <c r="AFN3" s="631"/>
      <c r="AFO3" s="631"/>
      <c r="AFP3" s="631"/>
      <c r="AFQ3" s="631"/>
      <c r="AFR3" s="631"/>
      <c r="AFS3" s="631"/>
      <c r="AFT3" s="631"/>
      <c r="AFU3" s="631"/>
      <c r="AFV3" s="631"/>
      <c r="AFW3" s="631"/>
      <c r="AFX3" s="631"/>
      <c r="AFY3" s="631"/>
      <c r="AFZ3" s="631"/>
      <c r="AGA3" s="631"/>
      <c r="AGB3" s="631"/>
      <c r="AGC3" s="631"/>
      <c r="AGD3" s="631"/>
      <c r="AGE3" s="631"/>
      <c r="AGF3" s="631"/>
      <c r="AGG3" s="631"/>
      <c r="AGH3" s="631"/>
      <c r="AGI3" s="631"/>
      <c r="AGJ3" s="631"/>
      <c r="AGK3" s="631"/>
      <c r="AGL3" s="631"/>
      <c r="AGM3" s="631"/>
      <c r="AGN3" s="631"/>
      <c r="AGO3" s="631"/>
      <c r="AGP3" s="631"/>
      <c r="AGQ3" s="631"/>
      <c r="AGR3" s="631"/>
      <c r="AGS3" s="631"/>
      <c r="AGT3" s="631"/>
      <c r="AGU3" s="631"/>
      <c r="AGV3" s="631"/>
      <c r="AGW3" s="631"/>
      <c r="AGX3" s="631"/>
      <c r="AGY3" s="631"/>
      <c r="AGZ3" s="631"/>
      <c r="AHA3" s="631"/>
      <c r="AHB3" s="631"/>
      <c r="AHC3" s="631"/>
      <c r="AHD3" s="631"/>
      <c r="AHE3" s="631"/>
      <c r="AHF3" s="631"/>
      <c r="AHG3" s="631"/>
      <c r="AHH3" s="631"/>
      <c r="AHI3" s="631"/>
      <c r="AHJ3" s="631"/>
      <c r="AHK3" s="631"/>
      <c r="AHL3" s="631"/>
      <c r="AHM3" s="631"/>
      <c r="AHN3" s="631"/>
      <c r="AHO3" s="631"/>
      <c r="AHP3" s="631"/>
      <c r="AHQ3" s="631"/>
      <c r="AHR3" s="631"/>
      <c r="AHS3" s="631"/>
      <c r="AHT3" s="631"/>
      <c r="AHU3" s="631"/>
      <c r="AHV3" s="631"/>
      <c r="AHW3" s="631"/>
      <c r="AHX3" s="631"/>
      <c r="AHY3" s="631"/>
      <c r="AHZ3" s="631"/>
      <c r="AIA3" s="631"/>
      <c r="AIB3" s="631"/>
      <c r="AIC3" s="631"/>
      <c r="AID3" s="631"/>
      <c r="AIE3" s="631"/>
      <c r="AIF3" s="631"/>
      <c r="AIG3" s="631"/>
      <c r="AIH3" s="631"/>
      <c r="AII3" s="631"/>
      <c r="AIJ3" s="631"/>
      <c r="AIK3" s="631"/>
      <c r="AIL3" s="631"/>
      <c r="AIM3" s="631"/>
      <c r="AIN3" s="631"/>
      <c r="AIO3" s="631"/>
      <c r="AIP3" s="631"/>
      <c r="AIQ3" s="631"/>
      <c r="AIR3" s="631"/>
      <c r="AIS3" s="631"/>
      <c r="AIT3" s="631"/>
      <c r="AIU3" s="631"/>
      <c r="AIV3" s="631"/>
      <c r="AIW3" s="631"/>
      <c r="AIX3" s="631"/>
      <c r="AIY3" s="631"/>
      <c r="AIZ3" s="631"/>
      <c r="AJA3" s="631"/>
      <c r="AJB3" s="631"/>
      <c r="AJC3" s="631"/>
      <c r="AJD3" s="631"/>
      <c r="AJE3" s="631"/>
      <c r="AJF3" s="631"/>
      <c r="AJG3" s="631"/>
      <c r="AJH3" s="631"/>
      <c r="AJI3" s="631"/>
      <c r="AJJ3" s="631"/>
      <c r="AJK3" s="631"/>
      <c r="AJL3" s="631"/>
      <c r="AJM3" s="631"/>
      <c r="AJN3" s="631"/>
      <c r="AJO3" s="631"/>
      <c r="AJP3" s="631"/>
      <c r="AJQ3" s="631"/>
      <c r="AJR3" s="631"/>
      <c r="AJS3" s="631"/>
      <c r="AJT3" s="631"/>
      <c r="AJU3" s="631"/>
      <c r="AJV3" s="631"/>
      <c r="AJW3" s="631"/>
      <c r="AJX3" s="631"/>
      <c r="AJY3" s="631"/>
      <c r="AJZ3" s="631"/>
      <c r="AKA3" s="631"/>
      <c r="AKB3" s="631"/>
      <c r="AKC3" s="631"/>
      <c r="AKD3" s="631"/>
      <c r="AKE3" s="631"/>
      <c r="AKF3" s="631"/>
      <c r="AKG3" s="631"/>
      <c r="AKH3" s="631"/>
      <c r="AKI3" s="631"/>
      <c r="AKJ3" s="631"/>
      <c r="AKK3" s="631"/>
      <c r="AKL3" s="631"/>
      <c r="AKM3" s="631"/>
      <c r="AKN3" s="631"/>
      <c r="AKO3" s="631"/>
      <c r="AKP3" s="631"/>
      <c r="AKQ3" s="631"/>
      <c r="AKR3" s="631"/>
      <c r="AKS3" s="631"/>
      <c r="AKT3" s="631"/>
      <c r="AKU3" s="631"/>
      <c r="AKV3" s="631"/>
      <c r="AKW3" s="631"/>
      <c r="AKX3" s="631"/>
      <c r="AKY3" s="631"/>
      <c r="AKZ3" s="631"/>
      <c r="ALA3" s="631"/>
      <c r="ALB3" s="631"/>
      <c r="ALC3" s="631"/>
      <c r="ALD3" s="631"/>
      <c r="ALE3" s="631"/>
      <c r="ALF3" s="631"/>
      <c r="ALG3" s="631"/>
      <c r="ALH3" s="631"/>
      <c r="ALI3" s="631"/>
      <c r="ALJ3" s="631"/>
      <c r="ALK3" s="631"/>
      <c r="ALL3" s="631"/>
      <c r="ALM3" s="631"/>
      <c r="ALN3" s="631"/>
      <c r="ALO3" s="631"/>
      <c r="ALP3" s="631"/>
      <c r="ALQ3" s="631"/>
      <c r="ALR3" s="631"/>
      <c r="ALS3" s="631"/>
      <c r="ALT3" s="631"/>
      <c r="ALU3" s="631"/>
      <c r="ALV3" s="631"/>
      <c r="ALW3" s="631"/>
      <c r="ALX3" s="631"/>
      <c r="ALY3" s="631"/>
      <c r="ALZ3" s="631"/>
      <c r="AMA3" s="631"/>
      <c r="AMB3" s="631"/>
      <c r="AMC3" s="631"/>
      <c r="AMD3" s="631"/>
      <c r="AME3" s="631"/>
      <c r="AMF3" s="631"/>
      <c r="AMG3" s="631"/>
      <c r="AMH3" s="631"/>
      <c r="AMI3" s="631"/>
      <c r="AMJ3" s="631"/>
      <c r="AMK3" s="631"/>
      <c r="AML3" s="631"/>
      <c r="AMM3" s="631"/>
      <c r="AMN3" s="631"/>
      <c r="AMO3" s="631"/>
      <c r="AMP3" s="631"/>
      <c r="AMQ3" s="631"/>
      <c r="AMR3" s="631"/>
      <c r="AMS3" s="631"/>
      <c r="AMT3" s="631"/>
      <c r="AMU3" s="631"/>
      <c r="AMV3" s="631"/>
      <c r="AMW3" s="631"/>
      <c r="AMX3" s="631"/>
      <c r="AMY3" s="631"/>
      <c r="AMZ3" s="631"/>
      <c r="ANA3" s="631"/>
      <c r="ANB3" s="631"/>
      <c r="ANC3" s="631"/>
      <c r="AND3" s="631"/>
      <c r="ANE3" s="631"/>
      <c r="ANF3" s="631"/>
      <c r="ANG3" s="631"/>
      <c r="ANH3" s="631"/>
      <c r="ANI3" s="631"/>
      <c r="ANJ3" s="631"/>
      <c r="ANK3" s="631"/>
      <c r="ANL3" s="631"/>
      <c r="ANM3" s="631"/>
      <c r="ANN3" s="631"/>
      <c r="ANO3" s="631"/>
      <c r="ANP3" s="631"/>
      <c r="ANQ3" s="631"/>
      <c r="ANR3" s="631"/>
      <c r="ANS3" s="631"/>
      <c r="ANT3" s="631"/>
      <c r="ANU3" s="631"/>
      <c r="ANV3" s="631"/>
      <c r="ANW3" s="631"/>
      <c r="ANX3" s="631"/>
      <c r="ANY3" s="631"/>
      <c r="ANZ3" s="631"/>
      <c r="AOA3" s="631"/>
      <c r="AOB3" s="631"/>
      <c r="AOC3" s="631"/>
      <c r="AOD3" s="631"/>
      <c r="AOE3" s="631"/>
      <c r="AOF3" s="631"/>
      <c r="AOG3" s="631"/>
      <c r="AOH3" s="631"/>
      <c r="AOI3" s="631"/>
      <c r="AOJ3" s="631"/>
      <c r="AOK3" s="631"/>
      <c r="AOL3" s="631"/>
      <c r="AOM3" s="631"/>
      <c r="AON3" s="631"/>
      <c r="AOO3" s="631"/>
      <c r="AOP3" s="631"/>
      <c r="AOQ3" s="631"/>
      <c r="AOR3" s="631"/>
      <c r="AOS3" s="631"/>
      <c r="AOT3" s="631"/>
      <c r="AOU3" s="631"/>
      <c r="AOV3" s="631"/>
      <c r="AOW3" s="631"/>
      <c r="AOX3" s="631"/>
      <c r="AOY3" s="631"/>
      <c r="AOZ3" s="631"/>
      <c r="APA3" s="631"/>
      <c r="APB3" s="631"/>
      <c r="APC3" s="631"/>
      <c r="APD3" s="631"/>
      <c r="APE3" s="631"/>
      <c r="APF3" s="631"/>
      <c r="APG3" s="631"/>
      <c r="APH3" s="631"/>
      <c r="API3" s="631"/>
      <c r="APJ3" s="631"/>
      <c r="APK3" s="631"/>
      <c r="APL3" s="631"/>
      <c r="APM3" s="631"/>
      <c r="APN3" s="631"/>
      <c r="APO3" s="631"/>
      <c r="APP3" s="631"/>
      <c r="APQ3" s="631"/>
      <c r="APR3" s="631"/>
      <c r="APS3" s="631"/>
      <c r="APT3" s="631"/>
      <c r="APU3" s="631"/>
      <c r="APV3" s="631"/>
      <c r="APW3" s="631"/>
      <c r="APX3" s="631"/>
      <c r="APY3" s="631"/>
      <c r="APZ3" s="631"/>
      <c r="AQA3" s="631"/>
      <c r="AQB3" s="631"/>
      <c r="AQC3" s="631"/>
      <c r="AQD3" s="631"/>
      <c r="AQE3" s="631"/>
      <c r="AQF3" s="631"/>
      <c r="AQG3" s="631"/>
      <c r="AQH3" s="631"/>
      <c r="AQI3" s="631"/>
      <c r="AQJ3" s="631"/>
      <c r="AQK3" s="631"/>
      <c r="AQL3" s="631"/>
      <c r="AQM3" s="631"/>
      <c r="AQN3" s="631"/>
      <c r="AQO3" s="631"/>
      <c r="AQP3" s="631"/>
      <c r="AQQ3" s="631"/>
      <c r="AQR3" s="631"/>
      <c r="AQS3" s="631"/>
      <c r="AQT3" s="631"/>
      <c r="AQU3" s="631"/>
      <c r="AQV3" s="631"/>
      <c r="AQW3" s="631"/>
      <c r="AQX3" s="631"/>
      <c r="AQY3" s="631"/>
      <c r="AQZ3" s="631"/>
      <c r="ARA3" s="631"/>
      <c r="ARB3" s="631"/>
      <c r="ARC3" s="631"/>
      <c r="ARD3" s="631"/>
      <c r="ARE3" s="631"/>
      <c r="ARF3" s="631"/>
      <c r="ARG3" s="631"/>
      <c r="ARH3" s="631"/>
      <c r="ARI3" s="631"/>
      <c r="ARJ3" s="631"/>
      <c r="ARK3" s="631"/>
      <c r="ARL3" s="631"/>
      <c r="ARM3" s="631"/>
      <c r="ARN3" s="631"/>
      <c r="ARO3" s="631"/>
      <c r="ARP3" s="631"/>
      <c r="ARQ3" s="631"/>
      <c r="ARR3" s="631"/>
      <c r="ARS3" s="631"/>
      <c r="ART3" s="631"/>
      <c r="ARU3" s="631"/>
      <c r="ARV3" s="631"/>
      <c r="ARW3" s="631"/>
      <c r="ARX3" s="631"/>
      <c r="ARY3" s="631"/>
      <c r="ARZ3" s="631"/>
      <c r="ASA3" s="631"/>
      <c r="ASB3" s="631"/>
      <c r="ASC3" s="631"/>
      <c r="ASD3" s="631"/>
      <c r="ASE3" s="631"/>
      <c r="ASF3" s="631"/>
      <c r="ASG3" s="631"/>
      <c r="ASH3" s="631"/>
      <c r="ASI3" s="631"/>
      <c r="ASJ3" s="631"/>
      <c r="ASK3" s="631"/>
      <c r="ASL3" s="631"/>
      <c r="ASM3" s="631"/>
      <c r="ASN3" s="631"/>
      <c r="ASO3" s="631"/>
      <c r="ASP3" s="631"/>
      <c r="ASQ3" s="631"/>
      <c r="ASR3" s="631"/>
      <c r="ASS3" s="631"/>
      <c r="AST3" s="631"/>
      <c r="ASU3" s="631"/>
      <c r="ASV3" s="631"/>
      <c r="ASW3" s="631"/>
      <c r="ASX3" s="631"/>
      <c r="ASY3" s="631"/>
      <c r="ASZ3" s="631"/>
      <c r="ATA3" s="631"/>
      <c r="ATB3" s="631"/>
      <c r="ATC3" s="631"/>
      <c r="ATD3" s="631"/>
      <c r="ATE3" s="631"/>
      <c r="ATF3" s="631"/>
      <c r="ATG3" s="631"/>
      <c r="ATH3" s="631"/>
      <c r="ATI3" s="631"/>
      <c r="ATJ3" s="631"/>
      <c r="ATK3" s="631"/>
      <c r="ATL3" s="631"/>
      <c r="ATM3" s="631"/>
      <c r="ATN3" s="631"/>
      <c r="ATO3" s="631"/>
      <c r="ATP3" s="631"/>
      <c r="ATQ3" s="631"/>
      <c r="ATR3" s="631"/>
      <c r="ATS3" s="631"/>
      <c r="ATT3" s="631"/>
      <c r="ATU3" s="631"/>
      <c r="ATV3" s="631"/>
      <c r="ATW3" s="631"/>
      <c r="ATX3" s="631"/>
      <c r="ATY3" s="631"/>
      <c r="ATZ3" s="631"/>
      <c r="AUA3" s="631"/>
      <c r="AUB3" s="631"/>
      <c r="AUC3" s="631"/>
      <c r="AUD3" s="631"/>
      <c r="AUE3" s="631"/>
      <c r="AUF3" s="631"/>
      <c r="AUG3" s="631"/>
      <c r="AUH3" s="631"/>
      <c r="AUI3" s="631"/>
      <c r="AUJ3" s="631"/>
      <c r="AUK3" s="631"/>
      <c r="AUL3" s="631"/>
      <c r="AUM3" s="631"/>
      <c r="AUN3" s="631"/>
      <c r="AUO3" s="631"/>
      <c r="AUP3" s="631"/>
      <c r="AUQ3" s="631"/>
      <c r="AUR3" s="631"/>
      <c r="AUS3" s="631"/>
      <c r="AUT3" s="631"/>
      <c r="AUU3" s="631"/>
      <c r="AUV3" s="631"/>
      <c r="AUW3" s="631"/>
      <c r="AUX3" s="631"/>
      <c r="AUY3" s="631"/>
      <c r="AUZ3" s="631"/>
      <c r="AVA3" s="631"/>
      <c r="AVB3" s="631"/>
      <c r="AVC3" s="631"/>
      <c r="AVD3" s="631"/>
      <c r="AVE3" s="631"/>
      <c r="AVF3" s="631"/>
      <c r="AVG3" s="631"/>
      <c r="AVH3" s="631"/>
      <c r="AVI3" s="631"/>
      <c r="AVJ3" s="631"/>
      <c r="AVK3" s="631"/>
      <c r="AVL3" s="631"/>
      <c r="AVM3" s="631"/>
      <c r="AVN3" s="631"/>
      <c r="AVO3" s="631"/>
      <c r="AVP3" s="631"/>
      <c r="AVQ3" s="631"/>
      <c r="AVR3" s="631"/>
      <c r="AVS3" s="631"/>
      <c r="AVT3" s="631"/>
      <c r="AVU3" s="631"/>
      <c r="AVV3" s="631"/>
      <c r="AVW3" s="631"/>
      <c r="AVX3" s="631"/>
      <c r="AVY3" s="631"/>
      <c r="AVZ3" s="631"/>
      <c r="AWA3" s="631"/>
      <c r="AWB3" s="631"/>
      <c r="AWC3" s="631"/>
      <c r="AWD3" s="631"/>
      <c r="AWE3" s="631"/>
      <c r="AWF3" s="631"/>
      <c r="AWG3" s="631"/>
      <c r="AWH3" s="631"/>
      <c r="AWI3" s="631"/>
      <c r="AWJ3" s="631"/>
      <c r="AWK3" s="631"/>
      <c r="AWL3" s="631"/>
      <c r="AWM3" s="631"/>
      <c r="AWN3" s="631"/>
      <c r="AWO3" s="631"/>
      <c r="AWP3" s="631"/>
      <c r="AWQ3" s="631"/>
      <c r="AWR3" s="631"/>
      <c r="AWS3" s="631"/>
      <c r="AWT3" s="631"/>
      <c r="AWU3" s="631"/>
      <c r="AWV3" s="631"/>
      <c r="AWW3" s="631"/>
      <c r="AWX3" s="631"/>
      <c r="AWY3" s="631"/>
      <c r="AWZ3" s="631"/>
      <c r="AXA3" s="631"/>
      <c r="AXB3" s="631"/>
      <c r="AXC3" s="631"/>
      <c r="AXD3" s="631"/>
      <c r="AXE3" s="631"/>
      <c r="AXF3" s="631"/>
      <c r="AXG3" s="631"/>
      <c r="AXH3" s="631"/>
      <c r="AXI3" s="631"/>
      <c r="AXJ3" s="631"/>
      <c r="AXK3" s="631"/>
      <c r="AXL3" s="631"/>
      <c r="AXM3" s="631"/>
      <c r="AXN3" s="631"/>
      <c r="AXO3" s="631"/>
      <c r="AXP3" s="631"/>
      <c r="AXQ3" s="631"/>
      <c r="AXR3" s="631"/>
      <c r="AXS3" s="631"/>
      <c r="AXT3" s="631"/>
      <c r="AXU3" s="631"/>
      <c r="AXV3" s="631"/>
      <c r="AXW3" s="631"/>
      <c r="AXX3" s="631"/>
      <c r="AXY3" s="631"/>
      <c r="AXZ3" s="631"/>
      <c r="AYA3" s="631"/>
      <c r="AYB3" s="631"/>
      <c r="AYC3" s="631"/>
      <c r="AYD3" s="631"/>
      <c r="AYE3" s="631"/>
      <c r="AYF3" s="631"/>
      <c r="AYG3" s="631"/>
      <c r="AYH3" s="631"/>
      <c r="AYI3" s="631"/>
      <c r="AYJ3" s="631"/>
      <c r="AYK3" s="631"/>
      <c r="AYL3" s="631"/>
      <c r="AYM3" s="631"/>
      <c r="AYN3" s="631"/>
      <c r="AYO3" s="631"/>
      <c r="AYP3" s="631"/>
      <c r="AYQ3" s="631"/>
      <c r="AYR3" s="631"/>
      <c r="AYS3" s="631"/>
      <c r="AYT3" s="631"/>
      <c r="AYU3" s="631"/>
      <c r="AYV3" s="631"/>
      <c r="AYW3" s="631"/>
      <c r="AYX3" s="631"/>
      <c r="AYY3" s="631"/>
      <c r="AYZ3" s="631"/>
      <c r="AZA3" s="631"/>
      <c r="AZB3" s="631"/>
      <c r="AZC3" s="631"/>
      <c r="AZD3" s="631"/>
      <c r="AZE3" s="631"/>
      <c r="AZF3" s="631"/>
      <c r="AZG3" s="631"/>
      <c r="AZH3" s="631"/>
      <c r="AZI3" s="631"/>
      <c r="AZJ3" s="631"/>
      <c r="AZK3" s="631"/>
      <c r="AZL3" s="631"/>
      <c r="AZM3" s="631"/>
      <c r="AZN3" s="631"/>
      <c r="AZO3" s="631"/>
      <c r="AZP3" s="631"/>
      <c r="AZQ3" s="631"/>
      <c r="AZR3" s="631"/>
      <c r="AZS3" s="631"/>
      <c r="AZT3" s="631"/>
      <c r="AZU3" s="631"/>
      <c r="AZV3" s="631"/>
      <c r="AZW3" s="631"/>
      <c r="AZX3" s="631"/>
      <c r="AZY3" s="631"/>
      <c r="AZZ3" s="631"/>
      <c r="BAA3" s="631"/>
      <c r="BAB3" s="631"/>
      <c r="BAC3" s="631"/>
      <c r="BAD3" s="631"/>
      <c r="BAE3" s="631"/>
      <c r="BAF3" s="631"/>
      <c r="BAG3" s="631"/>
      <c r="BAH3" s="631"/>
      <c r="BAI3" s="631"/>
      <c r="BAJ3" s="631"/>
      <c r="BAK3" s="631"/>
      <c r="BAL3" s="631"/>
      <c r="BAM3" s="631"/>
      <c r="BAN3" s="631"/>
      <c r="BAO3" s="631"/>
      <c r="BAP3" s="631"/>
      <c r="BAQ3" s="631"/>
      <c r="BAR3" s="631"/>
      <c r="BAS3" s="631"/>
      <c r="BAT3" s="631"/>
      <c r="BAU3" s="631"/>
      <c r="BAV3" s="631"/>
      <c r="BAW3" s="631"/>
      <c r="BAX3" s="631"/>
      <c r="BAY3" s="631"/>
      <c r="BAZ3" s="631"/>
      <c r="BBA3" s="631"/>
      <c r="BBB3" s="631"/>
      <c r="BBC3" s="631"/>
      <c r="BBD3" s="631"/>
      <c r="BBE3" s="631"/>
      <c r="BBF3" s="631"/>
      <c r="BBG3" s="631"/>
      <c r="BBH3" s="631"/>
      <c r="BBI3" s="631"/>
      <c r="BBJ3" s="631"/>
      <c r="BBK3" s="631"/>
      <c r="BBL3" s="631"/>
      <c r="BBM3" s="631"/>
      <c r="BBN3" s="631"/>
      <c r="BBO3" s="631"/>
      <c r="BBP3" s="631"/>
      <c r="BBQ3" s="631"/>
      <c r="BBR3" s="631"/>
      <c r="BBS3" s="631"/>
      <c r="BBT3" s="631"/>
      <c r="BBU3" s="631"/>
      <c r="BBV3" s="631"/>
      <c r="BBW3" s="631"/>
      <c r="BBX3" s="631"/>
      <c r="BBY3" s="631"/>
      <c r="BBZ3" s="631"/>
      <c r="BCA3" s="631"/>
      <c r="BCB3" s="631"/>
      <c r="BCC3" s="631"/>
      <c r="BCD3" s="631"/>
      <c r="BCE3" s="631"/>
      <c r="BCF3" s="631"/>
      <c r="BCG3" s="631"/>
      <c r="BCH3" s="631"/>
      <c r="BCI3" s="631"/>
      <c r="BCJ3" s="631"/>
      <c r="BCK3" s="631"/>
      <c r="BCL3" s="631"/>
      <c r="BCM3" s="631"/>
      <c r="BCN3" s="631"/>
      <c r="BCO3" s="631"/>
      <c r="BCP3" s="631"/>
      <c r="BCQ3" s="631"/>
      <c r="BCR3" s="631"/>
      <c r="BCS3" s="631"/>
      <c r="BCT3" s="631"/>
      <c r="BCU3" s="631"/>
      <c r="BCV3" s="631"/>
      <c r="BCW3" s="631"/>
      <c r="BCX3" s="631"/>
      <c r="BCY3" s="631"/>
      <c r="BCZ3" s="631"/>
      <c r="BDA3" s="631"/>
      <c r="BDB3" s="631"/>
      <c r="BDC3" s="631"/>
      <c r="BDD3" s="631"/>
      <c r="BDE3" s="631"/>
      <c r="BDF3" s="631"/>
      <c r="BDG3" s="631"/>
      <c r="BDH3" s="631"/>
      <c r="BDI3" s="631"/>
      <c r="BDJ3" s="631"/>
      <c r="BDK3" s="631"/>
      <c r="BDL3" s="631"/>
      <c r="BDM3" s="631"/>
      <c r="BDN3" s="631"/>
      <c r="BDO3" s="631"/>
      <c r="BDP3" s="631"/>
      <c r="BDQ3" s="631"/>
      <c r="BDR3" s="631"/>
      <c r="BDS3" s="631"/>
      <c r="BDT3" s="631"/>
      <c r="BDU3" s="631"/>
      <c r="BDV3" s="631"/>
      <c r="BDW3" s="631"/>
      <c r="BDX3" s="631"/>
      <c r="BDY3" s="631"/>
      <c r="BDZ3" s="631"/>
      <c r="BEA3" s="631"/>
      <c r="BEB3" s="631"/>
      <c r="BEC3" s="631"/>
      <c r="BED3" s="631"/>
      <c r="BEE3" s="631"/>
      <c r="BEF3" s="631"/>
      <c r="BEG3" s="631"/>
      <c r="BEH3" s="631"/>
      <c r="BEI3" s="631"/>
      <c r="BEJ3" s="631"/>
      <c r="BEK3" s="631"/>
      <c r="BEL3" s="631"/>
      <c r="BEM3" s="631"/>
      <c r="BEN3" s="631"/>
      <c r="BEO3" s="631"/>
      <c r="BEP3" s="631"/>
      <c r="BEQ3" s="631"/>
      <c r="BER3" s="631"/>
      <c r="BES3" s="631"/>
      <c r="BET3" s="631"/>
      <c r="BEU3" s="631"/>
      <c r="BEV3" s="631"/>
      <c r="BEW3" s="631"/>
      <c r="BEX3" s="631"/>
      <c r="BEY3" s="631"/>
      <c r="BEZ3" s="631"/>
      <c r="BFA3" s="631"/>
      <c r="BFB3" s="631"/>
      <c r="BFC3" s="631"/>
      <c r="BFD3" s="631"/>
      <c r="BFE3" s="631"/>
      <c r="BFF3" s="631"/>
      <c r="BFG3" s="631"/>
      <c r="BFH3" s="631"/>
      <c r="BFI3" s="631"/>
      <c r="BFJ3" s="631"/>
      <c r="BFK3" s="631"/>
      <c r="BFL3" s="631"/>
      <c r="BFM3" s="631"/>
      <c r="BFN3" s="631"/>
      <c r="BFO3" s="631"/>
      <c r="BFP3" s="631"/>
      <c r="BFQ3" s="631"/>
      <c r="BFR3" s="631"/>
      <c r="BFS3" s="631"/>
      <c r="BFT3" s="631"/>
      <c r="BFU3" s="631"/>
      <c r="BFV3" s="631"/>
      <c r="BFW3" s="631"/>
      <c r="BFX3" s="631"/>
      <c r="BFY3" s="631"/>
      <c r="BFZ3" s="631"/>
      <c r="BGA3" s="631"/>
      <c r="BGB3" s="631"/>
      <c r="BGC3" s="631"/>
      <c r="BGD3" s="631"/>
      <c r="BGE3" s="631"/>
      <c r="BGF3" s="631"/>
      <c r="BGG3" s="631"/>
      <c r="BGH3" s="631"/>
      <c r="BGI3" s="631"/>
      <c r="BGJ3" s="631"/>
      <c r="BGK3" s="631"/>
      <c r="BGL3" s="631"/>
      <c r="BGM3" s="631"/>
      <c r="BGN3" s="631"/>
      <c r="BGO3" s="631"/>
      <c r="BGP3" s="631"/>
      <c r="BGQ3" s="631"/>
      <c r="BGR3" s="631"/>
      <c r="BGS3" s="631"/>
      <c r="BGT3" s="631"/>
      <c r="BGU3" s="631"/>
      <c r="BGV3" s="631"/>
      <c r="BGW3" s="631"/>
      <c r="BGX3" s="631"/>
      <c r="BGY3" s="631"/>
      <c r="BGZ3" s="631"/>
      <c r="BHA3" s="631"/>
      <c r="BHB3" s="631"/>
      <c r="BHC3" s="631"/>
      <c r="BHD3" s="631"/>
      <c r="BHE3" s="631"/>
      <c r="BHF3" s="631"/>
      <c r="BHG3" s="631"/>
      <c r="BHH3" s="631"/>
      <c r="BHI3" s="631"/>
      <c r="BHJ3" s="631"/>
      <c r="BHK3" s="631"/>
      <c r="BHL3" s="631"/>
      <c r="BHM3" s="631"/>
      <c r="BHN3" s="631"/>
      <c r="BHO3" s="631"/>
      <c r="BHP3" s="631"/>
      <c r="BHQ3" s="631"/>
      <c r="BHR3" s="631"/>
      <c r="BHS3" s="631"/>
      <c r="BHT3" s="631"/>
      <c r="BHU3" s="631"/>
      <c r="BHV3" s="631"/>
      <c r="BHW3" s="631"/>
      <c r="BHX3" s="631"/>
      <c r="BHY3" s="631"/>
      <c r="BHZ3" s="631"/>
      <c r="BIA3" s="631"/>
      <c r="BIB3" s="631"/>
      <c r="BIC3" s="631"/>
      <c r="BID3" s="631"/>
      <c r="BIE3" s="631"/>
      <c r="BIF3" s="631"/>
      <c r="BIG3" s="631"/>
      <c r="BIH3" s="631"/>
      <c r="BII3" s="631"/>
      <c r="BIJ3" s="631"/>
      <c r="BIK3" s="631"/>
      <c r="BIL3" s="631"/>
      <c r="BIM3" s="631"/>
      <c r="BIN3" s="631"/>
      <c r="BIO3" s="631"/>
      <c r="BIP3" s="631"/>
      <c r="BIQ3" s="631"/>
      <c r="BIR3" s="631"/>
      <c r="BIS3" s="631"/>
      <c r="BIT3" s="631"/>
      <c r="BIU3" s="631"/>
      <c r="BIV3" s="631"/>
      <c r="BIW3" s="631"/>
      <c r="BIX3" s="631"/>
      <c r="BIY3" s="631"/>
      <c r="BIZ3" s="631"/>
      <c r="BJA3" s="631"/>
      <c r="BJB3" s="631"/>
      <c r="BJC3" s="631"/>
      <c r="BJD3" s="631"/>
      <c r="BJE3" s="631"/>
      <c r="BJF3" s="631"/>
      <c r="BJG3" s="631"/>
      <c r="BJH3" s="631"/>
      <c r="BJI3" s="631"/>
      <c r="BJJ3" s="631"/>
      <c r="BJK3" s="631"/>
      <c r="BJL3" s="631"/>
      <c r="BJM3" s="631"/>
      <c r="BJN3" s="631"/>
      <c r="BJO3" s="631"/>
      <c r="BJP3" s="631"/>
      <c r="BJQ3" s="631"/>
      <c r="BJR3" s="631"/>
      <c r="BJS3" s="631"/>
      <c r="BJT3" s="631"/>
      <c r="BJU3" s="631"/>
      <c r="BJV3" s="631"/>
      <c r="BJW3" s="631"/>
      <c r="BJX3" s="631"/>
      <c r="BJY3" s="631"/>
      <c r="BJZ3" s="631"/>
      <c r="BKA3" s="631"/>
      <c r="BKB3" s="631"/>
      <c r="BKC3" s="631"/>
      <c r="BKD3" s="631"/>
      <c r="BKE3" s="631"/>
      <c r="BKF3" s="631"/>
      <c r="BKG3" s="631"/>
      <c r="BKH3" s="631"/>
      <c r="BKI3" s="631"/>
      <c r="BKJ3" s="631"/>
      <c r="BKK3" s="631"/>
      <c r="BKL3" s="631"/>
      <c r="BKM3" s="631"/>
      <c r="BKN3" s="631"/>
      <c r="BKO3" s="631"/>
      <c r="BKP3" s="631"/>
      <c r="BKQ3" s="631"/>
      <c r="BKR3" s="631"/>
      <c r="BKS3" s="631"/>
      <c r="BKT3" s="631"/>
      <c r="BKU3" s="631"/>
      <c r="BKV3" s="631"/>
      <c r="BKW3" s="631"/>
      <c r="BKX3" s="631"/>
      <c r="BKY3" s="631"/>
      <c r="BKZ3" s="631"/>
      <c r="BLA3" s="631"/>
      <c r="BLB3" s="631"/>
      <c r="BLC3" s="631"/>
      <c r="BLD3" s="631"/>
      <c r="BLE3" s="631"/>
      <c r="BLF3" s="631"/>
      <c r="BLG3" s="631"/>
      <c r="BLH3" s="631"/>
      <c r="BLI3" s="631"/>
      <c r="BLJ3" s="631"/>
      <c r="BLK3" s="631"/>
      <c r="BLL3" s="631"/>
      <c r="BLM3" s="631"/>
      <c r="BLN3" s="631"/>
      <c r="BLO3" s="631"/>
      <c r="BLP3" s="631"/>
      <c r="BLQ3" s="631"/>
      <c r="BLR3" s="631"/>
      <c r="BLS3" s="631"/>
      <c r="BLT3" s="631"/>
      <c r="BLU3" s="631"/>
      <c r="BLV3" s="631"/>
      <c r="BLW3" s="631"/>
      <c r="BLX3" s="631"/>
      <c r="BLY3" s="631"/>
      <c r="BLZ3" s="631"/>
      <c r="BMA3" s="631"/>
      <c r="BMB3" s="631"/>
      <c r="BMC3" s="631"/>
      <c r="BMD3" s="631"/>
      <c r="BME3" s="631"/>
      <c r="BMF3" s="631"/>
      <c r="BMG3" s="631"/>
      <c r="BMH3" s="631"/>
      <c r="BMI3" s="631"/>
      <c r="BMJ3" s="631"/>
      <c r="BMK3" s="631"/>
      <c r="BML3" s="631"/>
      <c r="BMM3" s="631"/>
      <c r="BMN3" s="631"/>
      <c r="BMO3" s="631"/>
      <c r="BMP3" s="631"/>
      <c r="BMQ3" s="631"/>
      <c r="BMR3" s="631"/>
      <c r="BMS3" s="631"/>
      <c r="BMT3" s="631"/>
      <c r="BMU3" s="631"/>
      <c r="BMV3" s="631"/>
      <c r="BMW3" s="631"/>
      <c r="BMX3" s="631"/>
      <c r="BMY3" s="631"/>
      <c r="BMZ3" s="631"/>
      <c r="BNA3" s="631"/>
      <c r="BNB3" s="631"/>
      <c r="BNC3" s="631"/>
      <c r="BND3" s="631"/>
      <c r="BNE3" s="631"/>
      <c r="BNF3" s="631"/>
      <c r="BNG3" s="631"/>
      <c r="BNH3" s="631"/>
      <c r="BNI3" s="631"/>
      <c r="BNJ3" s="631"/>
      <c r="BNK3" s="631"/>
      <c r="BNL3" s="631"/>
      <c r="BNM3" s="631"/>
      <c r="BNN3" s="631"/>
      <c r="BNO3" s="631"/>
      <c r="BNP3" s="631"/>
      <c r="BNQ3" s="631"/>
      <c r="BNR3" s="631"/>
      <c r="BNS3" s="631"/>
      <c r="BNT3" s="631"/>
      <c r="BNU3" s="631"/>
      <c r="BNV3" s="631"/>
      <c r="BNW3" s="631"/>
      <c r="BNX3" s="631"/>
      <c r="BNY3" s="631"/>
      <c r="BNZ3" s="631"/>
      <c r="BOA3" s="631"/>
      <c r="BOB3" s="631"/>
      <c r="BOC3" s="631"/>
      <c r="BOD3" s="631"/>
      <c r="BOE3" s="631"/>
      <c r="BOF3" s="631"/>
      <c r="BOG3" s="631"/>
      <c r="BOH3" s="631"/>
      <c r="BOI3" s="631"/>
      <c r="BOJ3" s="631"/>
      <c r="BOK3" s="631"/>
      <c r="BOL3" s="631"/>
      <c r="BOM3" s="631"/>
      <c r="BON3" s="631"/>
      <c r="BOO3" s="631"/>
      <c r="BOP3" s="631"/>
      <c r="BOQ3" s="631"/>
      <c r="BOR3" s="631"/>
      <c r="BOS3" s="631"/>
      <c r="BOT3" s="631"/>
      <c r="BOU3" s="631"/>
      <c r="BOV3" s="631"/>
      <c r="BOW3" s="631"/>
      <c r="BOX3" s="631"/>
      <c r="BOY3" s="631"/>
      <c r="BOZ3" s="631"/>
      <c r="BPA3" s="631"/>
      <c r="BPB3" s="631"/>
      <c r="BPC3" s="631"/>
      <c r="BPD3" s="631"/>
      <c r="BPE3" s="631"/>
      <c r="BPF3" s="631"/>
      <c r="BPG3" s="631"/>
      <c r="BPH3" s="631"/>
      <c r="BPI3" s="631"/>
      <c r="BPJ3" s="631"/>
      <c r="BPK3" s="631"/>
      <c r="BPL3" s="631"/>
      <c r="BPM3" s="631"/>
      <c r="BPN3" s="631"/>
      <c r="BPO3" s="631"/>
      <c r="BPP3" s="631"/>
      <c r="BPQ3" s="631"/>
      <c r="BPR3" s="631"/>
      <c r="BPS3" s="631"/>
      <c r="BPT3" s="631"/>
      <c r="BPU3" s="631"/>
      <c r="BPV3" s="631"/>
      <c r="BPW3" s="631"/>
      <c r="BPX3" s="631"/>
      <c r="BPY3" s="631"/>
      <c r="BPZ3" s="631"/>
      <c r="BQA3" s="631"/>
      <c r="BQB3" s="631"/>
      <c r="BQC3" s="631"/>
      <c r="BQD3" s="631"/>
      <c r="BQE3" s="631"/>
      <c r="BQF3" s="631"/>
      <c r="BQG3" s="631"/>
      <c r="BQH3" s="631"/>
      <c r="BQI3" s="631"/>
      <c r="BQJ3" s="631"/>
      <c r="BQK3" s="631"/>
      <c r="BQL3" s="631"/>
      <c r="BQM3" s="631"/>
      <c r="BQN3" s="631"/>
      <c r="BQO3" s="631"/>
      <c r="BQP3" s="631"/>
      <c r="BQQ3" s="631"/>
      <c r="BQR3" s="631"/>
      <c r="BQS3" s="631"/>
      <c r="BQT3" s="631"/>
      <c r="BQU3" s="631"/>
      <c r="BQV3" s="631"/>
      <c r="BQW3" s="631"/>
      <c r="BQX3" s="631"/>
      <c r="BQY3" s="631"/>
      <c r="BQZ3" s="631"/>
      <c r="BRA3" s="631"/>
      <c r="BRB3" s="631"/>
      <c r="BRC3" s="631"/>
      <c r="BRD3" s="631"/>
      <c r="BRE3" s="631"/>
      <c r="BRF3" s="631"/>
      <c r="BRG3" s="631"/>
      <c r="BRH3" s="631"/>
      <c r="BRI3" s="631"/>
      <c r="BRJ3" s="631"/>
      <c r="BRK3" s="631"/>
      <c r="BRL3" s="631"/>
      <c r="BRM3" s="631"/>
      <c r="BRN3" s="631"/>
      <c r="BRO3" s="631"/>
      <c r="BRP3" s="631"/>
      <c r="BRQ3" s="631"/>
      <c r="BRR3" s="631"/>
      <c r="BRS3" s="631"/>
      <c r="BRT3" s="631"/>
      <c r="BRU3" s="631"/>
      <c r="BRV3" s="631"/>
      <c r="BRW3" s="631"/>
      <c r="BRX3" s="631"/>
      <c r="BRY3" s="631"/>
      <c r="BRZ3" s="631"/>
      <c r="BSA3" s="631"/>
      <c r="BSB3" s="631"/>
      <c r="BSC3" s="631"/>
      <c r="BSD3" s="631"/>
      <c r="BSE3" s="631"/>
      <c r="BSF3" s="631"/>
      <c r="BSG3" s="631"/>
      <c r="BSH3" s="631"/>
      <c r="BSI3" s="631"/>
      <c r="BSJ3" s="631"/>
      <c r="BSK3" s="631"/>
      <c r="BSL3" s="631"/>
      <c r="BSM3" s="631"/>
      <c r="BSN3" s="631"/>
      <c r="BSO3" s="631"/>
      <c r="BSP3" s="631"/>
      <c r="BSQ3" s="631"/>
      <c r="BSR3" s="631"/>
      <c r="BSS3" s="631"/>
      <c r="BST3" s="631"/>
      <c r="BSU3" s="631"/>
      <c r="BSV3" s="631"/>
      <c r="BSW3" s="631"/>
      <c r="BSX3" s="631"/>
      <c r="BSY3" s="631"/>
      <c r="BSZ3" s="631"/>
      <c r="BTA3" s="631"/>
      <c r="BTB3" s="631"/>
      <c r="BTC3" s="631"/>
      <c r="BTD3" s="631"/>
      <c r="BTE3" s="631"/>
      <c r="BTF3" s="631"/>
      <c r="BTG3" s="631"/>
      <c r="BTH3" s="631"/>
      <c r="BTI3" s="631"/>
      <c r="BTJ3" s="631"/>
      <c r="BTK3" s="631"/>
      <c r="BTL3" s="631"/>
      <c r="BTM3" s="631"/>
      <c r="BTN3" s="631"/>
      <c r="BTO3" s="631"/>
      <c r="BTP3" s="631"/>
      <c r="BTQ3" s="631"/>
      <c r="BTR3" s="631"/>
      <c r="BTS3" s="631"/>
      <c r="BTT3" s="631"/>
      <c r="BTU3" s="631"/>
      <c r="BTV3" s="631"/>
      <c r="BTW3" s="631"/>
      <c r="BTX3" s="631"/>
      <c r="BTY3" s="631"/>
      <c r="BTZ3" s="631"/>
      <c r="BUA3" s="631"/>
      <c r="BUB3" s="631"/>
      <c r="BUC3" s="631"/>
      <c r="BUD3" s="631"/>
      <c r="BUE3" s="631"/>
      <c r="BUF3" s="631"/>
      <c r="BUG3" s="631"/>
      <c r="BUH3" s="631"/>
      <c r="BUI3" s="631"/>
      <c r="BUJ3" s="631"/>
      <c r="BUK3" s="631"/>
      <c r="BUL3" s="631"/>
      <c r="BUM3" s="631"/>
      <c r="BUN3" s="631"/>
      <c r="BUO3" s="631"/>
      <c r="BUP3" s="631"/>
      <c r="BUQ3" s="631"/>
      <c r="BUR3" s="631"/>
      <c r="BUS3" s="631"/>
      <c r="BUT3" s="631"/>
      <c r="BUU3" s="631"/>
      <c r="BUV3" s="631"/>
      <c r="BUW3" s="631"/>
      <c r="BUX3" s="631"/>
      <c r="BUY3" s="631"/>
      <c r="BUZ3" s="631"/>
      <c r="BVA3" s="631"/>
      <c r="BVB3" s="631"/>
      <c r="BVC3" s="631"/>
      <c r="BVD3" s="631"/>
      <c r="BVE3" s="631"/>
      <c r="BVF3" s="631"/>
      <c r="BVG3" s="631"/>
      <c r="BVH3" s="631"/>
      <c r="BVI3" s="631"/>
      <c r="BVJ3" s="631"/>
      <c r="BVK3" s="631"/>
      <c r="BVL3" s="631"/>
      <c r="BVM3" s="631"/>
      <c r="BVN3" s="631"/>
      <c r="BVO3" s="631"/>
      <c r="BVP3" s="631"/>
      <c r="BVQ3" s="631"/>
      <c r="BVR3" s="631"/>
      <c r="BVS3" s="631"/>
      <c r="BVT3" s="631"/>
      <c r="BVU3" s="631"/>
      <c r="BVV3" s="631"/>
      <c r="BVW3" s="631"/>
      <c r="BVX3" s="631"/>
      <c r="BVY3" s="631"/>
      <c r="BVZ3" s="631"/>
      <c r="BWA3" s="631"/>
      <c r="BWB3" s="631"/>
      <c r="BWC3" s="631"/>
      <c r="BWD3" s="631"/>
      <c r="BWE3" s="631"/>
      <c r="BWF3" s="631"/>
      <c r="BWG3" s="631"/>
      <c r="BWH3" s="631"/>
      <c r="BWI3" s="631"/>
      <c r="BWJ3" s="631"/>
      <c r="BWK3" s="631"/>
      <c r="BWL3" s="631"/>
      <c r="BWM3" s="631"/>
      <c r="BWN3" s="631"/>
      <c r="BWO3" s="631"/>
      <c r="BWP3" s="631"/>
      <c r="BWQ3" s="631"/>
      <c r="BWR3" s="631"/>
      <c r="BWS3" s="631"/>
      <c r="BWT3" s="631"/>
      <c r="BWU3" s="631"/>
      <c r="BWV3" s="631"/>
      <c r="BWW3" s="631"/>
      <c r="BWX3" s="631"/>
      <c r="BWY3" s="631"/>
      <c r="BWZ3" s="631"/>
      <c r="BXA3" s="631"/>
      <c r="BXB3" s="631"/>
      <c r="BXC3" s="631"/>
      <c r="BXD3" s="631"/>
      <c r="BXE3" s="631"/>
      <c r="BXF3" s="631"/>
      <c r="BXG3" s="631"/>
      <c r="BXH3" s="631"/>
      <c r="BXI3" s="631"/>
      <c r="BXJ3" s="631"/>
      <c r="BXK3" s="631"/>
      <c r="BXL3" s="631"/>
      <c r="BXM3" s="631"/>
      <c r="BXN3" s="631"/>
      <c r="BXO3" s="631"/>
      <c r="BXP3" s="631"/>
      <c r="BXQ3" s="631"/>
      <c r="BXR3" s="631"/>
      <c r="BXS3" s="631"/>
      <c r="BXT3" s="631"/>
      <c r="BXU3" s="631"/>
      <c r="BXV3" s="631"/>
      <c r="BXW3" s="631"/>
      <c r="BXX3" s="631"/>
      <c r="BXY3" s="631"/>
      <c r="BXZ3" s="631"/>
      <c r="BYA3" s="631"/>
      <c r="BYB3" s="631"/>
      <c r="BYC3" s="631"/>
      <c r="BYD3" s="631"/>
      <c r="BYE3" s="631"/>
      <c r="BYF3" s="631"/>
      <c r="BYG3" s="631"/>
      <c r="BYH3" s="631"/>
      <c r="BYI3" s="631"/>
      <c r="BYJ3" s="631"/>
      <c r="BYK3" s="631"/>
      <c r="BYL3" s="631"/>
      <c r="BYM3" s="631"/>
      <c r="BYN3" s="631"/>
      <c r="BYO3" s="631"/>
      <c r="BYP3" s="631"/>
      <c r="BYQ3" s="631"/>
      <c r="BYR3" s="631"/>
      <c r="BYS3" s="631"/>
      <c r="BYT3" s="631"/>
      <c r="BYU3" s="631"/>
      <c r="BYV3" s="631"/>
      <c r="BYW3" s="631"/>
      <c r="BYX3" s="631"/>
      <c r="BYY3" s="631"/>
      <c r="BYZ3" s="631"/>
      <c r="BZA3" s="631"/>
      <c r="BZB3" s="631"/>
      <c r="BZC3" s="631"/>
      <c r="BZD3" s="631"/>
      <c r="BZE3" s="631"/>
      <c r="BZF3" s="631"/>
      <c r="BZG3" s="631"/>
      <c r="BZH3" s="631"/>
      <c r="BZI3" s="631"/>
      <c r="BZJ3" s="631"/>
      <c r="BZK3" s="631"/>
      <c r="BZL3" s="631"/>
      <c r="BZM3" s="631"/>
      <c r="BZN3" s="631"/>
      <c r="BZO3" s="631"/>
      <c r="BZP3" s="631"/>
      <c r="BZQ3" s="631"/>
      <c r="BZR3" s="631"/>
      <c r="BZS3" s="631"/>
      <c r="BZT3" s="631"/>
      <c r="BZU3" s="631"/>
      <c r="BZV3" s="631"/>
      <c r="BZW3" s="631"/>
      <c r="BZX3" s="631"/>
      <c r="BZY3" s="631"/>
      <c r="BZZ3" s="631"/>
      <c r="CAA3" s="631"/>
      <c r="CAB3" s="631"/>
      <c r="CAC3" s="631"/>
      <c r="CAD3" s="631"/>
      <c r="CAE3" s="631"/>
      <c r="CAF3" s="631"/>
      <c r="CAG3" s="631"/>
      <c r="CAH3" s="631"/>
      <c r="CAI3" s="631"/>
      <c r="CAJ3" s="631"/>
      <c r="CAK3" s="631"/>
      <c r="CAL3" s="631"/>
      <c r="CAM3" s="631"/>
      <c r="CAN3" s="631"/>
      <c r="CAO3" s="631"/>
      <c r="CAP3" s="631"/>
      <c r="CAQ3" s="631"/>
      <c r="CAR3" s="631"/>
      <c r="CAS3" s="631"/>
      <c r="CAT3" s="631"/>
      <c r="CAU3" s="631"/>
      <c r="CAV3" s="631"/>
      <c r="CAW3" s="631"/>
      <c r="CAX3" s="631"/>
      <c r="CAY3" s="631"/>
      <c r="CAZ3" s="631"/>
      <c r="CBA3" s="631"/>
      <c r="CBB3" s="631"/>
      <c r="CBC3" s="631"/>
      <c r="CBD3" s="631"/>
      <c r="CBE3" s="631"/>
      <c r="CBF3" s="631"/>
      <c r="CBG3" s="631"/>
      <c r="CBH3" s="631"/>
      <c r="CBI3" s="631"/>
      <c r="CBJ3" s="631"/>
      <c r="CBK3" s="631"/>
      <c r="CBL3" s="631"/>
      <c r="CBM3" s="631"/>
      <c r="CBN3" s="631"/>
      <c r="CBO3" s="631"/>
      <c r="CBP3" s="631"/>
      <c r="CBQ3" s="631"/>
      <c r="CBR3" s="631"/>
      <c r="CBS3" s="631"/>
      <c r="CBT3" s="631"/>
      <c r="CBU3" s="631"/>
      <c r="CBV3" s="631"/>
      <c r="CBW3" s="631"/>
      <c r="CBX3" s="631"/>
      <c r="CBY3" s="631"/>
      <c r="CBZ3" s="631"/>
      <c r="CCA3" s="631"/>
      <c r="CCB3" s="631"/>
      <c r="CCC3" s="631"/>
      <c r="CCD3" s="631"/>
      <c r="CCE3" s="631"/>
      <c r="CCF3" s="631"/>
      <c r="CCG3" s="631"/>
      <c r="CCH3" s="631"/>
      <c r="CCI3" s="631"/>
      <c r="CCJ3" s="631"/>
      <c r="CCK3" s="631"/>
      <c r="CCL3" s="631"/>
      <c r="CCM3" s="631"/>
      <c r="CCN3" s="631"/>
      <c r="CCO3" s="631"/>
      <c r="CCP3" s="631"/>
      <c r="CCQ3" s="631"/>
      <c r="CCR3" s="631"/>
      <c r="CCS3" s="631"/>
      <c r="CCT3" s="631"/>
      <c r="CCU3" s="631"/>
      <c r="CCV3" s="631"/>
      <c r="CCW3" s="631"/>
      <c r="CCX3" s="631"/>
      <c r="CCY3" s="631"/>
      <c r="CCZ3" s="631"/>
      <c r="CDA3" s="631"/>
      <c r="CDB3" s="631"/>
      <c r="CDC3" s="631"/>
      <c r="CDD3" s="631"/>
      <c r="CDE3" s="631"/>
      <c r="CDF3" s="631"/>
      <c r="CDG3" s="631"/>
      <c r="CDH3" s="631"/>
      <c r="CDI3" s="631"/>
      <c r="CDJ3" s="631"/>
      <c r="CDK3" s="631"/>
      <c r="CDL3" s="631"/>
      <c r="CDM3" s="631"/>
      <c r="CDN3" s="631"/>
      <c r="CDO3" s="631"/>
      <c r="CDP3" s="631"/>
      <c r="CDQ3" s="631"/>
      <c r="CDR3" s="631"/>
      <c r="CDS3" s="631"/>
      <c r="CDT3" s="631"/>
      <c r="CDU3" s="631"/>
      <c r="CDV3" s="631"/>
      <c r="CDW3" s="631"/>
      <c r="CDX3" s="631"/>
      <c r="CDY3" s="631"/>
      <c r="CDZ3" s="631"/>
      <c r="CEA3" s="631"/>
      <c r="CEB3" s="631"/>
      <c r="CEC3" s="631"/>
      <c r="CED3" s="631"/>
      <c r="CEE3" s="631"/>
      <c r="CEF3" s="631"/>
      <c r="CEG3" s="631"/>
      <c r="CEH3" s="631"/>
      <c r="CEI3" s="631"/>
      <c r="CEJ3" s="631"/>
      <c r="CEK3" s="631"/>
      <c r="CEL3" s="631"/>
      <c r="CEM3" s="631"/>
      <c r="CEN3" s="631"/>
      <c r="CEO3" s="631"/>
      <c r="CEP3" s="631"/>
      <c r="CEQ3" s="631"/>
      <c r="CER3" s="631"/>
      <c r="CES3" s="631"/>
      <c r="CET3" s="631"/>
      <c r="CEU3" s="631"/>
      <c r="CEV3" s="631"/>
      <c r="CEW3" s="631"/>
      <c r="CEX3" s="631"/>
      <c r="CEY3" s="631"/>
      <c r="CEZ3" s="631"/>
      <c r="CFA3" s="631"/>
      <c r="CFB3" s="631"/>
      <c r="CFC3" s="631"/>
      <c r="CFD3" s="631"/>
      <c r="CFE3" s="631"/>
      <c r="CFF3" s="631"/>
      <c r="CFG3" s="631"/>
      <c r="CFH3" s="631"/>
      <c r="CFI3" s="631"/>
      <c r="CFJ3" s="631"/>
      <c r="CFK3" s="631"/>
      <c r="CFL3" s="631"/>
      <c r="CFM3" s="631"/>
      <c r="CFN3" s="631"/>
      <c r="CFO3" s="631"/>
      <c r="CFP3" s="631"/>
      <c r="CFQ3" s="631"/>
      <c r="CFR3" s="631"/>
      <c r="CFS3" s="631"/>
      <c r="CFT3" s="631"/>
      <c r="CFU3" s="631"/>
      <c r="CFV3" s="631"/>
      <c r="CFW3" s="631"/>
      <c r="CFX3" s="631"/>
      <c r="CFY3" s="631"/>
      <c r="CFZ3" s="631"/>
      <c r="CGA3" s="631"/>
      <c r="CGB3" s="631"/>
      <c r="CGC3" s="631"/>
      <c r="CGD3" s="631"/>
      <c r="CGE3" s="631"/>
      <c r="CGF3" s="631"/>
      <c r="CGG3" s="631"/>
      <c r="CGH3" s="631"/>
      <c r="CGI3" s="631"/>
      <c r="CGJ3" s="631"/>
      <c r="CGK3" s="631"/>
      <c r="CGL3" s="631"/>
      <c r="CGM3" s="631"/>
      <c r="CGN3" s="631"/>
      <c r="CGO3" s="631"/>
      <c r="CGP3" s="631"/>
      <c r="CGQ3" s="631"/>
      <c r="CGR3" s="631"/>
      <c r="CGS3" s="631"/>
      <c r="CGT3" s="631"/>
      <c r="CGU3" s="631"/>
      <c r="CGV3" s="631"/>
      <c r="CGW3" s="631"/>
      <c r="CGX3" s="631"/>
      <c r="CGY3" s="631"/>
      <c r="CGZ3" s="631"/>
      <c r="CHA3" s="631"/>
      <c r="CHB3" s="631"/>
      <c r="CHC3" s="631"/>
      <c r="CHD3" s="631"/>
      <c r="CHE3" s="631"/>
      <c r="CHF3" s="631"/>
      <c r="CHG3" s="631"/>
      <c r="CHH3" s="631"/>
      <c r="CHI3" s="631"/>
      <c r="CHJ3" s="631"/>
      <c r="CHK3" s="631"/>
      <c r="CHL3" s="631"/>
      <c r="CHM3" s="631"/>
      <c r="CHN3" s="631"/>
      <c r="CHO3" s="631"/>
      <c r="CHP3" s="631"/>
      <c r="CHQ3" s="631"/>
      <c r="CHR3" s="631"/>
      <c r="CHS3" s="631"/>
      <c r="CHT3" s="631"/>
      <c r="CHU3" s="631"/>
      <c r="CHV3" s="631"/>
      <c r="CHW3" s="631"/>
      <c r="CHX3" s="631"/>
      <c r="CHY3" s="631"/>
      <c r="CHZ3" s="631"/>
      <c r="CIA3" s="631"/>
      <c r="CIB3" s="631"/>
      <c r="CIC3" s="631"/>
      <c r="CID3" s="631"/>
      <c r="CIE3" s="631"/>
      <c r="CIF3" s="631"/>
      <c r="CIG3" s="631"/>
      <c r="CIH3" s="631"/>
      <c r="CII3" s="631"/>
      <c r="CIJ3" s="631"/>
      <c r="CIK3" s="631"/>
      <c r="CIL3" s="631"/>
      <c r="CIM3" s="631"/>
      <c r="CIN3" s="631"/>
      <c r="CIO3" s="631"/>
      <c r="CIP3" s="631"/>
      <c r="CIQ3" s="631"/>
      <c r="CIR3" s="631"/>
      <c r="CIS3" s="631"/>
      <c r="CIT3" s="631"/>
      <c r="CIU3" s="631"/>
      <c r="CIV3" s="631"/>
      <c r="CIW3" s="631"/>
      <c r="CIX3" s="631"/>
      <c r="CIY3" s="631"/>
      <c r="CIZ3" s="631"/>
      <c r="CJA3" s="631"/>
      <c r="CJB3" s="631"/>
      <c r="CJC3" s="631"/>
      <c r="CJD3" s="631"/>
      <c r="CJE3" s="631"/>
      <c r="CJF3" s="631"/>
      <c r="CJG3" s="631"/>
      <c r="CJH3" s="631"/>
      <c r="CJI3" s="631"/>
      <c r="CJJ3" s="631"/>
      <c r="CJK3" s="631"/>
      <c r="CJL3" s="631"/>
      <c r="CJM3" s="631"/>
      <c r="CJN3" s="631"/>
      <c r="CJO3" s="631"/>
      <c r="CJP3" s="631"/>
      <c r="CJQ3" s="631"/>
      <c r="CJR3" s="631"/>
      <c r="CJS3" s="631"/>
      <c r="CJT3" s="631"/>
      <c r="CJU3" s="631"/>
      <c r="CJV3" s="631"/>
      <c r="CJW3" s="631"/>
      <c r="CJX3" s="631"/>
      <c r="CJY3" s="631"/>
      <c r="CJZ3" s="631"/>
      <c r="CKA3" s="631"/>
      <c r="CKB3" s="631"/>
      <c r="CKC3" s="631"/>
      <c r="CKD3" s="631"/>
      <c r="CKE3" s="631"/>
      <c r="CKF3" s="631"/>
      <c r="CKG3" s="631"/>
      <c r="CKH3" s="631"/>
      <c r="CKI3" s="631"/>
      <c r="CKJ3" s="631"/>
      <c r="CKK3" s="631"/>
      <c r="CKL3" s="631"/>
      <c r="CKM3" s="631"/>
      <c r="CKN3" s="631"/>
      <c r="CKO3" s="631"/>
      <c r="CKP3" s="631"/>
      <c r="CKQ3" s="631"/>
      <c r="CKR3" s="631"/>
      <c r="CKS3" s="631"/>
      <c r="CKT3" s="631"/>
      <c r="CKU3" s="631"/>
      <c r="CKV3" s="631"/>
      <c r="CKW3" s="631"/>
      <c r="CKX3" s="631"/>
      <c r="CKY3" s="631"/>
      <c r="CKZ3" s="631"/>
      <c r="CLA3" s="631"/>
      <c r="CLB3" s="631"/>
      <c r="CLC3" s="631"/>
      <c r="CLD3" s="631"/>
      <c r="CLE3" s="631"/>
      <c r="CLF3" s="631"/>
      <c r="CLG3" s="631"/>
      <c r="CLH3" s="631"/>
      <c r="CLI3" s="631"/>
      <c r="CLJ3" s="631"/>
      <c r="CLK3" s="631"/>
      <c r="CLL3" s="631"/>
      <c r="CLM3" s="631"/>
      <c r="CLN3" s="631"/>
      <c r="CLO3" s="631"/>
      <c r="CLP3" s="631"/>
      <c r="CLQ3" s="631"/>
      <c r="CLR3" s="631"/>
      <c r="CLS3" s="631"/>
      <c r="CLT3" s="631"/>
      <c r="CLU3" s="631"/>
      <c r="CLV3" s="631"/>
      <c r="CLW3" s="631"/>
      <c r="CLX3" s="631"/>
      <c r="CLY3" s="631"/>
      <c r="CLZ3" s="631"/>
      <c r="CMA3" s="631"/>
      <c r="CMB3" s="631"/>
      <c r="CMC3" s="631"/>
      <c r="CMD3" s="631"/>
      <c r="CME3" s="631"/>
      <c r="CMF3" s="631"/>
      <c r="CMG3" s="631"/>
      <c r="CMH3" s="631"/>
      <c r="CMI3" s="631"/>
      <c r="CMJ3" s="631"/>
      <c r="CMK3" s="631"/>
      <c r="CML3" s="631"/>
      <c r="CMM3" s="631"/>
      <c r="CMN3" s="631"/>
      <c r="CMO3" s="631"/>
      <c r="CMP3" s="631"/>
      <c r="CMQ3" s="631"/>
      <c r="CMR3" s="631"/>
      <c r="CMS3" s="631"/>
      <c r="CMT3" s="631"/>
      <c r="CMU3" s="631"/>
      <c r="CMV3" s="631"/>
      <c r="CMW3" s="631"/>
      <c r="CMX3" s="631"/>
      <c r="CMY3" s="631"/>
      <c r="CMZ3" s="631"/>
      <c r="CNA3" s="631"/>
      <c r="CNB3" s="631"/>
      <c r="CNC3" s="631"/>
      <c r="CND3" s="631"/>
      <c r="CNE3" s="631"/>
      <c r="CNF3" s="631"/>
      <c r="CNG3" s="631"/>
      <c r="CNH3" s="631"/>
      <c r="CNI3" s="631"/>
      <c r="CNJ3" s="631"/>
      <c r="CNK3" s="631"/>
      <c r="CNL3" s="631"/>
      <c r="CNM3" s="631"/>
      <c r="CNN3" s="631"/>
      <c r="CNO3" s="631"/>
      <c r="CNP3" s="631"/>
      <c r="CNQ3" s="631"/>
      <c r="CNR3" s="631"/>
      <c r="CNS3" s="631"/>
      <c r="CNT3" s="631"/>
      <c r="CNU3" s="631"/>
      <c r="CNV3" s="631"/>
      <c r="CNW3" s="631"/>
      <c r="CNX3" s="631"/>
      <c r="CNY3" s="631"/>
      <c r="CNZ3" s="631"/>
      <c r="COA3" s="631"/>
      <c r="COB3" s="631"/>
      <c r="COC3" s="631"/>
      <c r="COD3" s="631"/>
      <c r="COE3" s="631"/>
      <c r="COF3" s="631"/>
      <c r="COG3" s="631"/>
      <c r="COH3" s="631"/>
      <c r="COI3" s="631"/>
      <c r="COJ3" s="631"/>
      <c r="COK3" s="631"/>
      <c r="COL3" s="631"/>
      <c r="COM3" s="631"/>
      <c r="CON3" s="631"/>
      <c r="COO3" s="631"/>
      <c r="COP3" s="631"/>
      <c r="COQ3" s="631"/>
      <c r="COR3" s="631"/>
      <c r="COS3" s="631"/>
      <c r="COT3" s="631"/>
      <c r="COU3" s="631"/>
      <c r="COV3" s="631"/>
      <c r="COW3" s="631"/>
      <c r="COX3" s="631"/>
      <c r="COY3" s="631"/>
      <c r="COZ3" s="631"/>
      <c r="CPA3" s="631"/>
      <c r="CPB3" s="631"/>
      <c r="CPC3" s="631"/>
      <c r="CPD3" s="631"/>
      <c r="CPE3" s="631"/>
      <c r="CPF3" s="631"/>
      <c r="CPG3" s="631"/>
      <c r="CPH3" s="631"/>
      <c r="CPI3" s="631"/>
      <c r="CPJ3" s="631"/>
      <c r="CPK3" s="631"/>
      <c r="CPL3" s="631"/>
      <c r="CPM3" s="631"/>
      <c r="CPN3" s="631"/>
      <c r="CPO3" s="631"/>
      <c r="CPP3" s="631"/>
      <c r="CPQ3" s="631"/>
      <c r="CPR3" s="631"/>
      <c r="CPS3" s="631"/>
      <c r="CPT3" s="631"/>
      <c r="CPU3" s="631"/>
      <c r="CPV3" s="631"/>
      <c r="CPW3" s="631"/>
      <c r="CPX3" s="631"/>
      <c r="CPY3" s="631"/>
      <c r="CPZ3" s="631"/>
      <c r="CQA3" s="631"/>
      <c r="CQB3" s="631"/>
      <c r="CQC3" s="631"/>
      <c r="CQD3" s="631"/>
      <c r="CQE3" s="631"/>
      <c r="CQF3" s="631"/>
      <c r="CQG3" s="631"/>
      <c r="CQH3" s="631"/>
      <c r="CQI3" s="631"/>
      <c r="CQJ3" s="631"/>
      <c r="CQK3" s="631"/>
      <c r="CQL3" s="631"/>
      <c r="CQM3" s="631"/>
      <c r="CQN3" s="631"/>
      <c r="CQO3" s="631"/>
      <c r="CQP3" s="631"/>
      <c r="CQQ3" s="631"/>
      <c r="CQR3" s="631"/>
      <c r="CQS3" s="631"/>
      <c r="CQT3" s="631"/>
      <c r="CQU3" s="631"/>
      <c r="CQV3" s="631"/>
      <c r="CQW3" s="631"/>
      <c r="CQX3" s="631"/>
      <c r="CQY3" s="631"/>
      <c r="CQZ3" s="631"/>
      <c r="CRA3" s="631"/>
      <c r="CRB3" s="631"/>
      <c r="CRC3" s="631"/>
      <c r="CRD3" s="631"/>
      <c r="CRE3" s="631"/>
      <c r="CRF3" s="631"/>
      <c r="CRG3" s="631"/>
      <c r="CRH3" s="631"/>
      <c r="CRI3" s="631"/>
      <c r="CRJ3" s="631"/>
      <c r="CRK3" s="631"/>
      <c r="CRL3" s="631"/>
      <c r="CRM3" s="631"/>
      <c r="CRN3" s="631"/>
      <c r="CRO3" s="631"/>
      <c r="CRP3" s="631"/>
      <c r="CRQ3" s="631"/>
      <c r="CRR3" s="631"/>
      <c r="CRS3" s="631"/>
      <c r="CRT3" s="631"/>
      <c r="CRU3" s="631"/>
      <c r="CRV3" s="631"/>
      <c r="CRW3" s="631"/>
      <c r="CRX3" s="631"/>
      <c r="CRY3" s="631"/>
      <c r="CRZ3" s="631"/>
      <c r="CSA3" s="631"/>
      <c r="CSB3" s="631"/>
      <c r="CSC3" s="631"/>
      <c r="CSD3" s="631"/>
      <c r="CSE3" s="631"/>
      <c r="CSF3" s="631"/>
      <c r="CSG3" s="631"/>
      <c r="CSH3" s="631"/>
      <c r="CSI3" s="631"/>
      <c r="CSJ3" s="631"/>
      <c r="CSK3" s="631"/>
      <c r="CSL3" s="631"/>
      <c r="CSM3" s="631"/>
      <c r="CSN3" s="631"/>
      <c r="CSO3" s="631"/>
      <c r="CSP3" s="631"/>
      <c r="CSQ3" s="631"/>
      <c r="CSR3" s="631"/>
      <c r="CSS3" s="631"/>
      <c r="CST3" s="631"/>
      <c r="CSU3" s="631"/>
      <c r="CSV3" s="631"/>
      <c r="CSW3" s="631"/>
      <c r="CSX3" s="631"/>
      <c r="CSY3" s="631"/>
      <c r="CSZ3" s="631"/>
      <c r="CTA3" s="631"/>
      <c r="CTB3" s="631"/>
      <c r="CTC3" s="631"/>
      <c r="CTD3" s="631"/>
      <c r="CTE3" s="631"/>
      <c r="CTF3" s="631"/>
      <c r="CTG3" s="631"/>
      <c r="CTH3" s="631"/>
      <c r="CTI3" s="631"/>
      <c r="CTJ3" s="631"/>
      <c r="CTK3" s="631"/>
      <c r="CTL3" s="631"/>
      <c r="CTM3" s="631"/>
      <c r="CTN3" s="631"/>
      <c r="CTO3" s="631"/>
      <c r="CTP3" s="631"/>
      <c r="CTQ3" s="631"/>
      <c r="CTR3" s="631"/>
      <c r="CTS3" s="631"/>
      <c r="CTT3" s="631"/>
      <c r="CTU3" s="631"/>
      <c r="CTV3" s="631"/>
      <c r="CTW3" s="631"/>
      <c r="CTX3" s="631"/>
      <c r="CTY3" s="631"/>
      <c r="CTZ3" s="631"/>
      <c r="CUA3" s="631"/>
      <c r="CUB3" s="631"/>
      <c r="CUC3" s="631"/>
      <c r="CUD3" s="631"/>
      <c r="CUE3" s="631"/>
      <c r="CUF3" s="631"/>
      <c r="CUG3" s="631"/>
      <c r="CUH3" s="631"/>
      <c r="CUI3" s="631"/>
      <c r="CUJ3" s="631"/>
      <c r="CUK3" s="631"/>
      <c r="CUL3" s="631"/>
      <c r="CUM3" s="631"/>
      <c r="CUN3" s="631"/>
      <c r="CUO3" s="631"/>
      <c r="CUP3" s="631"/>
      <c r="CUQ3" s="631"/>
      <c r="CUR3" s="631"/>
      <c r="CUS3" s="631"/>
      <c r="CUT3" s="631"/>
      <c r="CUU3" s="631"/>
      <c r="CUV3" s="631"/>
      <c r="CUW3" s="631"/>
      <c r="CUX3" s="631"/>
      <c r="CUY3" s="631"/>
      <c r="CUZ3" s="631"/>
      <c r="CVA3" s="631"/>
      <c r="CVB3" s="631"/>
      <c r="CVC3" s="631"/>
      <c r="CVD3" s="631"/>
      <c r="CVE3" s="631"/>
      <c r="CVF3" s="631"/>
      <c r="CVG3" s="631"/>
      <c r="CVH3" s="631"/>
      <c r="CVI3" s="631"/>
      <c r="CVJ3" s="631"/>
      <c r="CVK3" s="631"/>
      <c r="CVL3" s="631"/>
      <c r="CVM3" s="631"/>
      <c r="CVN3" s="631"/>
      <c r="CVO3" s="631"/>
      <c r="CVP3" s="631"/>
      <c r="CVQ3" s="631"/>
      <c r="CVR3" s="631"/>
      <c r="CVS3" s="631"/>
      <c r="CVT3" s="631"/>
      <c r="CVU3" s="631"/>
      <c r="CVV3" s="631"/>
      <c r="CVW3" s="631"/>
      <c r="CVX3" s="631"/>
      <c r="CVY3" s="631"/>
      <c r="CVZ3" s="631"/>
      <c r="CWA3" s="631"/>
      <c r="CWB3" s="631"/>
      <c r="CWC3" s="631"/>
      <c r="CWD3" s="631"/>
      <c r="CWE3" s="631"/>
      <c r="CWF3" s="631"/>
      <c r="CWG3" s="631"/>
      <c r="CWH3" s="631"/>
      <c r="CWI3" s="631"/>
      <c r="CWJ3" s="631"/>
      <c r="CWK3" s="631"/>
      <c r="CWL3" s="631"/>
      <c r="CWM3" s="631"/>
      <c r="CWN3" s="631"/>
      <c r="CWO3" s="631"/>
      <c r="CWP3" s="631"/>
      <c r="CWQ3" s="631"/>
      <c r="CWR3" s="631"/>
      <c r="CWS3" s="631"/>
      <c r="CWT3" s="631"/>
      <c r="CWU3" s="631"/>
      <c r="CWV3" s="631"/>
      <c r="CWW3" s="631"/>
      <c r="CWX3" s="631"/>
      <c r="CWY3" s="631"/>
      <c r="CWZ3" s="631"/>
      <c r="CXA3" s="631"/>
      <c r="CXB3" s="631"/>
      <c r="CXC3" s="631"/>
      <c r="CXD3" s="631"/>
      <c r="CXE3" s="631"/>
      <c r="CXF3" s="631"/>
      <c r="CXG3" s="631"/>
      <c r="CXH3" s="631"/>
      <c r="CXI3" s="631"/>
      <c r="CXJ3" s="631"/>
      <c r="CXK3" s="631"/>
      <c r="CXL3" s="631"/>
      <c r="CXM3" s="631"/>
      <c r="CXN3" s="631"/>
      <c r="CXO3" s="631"/>
      <c r="CXP3" s="631"/>
      <c r="CXQ3" s="631"/>
      <c r="CXR3" s="631"/>
      <c r="CXS3" s="631"/>
      <c r="CXT3" s="631"/>
      <c r="CXU3" s="631"/>
      <c r="CXV3" s="631"/>
      <c r="CXW3" s="631"/>
      <c r="CXX3" s="631"/>
      <c r="CXY3" s="631"/>
      <c r="CXZ3" s="631"/>
      <c r="CYA3" s="631"/>
      <c r="CYB3" s="631"/>
      <c r="CYC3" s="631"/>
      <c r="CYD3" s="631"/>
      <c r="CYE3" s="631"/>
      <c r="CYF3" s="631"/>
      <c r="CYG3" s="631"/>
      <c r="CYH3" s="631"/>
      <c r="CYI3" s="631"/>
      <c r="CYJ3" s="631"/>
      <c r="CYK3" s="631"/>
      <c r="CYL3" s="631"/>
      <c r="CYM3" s="631"/>
      <c r="CYN3" s="631"/>
      <c r="CYO3" s="631"/>
      <c r="CYP3" s="631"/>
      <c r="CYQ3" s="631"/>
      <c r="CYR3" s="631"/>
      <c r="CYS3" s="631"/>
      <c r="CYT3" s="631"/>
      <c r="CYU3" s="631"/>
      <c r="CYV3" s="631"/>
      <c r="CYW3" s="631"/>
      <c r="CYX3" s="631"/>
      <c r="CYY3" s="631"/>
      <c r="CYZ3" s="631"/>
      <c r="CZA3" s="631"/>
      <c r="CZB3" s="631"/>
      <c r="CZC3" s="631"/>
      <c r="CZD3" s="631"/>
      <c r="CZE3" s="631"/>
      <c r="CZF3" s="631"/>
      <c r="CZG3" s="631"/>
      <c r="CZH3" s="631"/>
      <c r="CZI3" s="631"/>
      <c r="CZJ3" s="631"/>
      <c r="CZK3" s="631"/>
      <c r="CZL3" s="631"/>
      <c r="CZM3" s="631"/>
      <c r="CZN3" s="631"/>
      <c r="CZO3" s="631"/>
      <c r="CZP3" s="631"/>
      <c r="CZQ3" s="631"/>
      <c r="CZR3" s="631"/>
      <c r="CZS3" s="631"/>
      <c r="CZT3" s="631"/>
      <c r="CZU3" s="631"/>
      <c r="CZV3" s="631"/>
      <c r="CZW3" s="631"/>
      <c r="CZX3" s="631"/>
      <c r="CZY3" s="631"/>
      <c r="CZZ3" s="631"/>
      <c r="DAA3" s="631"/>
      <c r="DAB3" s="631"/>
      <c r="DAC3" s="631"/>
      <c r="DAD3" s="631"/>
      <c r="DAE3" s="631"/>
      <c r="DAF3" s="631"/>
      <c r="DAG3" s="631"/>
      <c r="DAH3" s="631"/>
      <c r="DAI3" s="631"/>
      <c r="DAJ3" s="631"/>
      <c r="DAK3" s="631"/>
      <c r="DAL3" s="631"/>
      <c r="DAM3" s="631"/>
      <c r="DAN3" s="631"/>
      <c r="DAO3" s="631"/>
      <c r="DAP3" s="631"/>
      <c r="DAQ3" s="631"/>
      <c r="DAR3" s="631"/>
      <c r="DAS3" s="631"/>
      <c r="DAT3" s="631"/>
      <c r="DAU3" s="631"/>
      <c r="DAV3" s="631"/>
      <c r="DAW3" s="631"/>
      <c r="DAX3" s="631"/>
      <c r="DAY3" s="631"/>
      <c r="DAZ3" s="631"/>
      <c r="DBA3" s="631"/>
      <c r="DBB3" s="631"/>
      <c r="DBC3" s="631"/>
      <c r="DBD3" s="631"/>
      <c r="DBE3" s="631"/>
      <c r="DBF3" s="631"/>
      <c r="DBG3" s="631"/>
      <c r="DBH3" s="631"/>
      <c r="DBI3" s="631"/>
      <c r="DBJ3" s="631"/>
      <c r="DBK3" s="631"/>
      <c r="DBL3" s="631"/>
      <c r="DBM3" s="631"/>
      <c r="DBN3" s="631"/>
      <c r="DBO3" s="631"/>
      <c r="DBP3" s="631"/>
      <c r="DBQ3" s="631"/>
      <c r="DBR3" s="631"/>
      <c r="DBS3" s="631"/>
      <c r="DBT3" s="631"/>
      <c r="DBU3" s="631"/>
      <c r="DBV3" s="631"/>
      <c r="DBW3" s="631"/>
      <c r="DBX3" s="631"/>
      <c r="DBY3" s="631"/>
      <c r="DBZ3" s="631"/>
      <c r="DCA3" s="631"/>
      <c r="DCB3" s="631"/>
      <c r="DCC3" s="631"/>
      <c r="DCD3" s="631"/>
      <c r="DCE3" s="631"/>
      <c r="DCF3" s="631"/>
      <c r="DCG3" s="631"/>
      <c r="DCH3" s="631"/>
      <c r="DCI3" s="631"/>
      <c r="DCJ3" s="631"/>
      <c r="DCK3" s="631"/>
      <c r="DCL3" s="631"/>
      <c r="DCM3" s="631"/>
      <c r="DCN3" s="631"/>
      <c r="DCO3" s="631"/>
      <c r="DCP3" s="631"/>
      <c r="DCQ3" s="631"/>
      <c r="DCR3" s="631"/>
      <c r="DCS3" s="631"/>
      <c r="DCT3" s="631"/>
      <c r="DCU3" s="631"/>
      <c r="DCV3" s="631"/>
      <c r="DCW3" s="631"/>
      <c r="DCX3" s="631"/>
      <c r="DCY3" s="631"/>
      <c r="DCZ3" s="631"/>
      <c r="DDA3" s="631"/>
      <c r="DDB3" s="631"/>
      <c r="DDC3" s="631"/>
      <c r="DDD3" s="631"/>
      <c r="DDE3" s="631"/>
      <c r="DDF3" s="631"/>
      <c r="DDG3" s="631"/>
      <c r="DDH3" s="631"/>
      <c r="DDI3" s="631"/>
      <c r="DDJ3" s="631"/>
      <c r="DDK3" s="631"/>
      <c r="DDL3" s="631"/>
      <c r="DDM3" s="631"/>
      <c r="DDN3" s="631"/>
      <c r="DDO3" s="631"/>
      <c r="DDP3" s="631"/>
      <c r="DDQ3" s="631"/>
      <c r="DDR3" s="631"/>
      <c r="DDS3" s="631"/>
      <c r="DDT3" s="631"/>
      <c r="DDU3" s="631"/>
      <c r="DDV3" s="631"/>
      <c r="DDW3" s="631"/>
      <c r="DDX3" s="631"/>
      <c r="DDY3" s="631"/>
      <c r="DDZ3" s="631"/>
      <c r="DEA3" s="631"/>
      <c r="DEB3" s="631"/>
      <c r="DEC3" s="631"/>
      <c r="DED3" s="631"/>
      <c r="DEE3" s="631"/>
      <c r="DEF3" s="631"/>
      <c r="DEG3" s="631"/>
      <c r="DEH3" s="631"/>
      <c r="DEI3" s="631"/>
      <c r="DEJ3" s="631"/>
      <c r="DEK3" s="631"/>
      <c r="DEL3" s="631"/>
      <c r="DEM3" s="631"/>
      <c r="DEN3" s="631"/>
      <c r="DEO3" s="631"/>
      <c r="DEP3" s="631"/>
      <c r="DEQ3" s="631"/>
      <c r="DER3" s="631"/>
      <c r="DES3" s="631"/>
      <c r="DET3" s="631"/>
      <c r="DEU3" s="631"/>
      <c r="DEV3" s="631"/>
      <c r="DEW3" s="631"/>
      <c r="DEX3" s="631"/>
      <c r="DEY3" s="631"/>
      <c r="DEZ3" s="631"/>
      <c r="DFA3" s="631"/>
      <c r="DFB3" s="631"/>
      <c r="DFC3" s="631"/>
      <c r="DFD3" s="631"/>
      <c r="DFE3" s="631"/>
      <c r="DFF3" s="631"/>
      <c r="DFG3" s="631"/>
      <c r="DFH3" s="631"/>
      <c r="DFI3" s="631"/>
      <c r="DFJ3" s="631"/>
      <c r="DFK3" s="631"/>
      <c r="DFL3" s="631"/>
      <c r="DFM3" s="631"/>
      <c r="DFN3" s="631"/>
      <c r="DFO3" s="631"/>
      <c r="DFP3" s="631"/>
      <c r="DFQ3" s="631"/>
      <c r="DFR3" s="631"/>
      <c r="DFS3" s="631"/>
      <c r="DFT3" s="631"/>
      <c r="DFU3" s="631"/>
      <c r="DFV3" s="631"/>
      <c r="DFW3" s="631"/>
      <c r="DFX3" s="631"/>
      <c r="DFY3" s="631"/>
      <c r="DFZ3" s="631"/>
      <c r="DGA3" s="631"/>
      <c r="DGB3" s="631"/>
      <c r="DGC3" s="631"/>
      <c r="DGD3" s="631"/>
      <c r="DGE3" s="631"/>
      <c r="DGF3" s="631"/>
      <c r="DGG3" s="631"/>
      <c r="DGH3" s="631"/>
      <c r="DGI3" s="631"/>
      <c r="DGJ3" s="631"/>
      <c r="DGK3" s="631"/>
      <c r="DGL3" s="631"/>
      <c r="DGM3" s="631"/>
      <c r="DGN3" s="631"/>
      <c r="DGO3" s="631"/>
      <c r="DGP3" s="631"/>
      <c r="DGQ3" s="631"/>
      <c r="DGR3" s="631"/>
      <c r="DGS3" s="631"/>
      <c r="DGT3" s="631"/>
      <c r="DGU3" s="631"/>
      <c r="DGV3" s="631"/>
      <c r="DGW3" s="631"/>
      <c r="DGX3" s="631"/>
      <c r="DGY3" s="631"/>
      <c r="DGZ3" s="631"/>
      <c r="DHA3" s="631"/>
      <c r="DHB3" s="631"/>
      <c r="DHC3" s="631"/>
      <c r="DHD3" s="631"/>
      <c r="DHE3" s="631"/>
      <c r="DHF3" s="631"/>
      <c r="DHG3" s="631"/>
      <c r="DHH3" s="631"/>
      <c r="DHI3" s="631"/>
      <c r="DHJ3" s="631"/>
      <c r="DHK3" s="631"/>
      <c r="DHL3" s="631"/>
      <c r="DHM3" s="631"/>
      <c r="DHN3" s="631"/>
      <c r="DHO3" s="631"/>
      <c r="DHP3" s="631"/>
      <c r="DHQ3" s="631"/>
      <c r="DHR3" s="631"/>
      <c r="DHS3" s="631"/>
      <c r="DHT3" s="631"/>
      <c r="DHU3" s="631"/>
      <c r="DHV3" s="631"/>
      <c r="DHW3" s="631"/>
      <c r="DHX3" s="631"/>
      <c r="DHY3" s="631"/>
      <c r="DHZ3" s="631"/>
      <c r="DIA3" s="631"/>
      <c r="DIB3" s="631"/>
      <c r="DIC3" s="631"/>
      <c r="DID3" s="631"/>
      <c r="DIE3" s="631"/>
      <c r="DIF3" s="631"/>
      <c r="DIG3" s="631"/>
      <c r="DIH3" s="631"/>
      <c r="DII3" s="631"/>
      <c r="DIJ3" s="631"/>
      <c r="DIK3" s="631"/>
      <c r="DIL3" s="631"/>
      <c r="DIM3" s="631"/>
      <c r="DIN3" s="631"/>
      <c r="DIO3" s="631"/>
      <c r="DIP3" s="631"/>
      <c r="DIQ3" s="631"/>
      <c r="DIR3" s="631"/>
      <c r="DIS3" s="631"/>
      <c r="DIT3" s="631"/>
      <c r="DIU3" s="631"/>
      <c r="DIV3" s="631"/>
      <c r="DIW3" s="631"/>
      <c r="DIX3" s="631"/>
      <c r="DIY3" s="631"/>
      <c r="DIZ3" s="631"/>
      <c r="DJA3" s="631"/>
      <c r="DJB3" s="631"/>
      <c r="DJC3" s="631"/>
      <c r="DJD3" s="631"/>
      <c r="DJE3" s="631"/>
      <c r="DJF3" s="631"/>
      <c r="DJG3" s="631"/>
      <c r="DJH3" s="631"/>
      <c r="DJI3" s="631"/>
      <c r="DJJ3" s="631"/>
      <c r="DJK3" s="631"/>
      <c r="DJL3" s="631"/>
      <c r="DJM3" s="631"/>
      <c r="DJN3" s="631"/>
      <c r="DJO3" s="631"/>
      <c r="DJP3" s="631"/>
      <c r="DJQ3" s="631"/>
      <c r="DJR3" s="631"/>
      <c r="DJS3" s="631"/>
      <c r="DJT3" s="631"/>
      <c r="DJU3" s="631"/>
      <c r="DJV3" s="631"/>
      <c r="DJW3" s="631"/>
      <c r="DJX3" s="631"/>
      <c r="DJY3" s="631"/>
      <c r="DJZ3" s="631"/>
      <c r="DKA3" s="631"/>
      <c r="DKB3" s="631"/>
      <c r="DKC3" s="631"/>
      <c r="DKD3" s="631"/>
      <c r="DKE3" s="631"/>
      <c r="DKF3" s="631"/>
      <c r="DKG3" s="631"/>
      <c r="DKH3" s="631"/>
      <c r="DKI3" s="631"/>
      <c r="DKJ3" s="631"/>
      <c r="DKK3" s="631"/>
      <c r="DKL3" s="631"/>
      <c r="DKM3" s="631"/>
      <c r="DKN3" s="631"/>
      <c r="DKO3" s="631"/>
      <c r="DKP3" s="631"/>
      <c r="DKQ3" s="631"/>
      <c r="DKR3" s="631"/>
      <c r="DKS3" s="631"/>
      <c r="DKT3" s="631"/>
      <c r="DKU3" s="631"/>
      <c r="DKV3" s="631"/>
      <c r="DKW3" s="631"/>
      <c r="DKX3" s="631"/>
      <c r="DKY3" s="631"/>
      <c r="DKZ3" s="631"/>
      <c r="DLA3" s="631"/>
      <c r="DLB3" s="631"/>
      <c r="DLC3" s="631"/>
      <c r="DLD3" s="631"/>
      <c r="DLE3" s="631"/>
      <c r="DLF3" s="631"/>
      <c r="DLG3" s="631"/>
      <c r="DLH3" s="631"/>
      <c r="DLI3" s="631"/>
      <c r="DLJ3" s="631"/>
      <c r="DLK3" s="631"/>
      <c r="DLL3" s="631"/>
      <c r="DLM3" s="631"/>
      <c r="DLN3" s="631"/>
      <c r="DLO3" s="631"/>
      <c r="DLP3" s="631"/>
      <c r="DLQ3" s="631"/>
      <c r="DLR3" s="631"/>
      <c r="DLS3" s="631"/>
      <c r="DLT3" s="631"/>
      <c r="DLU3" s="631"/>
      <c r="DLV3" s="631"/>
      <c r="DLW3" s="631"/>
      <c r="DLX3" s="631"/>
      <c r="DLY3" s="631"/>
      <c r="DLZ3" s="631"/>
      <c r="DMA3" s="631"/>
      <c r="DMB3" s="631"/>
      <c r="DMC3" s="631"/>
      <c r="DMD3" s="631"/>
      <c r="DME3" s="631"/>
      <c r="DMF3" s="631"/>
      <c r="DMG3" s="631"/>
      <c r="DMH3" s="631"/>
      <c r="DMI3" s="631"/>
      <c r="DMJ3" s="631"/>
      <c r="DMK3" s="631"/>
      <c r="DML3" s="631"/>
      <c r="DMM3" s="631"/>
      <c r="DMN3" s="631"/>
      <c r="DMO3" s="631"/>
      <c r="DMP3" s="631"/>
      <c r="DMQ3" s="631"/>
      <c r="DMR3" s="631"/>
      <c r="DMS3" s="631"/>
      <c r="DMT3" s="631"/>
      <c r="DMU3" s="631"/>
      <c r="DMV3" s="631"/>
      <c r="DMW3" s="631"/>
      <c r="DMX3" s="631"/>
      <c r="DMY3" s="631"/>
      <c r="DMZ3" s="631"/>
      <c r="DNA3" s="631"/>
      <c r="DNB3" s="631"/>
      <c r="DNC3" s="631"/>
      <c r="DND3" s="631"/>
      <c r="DNE3" s="631"/>
      <c r="DNF3" s="631"/>
      <c r="DNG3" s="631"/>
      <c r="DNH3" s="631"/>
      <c r="DNI3" s="631"/>
      <c r="DNJ3" s="631"/>
      <c r="DNK3" s="631"/>
      <c r="DNL3" s="631"/>
      <c r="DNM3" s="631"/>
      <c r="DNN3" s="631"/>
      <c r="DNO3" s="631"/>
      <c r="DNP3" s="631"/>
      <c r="DNQ3" s="631"/>
      <c r="DNR3" s="631"/>
      <c r="DNS3" s="631"/>
      <c r="DNT3" s="631"/>
      <c r="DNU3" s="631"/>
      <c r="DNV3" s="631"/>
      <c r="DNW3" s="631"/>
      <c r="DNX3" s="631"/>
      <c r="DNY3" s="631"/>
      <c r="DNZ3" s="631"/>
      <c r="DOA3" s="631"/>
      <c r="DOB3" s="631"/>
      <c r="DOC3" s="631"/>
      <c r="DOD3" s="631"/>
      <c r="DOE3" s="631"/>
      <c r="DOF3" s="631"/>
      <c r="DOG3" s="631"/>
      <c r="DOH3" s="631"/>
      <c r="DOI3" s="631"/>
      <c r="DOJ3" s="631"/>
      <c r="DOK3" s="631"/>
      <c r="DOL3" s="631"/>
      <c r="DOM3" s="631"/>
      <c r="DON3" s="631"/>
      <c r="DOO3" s="631"/>
      <c r="DOP3" s="631"/>
      <c r="DOQ3" s="631"/>
      <c r="DOR3" s="631"/>
      <c r="DOS3" s="631"/>
      <c r="DOT3" s="631"/>
      <c r="DOU3" s="631"/>
      <c r="DOV3" s="631"/>
      <c r="DOW3" s="631"/>
      <c r="DOX3" s="631"/>
      <c r="DOY3" s="631"/>
      <c r="DOZ3" s="631"/>
      <c r="DPA3" s="631"/>
      <c r="DPB3" s="631"/>
      <c r="DPC3" s="631"/>
      <c r="DPD3" s="631"/>
      <c r="DPE3" s="631"/>
      <c r="DPF3" s="631"/>
      <c r="DPG3" s="631"/>
      <c r="DPH3" s="631"/>
      <c r="DPI3" s="631"/>
      <c r="DPJ3" s="631"/>
      <c r="DPK3" s="631"/>
      <c r="DPL3" s="631"/>
      <c r="DPM3" s="631"/>
      <c r="DPN3" s="631"/>
      <c r="DPO3" s="631"/>
      <c r="DPP3" s="631"/>
      <c r="DPQ3" s="631"/>
      <c r="DPR3" s="631"/>
      <c r="DPS3" s="631"/>
      <c r="DPT3" s="631"/>
      <c r="DPU3" s="631"/>
      <c r="DPV3" s="631"/>
      <c r="DPW3" s="631"/>
      <c r="DPX3" s="631"/>
      <c r="DPY3" s="631"/>
      <c r="DPZ3" s="631"/>
      <c r="DQA3" s="631"/>
      <c r="DQB3" s="631"/>
      <c r="DQC3" s="631"/>
      <c r="DQD3" s="631"/>
      <c r="DQE3" s="631"/>
      <c r="DQF3" s="631"/>
      <c r="DQG3" s="631"/>
      <c r="DQH3" s="631"/>
      <c r="DQI3" s="631"/>
      <c r="DQJ3" s="631"/>
      <c r="DQK3" s="631"/>
      <c r="DQL3" s="631"/>
      <c r="DQM3" s="631"/>
      <c r="DQN3" s="631"/>
      <c r="DQO3" s="631"/>
      <c r="DQP3" s="631"/>
      <c r="DQQ3" s="631"/>
      <c r="DQR3" s="631"/>
      <c r="DQS3" s="631"/>
      <c r="DQT3" s="631"/>
      <c r="DQU3" s="631"/>
      <c r="DQV3" s="631"/>
      <c r="DQW3" s="631"/>
      <c r="DQX3" s="631"/>
      <c r="DQY3" s="631"/>
      <c r="DQZ3" s="631"/>
      <c r="DRA3" s="631"/>
      <c r="DRB3" s="631"/>
      <c r="DRC3" s="631"/>
      <c r="DRD3" s="631"/>
      <c r="DRE3" s="631"/>
      <c r="DRF3" s="631"/>
      <c r="DRG3" s="631"/>
      <c r="DRH3" s="631"/>
      <c r="DRI3" s="631"/>
      <c r="DRJ3" s="631"/>
      <c r="DRK3" s="631"/>
      <c r="DRL3" s="631"/>
      <c r="DRM3" s="631"/>
      <c r="DRN3" s="631"/>
      <c r="DRO3" s="631"/>
      <c r="DRP3" s="631"/>
      <c r="DRQ3" s="631"/>
      <c r="DRR3" s="631"/>
      <c r="DRS3" s="631"/>
      <c r="DRT3" s="631"/>
      <c r="DRU3" s="631"/>
      <c r="DRV3" s="631"/>
      <c r="DRW3" s="631"/>
      <c r="DRX3" s="631"/>
      <c r="DRY3" s="631"/>
      <c r="DRZ3" s="631"/>
      <c r="DSA3" s="631"/>
      <c r="DSB3" s="631"/>
      <c r="DSC3" s="631"/>
      <c r="DSD3" s="631"/>
      <c r="DSE3" s="631"/>
      <c r="DSF3" s="631"/>
      <c r="DSG3" s="631"/>
      <c r="DSH3" s="631"/>
      <c r="DSI3" s="631"/>
      <c r="DSJ3" s="631"/>
      <c r="DSK3" s="631"/>
      <c r="DSL3" s="631"/>
      <c r="DSM3" s="631"/>
      <c r="DSN3" s="631"/>
      <c r="DSO3" s="631"/>
      <c r="DSP3" s="631"/>
      <c r="DSQ3" s="631"/>
      <c r="DSR3" s="631"/>
      <c r="DSS3" s="631"/>
      <c r="DST3" s="631"/>
      <c r="DSU3" s="631"/>
      <c r="DSV3" s="631"/>
      <c r="DSW3" s="631"/>
      <c r="DSX3" s="631"/>
      <c r="DSY3" s="631"/>
      <c r="DSZ3" s="631"/>
      <c r="DTA3" s="631"/>
      <c r="DTB3" s="631"/>
      <c r="DTC3" s="631"/>
      <c r="DTD3" s="631"/>
      <c r="DTE3" s="631"/>
      <c r="DTF3" s="631"/>
      <c r="DTG3" s="631"/>
      <c r="DTH3" s="631"/>
      <c r="DTI3" s="631"/>
      <c r="DTJ3" s="631"/>
      <c r="DTK3" s="631"/>
      <c r="DTL3" s="631"/>
      <c r="DTM3" s="631"/>
      <c r="DTN3" s="631"/>
      <c r="DTO3" s="631"/>
      <c r="DTP3" s="631"/>
      <c r="DTQ3" s="631"/>
      <c r="DTR3" s="631"/>
      <c r="DTS3" s="631"/>
      <c r="DTT3" s="631"/>
      <c r="DTU3" s="631"/>
      <c r="DTV3" s="631"/>
      <c r="DTW3" s="631"/>
      <c r="DTX3" s="631"/>
      <c r="DTY3" s="631"/>
      <c r="DTZ3" s="631"/>
      <c r="DUA3" s="631"/>
      <c r="DUB3" s="631"/>
      <c r="DUC3" s="631"/>
      <c r="DUD3" s="631"/>
      <c r="DUE3" s="631"/>
      <c r="DUF3" s="631"/>
      <c r="DUG3" s="631"/>
      <c r="DUH3" s="631"/>
      <c r="DUI3" s="631"/>
      <c r="DUJ3" s="631"/>
      <c r="DUK3" s="631"/>
      <c r="DUL3" s="631"/>
      <c r="DUM3" s="631"/>
      <c r="DUN3" s="631"/>
      <c r="DUO3" s="631"/>
      <c r="DUP3" s="631"/>
      <c r="DUQ3" s="631"/>
      <c r="DUR3" s="631"/>
      <c r="DUS3" s="631"/>
      <c r="DUT3" s="631"/>
      <c r="DUU3" s="631"/>
      <c r="DUV3" s="631"/>
      <c r="DUW3" s="631"/>
      <c r="DUX3" s="631"/>
      <c r="DUY3" s="631"/>
      <c r="DUZ3" s="631"/>
      <c r="DVA3" s="631"/>
      <c r="DVB3" s="631"/>
      <c r="DVC3" s="631"/>
      <c r="DVD3" s="631"/>
      <c r="DVE3" s="631"/>
      <c r="DVF3" s="631"/>
      <c r="DVG3" s="631"/>
      <c r="DVH3" s="631"/>
      <c r="DVI3" s="631"/>
      <c r="DVJ3" s="631"/>
      <c r="DVK3" s="631"/>
      <c r="DVL3" s="631"/>
      <c r="DVM3" s="631"/>
      <c r="DVN3" s="631"/>
      <c r="DVO3" s="631"/>
      <c r="DVP3" s="631"/>
      <c r="DVQ3" s="631"/>
      <c r="DVR3" s="631"/>
      <c r="DVS3" s="631"/>
      <c r="DVT3" s="631"/>
      <c r="DVU3" s="631"/>
      <c r="DVV3" s="631"/>
      <c r="DVW3" s="631"/>
      <c r="DVX3" s="631"/>
      <c r="DVY3" s="631"/>
      <c r="DVZ3" s="631"/>
      <c r="DWA3" s="631"/>
      <c r="DWB3" s="631"/>
      <c r="DWC3" s="631"/>
      <c r="DWD3" s="631"/>
      <c r="DWE3" s="631"/>
      <c r="DWF3" s="631"/>
      <c r="DWG3" s="631"/>
      <c r="DWH3" s="631"/>
      <c r="DWI3" s="631"/>
      <c r="DWJ3" s="631"/>
      <c r="DWK3" s="631"/>
      <c r="DWL3" s="631"/>
      <c r="DWM3" s="631"/>
      <c r="DWN3" s="631"/>
      <c r="DWO3" s="631"/>
      <c r="DWP3" s="631"/>
      <c r="DWQ3" s="631"/>
      <c r="DWR3" s="631"/>
      <c r="DWS3" s="631"/>
      <c r="DWT3" s="631"/>
      <c r="DWU3" s="631"/>
      <c r="DWV3" s="631"/>
      <c r="DWW3" s="631"/>
      <c r="DWX3" s="631"/>
      <c r="DWY3" s="631"/>
      <c r="DWZ3" s="631"/>
      <c r="DXA3" s="631"/>
      <c r="DXB3" s="631"/>
      <c r="DXC3" s="631"/>
      <c r="DXD3" s="631"/>
      <c r="DXE3" s="631"/>
      <c r="DXF3" s="631"/>
      <c r="DXG3" s="631"/>
      <c r="DXH3" s="631"/>
      <c r="DXI3" s="631"/>
      <c r="DXJ3" s="631"/>
      <c r="DXK3" s="631"/>
      <c r="DXL3" s="631"/>
      <c r="DXM3" s="631"/>
      <c r="DXN3" s="631"/>
      <c r="DXO3" s="631"/>
      <c r="DXP3" s="631"/>
      <c r="DXQ3" s="631"/>
      <c r="DXR3" s="631"/>
      <c r="DXS3" s="631"/>
      <c r="DXT3" s="631"/>
      <c r="DXU3" s="631"/>
      <c r="DXV3" s="631"/>
      <c r="DXW3" s="631"/>
      <c r="DXX3" s="631"/>
      <c r="DXY3" s="631"/>
      <c r="DXZ3" s="631"/>
      <c r="DYA3" s="631"/>
      <c r="DYB3" s="631"/>
      <c r="DYC3" s="631"/>
      <c r="DYD3" s="631"/>
      <c r="DYE3" s="631"/>
      <c r="DYF3" s="631"/>
      <c r="DYG3" s="631"/>
      <c r="DYH3" s="631"/>
      <c r="DYI3" s="631"/>
      <c r="DYJ3" s="631"/>
      <c r="DYK3" s="631"/>
      <c r="DYL3" s="631"/>
      <c r="DYM3" s="631"/>
      <c r="DYN3" s="631"/>
      <c r="DYO3" s="631"/>
      <c r="DYP3" s="631"/>
      <c r="DYQ3" s="631"/>
      <c r="DYR3" s="631"/>
      <c r="DYS3" s="631"/>
      <c r="DYT3" s="631"/>
      <c r="DYU3" s="631"/>
      <c r="DYV3" s="631"/>
      <c r="DYW3" s="631"/>
      <c r="DYX3" s="631"/>
      <c r="DYY3" s="631"/>
      <c r="DYZ3" s="631"/>
      <c r="DZA3" s="631"/>
      <c r="DZB3" s="631"/>
      <c r="DZC3" s="631"/>
      <c r="DZD3" s="631"/>
      <c r="DZE3" s="631"/>
      <c r="DZF3" s="631"/>
      <c r="DZG3" s="631"/>
      <c r="DZH3" s="631"/>
      <c r="DZI3" s="631"/>
      <c r="DZJ3" s="631"/>
      <c r="DZK3" s="631"/>
      <c r="DZL3" s="631"/>
      <c r="DZM3" s="631"/>
      <c r="DZN3" s="631"/>
      <c r="DZO3" s="631"/>
      <c r="DZP3" s="631"/>
      <c r="DZQ3" s="631"/>
      <c r="DZR3" s="631"/>
      <c r="DZS3" s="631"/>
      <c r="DZT3" s="631"/>
      <c r="DZU3" s="631"/>
      <c r="DZV3" s="631"/>
      <c r="DZW3" s="631"/>
      <c r="DZX3" s="631"/>
      <c r="DZY3" s="631"/>
      <c r="DZZ3" s="631"/>
      <c r="EAA3" s="631"/>
      <c r="EAB3" s="631"/>
      <c r="EAC3" s="631"/>
      <c r="EAD3" s="631"/>
      <c r="EAE3" s="631"/>
      <c r="EAF3" s="631"/>
      <c r="EAG3" s="631"/>
      <c r="EAH3" s="631"/>
      <c r="EAI3" s="631"/>
      <c r="EAJ3" s="631"/>
      <c r="EAK3" s="631"/>
      <c r="EAL3" s="631"/>
      <c r="EAM3" s="631"/>
      <c r="EAN3" s="631"/>
      <c r="EAO3" s="631"/>
      <c r="EAP3" s="631"/>
      <c r="EAQ3" s="631"/>
      <c r="EAR3" s="631"/>
      <c r="EAS3" s="631"/>
      <c r="EAT3" s="631"/>
      <c r="EAU3" s="631"/>
      <c r="EAV3" s="631"/>
      <c r="EAW3" s="631"/>
      <c r="EAX3" s="631"/>
      <c r="EAY3" s="631"/>
      <c r="EAZ3" s="631"/>
      <c r="EBA3" s="631"/>
      <c r="EBB3" s="631"/>
      <c r="EBC3" s="631"/>
      <c r="EBD3" s="631"/>
      <c r="EBE3" s="631"/>
      <c r="EBF3" s="631"/>
      <c r="EBG3" s="631"/>
      <c r="EBH3" s="631"/>
      <c r="EBI3" s="631"/>
      <c r="EBJ3" s="631"/>
      <c r="EBK3" s="631"/>
      <c r="EBL3" s="631"/>
      <c r="EBM3" s="631"/>
      <c r="EBN3" s="631"/>
      <c r="EBO3" s="631"/>
      <c r="EBP3" s="631"/>
      <c r="EBQ3" s="631"/>
      <c r="EBR3" s="631"/>
      <c r="EBS3" s="631"/>
      <c r="EBT3" s="631"/>
      <c r="EBU3" s="631"/>
      <c r="EBV3" s="631"/>
      <c r="EBW3" s="631"/>
      <c r="EBX3" s="631"/>
      <c r="EBY3" s="631"/>
      <c r="EBZ3" s="631"/>
      <c r="ECA3" s="631"/>
      <c r="ECB3" s="631"/>
      <c r="ECC3" s="631"/>
      <c r="ECD3" s="631"/>
      <c r="ECE3" s="631"/>
      <c r="ECF3" s="631"/>
      <c r="ECG3" s="631"/>
      <c r="ECH3" s="631"/>
      <c r="ECI3" s="631"/>
      <c r="ECJ3" s="631"/>
      <c r="ECK3" s="631"/>
      <c r="ECL3" s="631"/>
      <c r="ECM3" s="631"/>
      <c r="ECN3" s="631"/>
      <c r="ECO3" s="631"/>
      <c r="ECP3" s="631"/>
      <c r="ECQ3" s="631"/>
      <c r="ECR3" s="631"/>
      <c r="ECS3" s="631"/>
      <c r="ECT3" s="631"/>
      <c r="ECU3" s="631"/>
      <c r="ECV3" s="631"/>
      <c r="ECW3" s="631"/>
      <c r="ECX3" s="631"/>
      <c r="ECY3" s="631"/>
      <c r="ECZ3" s="631"/>
      <c r="EDA3" s="631"/>
      <c r="EDB3" s="631"/>
      <c r="EDC3" s="631"/>
      <c r="EDD3" s="631"/>
      <c r="EDE3" s="631"/>
      <c r="EDF3" s="631"/>
      <c r="EDG3" s="631"/>
      <c r="EDH3" s="631"/>
      <c r="EDI3" s="631"/>
      <c r="EDJ3" s="631"/>
      <c r="EDK3" s="631"/>
      <c r="EDL3" s="631"/>
      <c r="EDM3" s="631"/>
      <c r="EDN3" s="631"/>
      <c r="EDO3" s="631"/>
      <c r="EDP3" s="631"/>
      <c r="EDQ3" s="631"/>
      <c r="EDR3" s="631"/>
      <c r="EDS3" s="631"/>
      <c r="EDT3" s="631"/>
      <c r="EDU3" s="631"/>
      <c r="EDV3" s="631"/>
      <c r="EDW3" s="631"/>
      <c r="EDX3" s="631"/>
      <c r="EDY3" s="631"/>
      <c r="EDZ3" s="631"/>
      <c r="EEA3" s="631"/>
      <c r="EEB3" s="631"/>
      <c r="EEC3" s="631"/>
      <c r="EED3" s="631"/>
      <c r="EEE3" s="631"/>
      <c r="EEF3" s="631"/>
      <c r="EEG3" s="631"/>
      <c r="EEH3" s="631"/>
      <c r="EEI3" s="631"/>
      <c r="EEJ3" s="631"/>
      <c r="EEK3" s="631"/>
      <c r="EEL3" s="631"/>
      <c r="EEM3" s="631"/>
      <c r="EEN3" s="631"/>
      <c r="EEO3" s="631"/>
      <c r="EEP3" s="631"/>
      <c r="EEQ3" s="631"/>
      <c r="EER3" s="631"/>
      <c r="EES3" s="631"/>
      <c r="EET3" s="631"/>
      <c r="EEU3" s="631"/>
      <c r="EEV3" s="631"/>
      <c r="EEW3" s="631"/>
      <c r="EEX3" s="631"/>
      <c r="EEY3" s="631"/>
      <c r="EEZ3" s="631"/>
      <c r="EFA3" s="631"/>
      <c r="EFB3" s="631"/>
      <c r="EFC3" s="631"/>
      <c r="EFD3" s="631"/>
      <c r="EFE3" s="631"/>
      <c r="EFF3" s="631"/>
      <c r="EFG3" s="631"/>
      <c r="EFH3" s="631"/>
      <c r="EFI3" s="631"/>
      <c r="EFJ3" s="631"/>
      <c r="EFK3" s="631"/>
      <c r="EFL3" s="631"/>
      <c r="EFM3" s="631"/>
      <c r="EFN3" s="631"/>
      <c r="EFO3" s="631"/>
      <c r="EFP3" s="631"/>
      <c r="EFQ3" s="631"/>
      <c r="EFR3" s="631"/>
      <c r="EFS3" s="631"/>
      <c r="EFT3" s="631"/>
      <c r="EFU3" s="631"/>
      <c r="EFV3" s="631"/>
      <c r="EFW3" s="631"/>
      <c r="EFX3" s="631"/>
      <c r="EFY3" s="631"/>
      <c r="EFZ3" s="631"/>
      <c r="EGA3" s="631"/>
      <c r="EGB3" s="631"/>
      <c r="EGC3" s="631"/>
      <c r="EGD3" s="631"/>
      <c r="EGE3" s="631"/>
      <c r="EGF3" s="631"/>
      <c r="EGG3" s="631"/>
      <c r="EGH3" s="631"/>
      <c r="EGI3" s="631"/>
      <c r="EGJ3" s="631"/>
      <c r="EGK3" s="631"/>
      <c r="EGL3" s="631"/>
      <c r="EGM3" s="631"/>
      <c r="EGN3" s="631"/>
      <c r="EGO3" s="631"/>
      <c r="EGP3" s="631"/>
      <c r="EGQ3" s="631"/>
      <c r="EGR3" s="631"/>
      <c r="EGS3" s="631"/>
      <c r="EGT3" s="631"/>
      <c r="EGU3" s="631"/>
      <c r="EGV3" s="631"/>
      <c r="EGW3" s="631"/>
      <c r="EGX3" s="631"/>
      <c r="EGY3" s="631"/>
      <c r="EGZ3" s="631"/>
      <c r="EHA3" s="631"/>
      <c r="EHB3" s="631"/>
      <c r="EHC3" s="631"/>
      <c r="EHD3" s="631"/>
      <c r="EHE3" s="631"/>
      <c r="EHF3" s="631"/>
      <c r="EHG3" s="631"/>
      <c r="EHH3" s="631"/>
      <c r="EHI3" s="631"/>
      <c r="EHJ3" s="631"/>
      <c r="EHK3" s="631"/>
      <c r="EHL3" s="631"/>
      <c r="EHM3" s="631"/>
      <c r="EHN3" s="631"/>
      <c r="EHO3" s="631"/>
      <c r="EHP3" s="631"/>
      <c r="EHQ3" s="631"/>
      <c r="EHR3" s="631"/>
      <c r="EHS3" s="631"/>
      <c r="EHT3" s="631"/>
      <c r="EHU3" s="631"/>
      <c r="EHV3" s="631"/>
      <c r="EHW3" s="631"/>
      <c r="EHX3" s="631"/>
      <c r="EHY3" s="631"/>
      <c r="EHZ3" s="631"/>
      <c r="EIA3" s="631"/>
      <c r="EIB3" s="631"/>
      <c r="EIC3" s="631"/>
      <c r="EID3" s="631"/>
      <c r="EIE3" s="631"/>
      <c r="EIF3" s="631"/>
      <c r="EIG3" s="631"/>
      <c r="EIH3" s="631"/>
      <c r="EII3" s="631"/>
      <c r="EIJ3" s="631"/>
      <c r="EIK3" s="631"/>
      <c r="EIL3" s="631"/>
      <c r="EIM3" s="631"/>
      <c r="EIN3" s="631"/>
      <c r="EIO3" s="631"/>
      <c r="EIP3" s="631"/>
      <c r="EIQ3" s="631"/>
      <c r="EIR3" s="631"/>
      <c r="EIS3" s="631"/>
      <c r="EIT3" s="631"/>
      <c r="EIU3" s="631"/>
      <c r="EIV3" s="631"/>
      <c r="EIW3" s="631"/>
      <c r="EIX3" s="631"/>
      <c r="EIY3" s="631"/>
      <c r="EIZ3" s="631"/>
      <c r="EJA3" s="631"/>
      <c r="EJB3" s="631"/>
      <c r="EJC3" s="631"/>
      <c r="EJD3" s="631"/>
      <c r="EJE3" s="631"/>
      <c r="EJF3" s="631"/>
      <c r="EJG3" s="631"/>
      <c r="EJH3" s="631"/>
      <c r="EJI3" s="631"/>
      <c r="EJJ3" s="631"/>
      <c r="EJK3" s="631"/>
      <c r="EJL3" s="631"/>
      <c r="EJM3" s="631"/>
      <c r="EJN3" s="631"/>
      <c r="EJO3" s="631"/>
      <c r="EJP3" s="631"/>
      <c r="EJQ3" s="631"/>
      <c r="EJR3" s="631"/>
      <c r="EJS3" s="631"/>
      <c r="EJT3" s="631"/>
      <c r="EJU3" s="631"/>
      <c r="EJV3" s="631"/>
      <c r="EJW3" s="631"/>
      <c r="EJX3" s="631"/>
      <c r="EJY3" s="631"/>
      <c r="EJZ3" s="631"/>
      <c r="EKA3" s="631"/>
      <c r="EKB3" s="631"/>
      <c r="EKC3" s="631"/>
      <c r="EKD3" s="631"/>
      <c r="EKE3" s="631"/>
      <c r="EKF3" s="631"/>
      <c r="EKG3" s="631"/>
      <c r="EKH3" s="631"/>
      <c r="EKI3" s="631"/>
      <c r="EKJ3" s="631"/>
      <c r="EKK3" s="631"/>
      <c r="EKL3" s="631"/>
      <c r="EKM3" s="631"/>
      <c r="EKN3" s="631"/>
      <c r="EKO3" s="631"/>
      <c r="EKP3" s="631"/>
      <c r="EKQ3" s="631"/>
      <c r="EKR3" s="631"/>
      <c r="EKS3" s="631"/>
      <c r="EKT3" s="631"/>
      <c r="EKU3" s="631"/>
      <c r="EKV3" s="631"/>
      <c r="EKW3" s="631"/>
      <c r="EKX3" s="631"/>
      <c r="EKY3" s="631"/>
      <c r="EKZ3" s="631"/>
      <c r="ELA3" s="631"/>
      <c r="ELB3" s="631"/>
      <c r="ELC3" s="631"/>
      <c r="ELD3" s="631"/>
      <c r="ELE3" s="631"/>
      <c r="ELF3" s="631"/>
      <c r="ELG3" s="631"/>
      <c r="ELH3" s="631"/>
      <c r="ELI3" s="631"/>
      <c r="ELJ3" s="631"/>
      <c r="ELK3" s="631"/>
      <c r="ELL3" s="631"/>
      <c r="ELM3" s="631"/>
      <c r="ELN3" s="631"/>
      <c r="ELO3" s="631"/>
      <c r="ELP3" s="631"/>
      <c r="ELQ3" s="631"/>
      <c r="ELR3" s="631"/>
      <c r="ELS3" s="631"/>
      <c r="ELT3" s="631"/>
      <c r="ELU3" s="631"/>
      <c r="ELV3" s="631"/>
      <c r="ELW3" s="631"/>
      <c r="ELX3" s="631"/>
      <c r="ELY3" s="631"/>
      <c r="ELZ3" s="631"/>
      <c r="EMA3" s="631"/>
      <c r="EMB3" s="631"/>
      <c r="EMC3" s="631"/>
      <c r="EMD3" s="631"/>
      <c r="EME3" s="631"/>
      <c r="EMF3" s="631"/>
      <c r="EMG3" s="631"/>
      <c r="EMH3" s="631"/>
      <c r="EMI3" s="631"/>
      <c r="EMJ3" s="631"/>
      <c r="EMK3" s="631"/>
      <c r="EML3" s="631"/>
      <c r="EMM3" s="631"/>
      <c r="EMN3" s="631"/>
      <c r="EMO3" s="631"/>
      <c r="EMP3" s="631"/>
      <c r="EMQ3" s="631"/>
      <c r="EMR3" s="631"/>
      <c r="EMS3" s="631"/>
      <c r="EMT3" s="631"/>
      <c r="EMU3" s="631"/>
      <c r="EMV3" s="631"/>
      <c r="EMW3" s="631"/>
      <c r="EMX3" s="631"/>
      <c r="EMY3" s="631"/>
      <c r="EMZ3" s="631"/>
      <c r="ENA3" s="631"/>
      <c r="ENB3" s="631"/>
      <c r="ENC3" s="631"/>
      <c r="END3" s="631"/>
      <c r="ENE3" s="631"/>
      <c r="ENF3" s="631"/>
      <c r="ENG3" s="631"/>
      <c r="ENH3" s="631"/>
      <c r="ENI3" s="631"/>
      <c r="ENJ3" s="631"/>
      <c r="ENK3" s="631"/>
      <c r="ENL3" s="631"/>
      <c r="ENM3" s="631"/>
      <c r="ENN3" s="631"/>
      <c r="ENO3" s="631"/>
      <c r="ENP3" s="631"/>
      <c r="ENQ3" s="631"/>
      <c r="ENR3" s="631"/>
      <c r="ENS3" s="631"/>
      <c r="ENT3" s="631"/>
      <c r="ENU3" s="631"/>
      <c r="ENV3" s="631"/>
      <c r="ENW3" s="631"/>
      <c r="ENX3" s="631"/>
      <c r="ENY3" s="631"/>
      <c r="ENZ3" s="631"/>
      <c r="EOA3" s="631"/>
      <c r="EOB3" s="631"/>
      <c r="EOC3" s="631"/>
      <c r="EOD3" s="631"/>
      <c r="EOE3" s="631"/>
      <c r="EOF3" s="631"/>
      <c r="EOG3" s="631"/>
      <c r="EOH3" s="631"/>
      <c r="EOI3" s="631"/>
      <c r="EOJ3" s="631"/>
      <c r="EOK3" s="631"/>
      <c r="EOL3" s="631"/>
      <c r="EOM3" s="631"/>
      <c r="EON3" s="631"/>
      <c r="EOO3" s="631"/>
      <c r="EOP3" s="631"/>
      <c r="EOQ3" s="631"/>
      <c r="EOR3" s="631"/>
      <c r="EOS3" s="631"/>
      <c r="EOT3" s="631"/>
      <c r="EOU3" s="631"/>
      <c r="EOV3" s="631"/>
      <c r="EOW3" s="631"/>
      <c r="EOX3" s="631"/>
      <c r="EOY3" s="631"/>
      <c r="EOZ3" s="631"/>
      <c r="EPA3" s="631"/>
      <c r="EPB3" s="631"/>
      <c r="EPC3" s="631"/>
      <c r="EPD3" s="631"/>
      <c r="EPE3" s="631"/>
      <c r="EPF3" s="631"/>
      <c r="EPG3" s="631"/>
      <c r="EPH3" s="631"/>
      <c r="EPI3" s="631"/>
      <c r="EPJ3" s="631"/>
      <c r="EPK3" s="631"/>
      <c r="EPL3" s="631"/>
      <c r="EPM3" s="631"/>
      <c r="EPN3" s="631"/>
      <c r="EPO3" s="631"/>
      <c r="EPP3" s="631"/>
      <c r="EPQ3" s="631"/>
      <c r="EPR3" s="631"/>
      <c r="EPS3" s="631"/>
      <c r="EPT3" s="631"/>
      <c r="EPU3" s="631"/>
      <c r="EPV3" s="631"/>
      <c r="EPW3" s="631"/>
      <c r="EPX3" s="631"/>
      <c r="EPY3" s="631"/>
      <c r="EPZ3" s="631"/>
      <c r="EQA3" s="631"/>
      <c r="EQB3" s="631"/>
      <c r="EQC3" s="631"/>
      <c r="EQD3" s="631"/>
      <c r="EQE3" s="631"/>
      <c r="EQF3" s="631"/>
      <c r="EQG3" s="631"/>
      <c r="EQH3" s="631"/>
      <c r="EQI3" s="631"/>
      <c r="EQJ3" s="631"/>
      <c r="EQK3" s="631"/>
      <c r="EQL3" s="631"/>
      <c r="EQM3" s="631"/>
      <c r="EQN3" s="631"/>
      <c r="EQO3" s="631"/>
      <c r="EQP3" s="631"/>
      <c r="EQQ3" s="631"/>
      <c r="EQR3" s="631"/>
      <c r="EQS3" s="631"/>
      <c r="EQT3" s="631"/>
      <c r="EQU3" s="631"/>
      <c r="EQV3" s="631"/>
      <c r="EQW3" s="631"/>
      <c r="EQX3" s="631"/>
      <c r="EQY3" s="631"/>
      <c r="EQZ3" s="631"/>
      <c r="ERA3" s="631"/>
      <c r="ERB3" s="631"/>
      <c r="ERC3" s="631"/>
      <c r="ERD3" s="631"/>
      <c r="ERE3" s="631"/>
      <c r="ERF3" s="631"/>
      <c r="ERG3" s="631"/>
      <c r="ERH3" s="631"/>
      <c r="ERI3" s="631"/>
      <c r="ERJ3" s="631"/>
      <c r="ERK3" s="631"/>
      <c r="ERL3" s="631"/>
      <c r="ERM3" s="631"/>
      <c r="ERN3" s="631"/>
      <c r="ERO3" s="631"/>
      <c r="ERP3" s="631"/>
      <c r="ERQ3" s="631"/>
      <c r="ERR3" s="631"/>
      <c r="ERS3" s="631"/>
      <c r="ERT3" s="631"/>
      <c r="ERU3" s="631"/>
      <c r="ERV3" s="631"/>
      <c r="ERW3" s="631"/>
      <c r="ERX3" s="631"/>
      <c r="ERY3" s="631"/>
      <c r="ERZ3" s="631"/>
      <c r="ESA3" s="631"/>
      <c r="ESB3" s="631"/>
      <c r="ESC3" s="631"/>
      <c r="ESD3" s="631"/>
      <c r="ESE3" s="631"/>
      <c r="ESF3" s="631"/>
      <c r="ESG3" s="631"/>
      <c r="ESH3" s="631"/>
      <c r="ESI3" s="631"/>
      <c r="ESJ3" s="631"/>
      <c r="ESK3" s="631"/>
      <c r="ESL3" s="631"/>
      <c r="ESM3" s="631"/>
      <c r="ESN3" s="631"/>
      <c r="ESO3" s="631"/>
      <c r="ESP3" s="631"/>
      <c r="ESQ3" s="631"/>
      <c r="ESR3" s="631"/>
      <c r="ESS3" s="631"/>
      <c r="EST3" s="631"/>
      <c r="ESU3" s="631"/>
      <c r="ESV3" s="631"/>
      <c r="ESW3" s="631"/>
      <c r="ESX3" s="631"/>
      <c r="ESY3" s="631"/>
      <c r="ESZ3" s="631"/>
      <c r="ETA3" s="631"/>
      <c r="ETB3" s="631"/>
      <c r="ETC3" s="631"/>
      <c r="ETD3" s="631"/>
      <c r="ETE3" s="631"/>
      <c r="ETF3" s="631"/>
      <c r="ETG3" s="631"/>
      <c r="ETH3" s="631"/>
      <c r="ETI3" s="631"/>
      <c r="ETJ3" s="631"/>
      <c r="ETK3" s="631"/>
      <c r="ETL3" s="631"/>
      <c r="ETM3" s="631"/>
      <c r="ETN3" s="631"/>
      <c r="ETO3" s="631"/>
      <c r="ETP3" s="631"/>
      <c r="ETQ3" s="631"/>
      <c r="ETR3" s="631"/>
      <c r="ETS3" s="631"/>
      <c r="ETT3" s="631"/>
      <c r="ETU3" s="631"/>
      <c r="ETV3" s="631"/>
      <c r="ETW3" s="631"/>
      <c r="ETX3" s="631"/>
      <c r="ETY3" s="631"/>
      <c r="ETZ3" s="631"/>
      <c r="EUA3" s="631"/>
      <c r="EUB3" s="631"/>
      <c r="EUC3" s="631"/>
      <c r="EUD3" s="631"/>
      <c r="EUE3" s="631"/>
      <c r="EUF3" s="631"/>
      <c r="EUG3" s="631"/>
      <c r="EUH3" s="631"/>
      <c r="EUI3" s="631"/>
      <c r="EUJ3" s="631"/>
      <c r="EUK3" s="631"/>
      <c r="EUL3" s="631"/>
      <c r="EUM3" s="631"/>
      <c r="EUN3" s="631"/>
      <c r="EUO3" s="631"/>
      <c r="EUP3" s="631"/>
      <c r="EUQ3" s="631"/>
      <c r="EUR3" s="631"/>
      <c r="EUS3" s="631"/>
      <c r="EUT3" s="631"/>
      <c r="EUU3" s="631"/>
      <c r="EUV3" s="631"/>
      <c r="EUW3" s="631"/>
      <c r="EUX3" s="631"/>
      <c r="EUY3" s="631"/>
      <c r="EUZ3" s="631"/>
      <c r="EVA3" s="631"/>
      <c r="EVB3" s="631"/>
      <c r="EVC3" s="631"/>
      <c r="EVD3" s="631"/>
      <c r="EVE3" s="631"/>
      <c r="EVF3" s="631"/>
      <c r="EVG3" s="631"/>
      <c r="EVH3" s="631"/>
      <c r="EVI3" s="631"/>
      <c r="EVJ3" s="631"/>
      <c r="EVK3" s="631"/>
      <c r="EVL3" s="631"/>
      <c r="EVM3" s="631"/>
      <c r="EVN3" s="631"/>
      <c r="EVO3" s="631"/>
      <c r="EVP3" s="631"/>
      <c r="EVQ3" s="631"/>
      <c r="EVR3" s="631"/>
      <c r="EVS3" s="631"/>
      <c r="EVT3" s="631"/>
      <c r="EVU3" s="631"/>
      <c r="EVV3" s="631"/>
      <c r="EVW3" s="631"/>
      <c r="EVX3" s="631"/>
      <c r="EVY3" s="631"/>
      <c r="EVZ3" s="631"/>
      <c r="EWA3" s="631"/>
      <c r="EWB3" s="631"/>
      <c r="EWC3" s="631"/>
      <c r="EWD3" s="631"/>
      <c r="EWE3" s="631"/>
      <c r="EWF3" s="631"/>
      <c r="EWG3" s="631"/>
      <c r="EWH3" s="631"/>
      <c r="EWI3" s="631"/>
      <c r="EWJ3" s="631"/>
      <c r="EWK3" s="631"/>
      <c r="EWL3" s="631"/>
      <c r="EWM3" s="631"/>
      <c r="EWN3" s="631"/>
      <c r="EWO3" s="631"/>
      <c r="EWP3" s="631"/>
      <c r="EWQ3" s="631"/>
      <c r="EWR3" s="631"/>
      <c r="EWS3" s="631"/>
      <c r="EWT3" s="631"/>
      <c r="EWU3" s="631"/>
      <c r="EWV3" s="631"/>
      <c r="EWW3" s="631"/>
      <c r="EWX3" s="631"/>
      <c r="EWY3" s="631"/>
      <c r="EWZ3" s="631"/>
      <c r="EXA3" s="631"/>
      <c r="EXB3" s="631"/>
      <c r="EXC3" s="631"/>
      <c r="EXD3" s="631"/>
      <c r="EXE3" s="631"/>
      <c r="EXF3" s="631"/>
      <c r="EXG3" s="631"/>
      <c r="EXH3" s="631"/>
      <c r="EXI3" s="631"/>
      <c r="EXJ3" s="631"/>
      <c r="EXK3" s="631"/>
      <c r="EXL3" s="631"/>
      <c r="EXM3" s="631"/>
      <c r="EXN3" s="631"/>
      <c r="EXO3" s="631"/>
      <c r="EXP3" s="631"/>
      <c r="EXQ3" s="631"/>
      <c r="EXR3" s="631"/>
      <c r="EXS3" s="631"/>
      <c r="EXT3" s="631"/>
      <c r="EXU3" s="631"/>
      <c r="EXV3" s="631"/>
      <c r="EXW3" s="631"/>
      <c r="EXX3" s="631"/>
      <c r="EXY3" s="631"/>
      <c r="EXZ3" s="631"/>
      <c r="EYA3" s="631"/>
      <c r="EYB3" s="631"/>
      <c r="EYC3" s="631"/>
      <c r="EYD3" s="631"/>
      <c r="EYE3" s="631"/>
      <c r="EYF3" s="631"/>
      <c r="EYG3" s="631"/>
      <c r="EYH3" s="631"/>
      <c r="EYI3" s="631"/>
      <c r="EYJ3" s="631"/>
      <c r="EYK3" s="631"/>
      <c r="EYL3" s="631"/>
      <c r="EYM3" s="631"/>
      <c r="EYN3" s="631"/>
      <c r="EYO3" s="631"/>
      <c r="EYP3" s="631"/>
      <c r="EYQ3" s="631"/>
      <c r="EYR3" s="631"/>
      <c r="EYS3" s="631"/>
      <c r="EYT3" s="631"/>
      <c r="EYU3" s="631"/>
      <c r="EYV3" s="631"/>
      <c r="EYW3" s="631"/>
      <c r="EYX3" s="631"/>
      <c r="EYY3" s="631"/>
      <c r="EYZ3" s="631"/>
      <c r="EZA3" s="631"/>
      <c r="EZB3" s="631"/>
      <c r="EZC3" s="631"/>
      <c r="EZD3" s="631"/>
      <c r="EZE3" s="631"/>
      <c r="EZF3" s="631"/>
      <c r="EZG3" s="631"/>
      <c r="EZH3" s="631"/>
      <c r="EZI3" s="631"/>
      <c r="EZJ3" s="631"/>
      <c r="EZK3" s="631"/>
      <c r="EZL3" s="631"/>
      <c r="EZM3" s="631"/>
      <c r="EZN3" s="631"/>
      <c r="EZO3" s="631"/>
      <c r="EZP3" s="631"/>
      <c r="EZQ3" s="631"/>
      <c r="EZR3" s="631"/>
      <c r="EZS3" s="631"/>
      <c r="EZT3" s="631"/>
      <c r="EZU3" s="631"/>
      <c r="EZV3" s="631"/>
      <c r="EZW3" s="631"/>
      <c r="EZX3" s="631"/>
      <c r="EZY3" s="631"/>
      <c r="EZZ3" s="631"/>
      <c r="FAA3" s="631"/>
      <c r="FAB3" s="631"/>
      <c r="FAC3" s="631"/>
      <c r="FAD3" s="631"/>
      <c r="FAE3" s="631"/>
      <c r="FAF3" s="631"/>
      <c r="FAG3" s="631"/>
      <c r="FAH3" s="631"/>
      <c r="FAI3" s="631"/>
      <c r="FAJ3" s="631"/>
      <c r="FAK3" s="631"/>
      <c r="FAL3" s="631"/>
      <c r="FAM3" s="631"/>
      <c r="FAN3" s="631"/>
      <c r="FAO3" s="631"/>
      <c r="FAP3" s="631"/>
      <c r="FAQ3" s="631"/>
      <c r="FAR3" s="631"/>
      <c r="FAS3" s="631"/>
      <c r="FAT3" s="631"/>
      <c r="FAU3" s="631"/>
      <c r="FAV3" s="631"/>
      <c r="FAW3" s="631"/>
      <c r="FAX3" s="631"/>
      <c r="FAY3" s="631"/>
      <c r="FAZ3" s="631"/>
      <c r="FBA3" s="631"/>
      <c r="FBB3" s="631"/>
      <c r="FBC3" s="631"/>
      <c r="FBD3" s="631"/>
      <c r="FBE3" s="631"/>
      <c r="FBF3" s="631"/>
      <c r="FBG3" s="631"/>
      <c r="FBH3" s="631"/>
      <c r="FBI3" s="631"/>
      <c r="FBJ3" s="631"/>
      <c r="FBK3" s="631"/>
      <c r="FBL3" s="631"/>
      <c r="FBM3" s="631"/>
      <c r="FBN3" s="631"/>
      <c r="FBO3" s="631"/>
      <c r="FBP3" s="631"/>
      <c r="FBQ3" s="631"/>
      <c r="FBR3" s="631"/>
      <c r="FBS3" s="631"/>
      <c r="FBT3" s="631"/>
      <c r="FBU3" s="631"/>
      <c r="FBV3" s="631"/>
      <c r="FBW3" s="631"/>
      <c r="FBX3" s="631"/>
      <c r="FBY3" s="631"/>
      <c r="FBZ3" s="631"/>
      <c r="FCA3" s="631"/>
      <c r="FCB3" s="631"/>
      <c r="FCC3" s="631"/>
      <c r="FCD3" s="631"/>
      <c r="FCE3" s="631"/>
      <c r="FCF3" s="631"/>
      <c r="FCG3" s="631"/>
      <c r="FCH3" s="631"/>
      <c r="FCI3" s="631"/>
      <c r="FCJ3" s="631"/>
      <c r="FCK3" s="631"/>
      <c r="FCL3" s="631"/>
      <c r="FCM3" s="631"/>
      <c r="FCN3" s="631"/>
      <c r="FCO3" s="631"/>
      <c r="FCP3" s="631"/>
      <c r="FCQ3" s="631"/>
      <c r="FCR3" s="631"/>
      <c r="FCS3" s="631"/>
      <c r="FCT3" s="631"/>
      <c r="FCU3" s="631"/>
      <c r="FCV3" s="631"/>
      <c r="FCW3" s="631"/>
      <c r="FCX3" s="631"/>
      <c r="FCY3" s="631"/>
      <c r="FCZ3" s="631"/>
      <c r="FDA3" s="631"/>
      <c r="FDB3" s="631"/>
      <c r="FDC3" s="631"/>
      <c r="FDD3" s="631"/>
      <c r="FDE3" s="631"/>
      <c r="FDF3" s="631"/>
      <c r="FDG3" s="631"/>
      <c r="FDH3" s="631"/>
      <c r="FDI3" s="631"/>
      <c r="FDJ3" s="631"/>
      <c r="FDK3" s="631"/>
      <c r="FDL3" s="631"/>
      <c r="FDM3" s="631"/>
      <c r="FDN3" s="631"/>
      <c r="FDO3" s="631"/>
      <c r="FDP3" s="631"/>
      <c r="FDQ3" s="631"/>
      <c r="FDR3" s="631"/>
      <c r="FDS3" s="631"/>
      <c r="FDT3" s="631"/>
      <c r="FDU3" s="631"/>
      <c r="FDV3" s="631"/>
      <c r="FDW3" s="631"/>
      <c r="FDX3" s="631"/>
      <c r="FDY3" s="631"/>
      <c r="FDZ3" s="631"/>
      <c r="FEA3" s="631"/>
      <c r="FEB3" s="631"/>
      <c r="FEC3" s="631"/>
      <c r="FED3" s="631"/>
      <c r="FEE3" s="631"/>
      <c r="FEF3" s="631"/>
      <c r="FEG3" s="631"/>
      <c r="FEH3" s="631"/>
      <c r="FEI3" s="631"/>
      <c r="FEJ3" s="631"/>
      <c r="FEK3" s="631"/>
      <c r="FEL3" s="631"/>
      <c r="FEM3" s="631"/>
      <c r="FEN3" s="631"/>
      <c r="FEO3" s="631"/>
      <c r="FEP3" s="631"/>
      <c r="FEQ3" s="631"/>
      <c r="FER3" s="631"/>
      <c r="FES3" s="631"/>
      <c r="FET3" s="631"/>
      <c r="FEU3" s="631"/>
      <c r="FEV3" s="631"/>
      <c r="FEW3" s="631"/>
      <c r="FEX3" s="631"/>
      <c r="FEY3" s="631"/>
      <c r="FEZ3" s="631"/>
      <c r="FFA3" s="631"/>
      <c r="FFB3" s="631"/>
      <c r="FFC3" s="631"/>
      <c r="FFD3" s="631"/>
      <c r="FFE3" s="631"/>
      <c r="FFF3" s="631"/>
      <c r="FFG3" s="631"/>
      <c r="FFH3" s="631"/>
      <c r="FFI3" s="631"/>
      <c r="FFJ3" s="631"/>
      <c r="FFK3" s="631"/>
      <c r="FFL3" s="631"/>
      <c r="FFM3" s="631"/>
      <c r="FFN3" s="631"/>
      <c r="FFO3" s="631"/>
      <c r="FFP3" s="631"/>
      <c r="FFQ3" s="631"/>
      <c r="FFR3" s="631"/>
      <c r="FFS3" s="631"/>
      <c r="FFT3" s="631"/>
      <c r="FFU3" s="631"/>
      <c r="FFV3" s="631"/>
      <c r="FFW3" s="631"/>
      <c r="FFX3" s="631"/>
      <c r="FFY3" s="631"/>
      <c r="FFZ3" s="631"/>
      <c r="FGA3" s="631"/>
      <c r="FGB3" s="631"/>
      <c r="FGC3" s="631"/>
      <c r="FGD3" s="631"/>
      <c r="FGE3" s="631"/>
      <c r="FGF3" s="631"/>
      <c r="FGG3" s="631"/>
      <c r="FGH3" s="631"/>
      <c r="FGI3" s="631"/>
      <c r="FGJ3" s="631"/>
      <c r="FGK3" s="631"/>
      <c r="FGL3" s="631"/>
      <c r="FGM3" s="631"/>
      <c r="FGN3" s="631"/>
      <c r="FGO3" s="631"/>
      <c r="FGP3" s="631"/>
      <c r="FGQ3" s="631"/>
      <c r="FGR3" s="631"/>
      <c r="FGS3" s="631"/>
      <c r="FGT3" s="631"/>
      <c r="FGU3" s="631"/>
      <c r="FGV3" s="631"/>
      <c r="FGW3" s="631"/>
      <c r="FGX3" s="631"/>
      <c r="FGY3" s="631"/>
      <c r="FGZ3" s="631"/>
      <c r="FHA3" s="631"/>
      <c r="FHB3" s="631"/>
      <c r="FHC3" s="631"/>
      <c r="FHD3" s="631"/>
      <c r="FHE3" s="631"/>
      <c r="FHF3" s="631"/>
      <c r="FHG3" s="631"/>
      <c r="FHH3" s="631"/>
      <c r="FHI3" s="631"/>
      <c r="FHJ3" s="631"/>
      <c r="FHK3" s="631"/>
      <c r="FHL3" s="631"/>
      <c r="FHM3" s="631"/>
      <c r="FHN3" s="631"/>
      <c r="FHO3" s="631"/>
      <c r="FHP3" s="631"/>
      <c r="FHQ3" s="631"/>
      <c r="FHR3" s="631"/>
      <c r="FHS3" s="631"/>
      <c r="FHT3" s="631"/>
      <c r="FHU3" s="631"/>
      <c r="FHV3" s="631"/>
      <c r="FHW3" s="631"/>
      <c r="FHX3" s="631"/>
      <c r="FHY3" s="631"/>
      <c r="FHZ3" s="631"/>
      <c r="FIA3" s="631"/>
      <c r="FIB3" s="631"/>
      <c r="FIC3" s="631"/>
      <c r="FID3" s="631"/>
      <c r="FIE3" s="631"/>
      <c r="FIF3" s="631"/>
      <c r="FIG3" s="631"/>
      <c r="FIH3" s="631"/>
      <c r="FII3" s="631"/>
      <c r="FIJ3" s="631"/>
      <c r="FIK3" s="631"/>
      <c r="FIL3" s="631"/>
      <c r="FIM3" s="631"/>
      <c r="FIN3" s="631"/>
      <c r="FIO3" s="631"/>
      <c r="FIP3" s="631"/>
      <c r="FIQ3" s="631"/>
      <c r="FIR3" s="631"/>
      <c r="FIS3" s="631"/>
      <c r="FIT3" s="631"/>
      <c r="FIU3" s="631"/>
      <c r="FIV3" s="631"/>
      <c r="FIW3" s="631"/>
      <c r="FIX3" s="631"/>
      <c r="FIY3" s="631"/>
      <c r="FIZ3" s="631"/>
      <c r="FJA3" s="631"/>
      <c r="FJB3" s="631"/>
      <c r="FJC3" s="631"/>
      <c r="FJD3" s="631"/>
      <c r="FJE3" s="631"/>
      <c r="FJF3" s="631"/>
      <c r="FJG3" s="631"/>
      <c r="FJH3" s="631"/>
      <c r="FJI3" s="631"/>
      <c r="FJJ3" s="631"/>
      <c r="FJK3" s="631"/>
      <c r="FJL3" s="631"/>
      <c r="FJM3" s="631"/>
      <c r="FJN3" s="631"/>
      <c r="FJO3" s="631"/>
      <c r="FJP3" s="631"/>
      <c r="FJQ3" s="631"/>
      <c r="FJR3" s="631"/>
      <c r="FJS3" s="631"/>
      <c r="FJT3" s="631"/>
      <c r="FJU3" s="631"/>
      <c r="FJV3" s="631"/>
      <c r="FJW3" s="631"/>
      <c r="FJX3" s="631"/>
      <c r="FJY3" s="631"/>
      <c r="FJZ3" s="631"/>
      <c r="FKA3" s="631"/>
      <c r="FKB3" s="631"/>
      <c r="FKC3" s="631"/>
      <c r="FKD3" s="631"/>
      <c r="FKE3" s="631"/>
      <c r="FKF3" s="631"/>
      <c r="FKG3" s="631"/>
      <c r="FKH3" s="631"/>
      <c r="FKI3" s="631"/>
      <c r="FKJ3" s="631"/>
      <c r="FKK3" s="631"/>
      <c r="FKL3" s="631"/>
      <c r="FKM3" s="631"/>
      <c r="FKN3" s="631"/>
      <c r="FKO3" s="631"/>
      <c r="FKP3" s="631"/>
      <c r="FKQ3" s="631"/>
      <c r="FKR3" s="631"/>
      <c r="FKS3" s="631"/>
      <c r="FKT3" s="631"/>
      <c r="FKU3" s="631"/>
      <c r="FKV3" s="631"/>
      <c r="FKW3" s="631"/>
      <c r="FKX3" s="631"/>
      <c r="FKY3" s="631"/>
      <c r="FKZ3" s="631"/>
      <c r="FLA3" s="631"/>
      <c r="FLB3" s="631"/>
      <c r="FLC3" s="631"/>
      <c r="FLD3" s="631"/>
      <c r="FLE3" s="631"/>
      <c r="FLF3" s="631"/>
      <c r="FLG3" s="631"/>
      <c r="FLH3" s="631"/>
      <c r="FLI3" s="631"/>
      <c r="FLJ3" s="631"/>
      <c r="FLK3" s="631"/>
      <c r="FLL3" s="631"/>
      <c r="FLM3" s="631"/>
      <c r="FLN3" s="631"/>
      <c r="FLO3" s="631"/>
      <c r="FLP3" s="631"/>
      <c r="FLQ3" s="631"/>
      <c r="FLR3" s="631"/>
      <c r="FLS3" s="631"/>
      <c r="FLT3" s="631"/>
      <c r="FLU3" s="631"/>
      <c r="FLV3" s="631"/>
      <c r="FLW3" s="631"/>
      <c r="FLX3" s="631"/>
      <c r="FLY3" s="631"/>
      <c r="FLZ3" s="631"/>
      <c r="FMA3" s="631"/>
      <c r="FMB3" s="631"/>
      <c r="FMC3" s="631"/>
      <c r="FMD3" s="631"/>
      <c r="FME3" s="631"/>
      <c r="FMF3" s="631"/>
      <c r="FMG3" s="631"/>
      <c r="FMH3" s="631"/>
      <c r="FMI3" s="631"/>
      <c r="FMJ3" s="631"/>
      <c r="FMK3" s="631"/>
      <c r="FML3" s="631"/>
      <c r="FMM3" s="631"/>
      <c r="FMN3" s="631"/>
      <c r="FMO3" s="631"/>
      <c r="FMP3" s="631"/>
      <c r="FMQ3" s="631"/>
      <c r="FMR3" s="631"/>
      <c r="FMS3" s="631"/>
      <c r="FMT3" s="631"/>
      <c r="FMU3" s="631"/>
      <c r="FMV3" s="631"/>
      <c r="FMW3" s="631"/>
      <c r="FMX3" s="631"/>
      <c r="FMY3" s="631"/>
      <c r="FMZ3" s="631"/>
      <c r="FNA3" s="631"/>
      <c r="FNB3" s="631"/>
      <c r="FNC3" s="631"/>
      <c r="FND3" s="631"/>
      <c r="FNE3" s="631"/>
      <c r="FNF3" s="631"/>
      <c r="FNG3" s="631"/>
      <c r="FNH3" s="631"/>
      <c r="FNI3" s="631"/>
      <c r="FNJ3" s="631"/>
      <c r="FNK3" s="631"/>
      <c r="FNL3" s="631"/>
      <c r="FNM3" s="631"/>
      <c r="FNN3" s="631"/>
      <c r="FNO3" s="631"/>
      <c r="FNP3" s="631"/>
      <c r="FNQ3" s="631"/>
      <c r="FNR3" s="631"/>
      <c r="FNS3" s="631"/>
      <c r="FNT3" s="631"/>
      <c r="FNU3" s="631"/>
      <c r="FNV3" s="631"/>
      <c r="FNW3" s="631"/>
      <c r="FNX3" s="631"/>
      <c r="FNY3" s="631"/>
      <c r="FNZ3" s="631"/>
      <c r="FOA3" s="631"/>
      <c r="FOB3" s="631"/>
      <c r="FOC3" s="631"/>
      <c r="FOD3" s="631"/>
      <c r="FOE3" s="631"/>
      <c r="FOF3" s="631"/>
      <c r="FOG3" s="631"/>
      <c r="FOH3" s="631"/>
      <c r="FOI3" s="631"/>
      <c r="FOJ3" s="631"/>
      <c r="FOK3" s="631"/>
      <c r="FOL3" s="631"/>
      <c r="FOM3" s="631"/>
      <c r="FON3" s="631"/>
      <c r="FOO3" s="631"/>
      <c r="FOP3" s="631"/>
      <c r="FOQ3" s="631"/>
      <c r="FOR3" s="631"/>
      <c r="FOS3" s="631"/>
      <c r="FOT3" s="631"/>
      <c r="FOU3" s="631"/>
      <c r="FOV3" s="631"/>
      <c r="FOW3" s="631"/>
      <c r="FOX3" s="631"/>
      <c r="FOY3" s="631"/>
      <c r="FOZ3" s="631"/>
      <c r="FPA3" s="631"/>
      <c r="FPB3" s="631"/>
      <c r="FPC3" s="631"/>
      <c r="FPD3" s="631"/>
      <c r="FPE3" s="631"/>
      <c r="FPF3" s="631"/>
      <c r="FPG3" s="631"/>
      <c r="FPH3" s="631"/>
      <c r="FPI3" s="631"/>
      <c r="FPJ3" s="631"/>
      <c r="FPK3" s="631"/>
      <c r="FPL3" s="631"/>
      <c r="FPM3" s="631"/>
      <c r="FPN3" s="631"/>
      <c r="FPO3" s="631"/>
      <c r="FPP3" s="631"/>
      <c r="FPQ3" s="631"/>
      <c r="FPR3" s="631"/>
      <c r="FPS3" s="631"/>
      <c r="FPT3" s="631"/>
      <c r="FPU3" s="631"/>
      <c r="FPV3" s="631"/>
      <c r="FPW3" s="631"/>
      <c r="FPX3" s="631"/>
      <c r="FPY3" s="631"/>
      <c r="FPZ3" s="631"/>
      <c r="FQA3" s="631"/>
      <c r="FQB3" s="631"/>
      <c r="FQC3" s="631"/>
      <c r="FQD3" s="631"/>
      <c r="FQE3" s="631"/>
      <c r="FQF3" s="631"/>
      <c r="FQG3" s="631"/>
      <c r="FQH3" s="631"/>
      <c r="FQI3" s="631"/>
      <c r="FQJ3" s="631"/>
      <c r="FQK3" s="631"/>
      <c r="FQL3" s="631"/>
      <c r="FQM3" s="631"/>
      <c r="FQN3" s="631"/>
      <c r="FQO3" s="631"/>
      <c r="FQP3" s="631"/>
      <c r="FQQ3" s="631"/>
      <c r="FQR3" s="631"/>
      <c r="FQS3" s="631"/>
      <c r="FQT3" s="631"/>
      <c r="FQU3" s="631"/>
      <c r="FQV3" s="631"/>
      <c r="FQW3" s="631"/>
      <c r="FQX3" s="631"/>
      <c r="FQY3" s="631"/>
      <c r="FQZ3" s="631"/>
      <c r="FRA3" s="631"/>
      <c r="FRB3" s="631"/>
      <c r="FRC3" s="631"/>
      <c r="FRD3" s="631"/>
      <c r="FRE3" s="631"/>
      <c r="FRF3" s="631"/>
      <c r="FRG3" s="631"/>
      <c r="FRH3" s="631"/>
      <c r="FRI3" s="631"/>
      <c r="FRJ3" s="631"/>
      <c r="FRK3" s="631"/>
      <c r="FRL3" s="631"/>
      <c r="FRM3" s="631"/>
      <c r="FRN3" s="631"/>
      <c r="FRO3" s="631"/>
      <c r="FRP3" s="631"/>
      <c r="FRQ3" s="631"/>
      <c r="FRR3" s="631"/>
      <c r="FRS3" s="631"/>
      <c r="FRT3" s="631"/>
      <c r="FRU3" s="631"/>
      <c r="FRV3" s="631"/>
      <c r="FRW3" s="631"/>
      <c r="FRX3" s="631"/>
      <c r="FRY3" s="631"/>
      <c r="FRZ3" s="631"/>
      <c r="FSA3" s="631"/>
      <c r="FSB3" s="631"/>
      <c r="FSC3" s="631"/>
      <c r="FSD3" s="631"/>
      <c r="FSE3" s="631"/>
      <c r="FSF3" s="631"/>
      <c r="FSG3" s="631"/>
      <c r="FSH3" s="631"/>
      <c r="FSI3" s="631"/>
      <c r="FSJ3" s="631"/>
      <c r="FSK3" s="631"/>
      <c r="FSL3" s="631"/>
      <c r="FSM3" s="631"/>
      <c r="FSN3" s="631"/>
      <c r="FSO3" s="631"/>
      <c r="FSP3" s="631"/>
      <c r="FSQ3" s="631"/>
      <c r="FSR3" s="631"/>
      <c r="FSS3" s="631"/>
      <c r="FST3" s="631"/>
      <c r="FSU3" s="631"/>
      <c r="FSV3" s="631"/>
      <c r="FSW3" s="631"/>
      <c r="FSX3" s="631"/>
      <c r="FSY3" s="631"/>
      <c r="FSZ3" s="631"/>
      <c r="FTA3" s="631"/>
      <c r="FTB3" s="631"/>
      <c r="FTC3" s="631"/>
      <c r="FTD3" s="631"/>
      <c r="FTE3" s="631"/>
      <c r="FTF3" s="631"/>
      <c r="FTG3" s="631"/>
      <c r="FTH3" s="631"/>
      <c r="FTI3" s="631"/>
      <c r="FTJ3" s="631"/>
      <c r="FTK3" s="631"/>
      <c r="FTL3" s="631"/>
      <c r="FTM3" s="631"/>
      <c r="FTN3" s="631"/>
      <c r="FTO3" s="631"/>
      <c r="FTP3" s="631"/>
      <c r="FTQ3" s="631"/>
      <c r="FTR3" s="631"/>
      <c r="FTS3" s="631"/>
      <c r="FTT3" s="631"/>
      <c r="FTU3" s="631"/>
      <c r="FTV3" s="631"/>
      <c r="FTW3" s="631"/>
      <c r="FTX3" s="631"/>
      <c r="FTY3" s="631"/>
      <c r="FTZ3" s="631"/>
      <c r="FUA3" s="631"/>
      <c r="FUB3" s="631"/>
      <c r="FUC3" s="631"/>
      <c r="FUD3" s="631"/>
      <c r="FUE3" s="631"/>
      <c r="FUF3" s="631"/>
      <c r="FUG3" s="631"/>
      <c r="FUH3" s="631"/>
      <c r="FUI3" s="631"/>
      <c r="FUJ3" s="631"/>
      <c r="FUK3" s="631"/>
      <c r="FUL3" s="631"/>
      <c r="FUM3" s="631"/>
      <c r="FUN3" s="631"/>
      <c r="FUO3" s="631"/>
      <c r="FUP3" s="631"/>
      <c r="FUQ3" s="631"/>
      <c r="FUR3" s="631"/>
      <c r="FUS3" s="631"/>
      <c r="FUT3" s="631"/>
      <c r="FUU3" s="631"/>
      <c r="FUV3" s="631"/>
      <c r="FUW3" s="631"/>
      <c r="FUX3" s="631"/>
      <c r="FUY3" s="631"/>
      <c r="FUZ3" s="631"/>
      <c r="FVA3" s="631"/>
      <c r="FVB3" s="631"/>
      <c r="FVC3" s="631"/>
      <c r="FVD3" s="631"/>
      <c r="FVE3" s="631"/>
      <c r="FVF3" s="631"/>
      <c r="FVG3" s="631"/>
      <c r="FVH3" s="631"/>
      <c r="FVI3" s="631"/>
      <c r="FVJ3" s="631"/>
      <c r="FVK3" s="631"/>
      <c r="FVL3" s="631"/>
      <c r="FVM3" s="631"/>
      <c r="FVN3" s="631"/>
      <c r="FVO3" s="631"/>
      <c r="FVP3" s="631"/>
      <c r="FVQ3" s="631"/>
      <c r="FVR3" s="631"/>
      <c r="FVS3" s="631"/>
      <c r="FVT3" s="631"/>
      <c r="FVU3" s="631"/>
      <c r="FVV3" s="631"/>
      <c r="FVW3" s="631"/>
      <c r="FVX3" s="631"/>
      <c r="FVY3" s="631"/>
      <c r="FVZ3" s="631"/>
      <c r="FWA3" s="631"/>
      <c r="FWB3" s="631"/>
      <c r="FWC3" s="631"/>
      <c r="FWD3" s="631"/>
      <c r="FWE3" s="631"/>
      <c r="FWF3" s="631"/>
      <c r="FWG3" s="631"/>
      <c r="FWH3" s="631"/>
      <c r="FWI3" s="631"/>
      <c r="FWJ3" s="631"/>
      <c r="FWK3" s="631"/>
      <c r="FWL3" s="631"/>
      <c r="FWM3" s="631"/>
      <c r="FWN3" s="631"/>
      <c r="FWO3" s="631"/>
      <c r="FWP3" s="631"/>
      <c r="FWQ3" s="631"/>
      <c r="FWR3" s="631"/>
      <c r="FWS3" s="631"/>
      <c r="FWT3" s="631"/>
      <c r="FWU3" s="631"/>
      <c r="FWV3" s="631"/>
      <c r="FWW3" s="631"/>
      <c r="FWX3" s="631"/>
      <c r="FWY3" s="631"/>
      <c r="FWZ3" s="631"/>
      <c r="FXA3" s="631"/>
      <c r="FXB3" s="631"/>
      <c r="FXC3" s="631"/>
      <c r="FXD3" s="631"/>
      <c r="FXE3" s="631"/>
      <c r="FXF3" s="631"/>
      <c r="FXG3" s="631"/>
      <c r="FXH3" s="631"/>
      <c r="FXI3" s="631"/>
      <c r="FXJ3" s="631"/>
      <c r="FXK3" s="631"/>
      <c r="FXL3" s="631"/>
      <c r="FXM3" s="631"/>
      <c r="FXN3" s="631"/>
      <c r="FXO3" s="631"/>
      <c r="FXP3" s="631"/>
      <c r="FXQ3" s="631"/>
      <c r="FXR3" s="631"/>
      <c r="FXS3" s="631"/>
      <c r="FXT3" s="631"/>
      <c r="FXU3" s="631"/>
      <c r="FXV3" s="631"/>
      <c r="FXW3" s="631"/>
      <c r="FXX3" s="631"/>
      <c r="FXY3" s="631"/>
      <c r="FXZ3" s="631"/>
      <c r="FYA3" s="631"/>
      <c r="FYB3" s="631"/>
      <c r="FYC3" s="631"/>
      <c r="FYD3" s="631"/>
      <c r="FYE3" s="631"/>
      <c r="FYF3" s="631"/>
      <c r="FYG3" s="631"/>
      <c r="FYH3" s="631"/>
      <c r="FYI3" s="631"/>
      <c r="FYJ3" s="631"/>
      <c r="FYK3" s="631"/>
      <c r="FYL3" s="631"/>
      <c r="FYM3" s="631"/>
      <c r="FYN3" s="631"/>
      <c r="FYO3" s="631"/>
      <c r="FYP3" s="631"/>
      <c r="FYQ3" s="631"/>
      <c r="FYR3" s="631"/>
      <c r="FYS3" s="631"/>
      <c r="FYT3" s="631"/>
      <c r="FYU3" s="631"/>
      <c r="FYV3" s="631"/>
      <c r="FYW3" s="631"/>
      <c r="FYX3" s="631"/>
      <c r="FYY3" s="631"/>
      <c r="FYZ3" s="631"/>
      <c r="FZA3" s="631"/>
      <c r="FZB3" s="631"/>
      <c r="FZC3" s="631"/>
      <c r="FZD3" s="631"/>
      <c r="FZE3" s="631"/>
      <c r="FZF3" s="631"/>
      <c r="FZG3" s="631"/>
      <c r="FZH3" s="631"/>
      <c r="FZI3" s="631"/>
      <c r="FZJ3" s="631"/>
      <c r="FZK3" s="631"/>
      <c r="FZL3" s="631"/>
      <c r="FZM3" s="631"/>
      <c r="FZN3" s="631"/>
      <c r="FZO3" s="631"/>
      <c r="FZP3" s="631"/>
      <c r="FZQ3" s="631"/>
      <c r="FZR3" s="631"/>
      <c r="FZS3" s="631"/>
      <c r="FZT3" s="631"/>
      <c r="FZU3" s="631"/>
      <c r="FZV3" s="631"/>
      <c r="FZW3" s="631"/>
      <c r="FZX3" s="631"/>
      <c r="FZY3" s="631"/>
      <c r="FZZ3" s="631"/>
      <c r="GAA3" s="631"/>
      <c r="GAB3" s="631"/>
      <c r="GAC3" s="631"/>
      <c r="GAD3" s="631"/>
      <c r="GAE3" s="631"/>
      <c r="GAF3" s="631"/>
      <c r="GAG3" s="631"/>
      <c r="GAH3" s="631"/>
      <c r="GAI3" s="631"/>
      <c r="GAJ3" s="631"/>
      <c r="GAK3" s="631"/>
      <c r="GAL3" s="631"/>
      <c r="GAM3" s="631"/>
      <c r="GAN3" s="631"/>
      <c r="GAO3" s="631"/>
      <c r="GAP3" s="631"/>
      <c r="GAQ3" s="631"/>
      <c r="GAR3" s="631"/>
      <c r="GAS3" s="631"/>
      <c r="GAT3" s="631"/>
      <c r="GAU3" s="631"/>
      <c r="GAV3" s="631"/>
      <c r="GAW3" s="631"/>
      <c r="GAX3" s="631"/>
      <c r="GAY3" s="631"/>
      <c r="GAZ3" s="631"/>
      <c r="GBA3" s="631"/>
      <c r="GBB3" s="631"/>
      <c r="GBC3" s="631"/>
      <c r="GBD3" s="631"/>
      <c r="GBE3" s="631"/>
      <c r="GBF3" s="631"/>
      <c r="GBG3" s="631"/>
      <c r="GBH3" s="631"/>
      <c r="GBI3" s="631"/>
      <c r="GBJ3" s="631"/>
      <c r="GBK3" s="631"/>
      <c r="GBL3" s="631"/>
      <c r="GBM3" s="631"/>
      <c r="GBN3" s="631"/>
      <c r="GBO3" s="631"/>
      <c r="GBP3" s="631"/>
      <c r="GBQ3" s="631"/>
      <c r="GBR3" s="631"/>
      <c r="GBS3" s="631"/>
      <c r="GBT3" s="631"/>
      <c r="GBU3" s="631"/>
      <c r="GBV3" s="631"/>
      <c r="GBW3" s="631"/>
      <c r="GBX3" s="631"/>
      <c r="GBY3" s="631"/>
      <c r="GBZ3" s="631"/>
      <c r="GCA3" s="631"/>
      <c r="GCB3" s="631"/>
      <c r="GCC3" s="631"/>
      <c r="GCD3" s="631"/>
      <c r="GCE3" s="631"/>
      <c r="GCF3" s="631"/>
      <c r="GCG3" s="631"/>
      <c r="GCH3" s="631"/>
      <c r="GCI3" s="631"/>
      <c r="GCJ3" s="631"/>
      <c r="GCK3" s="631"/>
      <c r="GCL3" s="631"/>
      <c r="GCM3" s="631"/>
      <c r="GCN3" s="631"/>
      <c r="GCO3" s="631"/>
      <c r="GCP3" s="631"/>
      <c r="GCQ3" s="631"/>
      <c r="GCR3" s="631"/>
      <c r="GCS3" s="631"/>
      <c r="GCT3" s="631"/>
      <c r="GCU3" s="631"/>
      <c r="GCV3" s="631"/>
      <c r="GCW3" s="631"/>
      <c r="GCX3" s="631"/>
      <c r="GCY3" s="631"/>
      <c r="GCZ3" s="631"/>
      <c r="GDA3" s="631"/>
      <c r="GDB3" s="631"/>
      <c r="GDC3" s="631"/>
      <c r="GDD3" s="631"/>
      <c r="GDE3" s="631"/>
      <c r="GDF3" s="631"/>
      <c r="GDG3" s="631"/>
      <c r="GDH3" s="631"/>
      <c r="GDI3" s="631"/>
      <c r="GDJ3" s="631"/>
      <c r="GDK3" s="631"/>
      <c r="GDL3" s="631"/>
      <c r="GDM3" s="631"/>
      <c r="GDN3" s="631"/>
      <c r="GDO3" s="631"/>
      <c r="GDP3" s="631"/>
      <c r="GDQ3" s="631"/>
      <c r="GDR3" s="631"/>
      <c r="GDS3" s="631"/>
      <c r="GDT3" s="631"/>
      <c r="GDU3" s="631"/>
      <c r="GDV3" s="631"/>
      <c r="GDW3" s="631"/>
      <c r="GDX3" s="631"/>
      <c r="GDY3" s="631"/>
      <c r="GDZ3" s="631"/>
      <c r="GEA3" s="631"/>
      <c r="GEB3" s="631"/>
      <c r="GEC3" s="631"/>
      <c r="GED3" s="631"/>
      <c r="GEE3" s="631"/>
      <c r="GEF3" s="631"/>
      <c r="GEG3" s="631"/>
      <c r="GEH3" s="631"/>
      <c r="GEI3" s="631"/>
      <c r="GEJ3" s="631"/>
      <c r="GEK3" s="631"/>
      <c r="GEL3" s="631"/>
      <c r="GEM3" s="631"/>
      <c r="GEN3" s="631"/>
      <c r="GEO3" s="631"/>
      <c r="GEP3" s="631"/>
      <c r="GEQ3" s="631"/>
      <c r="GER3" s="631"/>
      <c r="GES3" s="631"/>
      <c r="GET3" s="631"/>
      <c r="GEU3" s="631"/>
      <c r="GEV3" s="631"/>
      <c r="GEW3" s="631"/>
      <c r="GEX3" s="631"/>
      <c r="GEY3" s="631"/>
      <c r="GEZ3" s="631"/>
      <c r="GFA3" s="631"/>
      <c r="GFB3" s="631"/>
      <c r="GFC3" s="631"/>
      <c r="GFD3" s="631"/>
      <c r="GFE3" s="631"/>
      <c r="GFF3" s="631"/>
      <c r="GFG3" s="631"/>
      <c r="GFH3" s="631"/>
      <c r="GFI3" s="631"/>
      <c r="GFJ3" s="631"/>
      <c r="GFK3" s="631"/>
      <c r="GFL3" s="631"/>
      <c r="GFM3" s="631"/>
      <c r="GFN3" s="631"/>
      <c r="GFO3" s="631"/>
      <c r="GFP3" s="631"/>
      <c r="GFQ3" s="631"/>
      <c r="GFR3" s="631"/>
      <c r="GFS3" s="631"/>
      <c r="GFT3" s="631"/>
      <c r="GFU3" s="631"/>
      <c r="GFV3" s="631"/>
      <c r="GFW3" s="631"/>
      <c r="GFX3" s="631"/>
      <c r="GFY3" s="631"/>
      <c r="GFZ3" s="631"/>
      <c r="GGA3" s="631"/>
      <c r="GGB3" s="631"/>
      <c r="GGC3" s="631"/>
      <c r="GGD3" s="631"/>
      <c r="GGE3" s="631"/>
      <c r="GGF3" s="631"/>
      <c r="GGG3" s="631"/>
      <c r="GGH3" s="631"/>
      <c r="GGI3" s="631"/>
      <c r="GGJ3" s="631"/>
      <c r="GGK3" s="631"/>
      <c r="GGL3" s="631"/>
      <c r="GGM3" s="631"/>
      <c r="GGN3" s="631"/>
      <c r="GGO3" s="631"/>
      <c r="GGP3" s="631"/>
      <c r="GGQ3" s="631"/>
      <c r="GGR3" s="631"/>
      <c r="GGS3" s="631"/>
      <c r="GGT3" s="631"/>
      <c r="GGU3" s="631"/>
      <c r="GGV3" s="631"/>
      <c r="GGW3" s="631"/>
      <c r="GGX3" s="631"/>
      <c r="GGY3" s="631"/>
      <c r="GGZ3" s="631"/>
      <c r="GHA3" s="631"/>
      <c r="GHB3" s="631"/>
      <c r="GHC3" s="631"/>
      <c r="GHD3" s="631"/>
      <c r="GHE3" s="631"/>
      <c r="GHF3" s="631"/>
      <c r="GHG3" s="631"/>
      <c r="GHH3" s="631"/>
      <c r="GHI3" s="631"/>
      <c r="GHJ3" s="631"/>
      <c r="GHK3" s="631"/>
      <c r="GHL3" s="631"/>
      <c r="GHM3" s="631"/>
      <c r="GHN3" s="631"/>
      <c r="GHO3" s="631"/>
      <c r="GHP3" s="631"/>
      <c r="GHQ3" s="631"/>
      <c r="GHR3" s="631"/>
      <c r="GHS3" s="631"/>
      <c r="GHT3" s="631"/>
      <c r="GHU3" s="631"/>
      <c r="GHV3" s="631"/>
      <c r="GHW3" s="631"/>
      <c r="GHX3" s="631"/>
      <c r="GHY3" s="631"/>
      <c r="GHZ3" s="631"/>
      <c r="GIA3" s="631"/>
      <c r="GIB3" s="631"/>
      <c r="GIC3" s="631"/>
      <c r="GID3" s="631"/>
      <c r="GIE3" s="631"/>
      <c r="GIF3" s="631"/>
      <c r="GIG3" s="631"/>
      <c r="GIH3" s="631"/>
      <c r="GII3" s="631"/>
      <c r="GIJ3" s="631"/>
      <c r="GIK3" s="631"/>
      <c r="GIL3" s="631"/>
      <c r="GIM3" s="631"/>
      <c r="GIN3" s="631"/>
      <c r="GIO3" s="631"/>
      <c r="GIP3" s="631"/>
      <c r="GIQ3" s="631"/>
      <c r="GIR3" s="631"/>
      <c r="GIS3" s="631"/>
      <c r="GIT3" s="631"/>
      <c r="GIU3" s="631"/>
      <c r="GIV3" s="631"/>
      <c r="GIW3" s="631"/>
      <c r="GIX3" s="631"/>
      <c r="GIY3" s="631"/>
      <c r="GIZ3" s="631"/>
      <c r="GJA3" s="631"/>
      <c r="GJB3" s="631"/>
      <c r="GJC3" s="631"/>
      <c r="GJD3" s="631"/>
      <c r="GJE3" s="631"/>
      <c r="GJF3" s="631"/>
      <c r="GJG3" s="631"/>
      <c r="GJH3" s="631"/>
      <c r="GJI3" s="631"/>
      <c r="GJJ3" s="631"/>
      <c r="GJK3" s="631"/>
      <c r="GJL3" s="631"/>
      <c r="GJM3" s="631"/>
      <c r="GJN3" s="631"/>
      <c r="GJO3" s="631"/>
      <c r="GJP3" s="631"/>
      <c r="GJQ3" s="631"/>
      <c r="GJR3" s="631"/>
      <c r="GJS3" s="631"/>
      <c r="GJT3" s="631"/>
      <c r="GJU3" s="631"/>
      <c r="GJV3" s="631"/>
      <c r="GJW3" s="631"/>
      <c r="GJX3" s="631"/>
      <c r="GJY3" s="631"/>
      <c r="GJZ3" s="631"/>
      <c r="GKA3" s="631"/>
      <c r="GKB3" s="631"/>
      <c r="GKC3" s="631"/>
      <c r="GKD3" s="631"/>
      <c r="GKE3" s="631"/>
      <c r="GKF3" s="631"/>
      <c r="GKG3" s="631"/>
      <c r="GKH3" s="631"/>
      <c r="GKI3" s="631"/>
      <c r="GKJ3" s="631"/>
      <c r="GKK3" s="631"/>
      <c r="GKL3" s="631"/>
      <c r="GKM3" s="631"/>
      <c r="GKN3" s="631"/>
      <c r="GKO3" s="631"/>
      <c r="GKP3" s="631"/>
      <c r="GKQ3" s="631"/>
      <c r="GKR3" s="631"/>
      <c r="GKS3" s="631"/>
      <c r="GKT3" s="631"/>
      <c r="GKU3" s="631"/>
      <c r="GKV3" s="631"/>
      <c r="GKW3" s="631"/>
      <c r="GKX3" s="631"/>
      <c r="GKY3" s="631"/>
      <c r="GKZ3" s="631"/>
      <c r="GLA3" s="631"/>
      <c r="GLB3" s="631"/>
      <c r="GLC3" s="631"/>
      <c r="GLD3" s="631"/>
      <c r="GLE3" s="631"/>
      <c r="GLF3" s="631"/>
      <c r="GLG3" s="631"/>
      <c r="GLH3" s="631"/>
      <c r="GLI3" s="631"/>
      <c r="GLJ3" s="631"/>
      <c r="GLK3" s="631"/>
      <c r="GLL3" s="631"/>
      <c r="GLM3" s="631"/>
      <c r="GLN3" s="631"/>
      <c r="GLO3" s="631"/>
      <c r="GLP3" s="631"/>
      <c r="GLQ3" s="631"/>
      <c r="GLR3" s="631"/>
      <c r="GLS3" s="631"/>
      <c r="GLT3" s="631"/>
      <c r="GLU3" s="631"/>
      <c r="GLV3" s="631"/>
      <c r="GLW3" s="631"/>
      <c r="GLX3" s="631"/>
      <c r="GLY3" s="631"/>
      <c r="GLZ3" s="631"/>
      <c r="GMA3" s="631"/>
      <c r="GMB3" s="631"/>
      <c r="GMC3" s="631"/>
      <c r="GMD3" s="631"/>
      <c r="GME3" s="631"/>
      <c r="GMF3" s="631"/>
      <c r="GMG3" s="631"/>
      <c r="GMH3" s="631"/>
      <c r="GMI3" s="631"/>
      <c r="GMJ3" s="631"/>
      <c r="GMK3" s="631"/>
      <c r="GML3" s="631"/>
      <c r="GMM3" s="631"/>
      <c r="GMN3" s="631"/>
      <c r="GMO3" s="631"/>
      <c r="GMP3" s="631"/>
      <c r="GMQ3" s="631"/>
      <c r="GMR3" s="631"/>
      <c r="GMS3" s="631"/>
      <c r="GMT3" s="631"/>
      <c r="GMU3" s="631"/>
      <c r="GMV3" s="631"/>
      <c r="GMW3" s="631"/>
      <c r="GMX3" s="631"/>
      <c r="GMY3" s="631"/>
      <c r="GMZ3" s="631"/>
      <c r="GNA3" s="631"/>
      <c r="GNB3" s="631"/>
      <c r="GNC3" s="631"/>
      <c r="GND3" s="631"/>
      <c r="GNE3" s="631"/>
      <c r="GNF3" s="631"/>
      <c r="GNG3" s="631"/>
      <c r="GNH3" s="631"/>
      <c r="GNI3" s="631"/>
      <c r="GNJ3" s="631"/>
      <c r="GNK3" s="631"/>
      <c r="GNL3" s="631"/>
      <c r="GNM3" s="631"/>
      <c r="GNN3" s="631"/>
      <c r="GNO3" s="631"/>
      <c r="GNP3" s="631"/>
      <c r="GNQ3" s="631"/>
      <c r="GNR3" s="631"/>
      <c r="GNS3" s="631"/>
      <c r="GNT3" s="631"/>
      <c r="GNU3" s="631"/>
      <c r="GNV3" s="631"/>
      <c r="GNW3" s="631"/>
      <c r="GNX3" s="631"/>
      <c r="GNY3" s="631"/>
      <c r="GNZ3" s="631"/>
      <c r="GOA3" s="631"/>
      <c r="GOB3" s="631"/>
      <c r="GOC3" s="631"/>
      <c r="GOD3" s="631"/>
      <c r="GOE3" s="631"/>
      <c r="GOF3" s="631"/>
      <c r="GOG3" s="631"/>
      <c r="GOH3" s="631"/>
      <c r="GOI3" s="631"/>
      <c r="GOJ3" s="631"/>
      <c r="GOK3" s="631"/>
      <c r="GOL3" s="631"/>
      <c r="GOM3" s="631"/>
      <c r="GON3" s="631"/>
      <c r="GOO3" s="631"/>
      <c r="GOP3" s="631"/>
      <c r="GOQ3" s="631"/>
      <c r="GOR3" s="631"/>
      <c r="GOS3" s="631"/>
      <c r="GOT3" s="631"/>
      <c r="GOU3" s="631"/>
      <c r="GOV3" s="631"/>
      <c r="GOW3" s="631"/>
      <c r="GOX3" s="631"/>
      <c r="GOY3" s="631"/>
      <c r="GOZ3" s="631"/>
      <c r="GPA3" s="631"/>
      <c r="GPB3" s="631"/>
      <c r="GPC3" s="631"/>
      <c r="GPD3" s="631"/>
      <c r="GPE3" s="631"/>
      <c r="GPF3" s="631"/>
      <c r="GPG3" s="631"/>
      <c r="GPH3" s="631"/>
      <c r="GPI3" s="631"/>
      <c r="GPJ3" s="631"/>
      <c r="GPK3" s="631"/>
      <c r="GPL3" s="631"/>
      <c r="GPM3" s="631"/>
      <c r="GPN3" s="631"/>
      <c r="GPO3" s="631"/>
      <c r="GPP3" s="631"/>
      <c r="GPQ3" s="631"/>
      <c r="GPR3" s="631"/>
      <c r="GPS3" s="631"/>
      <c r="GPT3" s="631"/>
      <c r="GPU3" s="631"/>
      <c r="GPV3" s="631"/>
      <c r="GPW3" s="631"/>
      <c r="GPX3" s="631"/>
      <c r="GPY3" s="631"/>
      <c r="GPZ3" s="631"/>
      <c r="GQA3" s="631"/>
      <c r="GQB3" s="631"/>
      <c r="GQC3" s="631"/>
      <c r="GQD3" s="631"/>
      <c r="GQE3" s="631"/>
      <c r="GQF3" s="631"/>
      <c r="GQG3" s="631"/>
      <c r="GQH3" s="631"/>
      <c r="GQI3" s="631"/>
      <c r="GQJ3" s="631"/>
      <c r="GQK3" s="631"/>
      <c r="GQL3" s="631"/>
      <c r="GQM3" s="631"/>
      <c r="GQN3" s="631"/>
      <c r="GQO3" s="631"/>
      <c r="GQP3" s="631"/>
      <c r="GQQ3" s="631"/>
      <c r="GQR3" s="631"/>
      <c r="GQS3" s="631"/>
      <c r="GQT3" s="631"/>
      <c r="GQU3" s="631"/>
      <c r="GQV3" s="631"/>
      <c r="GQW3" s="631"/>
      <c r="GQX3" s="631"/>
      <c r="GQY3" s="631"/>
      <c r="GQZ3" s="631"/>
      <c r="GRA3" s="631"/>
      <c r="GRB3" s="631"/>
      <c r="GRC3" s="631"/>
      <c r="GRD3" s="631"/>
      <c r="GRE3" s="631"/>
      <c r="GRF3" s="631"/>
      <c r="GRG3" s="631"/>
      <c r="GRH3" s="631"/>
      <c r="GRI3" s="631"/>
      <c r="GRJ3" s="631"/>
      <c r="GRK3" s="631"/>
      <c r="GRL3" s="631"/>
      <c r="GRM3" s="631"/>
      <c r="GRN3" s="631"/>
      <c r="GRO3" s="631"/>
      <c r="GRP3" s="631"/>
      <c r="GRQ3" s="631"/>
      <c r="GRR3" s="631"/>
      <c r="GRS3" s="631"/>
      <c r="GRT3" s="631"/>
      <c r="GRU3" s="631"/>
      <c r="GRV3" s="631"/>
      <c r="GRW3" s="631"/>
      <c r="GRX3" s="631"/>
      <c r="GRY3" s="631"/>
      <c r="GRZ3" s="631"/>
      <c r="GSA3" s="631"/>
      <c r="GSB3" s="631"/>
      <c r="GSC3" s="631"/>
      <c r="GSD3" s="631"/>
      <c r="GSE3" s="631"/>
      <c r="GSF3" s="631"/>
      <c r="GSG3" s="631"/>
      <c r="GSH3" s="631"/>
      <c r="GSI3" s="631"/>
      <c r="GSJ3" s="631"/>
      <c r="GSK3" s="631"/>
      <c r="GSL3" s="631"/>
      <c r="GSM3" s="631"/>
      <c r="GSN3" s="631"/>
      <c r="GSO3" s="631"/>
      <c r="GSP3" s="631"/>
      <c r="GSQ3" s="631"/>
      <c r="GSR3" s="631"/>
      <c r="GSS3" s="631"/>
      <c r="GST3" s="631"/>
      <c r="GSU3" s="631"/>
      <c r="GSV3" s="631"/>
      <c r="GSW3" s="631"/>
      <c r="GSX3" s="631"/>
      <c r="GSY3" s="631"/>
      <c r="GSZ3" s="631"/>
      <c r="GTA3" s="631"/>
      <c r="GTB3" s="631"/>
      <c r="GTC3" s="631"/>
      <c r="GTD3" s="631"/>
      <c r="GTE3" s="631"/>
      <c r="GTF3" s="631"/>
      <c r="GTG3" s="631"/>
      <c r="GTH3" s="631"/>
      <c r="GTI3" s="631"/>
      <c r="GTJ3" s="631"/>
      <c r="GTK3" s="631"/>
      <c r="GTL3" s="631"/>
      <c r="GTM3" s="631"/>
      <c r="GTN3" s="631"/>
      <c r="GTO3" s="631"/>
      <c r="GTP3" s="631"/>
      <c r="GTQ3" s="631"/>
      <c r="GTR3" s="631"/>
      <c r="GTS3" s="631"/>
      <c r="GTT3" s="631"/>
      <c r="GTU3" s="631"/>
      <c r="GTV3" s="631"/>
      <c r="GTW3" s="631"/>
      <c r="GTX3" s="631"/>
      <c r="GTY3" s="631"/>
      <c r="GTZ3" s="631"/>
      <c r="GUA3" s="631"/>
      <c r="GUB3" s="631"/>
      <c r="GUC3" s="631"/>
      <c r="GUD3" s="631"/>
      <c r="GUE3" s="631"/>
      <c r="GUF3" s="631"/>
      <c r="GUG3" s="631"/>
      <c r="GUH3" s="631"/>
      <c r="GUI3" s="631"/>
      <c r="GUJ3" s="631"/>
      <c r="GUK3" s="631"/>
      <c r="GUL3" s="631"/>
      <c r="GUM3" s="631"/>
      <c r="GUN3" s="631"/>
      <c r="GUO3" s="631"/>
      <c r="GUP3" s="631"/>
      <c r="GUQ3" s="631"/>
      <c r="GUR3" s="631"/>
      <c r="GUS3" s="631"/>
      <c r="GUT3" s="631"/>
      <c r="GUU3" s="631"/>
      <c r="GUV3" s="631"/>
      <c r="GUW3" s="631"/>
      <c r="GUX3" s="631"/>
      <c r="GUY3" s="631"/>
      <c r="GUZ3" s="631"/>
      <c r="GVA3" s="631"/>
      <c r="GVB3" s="631"/>
      <c r="GVC3" s="631"/>
      <c r="GVD3" s="631"/>
      <c r="GVE3" s="631"/>
      <c r="GVF3" s="631"/>
      <c r="GVG3" s="631"/>
      <c r="GVH3" s="631"/>
      <c r="GVI3" s="631"/>
      <c r="GVJ3" s="631"/>
      <c r="GVK3" s="631"/>
      <c r="GVL3" s="631"/>
      <c r="GVM3" s="631"/>
      <c r="GVN3" s="631"/>
      <c r="GVO3" s="631"/>
      <c r="GVP3" s="631"/>
      <c r="GVQ3" s="631"/>
      <c r="GVR3" s="631"/>
      <c r="GVS3" s="631"/>
      <c r="GVT3" s="631"/>
      <c r="GVU3" s="631"/>
      <c r="GVV3" s="631"/>
      <c r="GVW3" s="631"/>
      <c r="GVX3" s="631"/>
      <c r="GVY3" s="631"/>
      <c r="GVZ3" s="631"/>
      <c r="GWA3" s="631"/>
      <c r="GWB3" s="631"/>
      <c r="GWC3" s="631"/>
      <c r="GWD3" s="631"/>
      <c r="GWE3" s="631"/>
      <c r="GWF3" s="631"/>
      <c r="GWG3" s="631"/>
      <c r="GWH3" s="631"/>
      <c r="GWI3" s="631"/>
      <c r="GWJ3" s="631"/>
      <c r="GWK3" s="631"/>
      <c r="GWL3" s="631"/>
      <c r="GWM3" s="631"/>
      <c r="GWN3" s="631"/>
      <c r="GWO3" s="631"/>
      <c r="GWP3" s="631"/>
      <c r="GWQ3" s="631"/>
      <c r="GWR3" s="631"/>
      <c r="GWS3" s="631"/>
      <c r="GWT3" s="631"/>
      <c r="GWU3" s="631"/>
      <c r="GWV3" s="631"/>
      <c r="GWW3" s="631"/>
      <c r="GWX3" s="631"/>
      <c r="GWY3" s="631"/>
      <c r="GWZ3" s="631"/>
      <c r="GXA3" s="631"/>
      <c r="GXB3" s="631"/>
      <c r="GXC3" s="631"/>
      <c r="GXD3" s="631"/>
      <c r="GXE3" s="631"/>
      <c r="GXF3" s="631"/>
      <c r="GXG3" s="631"/>
      <c r="GXH3" s="631"/>
      <c r="GXI3" s="631"/>
      <c r="GXJ3" s="631"/>
      <c r="GXK3" s="631"/>
      <c r="GXL3" s="631"/>
      <c r="GXM3" s="631"/>
      <c r="GXN3" s="631"/>
      <c r="GXO3" s="631"/>
      <c r="GXP3" s="631"/>
      <c r="GXQ3" s="631"/>
      <c r="GXR3" s="631"/>
      <c r="GXS3" s="631"/>
      <c r="GXT3" s="631"/>
      <c r="GXU3" s="631"/>
      <c r="GXV3" s="631"/>
      <c r="GXW3" s="631"/>
      <c r="GXX3" s="631"/>
      <c r="GXY3" s="631"/>
      <c r="GXZ3" s="631"/>
      <c r="GYA3" s="631"/>
      <c r="GYB3" s="631"/>
      <c r="GYC3" s="631"/>
      <c r="GYD3" s="631"/>
      <c r="GYE3" s="631"/>
      <c r="GYF3" s="631"/>
      <c r="GYG3" s="631"/>
      <c r="GYH3" s="631"/>
      <c r="GYI3" s="631"/>
      <c r="GYJ3" s="631"/>
      <c r="GYK3" s="631"/>
      <c r="GYL3" s="631"/>
      <c r="GYM3" s="631"/>
      <c r="GYN3" s="631"/>
      <c r="GYO3" s="631"/>
      <c r="GYP3" s="631"/>
      <c r="GYQ3" s="631"/>
      <c r="GYR3" s="631"/>
      <c r="GYS3" s="631"/>
      <c r="GYT3" s="631"/>
      <c r="GYU3" s="631"/>
      <c r="GYV3" s="631"/>
      <c r="GYW3" s="631"/>
      <c r="GYX3" s="631"/>
      <c r="GYY3" s="631"/>
      <c r="GYZ3" s="631"/>
      <c r="GZA3" s="631"/>
      <c r="GZB3" s="631"/>
      <c r="GZC3" s="631"/>
      <c r="GZD3" s="631"/>
      <c r="GZE3" s="631"/>
      <c r="GZF3" s="631"/>
      <c r="GZG3" s="631"/>
      <c r="GZH3" s="631"/>
      <c r="GZI3" s="631"/>
      <c r="GZJ3" s="631"/>
      <c r="GZK3" s="631"/>
      <c r="GZL3" s="631"/>
      <c r="GZM3" s="631"/>
      <c r="GZN3" s="631"/>
      <c r="GZO3" s="631"/>
      <c r="GZP3" s="631"/>
      <c r="GZQ3" s="631"/>
      <c r="GZR3" s="631"/>
      <c r="GZS3" s="631"/>
      <c r="GZT3" s="631"/>
      <c r="GZU3" s="631"/>
      <c r="GZV3" s="631"/>
      <c r="GZW3" s="631"/>
      <c r="GZX3" s="631"/>
      <c r="GZY3" s="631"/>
      <c r="GZZ3" s="631"/>
      <c r="HAA3" s="631"/>
      <c r="HAB3" s="631"/>
      <c r="HAC3" s="631"/>
      <c r="HAD3" s="631"/>
      <c r="HAE3" s="631"/>
      <c r="HAF3" s="631"/>
      <c r="HAG3" s="631"/>
      <c r="HAH3" s="631"/>
      <c r="HAI3" s="631"/>
      <c r="HAJ3" s="631"/>
      <c r="HAK3" s="631"/>
      <c r="HAL3" s="631"/>
      <c r="HAM3" s="631"/>
      <c r="HAN3" s="631"/>
      <c r="HAO3" s="631"/>
      <c r="HAP3" s="631"/>
      <c r="HAQ3" s="631"/>
      <c r="HAR3" s="631"/>
      <c r="HAS3" s="631"/>
      <c r="HAT3" s="631"/>
      <c r="HAU3" s="631"/>
      <c r="HAV3" s="631"/>
      <c r="HAW3" s="631"/>
      <c r="HAX3" s="631"/>
      <c r="HAY3" s="631"/>
      <c r="HAZ3" s="631"/>
      <c r="HBA3" s="631"/>
      <c r="HBB3" s="631"/>
      <c r="HBC3" s="631"/>
      <c r="HBD3" s="631"/>
      <c r="HBE3" s="631"/>
      <c r="HBF3" s="631"/>
      <c r="HBG3" s="631"/>
      <c r="HBH3" s="631"/>
      <c r="HBI3" s="631"/>
      <c r="HBJ3" s="631"/>
      <c r="HBK3" s="631"/>
      <c r="HBL3" s="631"/>
      <c r="HBM3" s="631"/>
      <c r="HBN3" s="631"/>
      <c r="HBO3" s="631"/>
      <c r="HBP3" s="631"/>
      <c r="HBQ3" s="631"/>
      <c r="HBR3" s="631"/>
      <c r="HBS3" s="631"/>
      <c r="HBT3" s="631"/>
      <c r="HBU3" s="631"/>
      <c r="HBV3" s="631"/>
      <c r="HBW3" s="631"/>
      <c r="HBX3" s="631"/>
      <c r="HBY3" s="631"/>
      <c r="HBZ3" s="631"/>
      <c r="HCA3" s="631"/>
      <c r="HCB3" s="631"/>
      <c r="HCC3" s="631"/>
      <c r="HCD3" s="631"/>
      <c r="HCE3" s="631"/>
      <c r="HCF3" s="631"/>
      <c r="HCG3" s="631"/>
      <c r="HCH3" s="631"/>
      <c r="HCI3" s="631"/>
      <c r="HCJ3" s="631"/>
      <c r="HCK3" s="631"/>
      <c r="HCL3" s="631"/>
      <c r="HCM3" s="631"/>
      <c r="HCN3" s="631"/>
      <c r="HCO3" s="631"/>
      <c r="HCP3" s="631"/>
      <c r="HCQ3" s="631"/>
      <c r="HCR3" s="631"/>
      <c r="HCS3" s="631"/>
      <c r="HCT3" s="631"/>
      <c r="HCU3" s="631"/>
      <c r="HCV3" s="631"/>
      <c r="HCW3" s="631"/>
      <c r="HCX3" s="631"/>
      <c r="HCY3" s="631"/>
      <c r="HCZ3" s="631"/>
      <c r="HDA3" s="631"/>
      <c r="HDB3" s="631"/>
      <c r="HDC3" s="631"/>
      <c r="HDD3" s="631"/>
      <c r="HDE3" s="631"/>
      <c r="HDF3" s="631"/>
      <c r="HDG3" s="631"/>
      <c r="HDH3" s="631"/>
      <c r="HDI3" s="631"/>
      <c r="HDJ3" s="631"/>
      <c r="HDK3" s="631"/>
      <c r="HDL3" s="631"/>
      <c r="HDM3" s="631"/>
      <c r="HDN3" s="631"/>
      <c r="HDO3" s="631"/>
      <c r="HDP3" s="631"/>
      <c r="HDQ3" s="631"/>
      <c r="HDR3" s="631"/>
      <c r="HDS3" s="631"/>
      <c r="HDT3" s="631"/>
      <c r="HDU3" s="631"/>
      <c r="HDV3" s="631"/>
      <c r="HDW3" s="631"/>
      <c r="HDX3" s="631"/>
      <c r="HDY3" s="631"/>
      <c r="HDZ3" s="631"/>
      <c r="HEA3" s="631"/>
      <c r="HEB3" s="631"/>
      <c r="HEC3" s="631"/>
      <c r="HED3" s="631"/>
      <c r="HEE3" s="631"/>
      <c r="HEF3" s="631"/>
      <c r="HEG3" s="631"/>
      <c r="HEH3" s="631"/>
      <c r="HEI3" s="631"/>
      <c r="HEJ3" s="631"/>
      <c r="HEK3" s="631"/>
      <c r="HEL3" s="631"/>
      <c r="HEM3" s="631"/>
      <c r="HEN3" s="631"/>
      <c r="HEO3" s="631"/>
      <c r="HEP3" s="631"/>
      <c r="HEQ3" s="631"/>
      <c r="HER3" s="631"/>
      <c r="HES3" s="631"/>
      <c r="HET3" s="631"/>
      <c r="HEU3" s="631"/>
      <c r="HEV3" s="631"/>
      <c r="HEW3" s="631"/>
      <c r="HEX3" s="631"/>
      <c r="HEY3" s="631"/>
      <c r="HEZ3" s="631"/>
      <c r="HFA3" s="631"/>
      <c r="HFB3" s="631"/>
      <c r="HFC3" s="631"/>
      <c r="HFD3" s="631"/>
      <c r="HFE3" s="631"/>
      <c r="HFF3" s="631"/>
      <c r="HFG3" s="631"/>
      <c r="HFH3" s="631"/>
      <c r="HFI3" s="631"/>
      <c r="HFJ3" s="631"/>
      <c r="HFK3" s="631"/>
      <c r="HFL3" s="631"/>
      <c r="HFM3" s="631"/>
      <c r="HFN3" s="631"/>
      <c r="HFO3" s="631"/>
      <c r="HFP3" s="631"/>
      <c r="HFQ3" s="631"/>
      <c r="HFR3" s="631"/>
      <c r="HFS3" s="631"/>
      <c r="HFT3" s="631"/>
      <c r="HFU3" s="631"/>
      <c r="HFV3" s="631"/>
      <c r="HFW3" s="631"/>
      <c r="HFX3" s="631"/>
      <c r="HFY3" s="631"/>
      <c r="HFZ3" s="631"/>
      <c r="HGA3" s="631"/>
      <c r="HGB3" s="631"/>
      <c r="HGC3" s="631"/>
      <c r="HGD3" s="631"/>
      <c r="HGE3" s="631"/>
      <c r="HGF3" s="631"/>
      <c r="HGG3" s="631"/>
      <c r="HGH3" s="631"/>
      <c r="HGI3" s="631"/>
      <c r="HGJ3" s="631"/>
      <c r="HGK3" s="631"/>
      <c r="HGL3" s="631"/>
      <c r="HGM3" s="631"/>
      <c r="HGN3" s="631"/>
      <c r="HGO3" s="631"/>
      <c r="HGP3" s="631"/>
      <c r="HGQ3" s="631"/>
      <c r="HGR3" s="631"/>
      <c r="HGS3" s="631"/>
      <c r="HGT3" s="631"/>
      <c r="HGU3" s="631"/>
      <c r="HGV3" s="631"/>
      <c r="HGW3" s="631"/>
      <c r="HGX3" s="631"/>
      <c r="HGY3" s="631"/>
      <c r="HGZ3" s="631"/>
      <c r="HHA3" s="631"/>
      <c r="HHB3" s="631"/>
      <c r="HHC3" s="631"/>
      <c r="HHD3" s="631"/>
      <c r="HHE3" s="631"/>
      <c r="HHF3" s="631"/>
      <c r="HHG3" s="631"/>
      <c r="HHH3" s="631"/>
      <c r="HHI3" s="631"/>
      <c r="HHJ3" s="631"/>
      <c r="HHK3" s="631"/>
      <c r="HHL3" s="631"/>
      <c r="HHM3" s="631"/>
      <c r="HHN3" s="631"/>
      <c r="HHO3" s="631"/>
      <c r="HHP3" s="631"/>
      <c r="HHQ3" s="631"/>
      <c r="HHR3" s="631"/>
      <c r="HHS3" s="631"/>
      <c r="HHT3" s="631"/>
      <c r="HHU3" s="631"/>
      <c r="HHV3" s="631"/>
      <c r="HHW3" s="631"/>
      <c r="HHX3" s="631"/>
      <c r="HHY3" s="631"/>
      <c r="HHZ3" s="631"/>
      <c r="HIA3" s="631"/>
      <c r="HIB3" s="631"/>
      <c r="HIC3" s="631"/>
      <c r="HID3" s="631"/>
      <c r="HIE3" s="631"/>
      <c r="HIF3" s="631"/>
      <c r="HIG3" s="631"/>
      <c r="HIH3" s="631"/>
      <c r="HII3" s="631"/>
      <c r="HIJ3" s="631"/>
      <c r="HIK3" s="631"/>
      <c r="HIL3" s="631"/>
      <c r="HIM3" s="631"/>
      <c r="HIN3" s="631"/>
      <c r="HIO3" s="631"/>
      <c r="HIP3" s="631"/>
      <c r="HIQ3" s="631"/>
      <c r="HIR3" s="631"/>
      <c r="HIS3" s="631"/>
      <c r="HIT3" s="631"/>
      <c r="HIU3" s="631"/>
      <c r="HIV3" s="631"/>
      <c r="HIW3" s="631"/>
      <c r="HIX3" s="631"/>
      <c r="HIY3" s="631"/>
      <c r="HIZ3" s="631"/>
      <c r="HJA3" s="631"/>
      <c r="HJB3" s="631"/>
      <c r="HJC3" s="631"/>
      <c r="HJD3" s="631"/>
      <c r="HJE3" s="631"/>
      <c r="HJF3" s="631"/>
      <c r="HJG3" s="631"/>
      <c r="HJH3" s="631"/>
      <c r="HJI3" s="631"/>
      <c r="HJJ3" s="631"/>
      <c r="HJK3" s="631"/>
      <c r="HJL3" s="631"/>
      <c r="HJM3" s="631"/>
      <c r="HJN3" s="631"/>
      <c r="HJO3" s="631"/>
      <c r="HJP3" s="631"/>
      <c r="HJQ3" s="631"/>
      <c r="HJR3" s="631"/>
      <c r="HJS3" s="631"/>
      <c r="HJT3" s="631"/>
      <c r="HJU3" s="631"/>
      <c r="HJV3" s="631"/>
      <c r="HJW3" s="631"/>
      <c r="HJX3" s="631"/>
      <c r="HJY3" s="631"/>
      <c r="HJZ3" s="631"/>
      <c r="HKA3" s="631"/>
      <c r="HKB3" s="631"/>
      <c r="HKC3" s="631"/>
      <c r="HKD3" s="631"/>
      <c r="HKE3" s="631"/>
      <c r="HKF3" s="631"/>
      <c r="HKG3" s="631"/>
      <c r="HKH3" s="631"/>
      <c r="HKI3" s="631"/>
      <c r="HKJ3" s="631"/>
      <c r="HKK3" s="631"/>
      <c r="HKL3" s="631"/>
      <c r="HKM3" s="631"/>
      <c r="HKN3" s="631"/>
      <c r="HKO3" s="631"/>
      <c r="HKP3" s="631"/>
      <c r="HKQ3" s="631"/>
      <c r="HKR3" s="631"/>
      <c r="HKS3" s="631"/>
      <c r="HKT3" s="631"/>
      <c r="HKU3" s="631"/>
      <c r="HKV3" s="631"/>
      <c r="HKW3" s="631"/>
      <c r="HKX3" s="631"/>
      <c r="HKY3" s="631"/>
      <c r="HKZ3" s="631"/>
      <c r="HLA3" s="631"/>
      <c r="HLB3" s="631"/>
      <c r="HLC3" s="631"/>
      <c r="HLD3" s="631"/>
      <c r="HLE3" s="631"/>
      <c r="HLF3" s="631"/>
      <c r="HLG3" s="631"/>
      <c r="HLH3" s="631"/>
      <c r="HLI3" s="631"/>
      <c r="HLJ3" s="631"/>
      <c r="HLK3" s="631"/>
      <c r="HLL3" s="631"/>
      <c r="HLM3" s="631"/>
      <c r="HLN3" s="631"/>
      <c r="HLO3" s="631"/>
      <c r="HLP3" s="631"/>
      <c r="HLQ3" s="631"/>
      <c r="HLR3" s="631"/>
      <c r="HLS3" s="631"/>
      <c r="HLT3" s="631"/>
      <c r="HLU3" s="631"/>
      <c r="HLV3" s="631"/>
      <c r="HLW3" s="631"/>
      <c r="HLX3" s="631"/>
      <c r="HLY3" s="631"/>
      <c r="HLZ3" s="631"/>
      <c r="HMA3" s="631"/>
      <c r="HMB3" s="631"/>
      <c r="HMC3" s="631"/>
      <c r="HMD3" s="631"/>
      <c r="HME3" s="631"/>
      <c r="HMF3" s="631"/>
      <c r="HMG3" s="631"/>
      <c r="HMH3" s="631"/>
      <c r="HMI3" s="631"/>
      <c r="HMJ3" s="631"/>
      <c r="HMK3" s="631"/>
      <c r="HML3" s="631"/>
      <c r="HMM3" s="631"/>
      <c r="HMN3" s="631"/>
      <c r="HMO3" s="631"/>
      <c r="HMP3" s="631"/>
      <c r="HMQ3" s="631"/>
      <c r="HMR3" s="631"/>
      <c r="HMS3" s="631"/>
      <c r="HMT3" s="631"/>
      <c r="HMU3" s="631"/>
      <c r="HMV3" s="631"/>
      <c r="HMW3" s="631"/>
      <c r="HMX3" s="631"/>
      <c r="HMY3" s="631"/>
      <c r="HMZ3" s="631"/>
      <c r="HNA3" s="631"/>
      <c r="HNB3" s="631"/>
      <c r="HNC3" s="631"/>
      <c r="HND3" s="631"/>
      <c r="HNE3" s="631"/>
      <c r="HNF3" s="631"/>
      <c r="HNG3" s="631"/>
      <c r="HNH3" s="631"/>
      <c r="HNI3" s="631"/>
      <c r="HNJ3" s="631"/>
      <c r="HNK3" s="631"/>
      <c r="HNL3" s="631"/>
      <c r="HNM3" s="631"/>
      <c r="HNN3" s="631"/>
      <c r="HNO3" s="631"/>
      <c r="HNP3" s="631"/>
      <c r="HNQ3" s="631"/>
      <c r="HNR3" s="631"/>
      <c r="HNS3" s="631"/>
      <c r="HNT3" s="631"/>
      <c r="HNU3" s="631"/>
      <c r="HNV3" s="631"/>
      <c r="HNW3" s="631"/>
      <c r="HNX3" s="631"/>
      <c r="HNY3" s="631"/>
      <c r="HNZ3" s="631"/>
      <c r="HOA3" s="631"/>
      <c r="HOB3" s="631"/>
      <c r="HOC3" s="631"/>
      <c r="HOD3" s="631"/>
      <c r="HOE3" s="631"/>
      <c r="HOF3" s="631"/>
      <c r="HOG3" s="631"/>
      <c r="HOH3" s="631"/>
      <c r="HOI3" s="631"/>
      <c r="HOJ3" s="631"/>
      <c r="HOK3" s="631"/>
      <c r="HOL3" s="631"/>
      <c r="HOM3" s="631"/>
      <c r="HON3" s="631"/>
      <c r="HOO3" s="631"/>
      <c r="HOP3" s="631"/>
      <c r="HOQ3" s="631"/>
      <c r="HOR3" s="631"/>
      <c r="HOS3" s="631"/>
      <c r="HOT3" s="631"/>
      <c r="HOU3" s="631"/>
      <c r="HOV3" s="631"/>
      <c r="HOW3" s="631"/>
      <c r="HOX3" s="631"/>
      <c r="HOY3" s="631"/>
      <c r="HOZ3" s="631"/>
      <c r="HPA3" s="631"/>
      <c r="HPB3" s="631"/>
      <c r="HPC3" s="631"/>
      <c r="HPD3" s="631"/>
      <c r="HPE3" s="631"/>
      <c r="HPF3" s="631"/>
      <c r="HPG3" s="631"/>
      <c r="HPH3" s="631"/>
      <c r="HPI3" s="631"/>
      <c r="HPJ3" s="631"/>
      <c r="HPK3" s="631"/>
      <c r="HPL3" s="631"/>
      <c r="HPM3" s="631"/>
      <c r="HPN3" s="631"/>
      <c r="HPO3" s="631"/>
      <c r="HPP3" s="631"/>
      <c r="HPQ3" s="631"/>
      <c r="HPR3" s="631"/>
      <c r="HPS3" s="631"/>
      <c r="HPT3" s="631"/>
      <c r="HPU3" s="631"/>
      <c r="HPV3" s="631"/>
      <c r="HPW3" s="631"/>
      <c r="HPX3" s="631"/>
      <c r="HPY3" s="631"/>
      <c r="HPZ3" s="631"/>
      <c r="HQA3" s="631"/>
      <c r="HQB3" s="631"/>
      <c r="HQC3" s="631"/>
      <c r="HQD3" s="631"/>
      <c r="HQE3" s="631"/>
      <c r="HQF3" s="631"/>
      <c r="HQG3" s="631"/>
      <c r="HQH3" s="631"/>
      <c r="HQI3" s="631"/>
      <c r="HQJ3" s="631"/>
      <c r="HQK3" s="631"/>
      <c r="HQL3" s="631"/>
      <c r="HQM3" s="631"/>
      <c r="HQN3" s="631"/>
      <c r="HQO3" s="631"/>
      <c r="HQP3" s="631"/>
      <c r="HQQ3" s="631"/>
      <c r="HQR3" s="631"/>
      <c r="HQS3" s="631"/>
      <c r="HQT3" s="631"/>
      <c r="HQU3" s="631"/>
      <c r="HQV3" s="631"/>
      <c r="HQW3" s="631"/>
      <c r="HQX3" s="631"/>
      <c r="HQY3" s="631"/>
      <c r="HQZ3" s="631"/>
      <c r="HRA3" s="631"/>
      <c r="HRB3" s="631"/>
      <c r="HRC3" s="631"/>
      <c r="HRD3" s="631"/>
      <c r="HRE3" s="631"/>
      <c r="HRF3" s="631"/>
      <c r="HRG3" s="631"/>
      <c r="HRH3" s="631"/>
      <c r="HRI3" s="631"/>
      <c r="HRJ3" s="631"/>
      <c r="HRK3" s="631"/>
      <c r="HRL3" s="631"/>
      <c r="HRM3" s="631"/>
      <c r="HRN3" s="631"/>
      <c r="HRO3" s="631"/>
      <c r="HRP3" s="631"/>
      <c r="HRQ3" s="631"/>
      <c r="HRR3" s="631"/>
      <c r="HRS3" s="631"/>
      <c r="HRT3" s="631"/>
      <c r="HRU3" s="631"/>
      <c r="HRV3" s="631"/>
      <c r="HRW3" s="631"/>
      <c r="HRX3" s="631"/>
      <c r="HRY3" s="631"/>
      <c r="HRZ3" s="631"/>
      <c r="HSA3" s="631"/>
      <c r="HSB3" s="631"/>
      <c r="HSC3" s="631"/>
      <c r="HSD3" s="631"/>
      <c r="HSE3" s="631"/>
      <c r="HSF3" s="631"/>
      <c r="HSG3" s="631"/>
      <c r="HSH3" s="631"/>
      <c r="HSI3" s="631"/>
      <c r="HSJ3" s="631"/>
      <c r="HSK3" s="631"/>
      <c r="HSL3" s="631"/>
      <c r="HSM3" s="631"/>
      <c r="HSN3" s="631"/>
      <c r="HSO3" s="631"/>
      <c r="HSP3" s="631"/>
      <c r="HSQ3" s="631"/>
      <c r="HSR3" s="631"/>
      <c r="HSS3" s="631"/>
      <c r="HST3" s="631"/>
      <c r="HSU3" s="631"/>
      <c r="HSV3" s="631"/>
      <c r="HSW3" s="631"/>
      <c r="HSX3" s="631"/>
      <c r="HSY3" s="631"/>
      <c r="HSZ3" s="631"/>
      <c r="HTA3" s="631"/>
      <c r="HTB3" s="631"/>
      <c r="HTC3" s="631"/>
      <c r="HTD3" s="631"/>
      <c r="HTE3" s="631"/>
      <c r="HTF3" s="631"/>
      <c r="HTG3" s="631"/>
      <c r="HTH3" s="631"/>
      <c r="HTI3" s="631"/>
      <c r="HTJ3" s="631"/>
      <c r="HTK3" s="631"/>
      <c r="HTL3" s="631"/>
      <c r="HTM3" s="631"/>
      <c r="HTN3" s="631"/>
      <c r="HTO3" s="631"/>
      <c r="HTP3" s="631"/>
      <c r="HTQ3" s="631"/>
      <c r="HTR3" s="631"/>
      <c r="HTS3" s="631"/>
      <c r="HTT3" s="631"/>
      <c r="HTU3" s="631"/>
      <c r="HTV3" s="631"/>
      <c r="HTW3" s="631"/>
      <c r="HTX3" s="631"/>
      <c r="HTY3" s="631"/>
      <c r="HTZ3" s="631"/>
      <c r="HUA3" s="631"/>
      <c r="HUB3" s="631"/>
      <c r="HUC3" s="631"/>
      <c r="HUD3" s="631"/>
      <c r="HUE3" s="631"/>
      <c r="HUF3" s="631"/>
      <c r="HUG3" s="631"/>
      <c r="HUH3" s="631"/>
      <c r="HUI3" s="631"/>
      <c r="HUJ3" s="631"/>
      <c r="HUK3" s="631"/>
      <c r="HUL3" s="631"/>
      <c r="HUM3" s="631"/>
      <c r="HUN3" s="631"/>
      <c r="HUO3" s="631"/>
      <c r="HUP3" s="631"/>
      <c r="HUQ3" s="631"/>
      <c r="HUR3" s="631"/>
      <c r="HUS3" s="631"/>
      <c r="HUT3" s="631"/>
      <c r="HUU3" s="631"/>
      <c r="HUV3" s="631"/>
      <c r="HUW3" s="631"/>
      <c r="HUX3" s="631"/>
      <c r="HUY3" s="631"/>
      <c r="HUZ3" s="631"/>
      <c r="HVA3" s="631"/>
      <c r="HVB3" s="631"/>
      <c r="HVC3" s="631"/>
      <c r="HVD3" s="631"/>
      <c r="HVE3" s="631"/>
      <c r="HVF3" s="631"/>
      <c r="HVG3" s="631"/>
      <c r="HVH3" s="631"/>
      <c r="HVI3" s="631"/>
      <c r="HVJ3" s="631"/>
      <c r="HVK3" s="631"/>
      <c r="HVL3" s="631"/>
      <c r="HVM3" s="631"/>
      <c r="HVN3" s="631"/>
      <c r="HVO3" s="631"/>
      <c r="HVP3" s="631"/>
      <c r="HVQ3" s="631"/>
      <c r="HVR3" s="631"/>
      <c r="HVS3" s="631"/>
      <c r="HVT3" s="631"/>
      <c r="HVU3" s="631"/>
      <c r="HVV3" s="631"/>
      <c r="HVW3" s="631"/>
      <c r="HVX3" s="631"/>
      <c r="HVY3" s="631"/>
      <c r="HVZ3" s="631"/>
      <c r="HWA3" s="631"/>
      <c r="HWB3" s="631"/>
      <c r="HWC3" s="631"/>
      <c r="HWD3" s="631"/>
      <c r="HWE3" s="631"/>
      <c r="HWF3" s="631"/>
      <c r="HWG3" s="631"/>
      <c r="HWH3" s="631"/>
      <c r="HWI3" s="631"/>
      <c r="HWJ3" s="631"/>
      <c r="HWK3" s="631"/>
      <c r="HWL3" s="631"/>
      <c r="HWM3" s="631"/>
      <c r="HWN3" s="631"/>
      <c r="HWO3" s="631"/>
      <c r="HWP3" s="631"/>
      <c r="HWQ3" s="631"/>
      <c r="HWR3" s="631"/>
      <c r="HWS3" s="631"/>
      <c r="HWT3" s="631"/>
      <c r="HWU3" s="631"/>
      <c r="HWV3" s="631"/>
      <c r="HWW3" s="631"/>
      <c r="HWX3" s="631"/>
      <c r="HWY3" s="631"/>
      <c r="HWZ3" s="631"/>
      <c r="HXA3" s="631"/>
      <c r="HXB3" s="631"/>
      <c r="HXC3" s="631"/>
      <c r="HXD3" s="631"/>
      <c r="HXE3" s="631"/>
      <c r="HXF3" s="631"/>
      <c r="HXG3" s="631"/>
      <c r="HXH3" s="631"/>
      <c r="HXI3" s="631"/>
      <c r="HXJ3" s="631"/>
      <c r="HXK3" s="631"/>
      <c r="HXL3" s="631"/>
      <c r="HXM3" s="631"/>
      <c r="HXN3" s="631"/>
      <c r="HXO3" s="631"/>
      <c r="HXP3" s="631"/>
      <c r="HXQ3" s="631"/>
      <c r="HXR3" s="631"/>
      <c r="HXS3" s="631"/>
      <c r="HXT3" s="631"/>
      <c r="HXU3" s="631"/>
      <c r="HXV3" s="631"/>
      <c r="HXW3" s="631"/>
      <c r="HXX3" s="631"/>
      <c r="HXY3" s="631"/>
      <c r="HXZ3" s="631"/>
      <c r="HYA3" s="631"/>
      <c r="HYB3" s="631"/>
      <c r="HYC3" s="631"/>
      <c r="HYD3" s="631"/>
      <c r="HYE3" s="631"/>
      <c r="HYF3" s="631"/>
      <c r="HYG3" s="631"/>
      <c r="HYH3" s="631"/>
      <c r="HYI3" s="631"/>
      <c r="HYJ3" s="631"/>
      <c r="HYK3" s="631"/>
      <c r="HYL3" s="631"/>
      <c r="HYM3" s="631"/>
      <c r="HYN3" s="631"/>
      <c r="HYO3" s="631"/>
      <c r="HYP3" s="631"/>
      <c r="HYQ3" s="631"/>
      <c r="HYR3" s="631"/>
      <c r="HYS3" s="631"/>
      <c r="HYT3" s="631"/>
      <c r="HYU3" s="631"/>
      <c r="HYV3" s="631"/>
      <c r="HYW3" s="631"/>
      <c r="HYX3" s="631"/>
      <c r="HYY3" s="631"/>
      <c r="HYZ3" s="631"/>
      <c r="HZA3" s="631"/>
      <c r="HZB3" s="631"/>
      <c r="HZC3" s="631"/>
      <c r="HZD3" s="631"/>
      <c r="HZE3" s="631"/>
      <c r="HZF3" s="631"/>
      <c r="HZG3" s="631"/>
      <c r="HZH3" s="631"/>
      <c r="HZI3" s="631"/>
      <c r="HZJ3" s="631"/>
      <c r="HZK3" s="631"/>
      <c r="HZL3" s="631"/>
      <c r="HZM3" s="631"/>
      <c r="HZN3" s="631"/>
      <c r="HZO3" s="631"/>
      <c r="HZP3" s="631"/>
      <c r="HZQ3" s="631"/>
      <c r="HZR3" s="631"/>
      <c r="HZS3" s="631"/>
      <c r="HZT3" s="631"/>
      <c r="HZU3" s="631"/>
      <c r="HZV3" s="631"/>
      <c r="HZW3" s="631"/>
      <c r="HZX3" s="631"/>
      <c r="HZY3" s="631"/>
      <c r="HZZ3" s="631"/>
      <c r="IAA3" s="631"/>
      <c r="IAB3" s="631"/>
      <c r="IAC3" s="631"/>
      <c r="IAD3" s="631"/>
      <c r="IAE3" s="631"/>
      <c r="IAF3" s="631"/>
      <c r="IAG3" s="631"/>
      <c r="IAH3" s="631"/>
      <c r="IAI3" s="631"/>
      <c r="IAJ3" s="631"/>
      <c r="IAK3" s="631"/>
      <c r="IAL3" s="631"/>
      <c r="IAM3" s="631"/>
      <c r="IAN3" s="631"/>
      <c r="IAO3" s="631"/>
      <c r="IAP3" s="631"/>
      <c r="IAQ3" s="631"/>
      <c r="IAR3" s="631"/>
      <c r="IAS3" s="631"/>
      <c r="IAT3" s="631"/>
      <c r="IAU3" s="631"/>
      <c r="IAV3" s="631"/>
      <c r="IAW3" s="631"/>
      <c r="IAX3" s="631"/>
      <c r="IAY3" s="631"/>
      <c r="IAZ3" s="631"/>
      <c r="IBA3" s="631"/>
      <c r="IBB3" s="631"/>
      <c r="IBC3" s="631"/>
      <c r="IBD3" s="631"/>
      <c r="IBE3" s="631"/>
      <c r="IBF3" s="631"/>
      <c r="IBG3" s="631"/>
      <c r="IBH3" s="631"/>
      <c r="IBI3" s="631"/>
      <c r="IBJ3" s="631"/>
      <c r="IBK3" s="631"/>
      <c r="IBL3" s="631"/>
      <c r="IBM3" s="631"/>
      <c r="IBN3" s="631"/>
      <c r="IBO3" s="631"/>
      <c r="IBP3" s="631"/>
      <c r="IBQ3" s="631"/>
      <c r="IBR3" s="631"/>
      <c r="IBS3" s="631"/>
      <c r="IBT3" s="631"/>
      <c r="IBU3" s="631"/>
      <c r="IBV3" s="631"/>
      <c r="IBW3" s="631"/>
      <c r="IBX3" s="631"/>
      <c r="IBY3" s="631"/>
      <c r="IBZ3" s="631"/>
      <c r="ICA3" s="631"/>
      <c r="ICB3" s="631"/>
      <c r="ICC3" s="631"/>
      <c r="ICD3" s="631"/>
      <c r="ICE3" s="631"/>
      <c r="ICF3" s="631"/>
      <c r="ICG3" s="631"/>
      <c r="ICH3" s="631"/>
      <c r="ICI3" s="631"/>
      <c r="ICJ3" s="631"/>
      <c r="ICK3" s="631"/>
      <c r="ICL3" s="631"/>
      <c r="ICM3" s="631"/>
      <c r="ICN3" s="631"/>
      <c r="ICO3" s="631"/>
      <c r="ICP3" s="631"/>
      <c r="ICQ3" s="631"/>
      <c r="ICR3" s="631"/>
      <c r="ICS3" s="631"/>
      <c r="ICT3" s="631"/>
      <c r="ICU3" s="631"/>
      <c r="ICV3" s="631"/>
      <c r="ICW3" s="631"/>
      <c r="ICX3" s="631"/>
      <c r="ICY3" s="631"/>
      <c r="ICZ3" s="631"/>
      <c r="IDA3" s="631"/>
      <c r="IDB3" s="631"/>
      <c r="IDC3" s="631"/>
      <c r="IDD3" s="631"/>
      <c r="IDE3" s="631"/>
      <c r="IDF3" s="631"/>
      <c r="IDG3" s="631"/>
      <c r="IDH3" s="631"/>
      <c r="IDI3" s="631"/>
      <c r="IDJ3" s="631"/>
      <c r="IDK3" s="631"/>
      <c r="IDL3" s="631"/>
      <c r="IDM3" s="631"/>
      <c r="IDN3" s="631"/>
      <c r="IDO3" s="631"/>
      <c r="IDP3" s="631"/>
      <c r="IDQ3" s="631"/>
      <c r="IDR3" s="631"/>
      <c r="IDS3" s="631"/>
      <c r="IDT3" s="631"/>
      <c r="IDU3" s="631"/>
      <c r="IDV3" s="631"/>
      <c r="IDW3" s="631"/>
      <c r="IDX3" s="631"/>
      <c r="IDY3" s="631"/>
      <c r="IDZ3" s="631"/>
      <c r="IEA3" s="631"/>
      <c r="IEB3" s="631"/>
      <c r="IEC3" s="631"/>
      <c r="IED3" s="631"/>
      <c r="IEE3" s="631"/>
      <c r="IEF3" s="631"/>
      <c r="IEG3" s="631"/>
      <c r="IEH3" s="631"/>
      <c r="IEI3" s="631"/>
      <c r="IEJ3" s="631"/>
      <c r="IEK3" s="631"/>
      <c r="IEL3" s="631"/>
      <c r="IEM3" s="631"/>
      <c r="IEN3" s="631"/>
      <c r="IEO3" s="631"/>
      <c r="IEP3" s="631"/>
      <c r="IEQ3" s="631"/>
      <c r="IER3" s="631"/>
      <c r="IES3" s="631"/>
      <c r="IET3" s="631"/>
      <c r="IEU3" s="631"/>
      <c r="IEV3" s="631"/>
      <c r="IEW3" s="631"/>
      <c r="IEX3" s="631"/>
      <c r="IEY3" s="631"/>
      <c r="IEZ3" s="631"/>
      <c r="IFA3" s="631"/>
      <c r="IFB3" s="631"/>
      <c r="IFC3" s="631"/>
      <c r="IFD3" s="631"/>
      <c r="IFE3" s="631"/>
      <c r="IFF3" s="631"/>
      <c r="IFG3" s="631"/>
      <c r="IFH3" s="631"/>
      <c r="IFI3" s="631"/>
      <c r="IFJ3" s="631"/>
      <c r="IFK3" s="631"/>
      <c r="IFL3" s="631"/>
      <c r="IFM3" s="631"/>
      <c r="IFN3" s="631"/>
      <c r="IFO3" s="631"/>
      <c r="IFP3" s="631"/>
      <c r="IFQ3" s="631"/>
      <c r="IFR3" s="631"/>
      <c r="IFS3" s="631"/>
      <c r="IFT3" s="631"/>
      <c r="IFU3" s="631"/>
      <c r="IFV3" s="631"/>
      <c r="IFW3" s="631"/>
      <c r="IFX3" s="631"/>
      <c r="IFY3" s="631"/>
      <c r="IFZ3" s="631"/>
      <c r="IGA3" s="631"/>
      <c r="IGB3" s="631"/>
      <c r="IGC3" s="631"/>
      <c r="IGD3" s="631"/>
      <c r="IGE3" s="631"/>
      <c r="IGF3" s="631"/>
      <c r="IGG3" s="631"/>
      <c r="IGH3" s="631"/>
      <c r="IGI3" s="631"/>
      <c r="IGJ3" s="631"/>
      <c r="IGK3" s="631"/>
      <c r="IGL3" s="631"/>
      <c r="IGM3" s="631"/>
      <c r="IGN3" s="631"/>
      <c r="IGO3" s="631"/>
      <c r="IGP3" s="631"/>
      <c r="IGQ3" s="631"/>
      <c r="IGR3" s="631"/>
      <c r="IGS3" s="631"/>
      <c r="IGT3" s="631"/>
      <c r="IGU3" s="631"/>
      <c r="IGV3" s="631"/>
      <c r="IGW3" s="631"/>
      <c r="IGX3" s="631"/>
      <c r="IGY3" s="631"/>
      <c r="IGZ3" s="631"/>
      <c r="IHA3" s="631"/>
      <c r="IHB3" s="631"/>
      <c r="IHC3" s="631"/>
      <c r="IHD3" s="631"/>
      <c r="IHE3" s="631"/>
      <c r="IHF3" s="631"/>
      <c r="IHG3" s="631"/>
      <c r="IHH3" s="631"/>
      <c r="IHI3" s="631"/>
      <c r="IHJ3" s="631"/>
      <c r="IHK3" s="631"/>
      <c r="IHL3" s="631"/>
      <c r="IHM3" s="631"/>
      <c r="IHN3" s="631"/>
      <c r="IHO3" s="631"/>
      <c r="IHP3" s="631"/>
      <c r="IHQ3" s="631"/>
      <c r="IHR3" s="631"/>
      <c r="IHS3" s="631"/>
      <c r="IHT3" s="631"/>
      <c r="IHU3" s="631"/>
      <c r="IHV3" s="631"/>
      <c r="IHW3" s="631"/>
      <c r="IHX3" s="631"/>
      <c r="IHY3" s="631"/>
      <c r="IHZ3" s="631"/>
      <c r="IIA3" s="631"/>
      <c r="IIB3" s="631"/>
      <c r="IIC3" s="631"/>
      <c r="IID3" s="631"/>
      <c r="IIE3" s="631"/>
      <c r="IIF3" s="631"/>
      <c r="IIG3" s="631"/>
      <c r="IIH3" s="631"/>
      <c r="III3" s="631"/>
      <c r="IIJ3" s="631"/>
      <c r="IIK3" s="631"/>
      <c r="IIL3" s="631"/>
      <c r="IIM3" s="631"/>
      <c r="IIN3" s="631"/>
      <c r="IIO3" s="631"/>
      <c r="IIP3" s="631"/>
      <c r="IIQ3" s="631"/>
      <c r="IIR3" s="631"/>
      <c r="IIS3" s="631"/>
      <c r="IIT3" s="631"/>
      <c r="IIU3" s="631"/>
      <c r="IIV3" s="631"/>
      <c r="IIW3" s="631"/>
      <c r="IIX3" s="631"/>
      <c r="IIY3" s="631"/>
      <c r="IIZ3" s="631"/>
      <c r="IJA3" s="631"/>
      <c r="IJB3" s="631"/>
      <c r="IJC3" s="631"/>
      <c r="IJD3" s="631"/>
      <c r="IJE3" s="631"/>
      <c r="IJF3" s="631"/>
      <c r="IJG3" s="631"/>
      <c r="IJH3" s="631"/>
      <c r="IJI3" s="631"/>
      <c r="IJJ3" s="631"/>
      <c r="IJK3" s="631"/>
      <c r="IJL3" s="631"/>
      <c r="IJM3" s="631"/>
      <c r="IJN3" s="631"/>
      <c r="IJO3" s="631"/>
      <c r="IJP3" s="631"/>
      <c r="IJQ3" s="631"/>
      <c r="IJR3" s="631"/>
      <c r="IJS3" s="631"/>
      <c r="IJT3" s="631"/>
      <c r="IJU3" s="631"/>
      <c r="IJV3" s="631"/>
      <c r="IJW3" s="631"/>
      <c r="IJX3" s="631"/>
      <c r="IJY3" s="631"/>
      <c r="IJZ3" s="631"/>
      <c r="IKA3" s="631"/>
      <c r="IKB3" s="631"/>
      <c r="IKC3" s="631"/>
      <c r="IKD3" s="631"/>
      <c r="IKE3" s="631"/>
      <c r="IKF3" s="631"/>
      <c r="IKG3" s="631"/>
      <c r="IKH3" s="631"/>
      <c r="IKI3" s="631"/>
      <c r="IKJ3" s="631"/>
      <c r="IKK3" s="631"/>
      <c r="IKL3" s="631"/>
      <c r="IKM3" s="631"/>
      <c r="IKN3" s="631"/>
      <c r="IKO3" s="631"/>
      <c r="IKP3" s="631"/>
      <c r="IKQ3" s="631"/>
      <c r="IKR3" s="631"/>
      <c r="IKS3" s="631"/>
      <c r="IKT3" s="631"/>
      <c r="IKU3" s="631"/>
      <c r="IKV3" s="631"/>
      <c r="IKW3" s="631"/>
      <c r="IKX3" s="631"/>
      <c r="IKY3" s="631"/>
      <c r="IKZ3" s="631"/>
      <c r="ILA3" s="631"/>
      <c r="ILB3" s="631"/>
      <c r="ILC3" s="631"/>
      <c r="ILD3" s="631"/>
      <c r="ILE3" s="631"/>
      <c r="ILF3" s="631"/>
      <c r="ILG3" s="631"/>
      <c r="ILH3" s="631"/>
      <c r="ILI3" s="631"/>
      <c r="ILJ3" s="631"/>
      <c r="ILK3" s="631"/>
      <c r="ILL3" s="631"/>
      <c r="ILM3" s="631"/>
      <c r="ILN3" s="631"/>
      <c r="ILO3" s="631"/>
      <c r="ILP3" s="631"/>
      <c r="ILQ3" s="631"/>
      <c r="ILR3" s="631"/>
      <c r="ILS3" s="631"/>
      <c r="ILT3" s="631"/>
      <c r="ILU3" s="631"/>
      <c r="ILV3" s="631"/>
      <c r="ILW3" s="631"/>
      <c r="ILX3" s="631"/>
      <c r="ILY3" s="631"/>
      <c r="ILZ3" s="631"/>
      <c r="IMA3" s="631"/>
      <c r="IMB3" s="631"/>
      <c r="IMC3" s="631"/>
      <c r="IMD3" s="631"/>
      <c r="IME3" s="631"/>
      <c r="IMF3" s="631"/>
      <c r="IMG3" s="631"/>
      <c r="IMH3" s="631"/>
      <c r="IMI3" s="631"/>
      <c r="IMJ3" s="631"/>
      <c r="IMK3" s="631"/>
      <c r="IML3" s="631"/>
      <c r="IMM3" s="631"/>
      <c r="IMN3" s="631"/>
      <c r="IMO3" s="631"/>
      <c r="IMP3" s="631"/>
      <c r="IMQ3" s="631"/>
      <c r="IMR3" s="631"/>
      <c r="IMS3" s="631"/>
      <c r="IMT3" s="631"/>
      <c r="IMU3" s="631"/>
      <c r="IMV3" s="631"/>
      <c r="IMW3" s="631"/>
      <c r="IMX3" s="631"/>
      <c r="IMY3" s="631"/>
      <c r="IMZ3" s="631"/>
      <c r="INA3" s="631"/>
      <c r="INB3" s="631"/>
      <c r="INC3" s="631"/>
      <c r="IND3" s="631"/>
      <c r="INE3" s="631"/>
      <c r="INF3" s="631"/>
      <c r="ING3" s="631"/>
      <c r="INH3" s="631"/>
      <c r="INI3" s="631"/>
      <c r="INJ3" s="631"/>
      <c r="INK3" s="631"/>
      <c r="INL3" s="631"/>
      <c r="INM3" s="631"/>
      <c r="INN3" s="631"/>
      <c r="INO3" s="631"/>
      <c r="INP3" s="631"/>
      <c r="INQ3" s="631"/>
      <c r="INR3" s="631"/>
      <c r="INS3" s="631"/>
      <c r="INT3" s="631"/>
      <c r="INU3" s="631"/>
      <c r="INV3" s="631"/>
      <c r="INW3" s="631"/>
      <c r="INX3" s="631"/>
      <c r="INY3" s="631"/>
      <c r="INZ3" s="631"/>
      <c r="IOA3" s="631"/>
      <c r="IOB3" s="631"/>
      <c r="IOC3" s="631"/>
      <c r="IOD3" s="631"/>
      <c r="IOE3" s="631"/>
      <c r="IOF3" s="631"/>
      <c r="IOG3" s="631"/>
      <c r="IOH3" s="631"/>
      <c r="IOI3" s="631"/>
      <c r="IOJ3" s="631"/>
      <c r="IOK3" s="631"/>
      <c r="IOL3" s="631"/>
      <c r="IOM3" s="631"/>
      <c r="ION3" s="631"/>
      <c r="IOO3" s="631"/>
      <c r="IOP3" s="631"/>
      <c r="IOQ3" s="631"/>
      <c r="IOR3" s="631"/>
      <c r="IOS3" s="631"/>
      <c r="IOT3" s="631"/>
      <c r="IOU3" s="631"/>
      <c r="IOV3" s="631"/>
      <c r="IOW3" s="631"/>
      <c r="IOX3" s="631"/>
      <c r="IOY3" s="631"/>
      <c r="IOZ3" s="631"/>
      <c r="IPA3" s="631"/>
      <c r="IPB3" s="631"/>
      <c r="IPC3" s="631"/>
      <c r="IPD3" s="631"/>
      <c r="IPE3" s="631"/>
      <c r="IPF3" s="631"/>
      <c r="IPG3" s="631"/>
      <c r="IPH3" s="631"/>
      <c r="IPI3" s="631"/>
      <c r="IPJ3" s="631"/>
      <c r="IPK3" s="631"/>
      <c r="IPL3" s="631"/>
      <c r="IPM3" s="631"/>
      <c r="IPN3" s="631"/>
      <c r="IPO3" s="631"/>
      <c r="IPP3" s="631"/>
      <c r="IPQ3" s="631"/>
      <c r="IPR3" s="631"/>
      <c r="IPS3" s="631"/>
      <c r="IPT3" s="631"/>
      <c r="IPU3" s="631"/>
      <c r="IPV3" s="631"/>
      <c r="IPW3" s="631"/>
      <c r="IPX3" s="631"/>
      <c r="IPY3" s="631"/>
      <c r="IPZ3" s="631"/>
      <c r="IQA3" s="631"/>
      <c r="IQB3" s="631"/>
      <c r="IQC3" s="631"/>
      <c r="IQD3" s="631"/>
      <c r="IQE3" s="631"/>
      <c r="IQF3" s="631"/>
      <c r="IQG3" s="631"/>
      <c r="IQH3" s="631"/>
      <c r="IQI3" s="631"/>
      <c r="IQJ3" s="631"/>
      <c r="IQK3" s="631"/>
      <c r="IQL3" s="631"/>
      <c r="IQM3" s="631"/>
      <c r="IQN3" s="631"/>
      <c r="IQO3" s="631"/>
      <c r="IQP3" s="631"/>
      <c r="IQQ3" s="631"/>
      <c r="IQR3" s="631"/>
      <c r="IQS3" s="631"/>
      <c r="IQT3" s="631"/>
      <c r="IQU3" s="631"/>
      <c r="IQV3" s="631"/>
      <c r="IQW3" s="631"/>
      <c r="IQX3" s="631"/>
      <c r="IQY3" s="631"/>
      <c r="IQZ3" s="631"/>
      <c r="IRA3" s="631"/>
      <c r="IRB3" s="631"/>
      <c r="IRC3" s="631"/>
      <c r="IRD3" s="631"/>
      <c r="IRE3" s="631"/>
      <c r="IRF3" s="631"/>
      <c r="IRG3" s="631"/>
      <c r="IRH3" s="631"/>
      <c r="IRI3" s="631"/>
      <c r="IRJ3" s="631"/>
      <c r="IRK3" s="631"/>
      <c r="IRL3" s="631"/>
      <c r="IRM3" s="631"/>
      <c r="IRN3" s="631"/>
      <c r="IRO3" s="631"/>
      <c r="IRP3" s="631"/>
      <c r="IRQ3" s="631"/>
      <c r="IRR3" s="631"/>
      <c r="IRS3" s="631"/>
      <c r="IRT3" s="631"/>
      <c r="IRU3" s="631"/>
      <c r="IRV3" s="631"/>
      <c r="IRW3" s="631"/>
      <c r="IRX3" s="631"/>
      <c r="IRY3" s="631"/>
      <c r="IRZ3" s="631"/>
      <c r="ISA3" s="631"/>
      <c r="ISB3" s="631"/>
      <c r="ISC3" s="631"/>
      <c r="ISD3" s="631"/>
      <c r="ISE3" s="631"/>
      <c r="ISF3" s="631"/>
      <c r="ISG3" s="631"/>
      <c r="ISH3" s="631"/>
      <c r="ISI3" s="631"/>
      <c r="ISJ3" s="631"/>
      <c r="ISK3" s="631"/>
      <c r="ISL3" s="631"/>
      <c r="ISM3" s="631"/>
      <c r="ISN3" s="631"/>
      <c r="ISO3" s="631"/>
      <c r="ISP3" s="631"/>
      <c r="ISQ3" s="631"/>
      <c r="ISR3" s="631"/>
      <c r="ISS3" s="631"/>
      <c r="IST3" s="631"/>
      <c r="ISU3" s="631"/>
      <c r="ISV3" s="631"/>
      <c r="ISW3" s="631"/>
      <c r="ISX3" s="631"/>
      <c r="ISY3" s="631"/>
      <c r="ISZ3" s="631"/>
      <c r="ITA3" s="631"/>
      <c r="ITB3" s="631"/>
      <c r="ITC3" s="631"/>
      <c r="ITD3" s="631"/>
      <c r="ITE3" s="631"/>
      <c r="ITF3" s="631"/>
      <c r="ITG3" s="631"/>
      <c r="ITH3" s="631"/>
      <c r="ITI3" s="631"/>
      <c r="ITJ3" s="631"/>
      <c r="ITK3" s="631"/>
      <c r="ITL3" s="631"/>
      <c r="ITM3" s="631"/>
      <c r="ITN3" s="631"/>
      <c r="ITO3" s="631"/>
      <c r="ITP3" s="631"/>
      <c r="ITQ3" s="631"/>
      <c r="ITR3" s="631"/>
      <c r="ITS3" s="631"/>
      <c r="ITT3" s="631"/>
      <c r="ITU3" s="631"/>
      <c r="ITV3" s="631"/>
      <c r="ITW3" s="631"/>
      <c r="ITX3" s="631"/>
      <c r="ITY3" s="631"/>
      <c r="ITZ3" s="631"/>
      <c r="IUA3" s="631"/>
      <c r="IUB3" s="631"/>
      <c r="IUC3" s="631"/>
      <c r="IUD3" s="631"/>
      <c r="IUE3" s="631"/>
      <c r="IUF3" s="631"/>
      <c r="IUG3" s="631"/>
      <c r="IUH3" s="631"/>
      <c r="IUI3" s="631"/>
      <c r="IUJ3" s="631"/>
      <c r="IUK3" s="631"/>
      <c r="IUL3" s="631"/>
      <c r="IUM3" s="631"/>
      <c r="IUN3" s="631"/>
      <c r="IUO3" s="631"/>
      <c r="IUP3" s="631"/>
      <c r="IUQ3" s="631"/>
      <c r="IUR3" s="631"/>
      <c r="IUS3" s="631"/>
      <c r="IUT3" s="631"/>
      <c r="IUU3" s="631"/>
      <c r="IUV3" s="631"/>
      <c r="IUW3" s="631"/>
      <c r="IUX3" s="631"/>
      <c r="IUY3" s="631"/>
      <c r="IUZ3" s="631"/>
      <c r="IVA3" s="631"/>
      <c r="IVB3" s="631"/>
      <c r="IVC3" s="631"/>
      <c r="IVD3" s="631"/>
      <c r="IVE3" s="631"/>
      <c r="IVF3" s="631"/>
      <c r="IVG3" s="631"/>
      <c r="IVH3" s="631"/>
      <c r="IVI3" s="631"/>
      <c r="IVJ3" s="631"/>
      <c r="IVK3" s="631"/>
      <c r="IVL3" s="631"/>
      <c r="IVM3" s="631"/>
      <c r="IVN3" s="631"/>
      <c r="IVO3" s="631"/>
      <c r="IVP3" s="631"/>
      <c r="IVQ3" s="631"/>
      <c r="IVR3" s="631"/>
      <c r="IVS3" s="631"/>
      <c r="IVT3" s="631"/>
      <c r="IVU3" s="631"/>
      <c r="IVV3" s="631"/>
      <c r="IVW3" s="631"/>
      <c r="IVX3" s="631"/>
      <c r="IVY3" s="631"/>
      <c r="IVZ3" s="631"/>
      <c r="IWA3" s="631"/>
      <c r="IWB3" s="631"/>
      <c r="IWC3" s="631"/>
      <c r="IWD3" s="631"/>
      <c r="IWE3" s="631"/>
      <c r="IWF3" s="631"/>
      <c r="IWG3" s="631"/>
      <c r="IWH3" s="631"/>
      <c r="IWI3" s="631"/>
      <c r="IWJ3" s="631"/>
      <c r="IWK3" s="631"/>
      <c r="IWL3" s="631"/>
      <c r="IWM3" s="631"/>
      <c r="IWN3" s="631"/>
      <c r="IWO3" s="631"/>
      <c r="IWP3" s="631"/>
      <c r="IWQ3" s="631"/>
      <c r="IWR3" s="631"/>
      <c r="IWS3" s="631"/>
      <c r="IWT3" s="631"/>
      <c r="IWU3" s="631"/>
      <c r="IWV3" s="631"/>
      <c r="IWW3" s="631"/>
      <c r="IWX3" s="631"/>
      <c r="IWY3" s="631"/>
      <c r="IWZ3" s="631"/>
      <c r="IXA3" s="631"/>
      <c r="IXB3" s="631"/>
      <c r="IXC3" s="631"/>
      <c r="IXD3" s="631"/>
      <c r="IXE3" s="631"/>
      <c r="IXF3" s="631"/>
      <c r="IXG3" s="631"/>
      <c r="IXH3" s="631"/>
      <c r="IXI3" s="631"/>
      <c r="IXJ3" s="631"/>
      <c r="IXK3" s="631"/>
      <c r="IXL3" s="631"/>
      <c r="IXM3" s="631"/>
      <c r="IXN3" s="631"/>
      <c r="IXO3" s="631"/>
      <c r="IXP3" s="631"/>
      <c r="IXQ3" s="631"/>
      <c r="IXR3" s="631"/>
      <c r="IXS3" s="631"/>
      <c r="IXT3" s="631"/>
      <c r="IXU3" s="631"/>
      <c r="IXV3" s="631"/>
      <c r="IXW3" s="631"/>
      <c r="IXX3" s="631"/>
      <c r="IXY3" s="631"/>
      <c r="IXZ3" s="631"/>
      <c r="IYA3" s="631"/>
      <c r="IYB3" s="631"/>
      <c r="IYC3" s="631"/>
      <c r="IYD3" s="631"/>
      <c r="IYE3" s="631"/>
      <c r="IYF3" s="631"/>
      <c r="IYG3" s="631"/>
      <c r="IYH3" s="631"/>
      <c r="IYI3" s="631"/>
      <c r="IYJ3" s="631"/>
      <c r="IYK3" s="631"/>
      <c r="IYL3" s="631"/>
      <c r="IYM3" s="631"/>
      <c r="IYN3" s="631"/>
      <c r="IYO3" s="631"/>
      <c r="IYP3" s="631"/>
      <c r="IYQ3" s="631"/>
      <c r="IYR3" s="631"/>
      <c r="IYS3" s="631"/>
      <c r="IYT3" s="631"/>
      <c r="IYU3" s="631"/>
      <c r="IYV3" s="631"/>
      <c r="IYW3" s="631"/>
      <c r="IYX3" s="631"/>
      <c r="IYY3" s="631"/>
      <c r="IYZ3" s="631"/>
      <c r="IZA3" s="631"/>
      <c r="IZB3" s="631"/>
      <c r="IZC3" s="631"/>
      <c r="IZD3" s="631"/>
      <c r="IZE3" s="631"/>
      <c r="IZF3" s="631"/>
      <c r="IZG3" s="631"/>
      <c r="IZH3" s="631"/>
      <c r="IZI3" s="631"/>
      <c r="IZJ3" s="631"/>
      <c r="IZK3" s="631"/>
      <c r="IZL3" s="631"/>
      <c r="IZM3" s="631"/>
      <c r="IZN3" s="631"/>
      <c r="IZO3" s="631"/>
      <c r="IZP3" s="631"/>
      <c r="IZQ3" s="631"/>
      <c r="IZR3" s="631"/>
      <c r="IZS3" s="631"/>
      <c r="IZT3" s="631"/>
      <c r="IZU3" s="631"/>
      <c r="IZV3" s="631"/>
      <c r="IZW3" s="631"/>
      <c r="IZX3" s="631"/>
      <c r="IZY3" s="631"/>
      <c r="IZZ3" s="631"/>
      <c r="JAA3" s="631"/>
      <c r="JAB3" s="631"/>
      <c r="JAC3" s="631"/>
      <c r="JAD3" s="631"/>
      <c r="JAE3" s="631"/>
      <c r="JAF3" s="631"/>
      <c r="JAG3" s="631"/>
      <c r="JAH3" s="631"/>
      <c r="JAI3" s="631"/>
      <c r="JAJ3" s="631"/>
      <c r="JAK3" s="631"/>
      <c r="JAL3" s="631"/>
      <c r="JAM3" s="631"/>
      <c r="JAN3" s="631"/>
      <c r="JAO3" s="631"/>
      <c r="JAP3" s="631"/>
      <c r="JAQ3" s="631"/>
      <c r="JAR3" s="631"/>
      <c r="JAS3" s="631"/>
      <c r="JAT3" s="631"/>
      <c r="JAU3" s="631"/>
      <c r="JAV3" s="631"/>
      <c r="JAW3" s="631"/>
      <c r="JAX3" s="631"/>
      <c r="JAY3" s="631"/>
      <c r="JAZ3" s="631"/>
      <c r="JBA3" s="631"/>
      <c r="JBB3" s="631"/>
      <c r="JBC3" s="631"/>
      <c r="JBD3" s="631"/>
      <c r="JBE3" s="631"/>
      <c r="JBF3" s="631"/>
      <c r="JBG3" s="631"/>
      <c r="JBH3" s="631"/>
      <c r="JBI3" s="631"/>
      <c r="JBJ3" s="631"/>
      <c r="JBK3" s="631"/>
      <c r="JBL3" s="631"/>
      <c r="JBM3" s="631"/>
      <c r="JBN3" s="631"/>
      <c r="JBO3" s="631"/>
      <c r="JBP3" s="631"/>
      <c r="JBQ3" s="631"/>
      <c r="JBR3" s="631"/>
      <c r="JBS3" s="631"/>
      <c r="JBT3" s="631"/>
      <c r="JBU3" s="631"/>
      <c r="JBV3" s="631"/>
      <c r="JBW3" s="631"/>
      <c r="JBX3" s="631"/>
      <c r="JBY3" s="631"/>
      <c r="JBZ3" s="631"/>
      <c r="JCA3" s="631"/>
      <c r="JCB3" s="631"/>
      <c r="JCC3" s="631"/>
      <c r="JCD3" s="631"/>
      <c r="JCE3" s="631"/>
      <c r="JCF3" s="631"/>
      <c r="JCG3" s="631"/>
      <c r="JCH3" s="631"/>
      <c r="JCI3" s="631"/>
      <c r="JCJ3" s="631"/>
      <c r="JCK3" s="631"/>
      <c r="JCL3" s="631"/>
      <c r="JCM3" s="631"/>
      <c r="JCN3" s="631"/>
      <c r="JCO3" s="631"/>
      <c r="JCP3" s="631"/>
      <c r="JCQ3" s="631"/>
      <c r="JCR3" s="631"/>
      <c r="JCS3" s="631"/>
      <c r="JCT3" s="631"/>
      <c r="JCU3" s="631"/>
      <c r="JCV3" s="631"/>
      <c r="JCW3" s="631"/>
      <c r="JCX3" s="631"/>
      <c r="JCY3" s="631"/>
      <c r="JCZ3" s="631"/>
      <c r="JDA3" s="631"/>
      <c r="JDB3" s="631"/>
      <c r="JDC3" s="631"/>
      <c r="JDD3" s="631"/>
      <c r="JDE3" s="631"/>
      <c r="JDF3" s="631"/>
      <c r="JDG3" s="631"/>
      <c r="JDH3" s="631"/>
      <c r="JDI3" s="631"/>
      <c r="JDJ3" s="631"/>
      <c r="JDK3" s="631"/>
      <c r="JDL3" s="631"/>
      <c r="JDM3" s="631"/>
      <c r="JDN3" s="631"/>
      <c r="JDO3" s="631"/>
      <c r="JDP3" s="631"/>
      <c r="JDQ3" s="631"/>
      <c r="JDR3" s="631"/>
      <c r="JDS3" s="631"/>
      <c r="JDT3" s="631"/>
      <c r="JDU3" s="631"/>
      <c r="JDV3" s="631"/>
      <c r="JDW3" s="631"/>
      <c r="JDX3" s="631"/>
      <c r="JDY3" s="631"/>
      <c r="JDZ3" s="631"/>
      <c r="JEA3" s="631"/>
      <c r="JEB3" s="631"/>
      <c r="JEC3" s="631"/>
      <c r="JED3" s="631"/>
      <c r="JEE3" s="631"/>
      <c r="JEF3" s="631"/>
      <c r="JEG3" s="631"/>
      <c r="JEH3" s="631"/>
      <c r="JEI3" s="631"/>
      <c r="JEJ3" s="631"/>
      <c r="JEK3" s="631"/>
      <c r="JEL3" s="631"/>
      <c r="JEM3" s="631"/>
      <c r="JEN3" s="631"/>
      <c r="JEO3" s="631"/>
      <c r="JEP3" s="631"/>
      <c r="JEQ3" s="631"/>
      <c r="JER3" s="631"/>
      <c r="JES3" s="631"/>
      <c r="JET3" s="631"/>
      <c r="JEU3" s="631"/>
      <c r="JEV3" s="631"/>
      <c r="JEW3" s="631"/>
      <c r="JEX3" s="631"/>
      <c r="JEY3" s="631"/>
      <c r="JEZ3" s="631"/>
      <c r="JFA3" s="631"/>
      <c r="JFB3" s="631"/>
      <c r="JFC3" s="631"/>
      <c r="JFD3" s="631"/>
      <c r="JFE3" s="631"/>
      <c r="JFF3" s="631"/>
      <c r="JFG3" s="631"/>
      <c r="JFH3" s="631"/>
      <c r="JFI3" s="631"/>
      <c r="JFJ3" s="631"/>
      <c r="JFK3" s="631"/>
      <c r="JFL3" s="631"/>
      <c r="JFM3" s="631"/>
      <c r="JFN3" s="631"/>
      <c r="JFO3" s="631"/>
      <c r="JFP3" s="631"/>
      <c r="JFQ3" s="631"/>
      <c r="JFR3" s="631"/>
      <c r="JFS3" s="631"/>
      <c r="JFT3" s="631"/>
      <c r="JFU3" s="631"/>
      <c r="JFV3" s="631"/>
      <c r="JFW3" s="631"/>
      <c r="JFX3" s="631"/>
      <c r="JFY3" s="631"/>
      <c r="JFZ3" s="631"/>
      <c r="JGA3" s="631"/>
      <c r="JGB3" s="631"/>
      <c r="JGC3" s="631"/>
      <c r="JGD3" s="631"/>
      <c r="JGE3" s="631"/>
      <c r="JGF3" s="631"/>
      <c r="JGG3" s="631"/>
      <c r="JGH3" s="631"/>
      <c r="JGI3" s="631"/>
      <c r="JGJ3" s="631"/>
      <c r="JGK3" s="631"/>
      <c r="JGL3" s="631"/>
      <c r="JGM3" s="631"/>
      <c r="JGN3" s="631"/>
      <c r="JGO3" s="631"/>
      <c r="JGP3" s="631"/>
      <c r="JGQ3" s="631"/>
      <c r="JGR3" s="631"/>
      <c r="JGS3" s="631"/>
      <c r="JGT3" s="631"/>
      <c r="JGU3" s="631"/>
      <c r="JGV3" s="631"/>
      <c r="JGW3" s="631"/>
      <c r="JGX3" s="631"/>
      <c r="JGY3" s="631"/>
      <c r="JGZ3" s="631"/>
      <c r="JHA3" s="631"/>
      <c r="JHB3" s="631"/>
      <c r="JHC3" s="631"/>
      <c r="JHD3" s="631"/>
      <c r="JHE3" s="631"/>
      <c r="JHF3" s="631"/>
      <c r="JHG3" s="631"/>
      <c r="JHH3" s="631"/>
      <c r="JHI3" s="631"/>
      <c r="JHJ3" s="631"/>
      <c r="JHK3" s="631"/>
      <c r="JHL3" s="631"/>
      <c r="JHM3" s="631"/>
      <c r="JHN3" s="631"/>
      <c r="JHO3" s="631"/>
      <c r="JHP3" s="631"/>
      <c r="JHQ3" s="631"/>
      <c r="JHR3" s="631"/>
      <c r="JHS3" s="631"/>
      <c r="JHT3" s="631"/>
      <c r="JHU3" s="631"/>
      <c r="JHV3" s="631"/>
      <c r="JHW3" s="631"/>
      <c r="JHX3" s="631"/>
      <c r="JHY3" s="631"/>
      <c r="JHZ3" s="631"/>
      <c r="JIA3" s="631"/>
      <c r="JIB3" s="631"/>
      <c r="JIC3" s="631"/>
      <c r="JID3" s="631"/>
      <c r="JIE3" s="631"/>
      <c r="JIF3" s="631"/>
      <c r="JIG3" s="631"/>
      <c r="JIH3" s="631"/>
      <c r="JII3" s="631"/>
      <c r="JIJ3" s="631"/>
      <c r="JIK3" s="631"/>
      <c r="JIL3" s="631"/>
      <c r="JIM3" s="631"/>
      <c r="JIN3" s="631"/>
      <c r="JIO3" s="631"/>
      <c r="JIP3" s="631"/>
      <c r="JIQ3" s="631"/>
      <c r="JIR3" s="631"/>
      <c r="JIS3" s="631"/>
      <c r="JIT3" s="631"/>
      <c r="JIU3" s="631"/>
      <c r="JIV3" s="631"/>
      <c r="JIW3" s="631"/>
      <c r="JIX3" s="631"/>
      <c r="JIY3" s="631"/>
      <c r="JIZ3" s="631"/>
      <c r="JJA3" s="631"/>
      <c r="JJB3" s="631"/>
      <c r="JJC3" s="631"/>
      <c r="JJD3" s="631"/>
      <c r="JJE3" s="631"/>
      <c r="JJF3" s="631"/>
      <c r="JJG3" s="631"/>
      <c r="JJH3" s="631"/>
      <c r="JJI3" s="631"/>
      <c r="JJJ3" s="631"/>
      <c r="JJK3" s="631"/>
      <c r="JJL3" s="631"/>
      <c r="JJM3" s="631"/>
      <c r="JJN3" s="631"/>
      <c r="JJO3" s="631"/>
      <c r="JJP3" s="631"/>
      <c r="JJQ3" s="631"/>
      <c r="JJR3" s="631"/>
      <c r="JJS3" s="631"/>
      <c r="JJT3" s="631"/>
      <c r="JJU3" s="631"/>
      <c r="JJV3" s="631"/>
      <c r="JJW3" s="631"/>
      <c r="JJX3" s="631"/>
      <c r="JJY3" s="631"/>
      <c r="JJZ3" s="631"/>
      <c r="JKA3" s="631"/>
      <c r="JKB3" s="631"/>
      <c r="JKC3" s="631"/>
      <c r="JKD3" s="631"/>
      <c r="JKE3" s="631"/>
      <c r="JKF3" s="631"/>
      <c r="JKG3" s="631"/>
      <c r="JKH3" s="631"/>
      <c r="JKI3" s="631"/>
      <c r="JKJ3" s="631"/>
      <c r="JKK3" s="631"/>
      <c r="JKL3" s="631"/>
      <c r="JKM3" s="631"/>
      <c r="JKN3" s="631"/>
      <c r="JKO3" s="631"/>
      <c r="JKP3" s="631"/>
      <c r="JKQ3" s="631"/>
      <c r="JKR3" s="631"/>
      <c r="JKS3" s="631"/>
      <c r="JKT3" s="631"/>
      <c r="JKU3" s="631"/>
      <c r="JKV3" s="631"/>
      <c r="JKW3" s="631"/>
      <c r="JKX3" s="631"/>
      <c r="JKY3" s="631"/>
      <c r="JKZ3" s="631"/>
      <c r="JLA3" s="631"/>
      <c r="JLB3" s="631"/>
      <c r="JLC3" s="631"/>
      <c r="JLD3" s="631"/>
      <c r="JLE3" s="631"/>
      <c r="JLF3" s="631"/>
      <c r="JLG3" s="631"/>
      <c r="JLH3" s="631"/>
      <c r="JLI3" s="631"/>
      <c r="JLJ3" s="631"/>
      <c r="JLK3" s="631"/>
      <c r="JLL3" s="631"/>
      <c r="JLM3" s="631"/>
      <c r="JLN3" s="631"/>
      <c r="JLO3" s="631"/>
      <c r="JLP3" s="631"/>
      <c r="JLQ3" s="631"/>
      <c r="JLR3" s="631"/>
      <c r="JLS3" s="631"/>
      <c r="JLT3" s="631"/>
      <c r="JLU3" s="631"/>
      <c r="JLV3" s="631"/>
      <c r="JLW3" s="631"/>
      <c r="JLX3" s="631"/>
      <c r="JLY3" s="631"/>
      <c r="JLZ3" s="631"/>
      <c r="JMA3" s="631"/>
      <c r="JMB3" s="631"/>
      <c r="JMC3" s="631"/>
      <c r="JMD3" s="631"/>
      <c r="JME3" s="631"/>
      <c r="JMF3" s="631"/>
      <c r="JMG3" s="631"/>
      <c r="JMH3" s="631"/>
      <c r="JMI3" s="631"/>
      <c r="JMJ3" s="631"/>
      <c r="JMK3" s="631"/>
      <c r="JML3" s="631"/>
      <c r="JMM3" s="631"/>
      <c r="JMN3" s="631"/>
      <c r="JMO3" s="631"/>
      <c r="JMP3" s="631"/>
      <c r="JMQ3" s="631"/>
      <c r="JMR3" s="631"/>
      <c r="JMS3" s="631"/>
      <c r="JMT3" s="631"/>
      <c r="JMU3" s="631"/>
      <c r="JMV3" s="631"/>
      <c r="JMW3" s="631"/>
      <c r="JMX3" s="631"/>
      <c r="JMY3" s="631"/>
      <c r="JMZ3" s="631"/>
      <c r="JNA3" s="631"/>
      <c r="JNB3" s="631"/>
      <c r="JNC3" s="631"/>
      <c r="JND3" s="631"/>
      <c r="JNE3" s="631"/>
      <c r="JNF3" s="631"/>
      <c r="JNG3" s="631"/>
      <c r="JNH3" s="631"/>
      <c r="JNI3" s="631"/>
      <c r="JNJ3" s="631"/>
      <c r="JNK3" s="631"/>
      <c r="JNL3" s="631"/>
      <c r="JNM3" s="631"/>
      <c r="JNN3" s="631"/>
      <c r="JNO3" s="631"/>
      <c r="JNP3" s="631"/>
      <c r="JNQ3" s="631"/>
      <c r="JNR3" s="631"/>
      <c r="JNS3" s="631"/>
      <c r="JNT3" s="631"/>
      <c r="JNU3" s="631"/>
      <c r="JNV3" s="631"/>
      <c r="JNW3" s="631"/>
      <c r="JNX3" s="631"/>
      <c r="JNY3" s="631"/>
      <c r="JNZ3" s="631"/>
      <c r="JOA3" s="631"/>
      <c r="JOB3" s="631"/>
      <c r="JOC3" s="631"/>
      <c r="JOD3" s="631"/>
      <c r="JOE3" s="631"/>
      <c r="JOF3" s="631"/>
      <c r="JOG3" s="631"/>
      <c r="JOH3" s="631"/>
      <c r="JOI3" s="631"/>
      <c r="JOJ3" s="631"/>
      <c r="JOK3" s="631"/>
      <c r="JOL3" s="631"/>
      <c r="JOM3" s="631"/>
      <c r="JON3" s="631"/>
      <c r="JOO3" s="631"/>
      <c r="JOP3" s="631"/>
      <c r="JOQ3" s="631"/>
      <c r="JOR3" s="631"/>
      <c r="JOS3" s="631"/>
      <c r="JOT3" s="631"/>
      <c r="JOU3" s="631"/>
      <c r="JOV3" s="631"/>
      <c r="JOW3" s="631"/>
      <c r="JOX3" s="631"/>
      <c r="JOY3" s="631"/>
      <c r="JOZ3" s="631"/>
      <c r="JPA3" s="631"/>
      <c r="JPB3" s="631"/>
      <c r="JPC3" s="631"/>
      <c r="JPD3" s="631"/>
      <c r="JPE3" s="631"/>
      <c r="JPF3" s="631"/>
      <c r="JPG3" s="631"/>
      <c r="JPH3" s="631"/>
      <c r="JPI3" s="631"/>
      <c r="JPJ3" s="631"/>
      <c r="JPK3" s="631"/>
      <c r="JPL3" s="631"/>
      <c r="JPM3" s="631"/>
      <c r="JPN3" s="631"/>
      <c r="JPO3" s="631"/>
      <c r="JPP3" s="631"/>
      <c r="JPQ3" s="631"/>
      <c r="JPR3" s="631"/>
      <c r="JPS3" s="631"/>
      <c r="JPT3" s="631"/>
      <c r="JPU3" s="631"/>
      <c r="JPV3" s="631"/>
      <c r="JPW3" s="631"/>
      <c r="JPX3" s="631"/>
      <c r="JPY3" s="631"/>
      <c r="JPZ3" s="631"/>
      <c r="JQA3" s="631"/>
      <c r="JQB3" s="631"/>
      <c r="JQC3" s="631"/>
      <c r="JQD3" s="631"/>
      <c r="JQE3" s="631"/>
      <c r="JQF3" s="631"/>
      <c r="JQG3" s="631"/>
      <c r="JQH3" s="631"/>
      <c r="JQI3" s="631"/>
      <c r="JQJ3" s="631"/>
      <c r="JQK3" s="631"/>
      <c r="JQL3" s="631"/>
      <c r="JQM3" s="631"/>
      <c r="JQN3" s="631"/>
      <c r="JQO3" s="631"/>
      <c r="JQP3" s="631"/>
      <c r="JQQ3" s="631"/>
      <c r="JQR3" s="631"/>
      <c r="JQS3" s="631"/>
      <c r="JQT3" s="631"/>
      <c r="JQU3" s="631"/>
      <c r="JQV3" s="631"/>
      <c r="JQW3" s="631"/>
      <c r="JQX3" s="631"/>
      <c r="JQY3" s="631"/>
      <c r="JQZ3" s="631"/>
      <c r="JRA3" s="631"/>
      <c r="JRB3" s="631"/>
      <c r="JRC3" s="631"/>
      <c r="JRD3" s="631"/>
      <c r="JRE3" s="631"/>
      <c r="JRF3" s="631"/>
      <c r="JRG3" s="631"/>
      <c r="JRH3" s="631"/>
      <c r="JRI3" s="631"/>
      <c r="JRJ3" s="631"/>
      <c r="JRK3" s="631"/>
      <c r="JRL3" s="631"/>
      <c r="JRM3" s="631"/>
      <c r="JRN3" s="631"/>
      <c r="JRO3" s="631"/>
      <c r="JRP3" s="631"/>
      <c r="JRQ3" s="631"/>
      <c r="JRR3" s="631"/>
      <c r="JRS3" s="631"/>
      <c r="JRT3" s="631"/>
      <c r="JRU3" s="631"/>
      <c r="JRV3" s="631"/>
      <c r="JRW3" s="631"/>
      <c r="JRX3" s="631"/>
      <c r="JRY3" s="631"/>
      <c r="JRZ3" s="631"/>
      <c r="JSA3" s="631"/>
      <c r="JSB3" s="631"/>
      <c r="JSC3" s="631"/>
      <c r="JSD3" s="631"/>
      <c r="JSE3" s="631"/>
      <c r="JSF3" s="631"/>
      <c r="JSG3" s="631"/>
      <c r="JSH3" s="631"/>
      <c r="JSI3" s="631"/>
      <c r="JSJ3" s="631"/>
      <c r="JSK3" s="631"/>
      <c r="JSL3" s="631"/>
      <c r="JSM3" s="631"/>
      <c r="JSN3" s="631"/>
      <c r="JSO3" s="631"/>
      <c r="JSP3" s="631"/>
      <c r="JSQ3" s="631"/>
      <c r="JSR3" s="631"/>
      <c r="JSS3" s="631"/>
      <c r="JST3" s="631"/>
      <c r="JSU3" s="631"/>
      <c r="JSV3" s="631"/>
      <c r="JSW3" s="631"/>
      <c r="JSX3" s="631"/>
      <c r="JSY3" s="631"/>
      <c r="JSZ3" s="631"/>
      <c r="JTA3" s="631"/>
      <c r="JTB3" s="631"/>
      <c r="JTC3" s="631"/>
      <c r="JTD3" s="631"/>
      <c r="JTE3" s="631"/>
      <c r="JTF3" s="631"/>
      <c r="JTG3" s="631"/>
      <c r="JTH3" s="631"/>
      <c r="JTI3" s="631"/>
      <c r="JTJ3" s="631"/>
      <c r="JTK3" s="631"/>
      <c r="JTL3" s="631"/>
      <c r="JTM3" s="631"/>
      <c r="JTN3" s="631"/>
      <c r="JTO3" s="631"/>
      <c r="JTP3" s="631"/>
      <c r="JTQ3" s="631"/>
      <c r="JTR3" s="631"/>
      <c r="JTS3" s="631"/>
      <c r="JTT3" s="631"/>
      <c r="JTU3" s="631"/>
      <c r="JTV3" s="631"/>
      <c r="JTW3" s="631"/>
      <c r="JTX3" s="631"/>
      <c r="JTY3" s="631"/>
      <c r="JTZ3" s="631"/>
      <c r="JUA3" s="631"/>
      <c r="JUB3" s="631"/>
      <c r="JUC3" s="631"/>
      <c r="JUD3" s="631"/>
      <c r="JUE3" s="631"/>
      <c r="JUF3" s="631"/>
      <c r="JUG3" s="631"/>
      <c r="JUH3" s="631"/>
      <c r="JUI3" s="631"/>
      <c r="JUJ3" s="631"/>
      <c r="JUK3" s="631"/>
      <c r="JUL3" s="631"/>
      <c r="JUM3" s="631"/>
      <c r="JUN3" s="631"/>
      <c r="JUO3" s="631"/>
      <c r="JUP3" s="631"/>
      <c r="JUQ3" s="631"/>
      <c r="JUR3" s="631"/>
      <c r="JUS3" s="631"/>
      <c r="JUT3" s="631"/>
      <c r="JUU3" s="631"/>
      <c r="JUV3" s="631"/>
      <c r="JUW3" s="631"/>
      <c r="JUX3" s="631"/>
      <c r="JUY3" s="631"/>
      <c r="JUZ3" s="631"/>
      <c r="JVA3" s="631"/>
      <c r="JVB3" s="631"/>
      <c r="JVC3" s="631"/>
      <c r="JVD3" s="631"/>
      <c r="JVE3" s="631"/>
      <c r="JVF3" s="631"/>
      <c r="JVG3" s="631"/>
      <c r="JVH3" s="631"/>
      <c r="JVI3" s="631"/>
      <c r="JVJ3" s="631"/>
      <c r="JVK3" s="631"/>
      <c r="JVL3" s="631"/>
      <c r="JVM3" s="631"/>
      <c r="JVN3" s="631"/>
      <c r="JVO3" s="631"/>
      <c r="JVP3" s="631"/>
      <c r="JVQ3" s="631"/>
      <c r="JVR3" s="631"/>
      <c r="JVS3" s="631"/>
      <c r="JVT3" s="631"/>
      <c r="JVU3" s="631"/>
      <c r="JVV3" s="631"/>
      <c r="JVW3" s="631"/>
      <c r="JVX3" s="631"/>
      <c r="JVY3" s="631"/>
      <c r="JVZ3" s="631"/>
      <c r="JWA3" s="631"/>
      <c r="JWB3" s="631"/>
      <c r="JWC3" s="631"/>
      <c r="JWD3" s="631"/>
      <c r="JWE3" s="631"/>
      <c r="JWF3" s="631"/>
      <c r="JWG3" s="631"/>
      <c r="JWH3" s="631"/>
      <c r="JWI3" s="631"/>
      <c r="JWJ3" s="631"/>
      <c r="JWK3" s="631"/>
      <c r="JWL3" s="631"/>
      <c r="JWM3" s="631"/>
      <c r="JWN3" s="631"/>
      <c r="JWO3" s="631"/>
      <c r="JWP3" s="631"/>
      <c r="JWQ3" s="631"/>
      <c r="JWR3" s="631"/>
      <c r="JWS3" s="631"/>
      <c r="JWT3" s="631"/>
      <c r="JWU3" s="631"/>
      <c r="JWV3" s="631"/>
      <c r="JWW3" s="631"/>
      <c r="JWX3" s="631"/>
      <c r="JWY3" s="631"/>
      <c r="JWZ3" s="631"/>
      <c r="JXA3" s="631"/>
      <c r="JXB3" s="631"/>
      <c r="JXC3" s="631"/>
      <c r="JXD3" s="631"/>
      <c r="JXE3" s="631"/>
      <c r="JXF3" s="631"/>
      <c r="JXG3" s="631"/>
      <c r="JXH3" s="631"/>
      <c r="JXI3" s="631"/>
      <c r="JXJ3" s="631"/>
      <c r="JXK3" s="631"/>
      <c r="JXL3" s="631"/>
      <c r="JXM3" s="631"/>
      <c r="JXN3" s="631"/>
      <c r="JXO3" s="631"/>
      <c r="JXP3" s="631"/>
      <c r="JXQ3" s="631"/>
      <c r="JXR3" s="631"/>
      <c r="JXS3" s="631"/>
      <c r="JXT3" s="631"/>
      <c r="JXU3" s="631"/>
      <c r="JXV3" s="631"/>
      <c r="JXW3" s="631"/>
      <c r="JXX3" s="631"/>
      <c r="JXY3" s="631"/>
      <c r="JXZ3" s="631"/>
      <c r="JYA3" s="631"/>
      <c r="JYB3" s="631"/>
      <c r="JYC3" s="631"/>
      <c r="JYD3" s="631"/>
      <c r="JYE3" s="631"/>
      <c r="JYF3" s="631"/>
      <c r="JYG3" s="631"/>
      <c r="JYH3" s="631"/>
      <c r="JYI3" s="631"/>
      <c r="JYJ3" s="631"/>
      <c r="JYK3" s="631"/>
      <c r="JYL3" s="631"/>
      <c r="JYM3" s="631"/>
      <c r="JYN3" s="631"/>
      <c r="JYO3" s="631"/>
      <c r="JYP3" s="631"/>
      <c r="JYQ3" s="631"/>
      <c r="JYR3" s="631"/>
      <c r="JYS3" s="631"/>
      <c r="JYT3" s="631"/>
      <c r="JYU3" s="631"/>
      <c r="JYV3" s="631"/>
      <c r="JYW3" s="631"/>
      <c r="JYX3" s="631"/>
      <c r="JYY3" s="631"/>
      <c r="JYZ3" s="631"/>
      <c r="JZA3" s="631"/>
      <c r="JZB3" s="631"/>
      <c r="JZC3" s="631"/>
      <c r="JZD3" s="631"/>
      <c r="JZE3" s="631"/>
      <c r="JZF3" s="631"/>
      <c r="JZG3" s="631"/>
      <c r="JZH3" s="631"/>
      <c r="JZI3" s="631"/>
      <c r="JZJ3" s="631"/>
      <c r="JZK3" s="631"/>
      <c r="JZL3" s="631"/>
      <c r="JZM3" s="631"/>
      <c r="JZN3" s="631"/>
      <c r="JZO3" s="631"/>
      <c r="JZP3" s="631"/>
      <c r="JZQ3" s="631"/>
      <c r="JZR3" s="631"/>
      <c r="JZS3" s="631"/>
      <c r="JZT3" s="631"/>
      <c r="JZU3" s="631"/>
      <c r="JZV3" s="631"/>
      <c r="JZW3" s="631"/>
      <c r="JZX3" s="631"/>
      <c r="JZY3" s="631"/>
      <c r="JZZ3" s="631"/>
      <c r="KAA3" s="631"/>
      <c r="KAB3" s="631"/>
      <c r="KAC3" s="631"/>
      <c r="KAD3" s="631"/>
      <c r="KAE3" s="631"/>
      <c r="KAF3" s="631"/>
      <c r="KAG3" s="631"/>
      <c r="KAH3" s="631"/>
      <c r="KAI3" s="631"/>
      <c r="KAJ3" s="631"/>
      <c r="KAK3" s="631"/>
      <c r="KAL3" s="631"/>
      <c r="KAM3" s="631"/>
      <c r="KAN3" s="631"/>
      <c r="KAO3" s="631"/>
      <c r="KAP3" s="631"/>
      <c r="KAQ3" s="631"/>
      <c r="KAR3" s="631"/>
      <c r="KAS3" s="631"/>
      <c r="KAT3" s="631"/>
      <c r="KAU3" s="631"/>
      <c r="KAV3" s="631"/>
      <c r="KAW3" s="631"/>
      <c r="KAX3" s="631"/>
      <c r="KAY3" s="631"/>
      <c r="KAZ3" s="631"/>
      <c r="KBA3" s="631"/>
      <c r="KBB3" s="631"/>
      <c r="KBC3" s="631"/>
      <c r="KBD3" s="631"/>
      <c r="KBE3" s="631"/>
      <c r="KBF3" s="631"/>
      <c r="KBG3" s="631"/>
      <c r="KBH3" s="631"/>
      <c r="KBI3" s="631"/>
      <c r="KBJ3" s="631"/>
      <c r="KBK3" s="631"/>
      <c r="KBL3" s="631"/>
      <c r="KBM3" s="631"/>
      <c r="KBN3" s="631"/>
      <c r="KBO3" s="631"/>
      <c r="KBP3" s="631"/>
      <c r="KBQ3" s="631"/>
      <c r="KBR3" s="631"/>
      <c r="KBS3" s="631"/>
      <c r="KBT3" s="631"/>
      <c r="KBU3" s="631"/>
      <c r="KBV3" s="631"/>
      <c r="KBW3" s="631"/>
      <c r="KBX3" s="631"/>
      <c r="KBY3" s="631"/>
      <c r="KBZ3" s="631"/>
      <c r="KCA3" s="631"/>
      <c r="KCB3" s="631"/>
      <c r="KCC3" s="631"/>
      <c r="KCD3" s="631"/>
      <c r="KCE3" s="631"/>
      <c r="KCF3" s="631"/>
      <c r="KCG3" s="631"/>
      <c r="KCH3" s="631"/>
      <c r="KCI3" s="631"/>
      <c r="KCJ3" s="631"/>
      <c r="KCK3" s="631"/>
      <c r="KCL3" s="631"/>
      <c r="KCM3" s="631"/>
      <c r="KCN3" s="631"/>
      <c r="KCO3" s="631"/>
      <c r="KCP3" s="631"/>
      <c r="KCQ3" s="631"/>
      <c r="KCR3" s="631"/>
      <c r="KCS3" s="631"/>
      <c r="KCT3" s="631"/>
      <c r="KCU3" s="631"/>
      <c r="KCV3" s="631"/>
      <c r="KCW3" s="631"/>
      <c r="KCX3" s="631"/>
      <c r="KCY3" s="631"/>
      <c r="KCZ3" s="631"/>
      <c r="KDA3" s="631"/>
      <c r="KDB3" s="631"/>
      <c r="KDC3" s="631"/>
      <c r="KDD3" s="631"/>
      <c r="KDE3" s="631"/>
      <c r="KDF3" s="631"/>
      <c r="KDG3" s="631"/>
      <c r="KDH3" s="631"/>
      <c r="KDI3" s="631"/>
      <c r="KDJ3" s="631"/>
      <c r="KDK3" s="631"/>
      <c r="KDL3" s="631"/>
      <c r="KDM3" s="631"/>
      <c r="KDN3" s="631"/>
      <c r="KDO3" s="631"/>
      <c r="KDP3" s="631"/>
      <c r="KDQ3" s="631"/>
      <c r="KDR3" s="631"/>
      <c r="KDS3" s="631"/>
      <c r="KDT3" s="631"/>
      <c r="KDU3" s="631"/>
      <c r="KDV3" s="631"/>
      <c r="KDW3" s="631"/>
      <c r="KDX3" s="631"/>
      <c r="KDY3" s="631"/>
      <c r="KDZ3" s="631"/>
      <c r="KEA3" s="631"/>
      <c r="KEB3" s="631"/>
      <c r="KEC3" s="631"/>
      <c r="KED3" s="631"/>
      <c r="KEE3" s="631"/>
      <c r="KEF3" s="631"/>
      <c r="KEG3" s="631"/>
      <c r="KEH3" s="631"/>
      <c r="KEI3" s="631"/>
      <c r="KEJ3" s="631"/>
      <c r="KEK3" s="631"/>
      <c r="KEL3" s="631"/>
      <c r="KEM3" s="631"/>
      <c r="KEN3" s="631"/>
      <c r="KEO3" s="631"/>
      <c r="KEP3" s="631"/>
      <c r="KEQ3" s="631"/>
      <c r="KER3" s="631"/>
      <c r="KES3" s="631"/>
      <c r="KET3" s="631"/>
      <c r="KEU3" s="631"/>
      <c r="KEV3" s="631"/>
      <c r="KEW3" s="631"/>
      <c r="KEX3" s="631"/>
      <c r="KEY3" s="631"/>
      <c r="KEZ3" s="631"/>
      <c r="KFA3" s="631"/>
      <c r="KFB3" s="631"/>
      <c r="KFC3" s="631"/>
      <c r="KFD3" s="631"/>
      <c r="KFE3" s="631"/>
      <c r="KFF3" s="631"/>
      <c r="KFG3" s="631"/>
      <c r="KFH3" s="631"/>
      <c r="KFI3" s="631"/>
      <c r="KFJ3" s="631"/>
      <c r="KFK3" s="631"/>
      <c r="KFL3" s="631"/>
      <c r="KFM3" s="631"/>
      <c r="KFN3" s="631"/>
      <c r="KFO3" s="631"/>
      <c r="KFP3" s="631"/>
      <c r="KFQ3" s="631"/>
      <c r="KFR3" s="631"/>
      <c r="KFS3" s="631"/>
      <c r="KFT3" s="631"/>
      <c r="KFU3" s="631"/>
      <c r="KFV3" s="631"/>
      <c r="KFW3" s="631"/>
      <c r="KFX3" s="631"/>
      <c r="KFY3" s="631"/>
      <c r="KFZ3" s="631"/>
      <c r="KGA3" s="631"/>
      <c r="KGB3" s="631"/>
      <c r="KGC3" s="631"/>
      <c r="KGD3" s="631"/>
      <c r="KGE3" s="631"/>
      <c r="KGF3" s="631"/>
      <c r="KGG3" s="631"/>
      <c r="KGH3" s="631"/>
      <c r="KGI3" s="631"/>
      <c r="KGJ3" s="631"/>
      <c r="KGK3" s="631"/>
      <c r="KGL3" s="631"/>
      <c r="KGM3" s="631"/>
      <c r="KGN3" s="631"/>
      <c r="KGO3" s="631"/>
      <c r="KGP3" s="631"/>
      <c r="KGQ3" s="631"/>
      <c r="KGR3" s="631"/>
      <c r="KGS3" s="631"/>
      <c r="KGT3" s="631"/>
      <c r="KGU3" s="631"/>
      <c r="KGV3" s="631"/>
      <c r="KGW3" s="631"/>
      <c r="KGX3" s="631"/>
      <c r="KGY3" s="631"/>
      <c r="KGZ3" s="631"/>
      <c r="KHA3" s="631"/>
      <c r="KHB3" s="631"/>
      <c r="KHC3" s="631"/>
      <c r="KHD3" s="631"/>
      <c r="KHE3" s="631"/>
      <c r="KHF3" s="631"/>
      <c r="KHG3" s="631"/>
      <c r="KHH3" s="631"/>
      <c r="KHI3" s="631"/>
      <c r="KHJ3" s="631"/>
      <c r="KHK3" s="631"/>
      <c r="KHL3" s="631"/>
      <c r="KHM3" s="631"/>
      <c r="KHN3" s="631"/>
      <c r="KHO3" s="631"/>
      <c r="KHP3" s="631"/>
      <c r="KHQ3" s="631"/>
      <c r="KHR3" s="631"/>
      <c r="KHS3" s="631"/>
      <c r="KHT3" s="631"/>
      <c r="KHU3" s="631"/>
      <c r="KHV3" s="631"/>
      <c r="KHW3" s="631"/>
      <c r="KHX3" s="631"/>
      <c r="KHY3" s="631"/>
      <c r="KHZ3" s="631"/>
      <c r="KIA3" s="631"/>
      <c r="KIB3" s="631"/>
      <c r="KIC3" s="631"/>
      <c r="KID3" s="631"/>
      <c r="KIE3" s="631"/>
      <c r="KIF3" s="631"/>
      <c r="KIG3" s="631"/>
      <c r="KIH3" s="631"/>
      <c r="KII3" s="631"/>
      <c r="KIJ3" s="631"/>
      <c r="KIK3" s="631"/>
      <c r="KIL3" s="631"/>
      <c r="KIM3" s="631"/>
      <c r="KIN3" s="631"/>
      <c r="KIO3" s="631"/>
      <c r="KIP3" s="631"/>
      <c r="KIQ3" s="631"/>
      <c r="KIR3" s="631"/>
      <c r="KIS3" s="631"/>
      <c r="KIT3" s="631"/>
      <c r="KIU3" s="631"/>
      <c r="KIV3" s="631"/>
      <c r="KIW3" s="631"/>
      <c r="KIX3" s="631"/>
      <c r="KIY3" s="631"/>
      <c r="KIZ3" s="631"/>
      <c r="KJA3" s="631"/>
      <c r="KJB3" s="631"/>
      <c r="KJC3" s="631"/>
      <c r="KJD3" s="631"/>
      <c r="KJE3" s="631"/>
      <c r="KJF3" s="631"/>
      <c r="KJG3" s="631"/>
      <c r="KJH3" s="631"/>
      <c r="KJI3" s="631"/>
      <c r="KJJ3" s="631"/>
      <c r="KJK3" s="631"/>
      <c r="KJL3" s="631"/>
      <c r="KJM3" s="631"/>
      <c r="KJN3" s="631"/>
      <c r="KJO3" s="631"/>
      <c r="KJP3" s="631"/>
      <c r="KJQ3" s="631"/>
      <c r="KJR3" s="631"/>
      <c r="KJS3" s="631"/>
      <c r="KJT3" s="631"/>
      <c r="KJU3" s="631"/>
      <c r="KJV3" s="631"/>
      <c r="KJW3" s="631"/>
      <c r="KJX3" s="631"/>
      <c r="KJY3" s="631"/>
      <c r="KJZ3" s="631"/>
      <c r="KKA3" s="631"/>
      <c r="KKB3" s="631"/>
      <c r="KKC3" s="631"/>
      <c r="KKD3" s="631"/>
      <c r="KKE3" s="631"/>
      <c r="KKF3" s="631"/>
      <c r="KKG3" s="631"/>
      <c r="KKH3" s="631"/>
      <c r="KKI3" s="631"/>
      <c r="KKJ3" s="631"/>
      <c r="KKK3" s="631"/>
      <c r="KKL3" s="631"/>
      <c r="KKM3" s="631"/>
      <c r="KKN3" s="631"/>
      <c r="KKO3" s="631"/>
      <c r="KKP3" s="631"/>
      <c r="KKQ3" s="631"/>
      <c r="KKR3" s="631"/>
      <c r="KKS3" s="631"/>
      <c r="KKT3" s="631"/>
      <c r="KKU3" s="631"/>
      <c r="KKV3" s="631"/>
      <c r="KKW3" s="631"/>
      <c r="KKX3" s="631"/>
      <c r="KKY3" s="631"/>
      <c r="KKZ3" s="631"/>
      <c r="KLA3" s="631"/>
      <c r="KLB3" s="631"/>
      <c r="KLC3" s="631"/>
      <c r="KLD3" s="631"/>
      <c r="KLE3" s="631"/>
      <c r="KLF3" s="631"/>
      <c r="KLG3" s="631"/>
      <c r="KLH3" s="631"/>
      <c r="KLI3" s="631"/>
      <c r="KLJ3" s="631"/>
      <c r="KLK3" s="631"/>
      <c r="KLL3" s="631"/>
      <c r="KLM3" s="631"/>
      <c r="KLN3" s="631"/>
      <c r="KLO3" s="631"/>
      <c r="KLP3" s="631"/>
      <c r="KLQ3" s="631"/>
      <c r="KLR3" s="631"/>
      <c r="KLS3" s="631"/>
      <c r="KLT3" s="631"/>
      <c r="KLU3" s="631"/>
      <c r="KLV3" s="631"/>
      <c r="KLW3" s="631"/>
      <c r="KLX3" s="631"/>
      <c r="KLY3" s="631"/>
      <c r="KLZ3" s="631"/>
      <c r="KMA3" s="631"/>
      <c r="KMB3" s="631"/>
      <c r="KMC3" s="631"/>
      <c r="KMD3" s="631"/>
      <c r="KME3" s="631"/>
      <c r="KMF3" s="631"/>
      <c r="KMG3" s="631"/>
      <c r="KMH3" s="631"/>
      <c r="KMI3" s="631"/>
      <c r="KMJ3" s="631"/>
      <c r="KMK3" s="631"/>
      <c r="KML3" s="631"/>
      <c r="KMM3" s="631"/>
      <c r="KMN3" s="631"/>
      <c r="KMO3" s="631"/>
      <c r="KMP3" s="631"/>
      <c r="KMQ3" s="631"/>
      <c r="KMR3" s="631"/>
      <c r="KMS3" s="631"/>
      <c r="KMT3" s="631"/>
      <c r="KMU3" s="631"/>
      <c r="KMV3" s="631"/>
      <c r="KMW3" s="631"/>
      <c r="KMX3" s="631"/>
      <c r="KMY3" s="631"/>
      <c r="KMZ3" s="631"/>
      <c r="KNA3" s="631"/>
      <c r="KNB3" s="631"/>
      <c r="KNC3" s="631"/>
      <c r="KND3" s="631"/>
      <c r="KNE3" s="631"/>
      <c r="KNF3" s="631"/>
      <c r="KNG3" s="631"/>
      <c r="KNH3" s="631"/>
      <c r="KNI3" s="631"/>
      <c r="KNJ3" s="631"/>
      <c r="KNK3" s="631"/>
      <c r="KNL3" s="631"/>
      <c r="KNM3" s="631"/>
      <c r="KNN3" s="631"/>
      <c r="KNO3" s="631"/>
      <c r="KNP3" s="631"/>
      <c r="KNQ3" s="631"/>
      <c r="KNR3" s="631"/>
      <c r="KNS3" s="631"/>
      <c r="KNT3" s="631"/>
      <c r="KNU3" s="631"/>
      <c r="KNV3" s="631"/>
      <c r="KNW3" s="631"/>
      <c r="KNX3" s="631"/>
      <c r="KNY3" s="631"/>
      <c r="KNZ3" s="631"/>
      <c r="KOA3" s="631"/>
      <c r="KOB3" s="631"/>
      <c r="KOC3" s="631"/>
      <c r="KOD3" s="631"/>
      <c r="KOE3" s="631"/>
      <c r="KOF3" s="631"/>
      <c r="KOG3" s="631"/>
      <c r="KOH3" s="631"/>
      <c r="KOI3" s="631"/>
      <c r="KOJ3" s="631"/>
      <c r="KOK3" s="631"/>
      <c r="KOL3" s="631"/>
      <c r="KOM3" s="631"/>
      <c r="KON3" s="631"/>
      <c r="KOO3" s="631"/>
      <c r="KOP3" s="631"/>
      <c r="KOQ3" s="631"/>
      <c r="KOR3" s="631"/>
      <c r="KOS3" s="631"/>
      <c r="KOT3" s="631"/>
      <c r="KOU3" s="631"/>
      <c r="KOV3" s="631"/>
      <c r="KOW3" s="631"/>
      <c r="KOX3" s="631"/>
      <c r="KOY3" s="631"/>
      <c r="KOZ3" s="631"/>
      <c r="KPA3" s="631"/>
      <c r="KPB3" s="631"/>
      <c r="KPC3" s="631"/>
      <c r="KPD3" s="631"/>
      <c r="KPE3" s="631"/>
      <c r="KPF3" s="631"/>
      <c r="KPG3" s="631"/>
      <c r="KPH3" s="631"/>
      <c r="KPI3" s="631"/>
      <c r="KPJ3" s="631"/>
      <c r="KPK3" s="631"/>
      <c r="KPL3" s="631"/>
      <c r="KPM3" s="631"/>
      <c r="KPN3" s="631"/>
      <c r="KPO3" s="631"/>
      <c r="KPP3" s="631"/>
      <c r="KPQ3" s="631"/>
      <c r="KPR3" s="631"/>
      <c r="KPS3" s="631"/>
      <c r="KPT3" s="631"/>
      <c r="KPU3" s="631"/>
      <c r="KPV3" s="631"/>
      <c r="KPW3" s="631"/>
      <c r="KPX3" s="631"/>
      <c r="KPY3" s="631"/>
      <c r="KPZ3" s="631"/>
      <c r="KQA3" s="631"/>
      <c r="KQB3" s="631"/>
      <c r="KQC3" s="631"/>
      <c r="KQD3" s="631"/>
      <c r="KQE3" s="631"/>
      <c r="KQF3" s="631"/>
      <c r="KQG3" s="631"/>
      <c r="KQH3" s="631"/>
      <c r="KQI3" s="631"/>
      <c r="KQJ3" s="631"/>
      <c r="KQK3" s="631"/>
      <c r="KQL3" s="631"/>
      <c r="KQM3" s="631"/>
      <c r="KQN3" s="631"/>
      <c r="KQO3" s="631"/>
      <c r="KQP3" s="631"/>
      <c r="KQQ3" s="631"/>
      <c r="KQR3" s="631"/>
      <c r="KQS3" s="631"/>
      <c r="KQT3" s="631"/>
      <c r="KQU3" s="631"/>
      <c r="KQV3" s="631"/>
      <c r="KQW3" s="631"/>
      <c r="KQX3" s="631"/>
      <c r="KQY3" s="631"/>
      <c r="KQZ3" s="631"/>
      <c r="KRA3" s="631"/>
      <c r="KRB3" s="631"/>
      <c r="KRC3" s="631"/>
      <c r="KRD3" s="631"/>
      <c r="KRE3" s="631"/>
      <c r="KRF3" s="631"/>
      <c r="KRG3" s="631"/>
      <c r="KRH3" s="631"/>
      <c r="KRI3" s="631"/>
      <c r="KRJ3" s="631"/>
      <c r="KRK3" s="631"/>
      <c r="KRL3" s="631"/>
      <c r="KRM3" s="631"/>
      <c r="KRN3" s="631"/>
      <c r="KRO3" s="631"/>
      <c r="KRP3" s="631"/>
      <c r="KRQ3" s="631"/>
      <c r="KRR3" s="631"/>
      <c r="KRS3" s="631"/>
      <c r="KRT3" s="631"/>
      <c r="KRU3" s="631"/>
      <c r="KRV3" s="631"/>
      <c r="KRW3" s="631"/>
      <c r="KRX3" s="631"/>
      <c r="KRY3" s="631"/>
      <c r="KRZ3" s="631"/>
      <c r="KSA3" s="631"/>
      <c r="KSB3" s="631"/>
      <c r="KSC3" s="631"/>
      <c r="KSD3" s="631"/>
      <c r="KSE3" s="631"/>
      <c r="KSF3" s="631"/>
      <c r="KSG3" s="631"/>
      <c r="KSH3" s="631"/>
      <c r="KSI3" s="631"/>
      <c r="KSJ3" s="631"/>
      <c r="KSK3" s="631"/>
      <c r="KSL3" s="631"/>
      <c r="KSM3" s="631"/>
      <c r="KSN3" s="631"/>
      <c r="KSO3" s="631"/>
      <c r="KSP3" s="631"/>
      <c r="KSQ3" s="631"/>
      <c r="KSR3" s="631"/>
      <c r="KSS3" s="631"/>
      <c r="KST3" s="631"/>
      <c r="KSU3" s="631"/>
      <c r="KSV3" s="631"/>
      <c r="KSW3" s="631"/>
      <c r="KSX3" s="631"/>
      <c r="KSY3" s="631"/>
      <c r="KSZ3" s="631"/>
      <c r="KTA3" s="631"/>
      <c r="KTB3" s="631"/>
      <c r="KTC3" s="631"/>
      <c r="KTD3" s="631"/>
      <c r="KTE3" s="631"/>
      <c r="KTF3" s="631"/>
      <c r="KTG3" s="631"/>
      <c r="KTH3" s="631"/>
      <c r="KTI3" s="631"/>
      <c r="KTJ3" s="631"/>
      <c r="KTK3" s="631"/>
      <c r="KTL3" s="631"/>
      <c r="KTM3" s="631"/>
      <c r="KTN3" s="631"/>
      <c r="KTO3" s="631"/>
      <c r="KTP3" s="631"/>
      <c r="KTQ3" s="631"/>
      <c r="KTR3" s="631"/>
      <c r="KTS3" s="631"/>
      <c r="KTT3" s="631"/>
      <c r="KTU3" s="631"/>
      <c r="KTV3" s="631"/>
      <c r="KTW3" s="631"/>
      <c r="KTX3" s="631"/>
      <c r="KTY3" s="631"/>
      <c r="KTZ3" s="631"/>
      <c r="KUA3" s="631"/>
      <c r="KUB3" s="631"/>
      <c r="KUC3" s="631"/>
      <c r="KUD3" s="631"/>
      <c r="KUE3" s="631"/>
      <c r="KUF3" s="631"/>
      <c r="KUG3" s="631"/>
      <c r="KUH3" s="631"/>
      <c r="KUI3" s="631"/>
      <c r="KUJ3" s="631"/>
      <c r="KUK3" s="631"/>
      <c r="KUL3" s="631"/>
      <c r="KUM3" s="631"/>
      <c r="KUN3" s="631"/>
      <c r="KUO3" s="631"/>
      <c r="KUP3" s="631"/>
      <c r="KUQ3" s="631"/>
      <c r="KUR3" s="631"/>
      <c r="KUS3" s="631"/>
      <c r="KUT3" s="631"/>
      <c r="KUU3" s="631"/>
      <c r="KUV3" s="631"/>
      <c r="KUW3" s="631"/>
      <c r="KUX3" s="631"/>
      <c r="KUY3" s="631"/>
      <c r="KUZ3" s="631"/>
      <c r="KVA3" s="631"/>
      <c r="KVB3" s="631"/>
      <c r="KVC3" s="631"/>
      <c r="KVD3" s="631"/>
      <c r="KVE3" s="631"/>
      <c r="KVF3" s="631"/>
      <c r="KVG3" s="631"/>
      <c r="KVH3" s="631"/>
      <c r="KVI3" s="631"/>
      <c r="KVJ3" s="631"/>
      <c r="KVK3" s="631"/>
      <c r="KVL3" s="631"/>
      <c r="KVM3" s="631"/>
      <c r="KVN3" s="631"/>
      <c r="KVO3" s="631"/>
      <c r="KVP3" s="631"/>
      <c r="KVQ3" s="631"/>
      <c r="KVR3" s="631"/>
      <c r="KVS3" s="631"/>
      <c r="KVT3" s="631"/>
      <c r="KVU3" s="631"/>
      <c r="KVV3" s="631"/>
      <c r="KVW3" s="631"/>
      <c r="KVX3" s="631"/>
      <c r="KVY3" s="631"/>
      <c r="KVZ3" s="631"/>
      <c r="KWA3" s="631"/>
      <c r="KWB3" s="631"/>
      <c r="KWC3" s="631"/>
      <c r="KWD3" s="631"/>
      <c r="KWE3" s="631"/>
      <c r="KWF3" s="631"/>
      <c r="KWG3" s="631"/>
      <c r="KWH3" s="631"/>
      <c r="KWI3" s="631"/>
      <c r="KWJ3" s="631"/>
      <c r="KWK3" s="631"/>
      <c r="KWL3" s="631"/>
      <c r="KWM3" s="631"/>
      <c r="KWN3" s="631"/>
      <c r="KWO3" s="631"/>
      <c r="KWP3" s="631"/>
      <c r="KWQ3" s="631"/>
      <c r="KWR3" s="631"/>
      <c r="KWS3" s="631"/>
      <c r="KWT3" s="631"/>
      <c r="KWU3" s="631"/>
      <c r="KWV3" s="631"/>
      <c r="KWW3" s="631"/>
      <c r="KWX3" s="631"/>
      <c r="KWY3" s="631"/>
      <c r="KWZ3" s="631"/>
      <c r="KXA3" s="631"/>
      <c r="KXB3" s="631"/>
      <c r="KXC3" s="631"/>
      <c r="KXD3" s="631"/>
      <c r="KXE3" s="631"/>
      <c r="KXF3" s="631"/>
      <c r="KXG3" s="631"/>
      <c r="KXH3" s="631"/>
      <c r="KXI3" s="631"/>
      <c r="KXJ3" s="631"/>
      <c r="KXK3" s="631"/>
      <c r="KXL3" s="631"/>
      <c r="KXM3" s="631"/>
      <c r="KXN3" s="631"/>
      <c r="KXO3" s="631"/>
      <c r="KXP3" s="631"/>
      <c r="KXQ3" s="631"/>
      <c r="KXR3" s="631"/>
      <c r="KXS3" s="631"/>
      <c r="KXT3" s="631"/>
      <c r="KXU3" s="631"/>
      <c r="KXV3" s="631"/>
      <c r="KXW3" s="631"/>
      <c r="KXX3" s="631"/>
      <c r="KXY3" s="631"/>
      <c r="KXZ3" s="631"/>
      <c r="KYA3" s="631"/>
      <c r="KYB3" s="631"/>
      <c r="KYC3" s="631"/>
      <c r="KYD3" s="631"/>
      <c r="KYE3" s="631"/>
      <c r="KYF3" s="631"/>
      <c r="KYG3" s="631"/>
      <c r="KYH3" s="631"/>
      <c r="KYI3" s="631"/>
      <c r="KYJ3" s="631"/>
      <c r="KYK3" s="631"/>
      <c r="KYL3" s="631"/>
      <c r="KYM3" s="631"/>
      <c r="KYN3" s="631"/>
      <c r="KYO3" s="631"/>
      <c r="KYP3" s="631"/>
      <c r="KYQ3" s="631"/>
      <c r="KYR3" s="631"/>
      <c r="KYS3" s="631"/>
      <c r="KYT3" s="631"/>
      <c r="KYU3" s="631"/>
      <c r="KYV3" s="631"/>
      <c r="KYW3" s="631"/>
      <c r="KYX3" s="631"/>
      <c r="KYY3" s="631"/>
      <c r="KYZ3" s="631"/>
      <c r="KZA3" s="631"/>
      <c r="KZB3" s="631"/>
      <c r="KZC3" s="631"/>
      <c r="KZD3" s="631"/>
      <c r="KZE3" s="631"/>
      <c r="KZF3" s="631"/>
      <c r="KZG3" s="631"/>
      <c r="KZH3" s="631"/>
      <c r="KZI3" s="631"/>
      <c r="KZJ3" s="631"/>
      <c r="KZK3" s="631"/>
      <c r="KZL3" s="631"/>
      <c r="KZM3" s="631"/>
      <c r="KZN3" s="631"/>
      <c r="KZO3" s="631"/>
      <c r="KZP3" s="631"/>
      <c r="KZQ3" s="631"/>
      <c r="KZR3" s="631"/>
      <c r="KZS3" s="631"/>
      <c r="KZT3" s="631"/>
      <c r="KZU3" s="631"/>
      <c r="KZV3" s="631"/>
      <c r="KZW3" s="631"/>
      <c r="KZX3" s="631"/>
      <c r="KZY3" s="631"/>
      <c r="KZZ3" s="631"/>
      <c r="LAA3" s="631"/>
      <c r="LAB3" s="631"/>
      <c r="LAC3" s="631"/>
      <c r="LAD3" s="631"/>
      <c r="LAE3" s="631"/>
      <c r="LAF3" s="631"/>
      <c r="LAG3" s="631"/>
      <c r="LAH3" s="631"/>
      <c r="LAI3" s="631"/>
      <c r="LAJ3" s="631"/>
      <c r="LAK3" s="631"/>
      <c r="LAL3" s="631"/>
      <c r="LAM3" s="631"/>
      <c r="LAN3" s="631"/>
      <c r="LAO3" s="631"/>
      <c r="LAP3" s="631"/>
      <c r="LAQ3" s="631"/>
      <c r="LAR3" s="631"/>
      <c r="LAS3" s="631"/>
      <c r="LAT3" s="631"/>
      <c r="LAU3" s="631"/>
      <c r="LAV3" s="631"/>
      <c r="LAW3" s="631"/>
      <c r="LAX3" s="631"/>
      <c r="LAY3" s="631"/>
      <c r="LAZ3" s="631"/>
      <c r="LBA3" s="631"/>
      <c r="LBB3" s="631"/>
      <c r="LBC3" s="631"/>
      <c r="LBD3" s="631"/>
      <c r="LBE3" s="631"/>
      <c r="LBF3" s="631"/>
      <c r="LBG3" s="631"/>
      <c r="LBH3" s="631"/>
      <c r="LBI3" s="631"/>
      <c r="LBJ3" s="631"/>
      <c r="LBK3" s="631"/>
      <c r="LBL3" s="631"/>
      <c r="LBM3" s="631"/>
      <c r="LBN3" s="631"/>
      <c r="LBO3" s="631"/>
      <c r="LBP3" s="631"/>
      <c r="LBQ3" s="631"/>
      <c r="LBR3" s="631"/>
      <c r="LBS3" s="631"/>
      <c r="LBT3" s="631"/>
      <c r="LBU3" s="631"/>
      <c r="LBV3" s="631"/>
      <c r="LBW3" s="631"/>
      <c r="LBX3" s="631"/>
      <c r="LBY3" s="631"/>
      <c r="LBZ3" s="631"/>
      <c r="LCA3" s="631"/>
      <c r="LCB3" s="631"/>
      <c r="LCC3" s="631"/>
      <c r="LCD3" s="631"/>
      <c r="LCE3" s="631"/>
      <c r="LCF3" s="631"/>
      <c r="LCG3" s="631"/>
      <c r="LCH3" s="631"/>
      <c r="LCI3" s="631"/>
      <c r="LCJ3" s="631"/>
      <c r="LCK3" s="631"/>
      <c r="LCL3" s="631"/>
      <c r="LCM3" s="631"/>
      <c r="LCN3" s="631"/>
      <c r="LCO3" s="631"/>
      <c r="LCP3" s="631"/>
      <c r="LCQ3" s="631"/>
      <c r="LCR3" s="631"/>
      <c r="LCS3" s="631"/>
      <c r="LCT3" s="631"/>
      <c r="LCU3" s="631"/>
      <c r="LCV3" s="631"/>
      <c r="LCW3" s="631"/>
      <c r="LCX3" s="631"/>
      <c r="LCY3" s="631"/>
      <c r="LCZ3" s="631"/>
      <c r="LDA3" s="631"/>
      <c r="LDB3" s="631"/>
      <c r="LDC3" s="631"/>
      <c r="LDD3" s="631"/>
      <c r="LDE3" s="631"/>
      <c r="LDF3" s="631"/>
      <c r="LDG3" s="631"/>
      <c r="LDH3" s="631"/>
      <c r="LDI3" s="631"/>
      <c r="LDJ3" s="631"/>
      <c r="LDK3" s="631"/>
      <c r="LDL3" s="631"/>
      <c r="LDM3" s="631"/>
      <c r="LDN3" s="631"/>
      <c r="LDO3" s="631"/>
      <c r="LDP3" s="631"/>
      <c r="LDQ3" s="631"/>
      <c r="LDR3" s="631"/>
      <c r="LDS3" s="631"/>
      <c r="LDT3" s="631"/>
      <c r="LDU3" s="631"/>
      <c r="LDV3" s="631"/>
      <c r="LDW3" s="631"/>
      <c r="LDX3" s="631"/>
      <c r="LDY3" s="631"/>
      <c r="LDZ3" s="631"/>
      <c r="LEA3" s="631"/>
      <c r="LEB3" s="631"/>
      <c r="LEC3" s="631"/>
      <c r="LED3" s="631"/>
      <c r="LEE3" s="631"/>
      <c r="LEF3" s="631"/>
      <c r="LEG3" s="631"/>
      <c r="LEH3" s="631"/>
      <c r="LEI3" s="631"/>
      <c r="LEJ3" s="631"/>
      <c r="LEK3" s="631"/>
      <c r="LEL3" s="631"/>
      <c r="LEM3" s="631"/>
      <c r="LEN3" s="631"/>
      <c r="LEO3" s="631"/>
      <c r="LEP3" s="631"/>
      <c r="LEQ3" s="631"/>
      <c r="LER3" s="631"/>
      <c r="LES3" s="631"/>
      <c r="LET3" s="631"/>
      <c r="LEU3" s="631"/>
      <c r="LEV3" s="631"/>
      <c r="LEW3" s="631"/>
      <c r="LEX3" s="631"/>
      <c r="LEY3" s="631"/>
      <c r="LEZ3" s="631"/>
      <c r="LFA3" s="631"/>
      <c r="LFB3" s="631"/>
      <c r="LFC3" s="631"/>
      <c r="LFD3" s="631"/>
      <c r="LFE3" s="631"/>
      <c r="LFF3" s="631"/>
      <c r="LFG3" s="631"/>
      <c r="LFH3" s="631"/>
      <c r="LFI3" s="631"/>
      <c r="LFJ3" s="631"/>
      <c r="LFK3" s="631"/>
      <c r="LFL3" s="631"/>
      <c r="LFM3" s="631"/>
      <c r="LFN3" s="631"/>
      <c r="LFO3" s="631"/>
      <c r="LFP3" s="631"/>
      <c r="LFQ3" s="631"/>
      <c r="LFR3" s="631"/>
      <c r="LFS3" s="631"/>
      <c r="LFT3" s="631"/>
      <c r="LFU3" s="631"/>
      <c r="LFV3" s="631"/>
      <c r="LFW3" s="631"/>
      <c r="LFX3" s="631"/>
      <c r="LFY3" s="631"/>
      <c r="LFZ3" s="631"/>
      <c r="LGA3" s="631"/>
      <c r="LGB3" s="631"/>
      <c r="LGC3" s="631"/>
      <c r="LGD3" s="631"/>
      <c r="LGE3" s="631"/>
      <c r="LGF3" s="631"/>
      <c r="LGG3" s="631"/>
      <c r="LGH3" s="631"/>
      <c r="LGI3" s="631"/>
      <c r="LGJ3" s="631"/>
      <c r="LGK3" s="631"/>
      <c r="LGL3" s="631"/>
      <c r="LGM3" s="631"/>
      <c r="LGN3" s="631"/>
      <c r="LGO3" s="631"/>
      <c r="LGP3" s="631"/>
      <c r="LGQ3" s="631"/>
      <c r="LGR3" s="631"/>
      <c r="LGS3" s="631"/>
      <c r="LGT3" s="631"/>
      <c r="LGU3" s="631"/>
      <c r="LGV3" s="631"/>
      <c r="LGW3" s="631"/>
      <c r="LGX3" s="631"/>
      <c r="LGY3" s="631"/>
      <c r="LGZ3" s="631"/>
      <c r="LHA3" s="631"/>
      <c r="LHB3" s="631"/>
      <c r="LHC3" s="631"/>
      <c r="LHD3" s="631"/>
      <c r="LHE3" s="631"/>
      <c r="LHF3" s="631"/>
      <c r="LHG3" s="631"/>
      <c r="LHH3" s="631"/>
      <c r="LHI3" s="631"/>
      <c r="LHJ3" s="631"/>
      <c r="LHK3" s="631"/>
      <c r="LHL3" s="631"/>
      <c r="LHM3" s="631"/>
      <c r="LHN3" s="631"/>
      <c r="LHO3" s="631"/>
      <c r="LHP3" s="631"/>
      <c r="LHQ3" s="631"/>
      <c r="LHR3" s="631"/>
      <c r="LHS3" s="631"/>
      <c r="LHT3" s="631"/>
      <c r="LHU3" s="631"/>
      <c r="LHV3" s="631"/>
      <c r="LHW3" s="631"/>
      <c r="LHX3" s="631"/>
      <c r="LHY3" s="631"/>
      <c r="LHZ3" s="631"/>
      <c r="LIA3" s="631"/>
      <c r="LIB3" s="631"/>
      <c r="LIC3" s="631"/>
      <c r="LID3" s="631"/>
      <c r="LIE3" s="631"/>
      <c r="LIF3" s="631"/>
      <c r="LIG3" s="631"/>
      <c r="LIH3" s="631"/>
      <c r="LII3" s="631"/>
      <c r="LIJ3" s="631"/>
      <c r="LIK3" s="631"/>
      <c r="LIL3" s="631"/>
      <c r="LIM3" s="631"/>
      <c r="LIN3" s="631"/>
      <c r="LIO3" s="631"/>
      <c r="LIP3" s="631"/>
      <c r="LIQ3" s="631"/>
      <c r="LIR3" s="631"/>
      <c r="LIS3" s="631"/>
      <c r="LIT3" s="631"/>
      <c r="LIU3" s="631"/>
      <c r="LIV3" s="631"/>
      <c r="LIW3" s="631"/>
      <c r="LIX3" s="631"/>
      <c r="LIY3" s="631"/>
      <c r="LIZ3" s="631"/>
      <c r="LJA3" s="631"/>
      <c r="LJB3" s="631"/>
      <c r="LJC3" s="631"/>
      <c r="LJD3" s="631"/>
      <c r="LJE3" s="631"/>
      <c r="LJF3" s="631"/>
      <c r="LJG3" s="631"/>
      <c r="LJH3" s="631"/>
      <c r="LJI3" s="631"/>
      <c r="LJJ3" s="631"/>
      <c r="LJK3" s="631"/>
      <c r="LJL3" s="631"/>
      <c r="LJM3" s="631"/>
      <c r="LJN3" s="631"/>
      <c r="LJO3" s="631"/>
      <c r="LJP3" s="631"/>
      <c r="LJQ3" s="631"/>
      <c r="LJR3" s="631"/>
      <c r="LJS3" s="631"/>
      <c r="LJT3" s="631"/>
      <c r="LJU3" s="631"/>
      <c r="LJV3" s="631"/>
      <c r="LJW3" s="631"/>
      <c r="LJX3" s="631"/>
      <c r="LJY3" s="631"/>
      <c r="LJZ3" s="631"/>
      <c r="LKA3" s="631"/>
      <c r="LKB3" s="631"/>
      <c r="LKC3" s="631"/>
      <c r="LKD3" s="631"/>
      <c r="LKE3" s="631"/>
      <c r="LKF3" s="631"/>
      <c r="LKG3" s="631"/>
      <c r="LKH3" s="631"/>
      <c r="LKI3" s="631"/>
      <c r="LKJ3" s="631"/>
      <c r="LKK3" s="631"/>
      <c r="LKL3" s="631"/>
      <c r="LKM3" s="631"/>
      <c r="LKN3" s="631"/>
      <c r="LKO3" s="631"/>
      <c r="LKP3" s="631"/>
      <c r="LKQ3" s="631"/>
      <c r="LKR3" s="631"/>
      <c r="LKS3" s="631"/>
      <c r="LKT3" s="631"/>
      <c r="LKU3" s="631"/>
      <c r="LKV3" s="631"/>
      <c r="LKW3" s="631"/>
      <c r="LKX3" s="631"/>
      <c r="LKY3" s="631"/>
      <c r="LKZ3" s="631"/>
      <c r="LLA3" s="631"/>
      <c r="LLB3" s="631"/>
      <c r="LLC3" s="631"/>
      <c r="LLD3" s="631"/>
      <c r="LLE3" s="631"/>
      <c r="LLF3" s="631"/>
      <c r="LLG3" s="631"/>
      <c r="LLH3" s="631"/>
      <c r="LLI3" s="631"/>
      <c r="LLJ3" s="631"/>
      <c r="LLK3" s="631"/>
      <c r="LLL3" s="631"/>
      <c r="LLM3" s="631"/>
      <c r="LLN3" s="631"/>
      <c r="LLO3" s="631"/>
      <c r="LLP3" s="631"/>
      <c r="LLQ3" s="631"/>
      <c r="LLR3" s="631"/>
      <c r="LLS3" s="631"/>
      <c r="LLT3" s="631"/>
      <c r="LLU3" s="631"/>
      <c r="LLV3" s="631"/>
      <c r="LLW3" s="631"/>
      <c r="LLX3" s="631"/>
      <c r="LLY3" s="631"/>
      <c r="LLZ3" s="631"/>
      <c r="LMA3" s="631"/>
      <c r="LMB3" s="631"/>
      <c r="LMC3" s="631"/>
      <c r="LMD3" s="631"/>
      <c r="LME3" s="631"/>
      <c r="LMF3" s="631"/>
      <c r="LMG3" s="631"/>
      <c r="LMH3" s="631"/>
      <c r="LMI3" s="631"/>
      <c r="LMJ3" s="631"/>
      <c r="LMK3" s="631"/>
      <c r="LML3" s="631"/>
      <c r="LMM3" s="631"/>
      <c r="LMN3" s="631"/>
      <c r="LMO3" s="631"/>
      <c r="LMP3" s="631"/>
      <c r="LMQ3" s="631"/>
      <c r="LMR3" s="631"/>
      <c r="LMS3" s="631"/>
      <c r="LMT3" s="631"/>
      <c r="LMU3" s="631"/>
      <c r="LMV3" s="631"/>
      <c r="LMW3" s="631"/>
      <c r="LMX3" s="631"/>
      <c r="LMY3" s="631"/>
      <c r="LMZ3" s="631"/>
      <c r="LNA3" s="631"/>
      <c r="LNB3" s="631"/>
      <c r="LNC3" s="631"/>
      <c r="LND3" s="631"/>
      <c r="LNE3" s="631"/>
      <c r="LNF3" s="631"/>
      <c r="LNG3" s="631"/>
      <c r="LNH3" s="631"/>
      <c r="LNI3" s="631"/>
      <c r="LNJ3" s="631"/>
      <c r="LNK3" s="631"/>
      <c r="LNL3" s="631"/>
      <c r="LNM3" s="631"/>
      <c r="LNN3" s="631"/>
      <c r="LNO3" s="631"/>
      <c r="LNP3" s="631"/>
      <c r="LNQ3" s="631"/>
      <c r="LNR3" s="631"/>
      <c r="LNS3" s="631"/>
      <c r="LNT3" s="631"/>
      <c r="LNU3" s="631"/>
      <c r="LNV3" s="631"/>
      <c r="LNW3" s="631"/>
      <c r="LNX3" s="631"/>
      <c r="LNY3" s="631"/>
      <c r="LNZ3" s="631"/>
      <c r="LOA3" s="631"/>
      <c r="LOB3" s="631"/>
      <c r="LOC3" s="631"/>
      <c r="LOD3" s="631"/>
      <c r="LOE3" s="631"/>
      <c r="LOF3" s="631"/>
      <c r="LOG3" s="631"/>
      <c r="LOH3" s="631"/>
      <c r="LOI3" s="631"/>
      <c r="LOJ3" s="631"/>
      <c r="LOK3" s="631"/>
      <c r="LOL3" s="631"/>
      <c r="LOM3" s="631"/>
      <c r="LON3" s="631"/>
      <c r="LOO3" s="631"/>
      <c r="LOP3" s="631"/>
      <c r="LOQ3" s="631"/>
      <c r="LOR3" s="631"/>
      <c r="LOS3" s="631"/>
      <c r="LOT3" s="631"/>
      <c r="LOU3" s="631"/>
      <c r="LOV3" s="631"/>
      <c r="LOW3" s="631"/>
      <c r="LOX3" s="631"/>
      <c r="LOY3" s="631"/>
      <c r="LOZ3" s="631"/>
      <c r="LPA3" s="631"/>
      <c r="LPB3" s="631"/>
      <c r="LPC3" s="631"/>
      <c r="LPD3" s="631"/>
      <c r="LPE3" s="631"/>
      <c r="LPF3" s="631"/>
      <c r="LPG3" s="631"/>
      <c r="LPH3" s="631"/>
      <c r="LPI3" s="631"/>
      <c r="LPJ3" s="631"/>
      <c r="LPK3" s="631"/>
      <c r="LPL3" s="631"/>
      <c r="LPM3" s="631"/>
      <c r="LPN3" s="631"/>
      <c r="LPO3" s="631"/>
      <c r="LPP3" s="631"/>
      <c r="LPQ3" s="631"/>
      <c r="LPR3" s="631"/>
      <c r="LPS3" s="631"/>
      <c r="LPT3" s="631"/>
      <c r="LPU3" s="631"/>
      <c r="LPV3" s="631"/>
      <c r="LPW3" s="631"/>
      <c r="LPX3" s="631"/>
      <c r="LPY3" s="631"/>
      <c r="LPZ3" s="631"/>
      <c r="LQA3" s="631"/>
      <c r="LQB3" s="631"/>
      <c r="LQC3" s="631"/>
      <c r="LQD3" s="631"/>
      <c r="LQE3" s="631"/>
      <c r="LQF3" s="631"/>
      <c r="LQG3" s="631"/>
      <c r="LQH3" s="631"/>
      <c r="LQI3" s="631"/>
      <c r="LQJ3" s="631"/>
      <c r="LQK3" s="631"/>
      <c r="LQL3" s="631"/>
      <c r="LQM3" s="631"/>
      <c r="LQN3" s="631"/>
      <c r="LQO3" s="631"/>
      <c r="LQP3" s="631"/>
      <c r="LQQ3" s="631"/>
      <c r="LQR3" s="631"/>
      <c r="LQS3" s="631"/>
      <c r="LQT3" s="631"/>
      <c r="LQU3" s="631"/>
      <c r="LQV3" s="631"/>
      <c r="LQW3" s="631"/>
      <c r="LQX3" s="631"/>
      <c r="LQY3" s="631"/>
      <c r="LQZ3" s="631"/>
      <c r="LRA3" s="631"/>
      <c r="LRB3" s="631"/>
      <c r="LRC3" s="631"/>
      <c r="LRD3" s="631"/>
      <c r="LRE3" s="631"/>
      <c r="LRF3" s="631"/>
      <c r="LRG3" s="631"/>
      <c r="LRH3" s="631"/>
      <c r="LRI3" s="631"/>
      <c r="LRJ3" s="631"/>
      <c r="LRK3" s="631"/>
      <c r="LRL3" s="631"/>
      <c r="LRM3" s="631"/>
      <c r="LRN3" s="631"/>
      <c r="LRO3" s="631"/>
      <c r="LRP3" s="631"/>
      <c r="LRQ3" s="631"/>
      <c r="LRR3" s="631"/>
      <c r="LRS3" s="631"/>
      <c r="LRT3" s="631"/>
      <c r="LRU3" s="631"/>
      <c r="LRV3" s="631"/>
      <c r="LRW3" s="631"/>
      <c r="LRX3" s="631"/>
      <c r="LRY3" s="631"/>
      <c r="LRZ3" s="631"/>
      <c r="LSA3" s="631"/>
      <c r="LSB3" s="631"/>
      <c r="LSC3" s="631"/>
      <c r="LSD3" s="631"/>
      <c r="LSE3" s="631"/>
      <c r="LSF3" s="631"/>
      <c r="LSG3" s="631"/>
      <c r="LSH3" s="631"/>
      <c r="LSI3" s="631"/>
      <c r="LSJ3" s="631"/>
      <c r="LSK3" s="631"/>
      <c r="LSL3" s="631"/>
      <c r="LSM3" s="631"/>
      <c r="LSN3" s="631"/>
      <c r="LSO3" s="631"/>
      <c r="LSP3" s="631"/>
      <c r="LSQ3" s="631"/>
      <c r="LSR3" s="631"/>
      <c r="LSS3" s="631"/>
      <c r="LST3" s="631"/>
      <c r="LSU3" s="631"/>
      <c r="LSV3" s="631"/>
      <c r="LSW3" s="631"/>
      <c r="LSX3" s="631"/>
      <c r="LSY3" s="631"/>
      <c r="LSZ3" s="631"/>
      <c r="LTA3" s="631"/>
      <c r="LTB3" s="631"/>
      <c r="LTC3" s="631"/>
      <c r="LTD3" s="631"/>
      <c r="LTE3" s="631"/>
      <c r="LTF3" s="631"/>
      <c r="LTG3" s="631"/>
      <c r="LTH3" s="631"/>
      <c r="LTI3" s="631"/>
      <c r="LTJ3" s="631"/>
      <c r="LTK3" s="631"/>
      <c r="LTL3" s="631"/>
      <c r="LTM3" s="631"/>
      <c r="LTN3" s="631"/>
      <c r="LTO3" s="631"/>
      <c r="LTP3" s="631"/>
      <c r="LTQ3" s="631"/>
      <c r="LTR3" s="631"/>
      <c r="LTS3" s="631"/>
      <c r="LTT3" s="631"/>
      <c r="LTU3" s="631"/>
      <c r="LTV3" s="631"/>
      <c r="LTW3" s="631"/>
      <c r="LTX3" s="631"/>
      <c r="LTY3" s="631"/>
      <c r="LTZ3" s="631"/>
      <c r="LUA3" s="631"/>
      <c r="LUB3" s="631"/>
      <c r="LUC3" s="631"/>
      <c r="LUD3" s="631"/>
      <c r="LUE3" s="631"/>
      <c r="LUF3" s="631"/>
      <c r="LUG3" s="631"/>
      <c r="LUH3" s="631"/>
      <c r="LUI3" s="631"/>
      <c r="LUJ3" s="631"/>
      <c r="LUK3" s="631"/>
      <c r="LUL3" s="631"/>
      <c r="LUM3" s="631"/>
      <c r="LUN3" s="631"/>
      <c r="LUO3" s="631"/>
      <c r="LUP3" s="631"/>
      <c r="LUQ3" s="631"/>
      <c r="LUR3" s="631"/>
      <c r="LUS3" s="631"/>
      <c r="LUT3" s="631"/>
      <c r="LUU3" s="631"/>
      <c r="LUV3" s="631"/>
      <c r="LUW3" s="631"/>
      <c r="LUX3" s="631"/>
      <c r="LUY3" s="631"/>
      <c r="LUZ3" s="631"/>
      <c r="LVA3" s="631"/>
      <c r="LVB3" s="631"/>
      <c r="LVC3" s="631"/>
      <c r="LVD3" s="631"/>
      <c r="LVE3" s="631"/>
      <c r="LVF3" s="631"/>
      <c r="LVG3" s="631"/>
      <c r="LVH3" s="631"/>
      <c r="LVI3" s="631"/>
      <c r="LVJ3" s="631"/>
      <c r="LVK3" s="631"/>
      <c r="LVL3" s="631"/>
      <c r="LVM3" s="631"/>
      <c r="LVN3" s="631"/>
      <c r="LVO3" s="631"/>
      <c r="LVP3" s="631"/>
      <c r="LVQ3" s="631"/>
      <c r="LVR3" s="631"/>
      <c r="LVS3" s="631"/>
      <c r="LVT3" s="631"/>
      <c r="LVU3" s="631"/>
      <c r="LVV3" s="631"/>
      <c r="LVW3" s="631"/>
      <c r="LVX3" s="631"/>
      <c r="LVY3" s="631"/>
      <c r="LVZ3" s="631"/>
      <c r="LWA3" s="631"/>
      <c r="LWB3" s="631"/>
      <c r="LWC3" s="631"/>
      <c r="LWD3" s="631"/>
      <c r="LWE3" s="631"/>
      <c r="LWF3" s="631"/>
      <c r="LWG3" s="631"/>
      <c r="LWH3" s="631"/>
      <c r="LWI3" s="631"/>
      <c r="LWJ3" s="631"/>
      <c r="LWK3" s="631"/>
      <c r="LWL3" s="631"/>
      <c r="LWM3" s="631"/>
      <c r="LWN3" s="631"/>
      <c r="LWO3" s="631"/>
      <c r="LWP3" s="631"/>
      <c r="LWQ3" s="631"/>
      <c r="LWR3" s="631"/>
      <c r="LWS3" s="631"/>
      <c r="LWT3" s="631"/>
      <c r="LWU3" s="631"/>
      <c r="LWV3" s="631"/>
      <c r="LWW3" s="631"/>
      <c r="LWX3" s="631"/>
      <c r="LWY3" s="631"/>
      <c r="LWZ3" s="631"/>
      <c r="LXA3" s="631"/>
      <c r="LXB3" s="631"/>
      <c r="LXC3" s="631"/>
      <c r="LXD3" s="631"/>
      <c r="LXE3" s="631"/>
      <c r="LXF3" s="631"/>
      <c r="LXG3" s="631"/>
      <c r="LXH3" s="631"/>
      <c r="LXI3" s="631"/>
      <c r="LXJ3" s="631"/>
      <c r="LXK3" s="631"/>
      <c r="LXL3" s="631"/>
      <c r="LXM3" s="631"/>
      <c r="LXN3" s="631"/>
      <c r="LXO3" s="631"/>
      <c r="LXP3" s="631"/>
      <c r="LXQ3" s="631"/>
      <c r="LXR3" s="631"/>
      <c r="LXS3" s="631"/>
      <c r="LXT3" s="631"/>
      <c r="LXU3" s="631"/>
      <c r="LXV3" s="631"/>
      <c r="LXW3" s="631"/>
      <c r="LXX3" s="631"/>
      <c r="LXY3" s="631"/>
      <c r="LXZ3" s="631"/>
      <c r="LYA3" s="631"/>
      <c r="LYB3" s="631"/>
      <c r="LYC3" s="631"/>
      <c r="LYD3" s="631"/>
      <c r="LYE3" s="631"/>
      <c r="LYF3" s="631"/>
      <c r="LYG3" s="631"/>
      <c r="LYH3" s="631"/>
      <c r="LYI3" s="631"/>
      <c r="LYJ3" s="631"/>
      <c r="LYK3" s="631"/>
      <c r="LYL3" s="631"/>
      <c r="LYM3" s="631"/>
      <c r="LYN3" s="631"/>
      <c r="LYO3" s="631"/>
      <c r="LYP3" s="631"/>
      <c r="LYQ3" s="631"/>
      <c r="LYR3" s="631"/>
      <c r="LYS3" s="631"/>
      <c r="LYT3" s="631"/>
      <c r="LYU3" s="631"/>
      <c r="LYV3" s="631"/>
      <c r="LYW3" s="631"/>
      <c r="LYX3" s="631"/>
      <c r="LYY3" s="631"/>
      <c r="LYZ3" s="631"/>
      <c r="LZA3" s="631"/>
      <c r="LZB3" s="631"/>
      <c r="LZC3" s="631"/>
      <c r="LZD3" s="631"/>
      <c r="LZE3" s="631"/>
      <c r="LZF3" s="631"/>
      <c r="LZG3" s="631"/>
      <c r="LZH3" s="631"/>
      <c r="LZI3" s="631"/>
      <c r="LZJ3" s="631"/>
      <c r="LZK3" s="631"/>
      <c r="LZL3" s="631"/>
      <c r="LZM3" s="631"/>
      <c r="LZN3" s="631"/>
      <c r="LZO3" s="631"/>
      <c r="LZP3" s="631"/>
      <c r="LZQ3" s="631"/>
      <c r="LZR3" s="631"/>
      <c r="LZS3" s="631"/>
      <c r="LZT3" s="631"/>
      <c r="LZU3" s="631"/>
      <c r="LZV3" s="631"/>
      <c r="LZW3" s="631"/>
      <c r="LZX3" s="631"/>
      <c r="LZY3" s="631"/>
      <c r="LZZ3" s="631"/>
      <c r="MAA3" s="631"/>
      <c r="MAB3" s="631"/>
      <c r="MAC3" s="631"/>
      <c r="MAD3" s="631"/>
      <c r="MAE3" s="631"/>
      <c r="MAF3" s="631"/>
      <c r="MAG3" s="631"/>
      <c r="MAH3" s="631"/>
      <c r="MAI3" s="631"/>
      <c r="MAJ3" s="631"/>
      <c r="MAK3" s="631"/>
      <c r="MAL3" s="631"/>
      <c r="MAM3" s="631"/>
      <c r="MAN3" s="631"/>
      <c r="MAO3" s="631"/>
      <c r="MAP3" s="631"/>
      <c r="MAQ3" s="631"/>
      <c r="MAR3" s="631"/>
      <c r="MAS3" s="631"/>
      <c r="MAT3" s="631"/>
      <c r="MAU3" s="631"/>
      <c r="MAV3" s="631"/>
      <c r="MAW3" s="631"/>
      <c r="MAX3" s="631"/>
      <c r="MAY3" s="631"/>
      <c r="MAZ3" s="631"/>
      <c r="MBA3" s="631"/>
      <c r="MBB3" s="631"/>
      <c r="MBC3" s="631"/>
      <c r="MBD3" s="631"/>
      <c r="MBE3" s="631"/>
      <c r="MBF3" s="631"/>
      <c r="MBG3" s="631"/>
      <c r="MBH3" s="631"/>
      <c r="MBI3" s="631"/>
      <c r="MBJ3" s="631"/>
      <c r="MBK3" s="631"/>
      <c r="MBL3" s="631"/>
      <c r="MBM3" s="631"/>
      <c r="MBN3" s="631"/>
      <c r="MBO3" s="631"/>
      <c r="MBP3" s="631"/>
      <c r="MBQ3" s="631"/>
      <c r="MBR3" s="631"/>
      <c r="MBS3" s="631"/>
      <c r="MBT3" s="631"/>
      <c r="MBU3" s="631"/>
      <c r="MBV3" s="631"/>
      <c r="MBW3" s="631"/>
      <c r="MBX3" s="631"/>
      <c r="MBY3" s="631"/>
      <c r="MBZ3" s="631"/>
      <c r="MCA3" s="631"/>
      <c r="MCB3" s="631"/>
      <c r="MCC3" s="631"/>
      <c r="MCD3" s="631"/>
      <c r="MCE3" s="631"/>
      <c r="MCF3" s="631"/>
      <c r="MCG3" s="631"/>
      <c r="MCH3" s="631"/>
      <c r="MCI3" s="631"/>
      <c r="MCJ3" s="631"/>
      <c r="MCK3" s="631"/>
      <c r="MCL3" s="631"/>
      <c r="MCM3" s="631"/>
      <c r="MCN3" s="631"/>
      <c r="MCO3" s="631"/>
      <c r="MCP3" s="631"/>
      <c r="MCQ3" s="631"/>
      <c r="MCR3" s="631"/>
      <c r="MCS3" s="631"/>
      <c r="MCT3" s="631"/>
      <c r="MCU3" s="631"/>
      <c r="MCV3" s="631"/>
      <c r="MCW3" s="631"/>
      <c r="MCX3" s="631"/>
      <c r="MCY3" s="631"/>
      <c r="MCZ3" s="631"/>
      <c r="MDA3" s="631"/>
      <c r="MDB3" s="631"/>
      <c r="MDC3" s="631"/>
      <c r="MDD3" s="631"/>
      <c r="MDE3" s="631"/>
      <c r="MDF3" s="631"/>
      <c r="MDG3" s="631"/>
      <c r="MDH3" s="631"/>
      <c r="MDI3" s="631"/>
      <c r="MDJ3" s="631"/>
      <c r="MDK3" s="631"/>
      <c r="MDL3" s="631"/>
      <c r="MDM3" s="631"/>
      <c r="MDN3" s="631"/>
      <c r="MDO3" s="631"/>
      <c r="MDP3" s="631"/>
      <c r="MDQ3" s="631"/>
      <c r="MDR3" s="631"/>
      <c r="MDS3" s="631"/>
      <c r="MDT3" s="631"/>
      <c r="MDU3" s="631"/>
      <c r="MDV3" s="631"/>
      <c r="MDW3" s="631"/>
      <c r="MDX3" s="631"/>
      <c r="MDY3" s="631"/>
      <c r="MDZ3" s="631"/>
      <c r="MEA3" s="631"/>
      <c r="MEB3" s="631"/>
      <c r="MEC3" s="631"/>
      <c r="MED3" s="631"/>
      <c r="MEE3" s="631"/>
      <c r="MEF3" s="631"/>
      <c r="MEG3" s="631"/>
      <c r="MEH3" s="631"/>
      <c r="MEI3" s="631"/>
      <c r="MEJ3" s="631"/>
      <c r="MEK3" s="631"/>
      <c r="MEL3" s="631"/>
      <c r="MEM3" s="631"/>
      <c r="MEN3" s="631"/>
      <c r="MEO3" s="631"/>
      <c r="MEP3" s="631"/>
      <c r="MEQ3" s="631"/>
      <c r="MER3" s="631"/>
      <c r="MES3" s="631"/>
      <c r="MET3" s="631"/>
      <c r="MEU3" s="631"/>
      <c r="MEV3" s="631"/>
      <c r="MEW3" s="631"/>
      <c r="MEX3" s="631"/>
      <c r="MEY3" s="631"/>
      <c r="MEZ3" s="631"/>
      <c r="MFA3" s="631"/>
      <c r="MFB3" s="631"/>
      <c r="MFC3" s="631"/>
      <c r="MFD3" s="631"/>
      <c r="MFE3" s="631"/>
      <c r="MFF3" s="631"/>
      <c r="MFG3" s="631"/>
      <c r="MFH3" s="631"/>
      <c r="MFI3" s="631"/>
      <c r="MFJ3" s="631"/>
      <c r="MFK3" s="631"/>
      <c r="MFL3" s="631"/>
      <c r="MFM3" s="631"/>
      <c r="MFN3" s="631"/>
      <c r="MFO3" s="631"/>
      <c r="MFP3" s="631"/>
      <c r="MFQ3" s="631"/>
      <c r="MFR3" s="631"/>
      <c r="MFS3" s="631"/>
      <c r="MFT3" s="631"/>
      <c r="MFU3" s="631"/>
      <c r="MFV3" s="631"/>
      <c r="MFW3" s="631"/>
      <c r="MFX3" s="631"/>
      <c r="MFY3" s="631"/>
      <c r="MFZ3" s="631"/>
      <c r="MGA3" s="631"/>
      <c r="MGB3" s="631"/>
      <c r="MGC3" s="631"/>
      <c r="MGD3" s="631"/>
      <c r="MGE3" s="631"/>
      <c r="MGF3" s="631"/>
      <c r="MGG3" s="631"/>
      <c r="MGH3" s="631"/>
      <c r="MGI3" s="631"/>
      <c r="MGJ3" s="631"/>
      <c r="MGK3" s="631"/>
      <c r="MGL3" s="631"/>
      <c r="MGM3" s="631"/>
      <c r="MGN3" s="631"/>
      <c r="MGO3" s="631"/>
      <c r="MGP3" s="631"/>
      <c r="MGQ3" s="631"/>
      <c r="MGR3" s="631"/>
      <c r="MGS3" s="631"/>
      <c r="MGT3" s="631"/>
      <c r="MGU3" s="631"/>
      <c r="MGV3" s="631"/>
      <c r="MGW3" s="631"/>
      <c r="MGX3" s="631"/>
      <c r="MGY3" s="631"/>
      <c r="MGZ3" s="631"/>
      <c r="MHA3" s="631"/>
      <c r="MHB3" s="631"/>
      <c r="MHC3" s="631"/>
      <c r="MHD3" s="631"/>
      <c r="MHE3" s="631"/>
      <c r="MHF3" s="631"/>
      <c r="MHG3" s="631"/>
      <c r="MHH3" s="631"/>
      <c r="MHI3" s="631"/>
      <c r="MHJ3" s="631"/>
      <c r="MHK3" s="631"/>
      <c r="MHL3" s="631"/>
      <c r="MHM3" s="631"/>
      <c r="MHN3" s="631"/>
      <c r="MHO3" s="631"/>
      <c r="MHP3" s="631"/>
      <c r="MHQ3" s="631"/>
      <c r="MHR3" s="631"/>
      <c r="MHS3" s="631"/>
      <c r="MHT3" s="631"/>
      <c r="MHU3" s="631"/>
      <c r="MHV3" s="631"/>
      <c r="MHW3" s="631"/>
      <c r="MHX3" s="631"/>
      <c r="MHY3" s="631"/>
      <c r="MHZ3" s="631"/>
      <c r="MIA3" s="631"/>
      <c r="MIB3" s="631"/>
      <c r="MIC3" s="631"/>
      <c r="MID3" s="631"/>
      <c r="MIE3" s="631"/>
      <c r="MIF3" s="631"/>
      <c r="MIG3" s="631"/>
      <c r="MIH3" s="631"/>
      <c r="MII3" s="631"/>
      <c r="MIJ3" s="631"/>
      <c r="MIK3" s="631"/>
      <c r="MIL3" s="631"/>
      <c r="MIM3" s="631"/>
      <c r="MIN3" s="631"/>
      <c r="MIO3" s="631"/>
      <c r="MIP3" s="631"/>
      <c r="MIQ3" s="631"/>
      <c r="MIR3" s="631"/>
      <c r="MIS3" s="631"/>
      <c r="MIT3" s="631"/>
      <c r="MIU3" s="631"/>
      <c r="MIV3" s="631"/>
      <c r="MIW3" s="631"/>
      <c r="MIX3" s="631"/>
      <c r="MIY3" s="631"/>
      <c r="MIZ3" s="631"/>
      <c r="MJA3" s="631"/>
      <c r="MJB3" s="631"/>
      <c r="MJC3" s="631"/>
      <c r="MJD3" s="631"/>
      <c r="MJE3" s="631"/>
      <c r="MJF3" s="631"/>
      <c r="MJG3" s="631"/>
      <c r="MJH3" s="631"/>
      <c r="MJI3" s="631"/>
      <c r="MJJ3" s="631"/>
      <c r="MJK3" s="631"/>
      <c r="MJL3" s="631"/>
      <c r="MJM3" s="631"/>
      <c r="MJN3" s="631"/>
      <c r="MJO3" s="631"/>
      <c r="MJP3" s="631"/>
      <c r="MJQ3" s="631"/>
      <c r="MJR3" s="631"/>
      <c r="MJS3" s="631"/>
      <c r="MJT3" s="631"/>
      <c r="MJU3" s="631"/>
      <c r="MJV3" s="631"/>
      <c r="MJW3" s="631"/>
      <c r="MJX3" s="631"/>
      <c r="MJY3" s="631"/>
      <c r="MJZ3" s="631"/>
      <c r="MKA3" s="631"/>
      <c r="MKB3" s="631"/>
      <c r="MKC3" s="631"/>
      <c r="MKD3" s="631"/>
      <c r="MKE3" s="631"/>
      <c r="MKF3" s="631"/>
      <c r="MKG3" s="631"/>
      <c r="MKH3" s="631"/>
      <c r="MKI3" s="631"/>
      <c r="MKJ3" s="631"/>
      <c r="MKK3" s="631"/>
      <c r="MKL3" s="631"/>
      <c r="MKM3" s="631"/>
      <c r="MKN3" s="631"/>
      <c r="MKO3" s="631"/>
      <c r="MKP3" s="631"/>
      <c r="MKQ3" s="631"/>
      <c r="MKR3" s="631"/>
      <c r="MKS3" s="631"/>
      <c r="MKT3" s="631"/>
      <c r="MKU3" s="631"/>
      <c r="MKV3" s="631"/>
      <c r="MKW3" s="631"/>
      <c r="MKX3" s="631"/>
      <c r="MKY3" s="631"/>
      <c r="MKZ3" s="631"/>
      <c r="MLA3" s="631"/>
      <c r="MLB3" s="631"/>
      <c r="MLC3" s="631"/>
      <c r="MLD3" s="631"/>
      <c r="MLE3" s="631"/>
      <c r="MLF3" s="631"/>
      <c r="MLG3" s="631"/>
      <c r="MLH3" s="631"/>
      <c r="MLI3" s="631"/>
      <c r="MLJ3" s="631"/>
      <c r="MLK3" s="631"/>
      <c r="MLL3" s="631"/>
      <c r="MLM3" s="631"/>
      <c r="MLN3" s="631"/>
      <c r="MLO3" s="631"/>
      <c r="MLP3" s="631"/>
      <c r="MLQ3" s="631"/>
      <c r="MLR3" s="631"/>
      <c r="MLS3" s="631"/>
      <c r="MLT3" s="631"/>
      <c r="MLU3" s="631"/>
      <c r="MLV3" s="631"/>
      <c r="MLW3" s="631"/>
      <c r="MLX3" s="631"/>
      <c r="MLY3" s="631"/>
      <c r="MLZ3" s="631"/>
      <c r="MMA3" s="631"/>
      <c r="MMB3" s="631"/>
      <c r="MMC3" s="631"/>
      <c r="MMD3" s="631"/>
      <c r="MME3" s="631"/>
      <c r="MMF3" s="631"/>
      <c r="MMG3" s="631"/>
      <c r="MMH3" s="631"/>
      <c r="MMI3" s="631"/>
      <c r="MMJ3" s="631"/>
      <c r="MMK3" s="631"/>
      <c r="MML3" s="631"/>
      <c r="MMM3" s="631"/>
      <c r="MMN3" s="631"/>
      <c r="MMO3" s="631"/>
      <c r="MMP3" s="631"/>
      <c r="MMQ3" s="631"/>
      <c r="MMR3" s="631"/>
      <c r="MMS3" s="631"/>
      <c r="MMT3" s="631"/>
      <c r="MMU3" s="631"/>
      <c r="MMV3" s="631"/>
      <c r="MMW3" s="631"/>
      <c r="MMX3" s="631"/>
      <c r="MMY3" s="631"/>
      <c r="MMZ3" s="631"/>
      <c r="MNA3" s="631"/>
      <c r="MNB3" s="631"/>
      <c r="MNC3" s="631"/>
      <c r="MND3" s="631"/>
      <c r="MNE3" s="631"/>
      <c r="MNF3" s="631"/>
      <c r="MNG3" s="631"/>
      <c r="MNH3" s="631"/>
      <c r="MNI3" s="631"/>
      <c r="MNJ3" s="631"/>
      <c r="MNK3" s="631"/>
      <c r="MNL3" s="631"/>
      <c r="MNM3" s="631"/>
      <c r="MNN3" s="631"/>
      <c r="MNO3" s="631"/>
      <c r="MNP3" s="631"/>
      <c r="MNQ3" s="631"/>
      <c r="MNR3" s="631"/>
      <c r="MNS3" s="631"/>
      <c r="MNT3" s="631"/>
      <c r="MNU3" s="631"/>
      <c r="MNV3" s="631"/>
      <c r="MNW3" s="631"/>
      <c r="MNX3" s="631"/>
      <c r="MNY3" s="631"/>
      <c r="MNZ3" s="631"/>
      <c r="MOA3" s="631"/>
      <c r="MOB3" s="631"/>
      <c r="MOC3" s="631"/>
      <c r="MOD3" s="631"/>
      <c r="MOE3" s="631"/>
      <c r="MOF3" s="631"/>
      <c r="MOG3" s="631"/>
      <c r="MOH3" s="631"/>
      <c r="MOI3" s="631"/>
      <c r="MOJ3" s="631"/>
      <c r="MOK3" s="631"/>
      <c r="MOL3" s="631"/>
      <c r="MOM3" s="631"/>
      <c r="MON3" s="631"/>
      <c r="MOO3" s="631"/>
      <c r="MOP3" s="631"/>
      <c r="MOQ3" s="631"/>
      <c r="MOR3" s="631"/>
      <c r="MOS3" s="631"/>
      <c r="MOT3" s="631"/>
      <c r="MOU3" s="631"/>
      <c r="MOV3" s="631"/>
      <c r="MOW3" s="631"/>
      <c r="MOX3" s="631"/>
      <c r="MOY3" s="631"/>
      <c r="MOZ3" s="631"/>
      <c r="MPA3" s="631"/>
      <c r="MPB3" s="631"/>
      <c r="MPC3" s="631"/>
      <c r="MPD3" s="631"/>
      <c r="MPE3" s="631"/>
      <c r="MPF3" s="631"/>
      <c r="MPG3" s="631"/>
      <c r="MPH3" s="631"/>
      <c r="MPI3" s="631"/>
      <c r="MPJ3" s="631"/>
      <c r="MPK3" s="631"/>
      <c r="MPL3" s="631"/>
      <c r="MPM3" s="631"/>
      <c r="MPN3" s="631"/>
      <c r="MPO3" s="631"/>
      <c r="MPP3" s="631"/>
      <c r="MPQ3" s="631"/>
      <c r="MPR3" s="631"/>
      <c r="MPS3" s="631"/>
      <c r="MPT3" s="631"/>
      <c r="MPU3" s="631"/>
      <c r="MPV3" s="631"/>
      <c r="MPW3" s="631"/>
      <c r="MPX3" s="631"/>
      <c r="MPY3" s="631"/>
      <c r="MPZ3" s="631"/>
      <c r="MQA3" s="631"/>
      <c r="MQB3" s="631"/>
      <c r="MQC3" s="631"/>
      <c r="MQD3" s="631"/>
      <c r="MQE3" s="631"/>
      <c r="MQF3" s="631"/>
      <c r="MQG3" s="631"/>
      <c r="MQH3" s="631"/>
      <c r="MQI3" s="631"/>
      <c r="MQJ3" s="631"/>
      <c r="MQK3" s="631"/>
      <c r="MQL3" s="631"/>
      <c r="MQM3" s="631"/>
      <c r="MQN3" s="631"/>
      <c r="MQO3" s="631"/>
      <c r="MQP3" s="631"/>
      <c r="MQQ3" s="631"/>
      <c r="MQR3" s="631"/>
      <c r="MQS3" s="631"/>
      <c r="MQT3" s="631"/>
      <c r="MQU3" s="631"/>
      <c r="MQV3" s="631"/>
      <c r="MQW3" s="631"/>
      <c r="MQX3" s="631"/>
      <c r="MQY3" s="631"/>
      <c r="MQZ3" s="631"/>
      <c r="MRA3" s="631"/>
      <c r="MRB3" s="631"/>
      <c r="MRC3" s="631"/>
      <c r="MRD3" s="631"/>
      <c r="MRE3" s="631"/>
      <c r="MRF3" s="631"/>
      <c r="MRG3" s="631"/>
      <c r="MRH3" s="631"/>
      <c r="MRI3" s="631"/>
      <c r="MRJ3" s="631"/>
      <c r="MRK3" s="631"/>
      <c r="MRL3" s="631"/>
      <c r="MRM3" s="631"/>
      <c r="MRN3" s="631"/>
      <c r="MRO3" s="631"/>
      <c r="MRP3" s="631"/>
      <c r="MRQ3" s="631"/>
      <c r="MRR3" s="631"/>
      <c r="MRS3" s="631"/>
      <c r="MRT3" s="631"/>
      <c r="MRU3" s="631"/>
      <c r="MRV3" s="631"/>
      <c r="MRW3" s="631"/>
      <c r="MRX3" s="631"/>
      <c r="MRY3" s="631"/>
      <c r="MRZ3" s="631"/>
      <c r="MSA3" s="631"/>
      <c r="MSB3" s="631"/>
      <c r="MSC3" s="631"/>
      <c r="MSD3" s="631"/>
      <c r="MSE3" s="631"/>
      <c r="MSF3" s="631"/>
      <c r="MSG3" s="631"/>
      <c r="MSH3" s="631"/>
      <c r="MSI3" s="631"/>
      <c r="MSJ3" s="631"/>
      <c r="MSK3" s="631"/>
      <c r="MSL3" s="631"/>
      <c r="MSM3" s="631"/>
      <c r="MSN3" s="631"/>
      <c r="MSO3" s="631"/>
      <c r="MSP3" s="631"/>
      <c r="MSQ3" s="631"/>
      <c r="MSR3" s="631"/>
      <c r="MSS3" s="631"/>
      <c r="MST3" s="631"/>
      <c r="MSU3" s="631"/>
      <c r="MSV3" s="631"/>
      <c r="MSW3" s="631"/>
      <c r="MSX3" s="631"/>
      <c r="MSY3" s="631"/>
      <c r="MSZ3" s="631"/>
      <c r="MTA3" s="631"/>
      <c r="MTB3" s="631"/>
      <c r="MTC3" s="631"/>
      <c r="MTD3" s="631"/>
      <c r="MTE3" s="631"/>
      <c r="MTF3" s="631"/>
      <c r="MTG3" s="631"/>
      <c r="MTH3" s="631"/>
      <c r="MTI3" s="631"/>
      <c r="MTJ3" s="631"/>
      <c r="MTK3" s="631"/>
      <c r="MTL3" s="631"/>
      <c r="MTM3" s="631"/>
      <c r="MTN3" s="631"/>
      <c r="MTO3" s="631"/>
      <c r="MTP3" s="631"/>
      <c r="MTQ3" s="631"/>
      <c r="MTR3" s="631"/>
      <c r="MTS3" s="631"/>
      <c r="MTT3" s="631"/>
      <c r="MTU3" s="631"/>
      <c r="MTV3" s="631"/>
      <c r="MTW3" s="631"/>
      <c r="MTX3" s="631"/>
      <c r="MTY3" s="631"/>
      <c r="MTZ3" s="631"/>
      <c r="MUA3" s="631"/>
      <c r="MUB3" s="631"/>
      <c r="MUC3" s="631"/>
      <c r="MUD3" s="631"/>
      <c r="MUE3" s="631"/>
      <c r="MUF3" s="631"/>
      <c r="MUG3" s="631"/>
      <c r="MUH3" s="631"/>
      <c r="MUI3" s="631"/>
      <c r="MUJ3" s="631"/>
      <c r="MUK3" s="631"/>
      <c r="MUL3" s="631"/>
      <c r="MUM3" s="631"/>
      <c r="MUN3" s="631"/>
      <c r="MUO3" s="631"/>
      <c r="MUP3" s="631"/>
      <c r="MUQ3" s="631"/>
      <c r="MUR3" s="631"/>
      <c r="MUS3" s="631"/>
      <c r="MUT3" s="631"/>
      <c r="MUU3" s="631"/>
      <c r="MUV3" s="631"/>
      <c r="MUW3" s="631"/>
      <c r="MUX3" s="631"/>
      <c r="MUY3" s="631"/>
      <c r="MUZ3" s="631"/>
      <c r="MVA3" s="631"/>
      <c r="MVB3" s="631"/>
      <c r="MVC3" s="631"/>
      <c r="MVD3" s="631"/>
      <c r="MVE3" s="631"/>
      <c r="MVF3" s="631"/>
      <c r="MVG3" s="631"/>
      <c r="MVH3" s="631"/>
      <c r="MVI3" s="631"/>
      <c r="MVJ3" s="631"/>
      <c r="MVK3" s="631"/>
      <c r="MVL3" s="631"/>
      <c r="MVM3" s="631"/>
      <c r="MVN3" s="631"/>
      <c r="MVO3" s="631"/>
      <c r="MVP3" s="631"/>
      <c r="MVQ3" s="631"/>
      <c r="MVR3" s="631"/>
      <c r="MVS3" s="631"/>
      <c r="MVT3" s="631"/>
      <c r="MVU3" s="631"/>
      <c r="MVV3" s="631"/>
      <c r="MVW3" s="631"/>
      <c r="MVX3" s="631"/>
      <c r="MVY3" s="631"/>
      <c r="MVZ3" s="631"/>
      <c r="MWA3" s="631"/>
      <c r="MWB3" s="631"/>
      <c r="MWC3" s="631"/>
      <c r="MWD3" s="631"/>
      <c r="MWE3" s="631"/>
      <c r="MWF3" s="631"/>
      <c r="MWG3" s="631"/>
      <c r="MWH3" s="631"/>
      <c r="MWI3" s="631"/>
      <c r="MWJ3" s="631"/>
      <c r="MWK3" s="631"/>
      <c r="MWL3" s="631"/>
      <c r="MWM3" s="631"/>
      <c r="MWN3" s="631"/>
      <c r="MWO3" s="631"/>
      <c r="MWP3" s="631"/>
      <c r="MWQ3" s="631"/>
      <c r="MWR3" s="631"/>
      <c r="MWS3" s="631"/>
      <c r="MWT3" s="631"/>
      <c r="MWU3" s="631"/>
      <c r="MWV3" s="631"/>
      <c r="MWW3" s="631"/>
      <c r="MWX3" s="631"/>
      <c r="MWY3" s="631"/>
      <c r="MWZ3" s="631"/>
      <c r="MXA3" s="631"/>
      <c r="MXB3" s="631"/>
      <c r="MXC3" s="631"/>
      <c r="MXD3" s="631"/>
      <c r="MXE3" s="631"/>
      <c r="MXF3" s="631"/>
      <c r="MXG3" s="631"/>
      <c r="MXH3" s="631"/>
      <c r="MXI3" s="631"/>
      <c r="MXJ3" s="631"/>
      <c r="MXK3" s="631"/>
      <c r="MXL3" s="631"/>
      <c r="MXM3" s="631"/>
      <c r="MXN3" s="631"/>
      <c r="MXO3" s="631"/>
      <c r="MXP3" s="631"/>
      <c r="MXQ3" s="631"/>
      <c r="MXR3" s="631"/>
      <c r="MXS3" s="631"/>
      <c r="MXT3" s="631"/>
      <c r="MXU3" s="631"/>
      <c r="MXV3" s="631"/>
      <c r="MXW3" s="631"/>
      <c r="MXX3" s="631"/>
      <c r="MXY3" s="631"/>
      <c r="MXZ3" s="631"/>
      <c r="MYA3" s="631"/>
      <c r="MYB3" s="631"/>
      <c r="MYC3" s="631"/>
      <c r="MYD3" s="631"/>
      <c r="MYE3" s="631"/>
      <c r="MYF3" s="631"/>
      <c r="MYG3" s="631"/>
      <c r="MYH3" s="631"/>
      <c r="MYI3" s="631"/>
      <c r="MYJ3" s="631"/>
      <c r="MYK3" s="631"/>
      <c r="MYL3" s="631"/>
      <c r="MYM3" s="631"/>
      <c r="MYN3" s="631"/>
      <c r="MYO3" s="631"/>
      <c r="MYP3" s="631"/>
      <c r="MYQ3" s="631"/>
      <c r="MYR3" s="631"/>
      <c r="MYS3" s="631"/>
      <c r="MYT3" s="631"/>
      <c r="MYU3" s="631"/>
      <c r="MYV3" s="631"/>
      <c r="MYW3" s="631"/>
      <c r="MYX3" s="631"/>
      <c r="MYY3" s="631"/>
      <c r="MYZ3" s="631"/>
      <c r="MZA3" s="631"/>
      <c r="MZB3" s="631"/>
      <c r="MZC3" s="631"/>
      <c r="MZD3" s="631"/>
      <c r="MZE3" s="631"/>
      <c r="MZF3" s="631"/>
      <c r="MZG3" s="631"/>
      <c r="MZH3" s="631"/>
      <c r="MZI3" s="631"/>
      <c r="MZJ3" s="631"/>
      <c r="MZK3" s="631"/>
      <c r="MZL3" s="631"/>
      <c r="MZM3" s="631"/>
      <c r="MZN3" s="631"/>
      <c r="MZO3" s="631"/>
      <c r="MZP3" s="631"/>
      <c r="MZQ3" s="631"/>
      <c r="MZR3" s="631"/>
      <c r="MZS3" s="631"/>
      <c r="MZT3" s="631"/>
      <c r="MZU3" s="631"/>
      <c r="MZV3" s="631"/>
      <c r="MZW3" s="631"/>
      <c r="MZX3" s="631"/>
      <c r="MZY3" s="631"/>
      <c r="MZZ3" s="631"/>
      <c r="NAA3" s="631"/>
      <c r="NAB3" s="631"/>
      <c r="NAC3" s="631"/>
      <c r="NAD3" s="631"/>
      <c r="NAE3" s="631"/>
      <c r="NAF3" s="631"/>
      <c r="NAG3" s="631"/>
      <c r="NAH3" s="631"/>
      <c r="NAI3" s="631"/>
      <c r="NAJ3" s="631"/>
      <c r="NAK3" s="631"/>
      <c r="NAL3" s="631"/>
      <c r="NAM3" s="631"/>
      <c r="NAN3" s="631"/>
      <c r="NAO3" s="631"/>
      <c r="NAP3" s="631"/>
      <c r="NAQ3" s="631"/>
      <c r="NAR3" s="631"/>
      <c r="NAS3" s="631"/>
      <c r="NAT3" s="631"/>
      <c r="NAU3" s="631"/>
      <c r="NAV3" s="631"/>
      <c r="NAW3" s="631"/>
      <c r="NAX3" s="631"/>
      <c r="NAY3" s="631"/>
      <c r="NAZ3" s="631"/>
      <c r="NBA3" s="631"/>
      <c r="NBB3" s="631"/>
      <c r="NBC3" s="631"/>
      <c r="NBD3" s="631"/>
      <c r="NBE3" s="631"/>
      <c r="NBF3" s="631"/>
      <c r="NBG3" s="631"/>
      <c r="NBH3" s="631"/>
      <c r="NBI3" s="631"/>
      <c r="NBJ3" s="631"/>
      <c r="NBK3" s="631"/>
      <c r="NBL3" s="631"/>
      <c r="NBM3" s="631"/>
      <c r="NBN3" s="631"/>
      <c r="NBO3" s="631"/>
      <c r="NBP3" s="631"/>
      <c r="NBQ3" s="631"/>
      <c r="NBR3" s="631"/>
      <c r="NBS3" s="631"/>
      <c r="NBT3" s="631"/>
      <c r="NBU3" s="631"/>
      <c r="NBV3" s="631"/>
      <c r="NBW3" s="631"/>
      <c r="NBX3" s="631"/>
      <c r="NBY3" s="631"/>
      <c r="NBZ3" s="631"/>
      <c r="NCA3" s="631"/>
      <c r="NCB3" s="631"/>
      <c r="NCC3" s="631"/>
      <c r="NCD3" s="631"/>
      <c r="NCE3" s="631"/>
      <c r="NCF3" s="631"/>
      <c r="NCG3" s="631"/>
      <c r="NCH3" s="631"/>
      <c r="NCI3" s="631"/>
      <c r="NCJ3" s="631"/>
      <c r="NCK3" s="631"/>
      <c r="NCL3" s="631"/>
      <c r="NCM3" s="631"/>
      <c r="NCN3" s="631"/>
      <c r="NCO3" s="631"/>
      <c r="NCP3" s="631"/>
      <c r="NCQ3" s="631"/>
      <c r="NCR3" s="631"/>
      <c r="NCS3" s="631"/>
      <c r="NCT3" s="631"/>
      <c r="NCU3" s="631"/>
      <c r="NCV3" s="631"/>
      <c r="NCW3" s="631"/>
      <c r="NCX3" s="631"/>
      <c r="NCY3" s="631"/>
      <c r="NCZ3" s="631"/>
      <c r="NDA3" s="631"/>
      <c r="NDB3" s="631"/>
      <c r="NDC3" s="631"/>
      <c r="NDD3" s="631"/>
      <c r="NDE3" s="631"/>
      <c r="NDF3" s="631"/>
      <c r="NDG3" s="631"/>
      <c r="NDH3" s="631"/>
      <c r="NDI3" s="631"/>
      <c r="NDJ3" s="631"/>
      <c r="NDK3" s="631"/>
      <c r="NDL3" s="631"/>
      <c r="NDM3" s="631"/>
      <c r="NDN3" s="631"/>
      <c r="NDO3" s="631"/>
      <c r="NDP3" s="631"/>
      <c r="NDQ3" s="631"/>
      <c r="NDR3" s="631"/>
      <c r="NDS3" s="631"/>
      <c r="NDT3" s="631"/>
      <c r="NDU3" s="631"/>
      <c r="NDV3" s="631"/>
      <c r="NDW3" s="631"/>
      <c r="NDX3" s="631"/>
      <c r="NDY3" s="631"/>
      <c r="NDZ3" s="631"/>
      <c r="NEA3" s="631"/>
      <c r="NEB3" s="631"/>
      <c r="NEC3" s="631"/>
      <c r="NED3" s="631"/>
      <c r="NEE3" s="631"/>
      <c r="NEF3" s="631"/>
      <c r="NEG3" s="631"/>
      <c r="NEH3" s="631"/>
      <c r="NEI3" s="631"/>
      <c r="NEJ3" s="631"/>
      <c r="NEK3" s="631"/>
      <c r="NEL3" s="631"/>
      <c r="NEM3" s="631"/>
      <c r="NEN3" s="631"/>
      <c r="NEO3" s="631"/>
      <c r="NEP3" s="631"/>
      <c r="NEQ3" s="631"/>
      <c r="NER3" s="631"/>
      <c r="NES3" s="631"/>
      <c r="NET3" s="631"/>
      <c r="NEU3" s="631"/>
      <c r="NEV3" s="631"/>
      <c r="NEW3" s="631"/>
      <c r="NEX3" s="631"/>
      <c r="NEY3" s="631"/>
      <c r="NEZ3" s="631"/>
      <c r="NFA3" s="631"/>
      <c r="NFB3" s="631"/>
      <c r="NFC3" s="631"/>
      <c r="NFD3" s="631"/>
      <c r="NFE3" s="631"/>
      <c r="NFF3" s="631"/>
      <c r="NFG3" s="631"/>
      <c r="NFH3" s="631"/>
      <c r="NFI3" s="631"/>
      <c r="NFJ3" s="631"/>
      <c r="NFK3" s="631"/>
      <c r="NFL3" s="631"/>
      <c r="NFM3" s="631"/>
      <c r="NFN3" s="631"/>
      <c r="NFO3" s="631"/>
      <c r="NFP3" s="631"/>
      <c r="NFQ3" s="631"/>
      <c r="NFR3" s="631"/>
      <c r="NFS3" s="631"/>
      <c r="NFT3" s="631"/>
      <c r="NFU3" s="631"/>
      <c r="NFV3" s="631"/>
      <c r="NFW3" s="631"/>
      <c r="NFX3" s="631"/>
      <c r="NFY3" s="631"/>
      <c r="NFZ3" s="631"/>
      <c r="NGA3" s="631"/>
      <c r="NGB3" s="631"/>
      <c r="NGC3" s="631"/>
      <c r="NGD3" s="631"/>
      <c r="NGE3" s="631"/>
      <c r="NGF3" s="631"/>
      <c r="NGG3" s="631"/>
      <c r="NGH3" s="631"/>
      <c r="NGI3" s="631"/>
      <c r="NGJ3" s="631"/>
      <c r="NGK3" s="631"/>
      <c r="NGL3" s="631"/>
      <c r="NGM3" s="631"/>
      <c r="NGN3" s="631"/>
      <c r="NGO3" s="631"/>
      <c r="NGP3" s="631"/>
      <c r="NGQ3" s="631"/>
      <c r="NGR3" s="631"/>
      <c r="NGS3" s="631"/>
      <c r="NGT3" s="631"/>
      <c r="NGU3" s="631"/>
      <c r="NGV3" s="631"/>
      <c r="NGW3" s="631"/>
      <c r="NGX3" s="631"/>
      <c r="NGY3" s="631"/>
      <c r="NGZ3" s="631"/>
      <c r="NHA3" s="631"/>
      <c r="NHB3" s="631"/>
      <c r="NHC3" s="631"/>
      <c r="NHD3" s="631"/>
      <c r="NHE3" s="631"/>
      <c r="NHF3" s="631"/>
      <c r="NHG3" s="631"/>
      <c r="NHH3" s="631"/>
      <c r="NHI3" s="631"/>
      <c r="NHJ3" s="631"/>
      <c r="NHK3" s="631"/>
      <c r="NHL3" s="631"/>
      <c r="NHM3" s="631"/>
      <c r="NHN3" s="631"/>
      <c r="NHO3" s="631"/>
      <c r="NHP3" s="631"/>
      <c r="NHQ3" s="631"/>
      <c r="NHR3" s="631"/>
      <c r="NHS3" s="631"/>
      <c r="NHT3" s="631"/>
      <c r="NHU3" s="631"/>
      <c r="NHV3" s="631"/>
      <c r="NHW3" s="631"/>
      <c r="NHX3" s="631"/>
      <c r="NHY3" s="631"/>
      <c r="NHZ3" s="631"/>
      <c r="NIA3" s="631"/>
      <c r="NIB3" s="631"/>
      <c r="NIC3" s="631"/>
      <c r="NID3" s="631"/>
      <c r="NIE3" s="631"/>
      <c r="NIF3" s="631"/>
      <c r="NIG3" s="631"/>
      <c r="NIH3" s="631"/>
      <c r="NII3" s="631"/>
      <c r="NIJ3" s="631"/>
      <c r="NIK3" s="631"/>
      <c r="NIL3" s="631"/>
      <c r="NIM3" s="631"/>
      <c r="NIN3" s="631"/>
      <c r="NIO3" s="631"/>
      <c r="NIP3" s="631"/>
      <c r="NIQ3" s="631"/>
      <c r="NIR3" s="631"/>
      <c r="NIS3" s="631"/>
      <c r="NIT3" s="631"/>
      <c r="NIU3" s="631"/>
      <c r="NIV3" s="631"/>
      <c r="NIW3" s="631"/>
      <c r="NIX3" s="631"/>
      <c r="NIY3" s="631"/>
      <c r="NIZ3" s="631"/>
      <c r="NJA3" s="631"/>
      <c r="NJB3" s="631"/>
      <c r="NJC3" s="631"/>
      <c r="NJD3" s="631"/>
      <c r="NJE3" s="631"/>
      <c r="NJF3" s="631"/>
      <c r="NJG3" s="631"/>
      <c r="NJH3" s="631"/>
      <c r="NJI3" s="631"/>
      <c r="NJJ3" s="631"/>
      <c r="NJK3" s="631"/>
      <c r="NJL3" s="631"/>
      <c r="NJM3" s="631"/>
      <c r="NJN3" s="631"/>
      <c r="NJO3" s="631"/>
      <c r="NJP3" s="631"/>
      <c r="NJQ3" s="631"/>
      <c r="NJR3" s="631"/>
      <c r="NJS3" s="631"/>
      <c r="NJT3" s="631"/>
      <c r="NJU3" s="631"/>
      <c r="NJV3" s="631"/>
      <c r="NJW3" s="631"/>
      <c r="NJX3" s="631"/>
      <c r="NJY3" s="631"/>
      <c r="NJZ3" s="631"/>
      <c r="NKA3" s="631"/>
      <c r="NKB3" s="631"/>
      <c r="NKC3" s="631"/>
      <c r="NKD3" s="631"/>
      <c r="NKE3" s="631"/>
      <c r="NKF3" s="631"/>
      <c r="NKG3" s="631"/>
      <c r="NKH3" s="631"/>
      <c r="NKI3" s="631"/>
      <c r="NKJ3" s="631"/>
      <c r="NKK3" s="631"/>
      <c r="NKL3" s="631"/>
      <c r="NKM3" s="631"/>
      <c r="NKN3" s="631"/>
      <c r="NKO3" s="631"/>
      <c r="NKP3" s="631"/>
      <c r="NKQ3" s="631"/>
      <c r="NKR3" s="631"/>
      <c r="NKS3" s="631"/>
      <c r="NKT3" s="631"/>
      <c r="NKU3" s="631"/>
      <c r="NKV3" s="631"/>
      <c r="NKW3" s="631"/>
      <c r="NKX3" s="631"/>
      <c r="NKY3" s="631"/>
      <c r="NKZ3" s="631"/>
      <c r="NLA3" s="631"/>
      <c r="NLB3" s="631"/>
      <c r="NLC3" s="631"/>
      <c r="NLD3" s="631"/>
      <c r="NLE3" s="631"/>
      <c r="NLF3" s="631"/>
      <c r="NLG3" s="631"/>
      <c r="NLH3" s="631"/>
      <c r="NLI3" s="631"/>
      <c r="NLJ3" s="631"/>
      <c r="NLK3" s="631"/>
      <c r="NLL3" s="631"/>
      <c r="NLM3" s="631"/>
      <c r="NLN3" s="631"/>
      <c r="NLO3" s="631"/>
      <c r="NLP3" s="631"/>
      <c r="NLQ3" s="631"/>
      <c r="NLR3" s="631"/>
      <c r="NLS3" s="631"/>
      <c r="NLT3" s="631"/>
      <c r="NLU3" s="631"/>
      <c r="NLV3" s="631"/>
      <c r="NLW3" s="631"/>
      <c r="NLX3" s="631"/>
      <c r="NLY3" s="631"/>
      <c r="NLZ3" s="631"/>
      <c r="NMA3" s="631"/>
      <c r="NMB3" s="631"/>
      <c r="NMC3" s="631"/>
      <c r="NMD3" s="631"/>
      <c r="NME3" s="631"/>
      <c r="NMF3" s="631"/>
      <c r="NMG3" s="631"/>
      <c r="NMH3" s="631"/>
      <c r="NMI3" s="631"/>
      <c r="NMJ3" s="631"/>
      <c r="NMK3" s="631"/>
      <c r="NML3" s="631"/>
      <c r="NMM3" s="631"/>
      <c r="NMN3" s="631"/>
      <c r="NMO3" s="631"/>
      <c r="NMP3" s="631"/>
      <c r="NMQ3" s="631"/>
      <c r="NMR3" s="631"/>
      <c r="NMS3" s="631"/>
      <c r="NMT3" s="631"/>
      <c r="NMU3" s="631"/>
      <c r="NMV3" s="631"/>
      <c r="NMW3" s="631"/>
      <c r="NMX3" s="631"/>
      <c r="NMY3" s="631"/>
      <c r="NMZ3" s="631"/>
      <c r="NNA3" s="631"/>
      <c r="NNB3" s="631"/>
      <c r="NNC3" s="631"/>
      <c r="NND3" s="631"/>
      <c r="NNE3" s="631"/>
      <c r="NNF3" s="631"/>
      <c r="NNG3" s="631"/>
      <c r="NNH3" s="631"/>
      <c r="NNI3" s="631"/>
      <c r="NNJ3" s="631"/>
      <c r="NNK3" s="631"/>
      <c r="NNL3" s="631"/>
      <c r="NNM3" s="631"/>
      <c r="NNN3" s="631"/>
      <c r="NNO3" s="631"/>
      <c r="NNP3" s="631"/>
      <c r="NNQ3" s="631"/>
      <c r="NNR3" s="631"/>
      <c r="NNS3" s="631"/>
      <c r="NNT3" s="631"/>
      <c r="NNU3" s="631"/>
      <c r="NNV3" s="631"/>
      <c r="NNW3" s="631"/>
      <c r="NNX3" s="631"/>
      <c r="NNY3" s="631"/>
      <c r="NNZ3" s="631"/>
      <c r="NOA3" s="631"/>
      <c r="NOB3" s="631"/>
      <c r="NOC3" s="631"/>
      <c r="NOD3" s="631"/>
      <c r="NOE3" s="631"/>
      <c r="NOF3" s="631"/>
      <c r="NOG3" s="631"/>
      <c r="NOH3" s="631"/>
      <c r="NOI3" s="631"/>
      <c r="NOJ3" s="631"/>
      <c r="NOK3" s="631"/>
      <c r="NOL3" s="631"/>
      <c r="NOM3" s="631"/>
      <c r="NON3" s="631"/>
      <c r="NOO3" s="631"/>
      <c r="NOP3" s="631"/>
      <c r="NOQ3" s="631"/>
      <c r="NOR3" s="631"/>
      <c r="NOS3" s="631"/>
      <c r="NOT3" s="631"/>
      <c r="NOU3" s="631"/>
      <c r="NOV3" s="631"/>
      <c r="NOW3" s="631"/>
      <c r="NOX3" s="631"/>
      <c r="NOY3" s="631"/>
      <c r="NOZ3" s="631"/>
      <c r="NPA3" s="631"/>
      <c r="NPB3" s="631"/>
      <c r="NPC3" s="631"/>
      <c r="NPD3" s="631"/>
      <c r="NPE3" s="631"/>
      <c r="NPF3" s="631"/>
      <c r="NPG3" s="631"/>
      <c r="NPH3" s="631"/>
      <c r="NPI3" s="631"/>
      <c r="NPJ3" s="631"/>
      <c r="NPK3" s="631"/>
      <c r="NPL3" s="631"/>
      <c r="NPM3" s="631"/>
      <c r="NPN3" s="631"/>
      <c r="NPO3" s="631"/>
      <c r="NPP3" s="631"/>
      <c r="NPQ3" s="631"/>
      <c r="NPR3" s="631"/>
      <c r="NPS3" s="631"/>
      <c r="NPT3" s="631"/>
      <c r="NPU3" s="631"/>
      <c r="NPV3" s="631"/>
      <c r="NPW3" s="631"/>
      <c r="NPX3" s="631"/>
      <c r="NPY3" s="631"/>
      <c r="NPZ3" s="631"/>
      <c r="NQA3" s="631"/>
      <c r="NQB3" s="631"/>
      <c r="NQC3" s="631"/>
      <c r="NQD3" s="631"/>
      <c r="NQE3" s="631"/>
      <c r="NQF3" s="631"/>
      <c r="NQG3" s="631"/>
      <c r="NQH3" s="631"/>
      <c r="NQI3" s="631"/>
      <c r="NQJ3" s="631"/>
      <c r="NQK3" s="631"/>
      <c r="NQL3" s="631"/>
      <c r="NQM3" s="631"/>
      <c r="NQN3" s="631"/>
      <c r="NQO3" s="631"/>
      <c r="NQP3" s="631"/>
      <c r="NQQ3" s="631"/>
      <c r="NQR3" s="631"/>
      <c r="NQS3" s="631"/>
      <c r="NQT3" s="631"/>
      <c r="NQU3" s="631"/>
      <c r="NQV3" s="631"/>
      <c r="NQW3" s="631"/>
      <c r="NQX3" s="631"/>
      <c r="NQY3" s="631"/>
      <c r="NQZ3" s="631"/>
      <c r="NRA3" s="631"/>
      <c r="NRB3" s="631"/>
      <c r="NRC3" s="631"/>
      <c r="NRD3" s="631"/>
      <c r="NRE3" s="631"/>
      <c r="NRF3" s="631"/>
      <c r="NRG3" s="631"/>
      <c r="NRH3" s="631"/>
      <c r="NRI3" s="631"/>
      <c r="NRJ3" s="631"/>
      <c r="NRK3" s="631"/>
      <c r="NRL3" s="631"/>
      <c r="NRM3" s="631"/>
      <c r="NRN3" s="631"/>
      <c r="NRO3" s="631"/>
      <c r="NRP3" s="631"/>
      <c r="NRQ3" s="631"/>
      <c r="NRR3" s="631"/>
      <c r="NRS3" s="631"/>
      <c r="NRT3" s="631"/>
      <c r="NRU3" s="631"/>
      <c r="NRV3" s="631"/>
      <c r="NRW3" s="631"/>
      <c r="NRX3" s="631"/>
      <c r="NRY3" s="631"/>
      <c r="NRZ3" s="631"/>
      <c r="NSA3" s="631"/>
      <c r="NSB3" s="631"/>
      <c r="NSC3" s="631"/>
      <c r="NSD3" s="631"/>
      <c r="NSE3" s="631"/>
      <c r="NSF3" s="631"/>
      <c r="NSG3" s="631"/>
      <c r="NSH3" s="631"/>
      <c r="NSI3" s="631"/>
      <c r="NSJ3" s="631"/>
      <c r="NSK3" s="631"/>
      <c r="NSL3" s="631"/>
      <c r="NSM3" s="631"/>
      <c r="NSN3" s="631"/>
      <c r="NSO3" s="631"/>
      <c r="NSP3" s="631"/>
      <c r="NSQ3" s="631"/>
      <c r="NSR3" s="631"/>
      <c r="NSS3" s="631"/>
      <c r="NST3" s="631"/>
      <c r="NSU3" s="631"/>
      <c r="NSV3" s="631"/>
      <c r="NSW3" s="631"/>
      <c r="NSX3" s="631"/>
      <c r="NSY3" s="631"/>
      <c r="NSZ3" s="631"/>
      <c r="NTA3" s="631"/>
      <c r="NTB3" s="631"/>
      <c r="NTC3" s="631"/>
      <c r="NTD3" s="631"/>
      <c r="NTE3" s="631"/>
      <c r="NTF3" s="631"/>
      <c r="NTG3" s="631"/>
      <c r="NTH3" s="631"/>
      <c r="NTI3" s="631"/>
      <c r="NTJ3" s="631"/>
      <c r="NTK3" s="631"/>
      <c r="NTL3" s="631"/>
      <c r="NTM3" s="631"/>
      <c r="NTN3" s="631"/>
      <c r="NTO3" s="631"/>
      <c r="NTP3" s="631"/>
      <c r="NTQ3" s="631"/>
      <c r="NTR3" s="631"/>
      <c r="NTS3" s="631"/>
      <c r="NTT3" s="631"/>
      <c r="NTU3" s="631"/>
      <c r="NTV3" s="631"/>
      <c r="NTW3" s="631"/>
      <c r="NTX3" s="631"/>
      <c r="NTY3" s="631"/>
      <c r="NTZ3" s="631"/>
      <c r="NUA3" s="631"/>
      <c r="NUB3" s="631"/>
      <c r="NUC3" s="631"/>
      <c r="NUD3" s="631"/>
      <c r="NUE3" s="631"/>
      <c r="NUF3" s="631"/>
      <c r="NUG3" s="631"/>
      <c r="NUH3" s="631"/>
      <c r="NUI3" s="631"/>
      <c r="NUJ3" s="631"/>
      <c r="NUK3" s="631"/>
      <c r="NUL3" s="631"/>
      <c r="NUM3" s="631"/>
      <c r="NUN3" s="631"/>
      <c r="NUO3" s="631"/>
      <c r="NUP3" s="631"/>
      <c r="NUQ3" s="631"/>
      <c r="NUR3" s="631"/>
      <c r="NUS3" s="631"/>
      <c r="NUT3" s="631"/>
      <c r="NUU3" s="631"/>
      <c r="NUV3" s="631"/>
      <c r="NUW3" s="631"/>
      <c r="NUX3" s="631"/>
      <c r="NUY3" s="631"/>
      <c r="NUZ3" s="631"/>
      <c r="NVA3" s="631"/>
      <c r="NVB3" s="631"/>
      <c r="NVC3" s="631"/>
      <c r="NVD3" s="631"/>
      <c r="NVE3" s="631"/>
      <c r="NVF3" s="631"/>
      <c r="NVG3" s="631"/>
      <c r="NVH3" s="631"/>
      <c r="NVI3" s="631"/>
      <c r="NVJ3" s="631"/>
      <c r="NVK3" s="631"/>
      <c r="NVL3" s="631"/>
      <c r="NVM3" s="631"/>
      <c r="NVN3" s="631"/>
      <c r="NVO3" s="631"/>
      <c r="NVP3" s="631"/>
      <c r="NVQ3" s="631"/>
      <c r="NVR3" s="631"/>
      <c r="NVS3" s="631"/>
      <c r="NVT3" s="631"/>
      <c r="NVU3" s="631"/>
      <c r="NVV3" s="631"/>
      <c r="NVW3" s="631"/>
      <c r="NVX3" s="631"/>
      <c r="NVY3" s="631"/>
      <c r="NVZ3" s="631"/>
      <c r="NWA3" s="631"/>
      <c r="NWB3" s="631"/>
      <c r="NWC3" s="631"/>
      <c r="NWD3" s="631"/>
      <c r="NWE3" s="631"/>
      <c r="NWF3" s="631"/>
      <c r="NWG3" s="631"/>
      <c r="NWH3" s="631"/>
      <c r="NWI3" s="631"/>
      <c r="NWJ3" s="631"/>
      <c r="NWK3" s="631"/>
      <c r="NWL3" s="631"/>
      <c r="NWM3" s="631"/>
      <c r="NWN3" s="631"/>
      <c r="NWO3" s="631"/>
      <c r="NWP3" s="631"/>
      <c r="NWQ3" s="631"/>
      <c r="NWR3" s="631"/>
      <c r="NWS3" s="631"/>
      <c r="NWT3" s="631"/>
      <c r="NWU3" s="631"/>
      <c r="NWV3" s="631"/>
      <c r="NWW3" s="631"/>
      <c r="NWX3" s="631"/>
      <c r="NWY3" s="631"/>
      <c r="NWZ3" s="631"/>
      <c r="NXA3" s="631"/>
      <c r="NXB3" s="631"/>
      <c r="NXC3" s="631"/>
      <c r="NXD3" s="631"/>
      <c r="NXE3" s="631"/>
      <c r="NXF3" s="631"/>
      <c r="NXG3" s="631"/>
      <c r="NXH3" s="631"/>
      <c r="NXI3" s="631"/>
      <c r="NXJ3" s="631"/>
      <c r="NXK3" s="631"/>
      <c r="NXL3" s="631"/>
      <c r="NXM3" s="631"/>
      <c r="NXN3" s="631"/>
      <c r="NXO3" s="631"/>
      <c r="NXP3" s="631"/>
      <c r="NXQ3" s="631"/>
      <c r="NXR3" s="631"/>
      <c r="NXS3" s="631"/>
      <c r="NXT3" s="631"/>
      <c r="NXU3" s="631"/>
      <c r="NXV3" s="631"/>
      <c r="NXW3" s="631"/>
      <c r="NXX3" s="631"/>
      <c r="NXY3" s="631"/>
      <c r="NXZ3" s="631"/>
      <c r="NYA3" s="631"/>
      <c r="NYB3" s="631"/>
      <c r="NYC3" s="631"/>
      <c r="NYD3" s="631"/>
      <c r="NYE3" s="631"/>
      <c r="NYF3" s="631"/>
      <c r="NYG3" s="631"/>
      <c r="NYH3" s="631"/>
      <c r="NYI3" s="631"/>
      <c r="NYJ3" s="631"/>
      <c r="NYK3" s="631"/>
      <c r="NYL3" s="631"/>
      <c r="NYM3" s="631"/>
      <c r="NYN3" s="631"/>
      <c r="NYO3" s="631"/>
      <c r="NYP3" s="631"/>
      <c r="NYQ3" s="631"/>
      <c r="NYR3" s="631"/>
      <c r="NYS3" s="631"/>
      <c r="NYT3" s="631"/>
      <c r="NYU3" s="631"/>
      <c r="NYV3" s="631"/>
      <c r="NYW3" s="631"/>
      <c r="NYX3" s="631"/>
      <c r="NYY3" s="631"/>
      <c r="NYZ3" s="631"/>
      <c r="NZA3" s="631"/>
      <c r="NZB3" s="631"/>
      <c r="NZC3" s="631"/>
      <c r="NZD3" s="631"/>
      <c r="NZE3" s="631"/>
      <c r="NZF3" s="631"/>
      <c r="NZG3" s="631"/>
      <c r="NZH3" s="631"/>
      <c r="NZI3" s="631"/>
      <c r="NZJ3" s="631"/>
      <c r="NZK3" s="631"/>
      <c r="NZL3" s="631"/>
      <c r="NZM3" s="631"/>
      <c r="NZN3" s="631"/>
      <c r="NZO3" s="631"/>
      <c r="NZP3" s="631"/>
      <c r="NZQ3" s="631"/>
      <c r="NZR3" s="631"/>
      <c r="NZS3" s="631"/>
      <c r="NZT3" s="631"/>
      <c r="NZU3" s="631"/>
      <c r="NZV3" s="631"/>
      <c r="NZW3" s="631"/>
      <c r="NZX3" s="631"/>
      <c r="NZY3" s="631"/>
      <c r="NZZ3" s="631"/>
      <c r="OAA3" s="631"/>
      <c r="OAB3" s="631"/>
      <c r="OAC3" s="631"/>
      <c r="OAD3" s="631"/>
      <c r="OAE3" s="631"/>
      <c r="OAF3" s="631"/>
      <c r="OAG3" s="631"/>
      <c r="OAH3" s="631"/>
      <c r="OAI3" s="631"/>
      <c r="OAJ3" s="631"/>
      <c r="OAK3" s="631"/>
      <c r="OAL3" s="631"/>
      <c r="OAM3" s="631"/>
      <c r="OAN3" s="631"/>
      <c r="OAO3" s="631"/>
      <c r="OAP3" s="631"/>
      <c r="OAQ3" s="631"/>
      <c r="OAR3" s="631"/>
      <c r="OAS3" s="631"/>
      <c r="OAT3" s="631"/>
      <c r="OAU3" s="631"/>
      <c r="OAV3" s="631"/>
      <c r="OAW3" s="631"/>
      <c r="OAX3" s="631"/>
      <c r="OAY3" s="631"/>
      <c r="OAZ3" s="631"/>
      <c r="OBA3" s="631"/>
      <c r="OBB3" s="631"/>
      <c r="OBC3" s="631"/>
      <c r="OBD3" s="631"/>
      <c r="OBE3" s="631"/>
      <c r="OBF3" s="631"/>
      <c r="OBG3" s="631"/>
      <c r="OBH3" s="631"/>
      <c r="OBI3" s="631"/>
      <c r="OBJ3" s="631"/>
      <c r="OBK3" s="631"/>
      <c r="OBL3" s="631"/>
      <c r="OBM3" s="631"/>
      <c r="OBN3" s="631"/>
      <c r="OBO3" s="631"/>
      <c r="OBP3" s="631"/>
      <c r="OBQ3" s="631"/>
      <c r="OBR3" s="631"/>
      <c r="OBS3" s="631"/>
      <c r="OBT3" s="631"/>
      <c r="OBU3" s="631"/>
      <c r="OBV3" s="631"/>
      <c r="OBW3" s="631"/>
      <c r="OBX3" s="631"/>
      <c r="OBY3" s="631"/>
      <c r="OBZ3" s="631"/>
      <c r="OCA3" s="631"/>
      <c r="OCB3" s="631"/>
      <c r="OCC3" s="631"/>
      <c r="OCD3" s="631"/>
      <c r="OCE3" s="631"/>
      <c r="OCF3" s="631"/>
      <c r="OCG3" s="631"/>
      <c r="OCH3" s="631"/>
      <c r="OCI3" s="631"/>
      <c r="OCJ3" s="631"/>
      <c r="OCK3" s="631"/>
      <c r="OCL3" s="631"/>
      <c r="OCM3" s="631"/>
      <c r="OCN3" s="631"/>
      <c r="OCO3" s="631"/>
      <c r="OCP3" s="631"/>
      <c r="OCQ3" s="631"/>
      <c r="OCR3" s="631"/>
      <c r="OCS3" s="631"/>
      <c r="OCT3" s="631"/>
      <c r="OCU3" s="631"/>
      <c r="OCV3" s="631"/>
      <c r="OCW3" s="631"/>
      <c r="OCX3" s="631"/>
      <c r="OCY3" s="631"/>
      <c r="OCZ3" s="631"/>
      <c r="ODA3" s="631"/>
      <c r="ODB3" s="631"/>
      <c r="ODC3" s="631"/>
      <c r="ODD3" s="631"/>
      <c r="ODE3" s="631"/>
      <c r="ODF3" s="631"/>
      <c r="ODG3" s="631"/>
      <c r="ODH3" s="631"/>
      <c r="ODI3" s="631"/>
      <c r="ODJ3" s="631"/>
      <c r="ODK3" s="631"/>
      <c r="ODL3" s="631"/>
      <c r="ODM3" s="631"/>
      <c r="ODN3" s="631"/>
      <c r="ODO3" s="631"/>
      <c r="ODP3" s="631"/>
      <c r="ODQ3" s="631"/>
      <c r="ODR3" s="631"/>
      <c r="ODS3" s="631"/>
      <c r="ODT3" s="631"/>
      <c r="ODU3" s="631"/>
      <c r="ODV3" s="631"/>
      <c r="ODW3" s="631"/>
      <c r="ODX3" s="631"/>
      <c r="ODY3" s="631"/>
      <c r="ODZ3" s="631"/>
      <c r="OEA3" s="631"/>
      <c r="OEB3" s="631"/>
      <c r="OEC3" s="631"/>
      <c r="OED3" s="631"/>
      <c r="OEE3" s="631"/>
      <c r="OEF3" s="631"/>
      <c r="OEG3" s="631"/>
      <c r="OEH3" s="631"/>
      <c r="OEI3" s="631"/>
      <c r="OEJ3" s="631"/>
      <c r="OEK3" s="631"/>
      <c r="OEL3" s="631"/>
      <c r="OEM3" s="631"/>
      <c r="OEN3" s="631"/>
      <c r="OEO3" s="631"/>
      <c r="OEP3" s="631"/>
      <c r="OEQ3" s="631"/>
      <c r="OER3" s="631"/>
      <c r="OES3" s="631"/>
      <c r="OET3" s="631"/>
      <c r="OEU3" s="631"/>
      <c r="OEV3" s="631"/>
      <c r="OEW3" s="631"/>
      <c r="OEX3" s="631"/>
      <c r="OEY3" s="631"/>
      <c r="OEZ3" s="631"/>
      <c r="OFA3" s="631"/>
      <c r="OFB3" s="631"/>
      <c r="OFC3" s="631"/>
      <c r="OFD3" s="631"/>
      <c r="OFE3" s="631"/>
      <c r="OFF3" s="631"/>
      <c r="OFG3" s="631"/>
      <c r="OFH3" s="631"/>
      <c r="OFI3" s="631"/>
      <c r="OFJ3" s="631"/>
      <c r="OFK3" s="631"/>
      <c r="OFL3" s="631"/>
      <c r="OFM3" s="631"/>
      <c r="OFN3" s="631"/>
      <c r="OFO3" s="631"/>
      <c r="OFP3" s="631"/>
      <c r="OFQ3" s="631"/>
      <c r="OFR3" s="631"/>
      <c r="OFS3" s="631"/>
      <c r="OFT3" s="631"/>
      <c r="OFU3" s="631"/>
      <c r="OFV3" s="631"/>
      <c r="OFW3" s="631"/>
      <c r="OFX3" s="631"/>
      <c r="OFY3" s="631"/>
      <c r="OFZ3" s="631"/>
      <c r="OGA3" s="631"/>
      <c r="OGB3" s="631"/>
      <c r="OGC3" s="631"/>
      <c r="OGD3" s="631"/>
      <c r="OGE3" s="631"/>
      <c r="OGF3" s="631"/>
      <c r="OGG3" s="631"/>
      <c r="OGH3" s="631"/>
      <c r="OGI3" s="631"/>
      <c r="OGJ3" s="631"/>
      <c r="OGK3" s="631"/>
      <c r="OGL3" s="631"/>
      <c r="OGM3" s="631"/>
      <c r="OGN3" s="631"/>
      <c r="OGO3" s="631"/>
      <c r="OGP3" s="631"/>
      <c r="OGQ3" s="631"/>
      <c r="OGR3" s="631"/>
      <c r="OGS3" s="631"/>
      <c r="OGT3" s="631"/>
      <c r="OGU3" s="631"/>
      <c r="OGV3" s="631"/>
      <c r="OGW3" s="631"/>
      <c r="OGX3" s="631"/>
      <c r="OGY3" s="631"/>
      <c r="OGZ3" s="631"/>
      <c r="OHA3" s="631"/>
      <c r="OHB3" s="631"/>
      <c r="OHC3" s="631"/>
      <c r="OHD3" s="631"/>
      <c r="OHE3" s="631"/>
      <c r="OHF3" s="631"/>
      <c r="OHG3" s="631"/>
      <c r="OHH3" s="631"/>
      <c r="OHI3" s="631"/>
      <c r="OHJ3" s="631"/>
      <c r="OHK3" s="631"/>
      <c r="OHL3" s="631"/>
      <c r="OHM3" s="631"/>
      <c r="OHN3" s="631"/>
      <c r="OHO3" s="631"/>
      <c r="OHP3" s="631"/>
      <c r="OHQ3" s="631"/>
      <c r="OHR3" s="631"/>
      <c r="OHS3" s="631"/>
      <c r="OHT3" s="631"/>
      <c r="OHU3" s="631"/>
      <c r="OHV3" s="631"/>
      <c r="OHW3" s="631"/>
      <c r="OHX3" s="631"/>
      <c r="OHY3" s="631"/>
      <c r="OHZ3" s="631"/>
      <c r="OIA3" s="631"/>
      <c r="OIB3" s="631"/>
      <c r="OIC3" s="631"/>
      <c r="OID3" s="631"/>
      <c r="OIE3" s="631"/>
      <c r="OIF3" s="631"/>
      <c r="OIG3" s="631"/>
      <c r="OIH3" s="631"/>
      <c r="OII3" s="631"/>
      <c r="OIJ3" s="631"/>
      <c r="OIK3" s="631"/>
      <c r="OIL3" s="631"/>
      <c r="OIM3" s="631"/>
      <c r="OIN3" s="631"/>
      <c r="OIO3" s="631"/>
      <c r="OIP3" s="631"/>
      <c r="OIQ3" s="631"/>
      <c r="OIR3" s="631"/>
      <c r="OIS3" s="631"/>
      <c r="OIT3" s="631"/>
      <c r="OIU3" s="631"/>
      <c r="OIV3" s="631"/>
      <c r="OIW3" s="631"/>
      <c r="OIX3" s="631"/>
      <c r="OIY3" s="631"/>
      <c r="OIZ3" s="631"/>
      <c r="OJA3" s="631"/>
      <c r="OJB3" s="631"/>
      <c r="OJC3" s="631"/>
      <c r="OJD3" s="631"/>
      <c r="OJE3" s="631"/>
      <c r="OJF3" s="631"/>
      <c r="OJG3" s="631"/>
      <c r="OJH3" s="631"/>
      <c r="OJI3" s="631"/>
      <c r="OJJ3" s="631"/>
      <c r="OJK3" s="631"/>
      <c r="OJL3" s="631"/>
      <c r="OJM3" s="631"/>
      <c r="OJN3" s="631"/>
      <c r="OJO3" s="631"/>
      <c r="OJP3" s="631"/>
      <c r="OJQ3" s="631"/>
      <c r="OJR3" s="631"/>
      <c r="OJS3" s="631"/>
      <c r="OJT3" s="631"/>
      <c r="OJU3" s="631"/>
      <c r="OJV3" s="631"/>
      <c r="OJW3" s="631"/>
      <c r="OJX3" s="631"/>
      <c r="OJY3" s="631"/>
      <c r="OJZ3" s="631"/>
      <c r="OKA3" s="631"/>
      <c r="OKB3" s="631"/>
      <c r="OKC3" s="631"/>
      <c r="OKD3" s="631"/>
      <c r="OKE3" s="631"/>
      <c r="OKF3" s="631"/>
      <c r="OKG3" s="631"/>
      <c r="OKH3" s="631"/>
      <c r="OKI3" s="631"/>
      <c r="OKJ3" s="631"/>
      <c r="OKK3" s="631"/>
      <c r="OKL3" s="631"/>
      <c r="OKM3" s="631"/>
      <c r="OKN3" s="631"/>
      <c r="OKO3" s="631"/>
      <c r="OKP3" s="631"/>
      <c r="OKQ3" s="631"/>
      <c r="OKR3" s="631"/>
      <c r="OKS3" s="631"/>
      <c r="OKT3" s="631"/>
      <c r="OKU3" s="631"/>
      <c r="OKV3" s="631"/>
      <c r="OKW3" s="631"/>
      <c r="OKX3" s="631"/>
      <c r="OKY3" s="631"/>
      <c r="OKZ3" s="631"/>
      <c r="OLA3" s="631"/>
      <c r="OLB3" s="631"/>
      <c r="OLC3" s="631"/>
      <c r="OLD3" s="631"/>
      <c r="OLE3" s="631"/>
      <c r="OLF3" s="631"/>
      <c r="OLG3" s="631"/>
      <c r="OLH3" s="631"/>
      <c r="OLI3" s="631"/>
      <c r="OLJ3" s="631"/>
      <c r="OLK3" s="631"/>
      <c r="OLL3" s="631"/>
      <c r="OLM3" s="631"/>
      <c r="OLN3" s="631"/>
      <c r="OLO3" s="631"/>
      <c r="OLP3" s="631"/>
      <c r="OLQ3" s="631"/>
      <c r="OLR3" s="631"/>
      <c r="OLS3" s="631"/>
      <c r="OLT3" s="631"/>
      <c r="OLU3" s="631"/>
      <c r="OLV3" s="631"/>
      <c r="OLW3" s="631"/>
      <c r="OLX3" s="631"/>
      <c r="OLY3" s="631"/>
      <c r="OLZ3" s="631"/>
      <c r="OMA3" s="631"/>
      <c r="OMB3" s="631"/>
      <c r="OMC3" s="631"/>
      <c r="OMD3" s="631"/>
      <c r="OME3" s="631"/>
      <c r="OMF3" s="631"/>
      <c r="OMG3" s="631"/>
      <c r="OMH3" s="631"/>
      <c r="OMI3" s="631"/>
      <c r="OMJ3" s="631"/>
      <c r="OMK3" s="631"/>
      <c r="OML3" s="631"/>
      <c r="OMM3" s="631"/>
      <c r="OMN3" s="631"/>
      <c r="OMO3" s="631"/>
      <c r="OMP3" s="631"/>
      <c r="OMQ3" s="631"/>
      <c r="OMR3" s="631"/>
      <c r="OMS3" s="631"/>
      <c r="OMT3" s="631"/>
      <c r="OMU3" s="631"/>
      <c r="OMV3" s="631"/>
      <c r="OMW3" s="631"/>
      <c r="OMX3" s="631"/>
      <c r="OMY3" s="631"/>
      <c r="OMZ3" s="631"/>
      <c r="ONA3" s="631"/>
      <c r="ONB3" s="631"/>
      <c r="ONC3" s="631"/>
      <c r="OND3" s="631"/>
      <c r="ONE3" s="631"/>
      <c r="ONF3" s="631"/>
      <c r="ONG3" s="631"/>
      <c r="ONH3" s="631"/>
      <c r="ONI3" s="631"/>
      <c r="ONJ3" s="631"/>
      <c r="ONK3" s="631"/>
      <c r="ONL3" s="631"/>
      <c r="ONM3" s="631"/>
      <c r="ONN3" s="631"/>
      <c r="ONO3" s="631"/>
      <c r="ONP3" s="631"/>
      <c r="ONQ3" s="631"/>
      <c r="ONR3" s="631"/>
      <c r="ONS3" s="631"/>
      <c r="ONT3" s="631"/>
      <c r="ONU3" s="631"/>
      <c r="ONV3" s="631"/>
      <c r="ONW3" s="631"/>
      <c r="ONX3" s="631"/>
      <c r="ONY3" s="631"/>
      <c r="ONZ3" s="631"/>
      <c r="OOA3" s="631"/>
      <c r="OOB3" s="631"/>
      <c r="OOC3" s="631"/>
      <c r="OOD3" s="631"/>
      <c r="OOE3" s="631"/>
      <c r="OOF3" s="631"/>
      <c r="OOG3" s="631"/>
      <c r="OOH3" s="631"/>
      <c r="OOI3" s="631"/>
      <c r="OOJ3" s="631"/>
      <c r="OOK3" s="631"/>
      <c r="OOL3" s="631"/>
      <c r="OOM3" s="631"/>
      <c r="OON3" s="631"/>
      <c r="OOO3" s="631"/>
      <c r="OOP3" s="631"/>
      <c r="OOQ3" s="631"/>
      <c r="OOR3" s="631"/>
      <c r="OOS3" s="631"/>
      <c r="OOT3" s="631"/>
      <c r="OOU3" s="631"/>
      <c r="OOV3" s="631"/>
      <c r="OOW3" s="631"/>
      <c r="OOX3" s="631"/>
      <c r="OOY3" s="631"/>
      <c r="OOZ3" s="631"/>
      <c r="OPA3" s="631"/>
      <c r="OPB3" s="631"/>
      <c r="OPC3" s="631"/>
      <c r="OPD3" s="631"/>
      <c r="OPE3" s="631"/>
      <c r="OPF3" s="631"/>
      <c r="OPG3" s="631"/>
      <c r="OPH3" s="631"/>
      <c r="OPI3" s="631"/>
      <c r="OPJ3" s="631"/>
      <c r="OPK3" s="631"/>
      <c r="OPL3" s="631"/>
      <c r="OPM3" s="631"/>
      <c r="OPN3" s="631"/>
      <c r="OPO3" s="631"/>
      <c r="OPP3" s="631"/>
      <c r="OPQ3" s="631"/>
      <c r="OPR3" s="631"/>
      <c r="OPS3" s="631"/>
      <c r="OPT3" s="631"/>
      <c r="OPU3" s="631"/>
      <c r="OPV3" s="631"/>
      <c r="OPW3" s="631"/>
      <c r="OPX3" s="631"/>
      <c r="OPY3" s="631"/>
      <c r="OPZ3" s="631"/>
      <c r="OQA3" s="631"/>
      <c r="OQB3" s="631"/>
      <c r="OQC3" s="631"/>
      <c r="OQD3" s="631"/>
      <c r="OQE3" s="631"/>
      <c r="OQF3" s="631"/>
      <c r="OQG3" s="631"/>
      <c r="OQH3" s="631"/>
      <c r="OQI3" s="631"/>
      <c r="OQJ3" s="631"/>
      <c r="OQK3" s="631"/>
      <c r="OQL3" s="631"/>
      <c r="OQM3" s="631"/>
      <c r="OQN3" s="631"/>
      <c r="OQO3" s="631"/>
      <c r="OQP3" s="631"/>
      <c r="OQQ3" s="631"/>
      <c r="OQR3" s="631"/>
      <c r="OQS3" s="631"/>
      <c r="OQT3" s="631"/>
      <c r="OQU3" s="631"/>
      <c r="OQV3" s="631"/>
      <c r="OQW3" s="631"/>
      <c r="OQX3" s="631"/>
      <c r="OQY3" s="631"/>
      <c r="OQZ3" s="631"/>
      <c r="ORA3" s="631"/>
      <c r="ORB3" s="631"/>
      <c r="ORC3" s="631"/>
      <c r="ORD3" s="631"/>
      <c r="ORE3" s="631"/>
      <c r="ORF3" s="631"/>
      <c r="ORG3" s="631"/>
      <c r="ORH3" s="631"/>
      <c r="ORI3" s="631"/>
      <c r="ORJ3" s="631"/>
      <c r="ORK3" s="631"/>
      <c r="ORL3" s="631"/>
      <c r="ORM3" s="631"/>
      <c r="ORN3" s="631"/>
      <c r="ORO3" s="631"/>
      <c r="ORP3" s="631"/>
      <c r="ORQ3" s="631"/>
      <c r="ORR3" s="631"/>
      <c r="ORS3" s="631"/>
      <c r="ORT3" s="631"/>
      <c r="ORU3" s="631"/>
      <c r="ORV3" s="631"/>
      <c r="ORW3" s="631"/>
      <c r="ORX3" s="631"/>
      <c r="ORY3" s="631"/>
      <c r="ORZ3" s="631"/>
      <c r="OSA3" s="631"/>
      <c r="OSB3" s="631"/>
      <c r="OSC3" s="631"/>
      <c r="OSD3" s="631"/>
      <c r="OSE3" s="631"/>
      <c r="OSF3" s="631"/>
      <c r="OSG3" s="631"/>
      <c r="OSH3" s="631"/>
      <c r="OSI3" s="631"/>
      <c r="OSJ3" s="631"/>
      <c r="OSK3" s="631"/>
      <c r="OSL3" s="631"/>
      <c r="OSM3" s="631"/>
      <c r="OSN3" s="631"/>
      <c r="OSO3" s="631"/>
      <c r="OSP3" s="631"/>
      <c r="OSQ3" s="631"/>
      <c r="OSR3" s="631"/>
      <c r="OSS3" s="631"/>
      <c r="OST3" s="631"/>
      <c r="OSU3" s="631"/>
      <c r="OSV3" s="631"/>
      <c r="OSW3" s="631"/>
      <c r="OSX3" s="631"/>
      <c r="OSY3" s="631"/>
      <c r="OSZ3" s="631"/>
      <c r="OTA3" s="631"/>
      <c r="OTB3" s="631"/>
      <c r="OTC3" s="631"/>
      <c r="OTD3" s="631"/>
      <c r="OTE3" s="631"/>
      <c r="OTF3" s="631"/>
      <c r="OTG3" s="631"/>
      <c r="OTH3" s="631"/>
      <c r="OTI3" s="631"/>
      <c r="OTJ3" s="631"/>
      <c r="OTK3" s="631"/>
      <c r="OTL3" s="631"/>
      <c r="OTM3" s="631"/>
      <c r="OTN3" s="631"/>
      <c r="OTO3" s="631"/>
      <c r="OTP3" s="631"/>
      <c r="OTQ3" s="631"/>
      <c r="OTR3" s="631"/>
      <c r="OTS3" s="631"/>
      <c r="OTT3" s="631"/>
      <c r="OTU3" s="631"/>
      <c r="OTV3" s="631"/>
      <c r="OTW3" s="631"/>
      <c r="OTX3" s="631"/>
      <c r="OTY3" s="631"/>
      <c r="OTZ3" s="631"/>
      <c r="OUA3" s="631"/>
      <c r="OUB3" s="631"/>
      <c r="OUC3" s="631"/>
      <c r="OUD3" s="631"/>
      <c r="OUE3" s="631"/>
      <c r="OUF3" s="631"/>
      <c r="OUG3" s="631"/>
      <c r="OUH3" s="631"/>
      <c r="OUI3" s="631"/>
      <c r="OUJ3" s="631"/>
      <c r="OUK3" s="631"/>
      <c r="OUL3" s="631"/>
      <c r="OUM3" s="631"/>
      <c r="OUN3" s="631"/>
      <c r="OUO3" s="631"/>
      <c r="OUP3" s="631"/>
      <c r="OUQ3" s="631"/>
      <c r="OUR3" s="631"/>
      <c r="OUS3" s="631"/>
      <c r="OUT3" s="631"/>
      <c r="OUU3" s="631"/>
      <c r="OUV3" s="631"/>
      <c r="OUW3" s="631"/>
      <c r="OUX3" s="631"/>
      <c r="OUY3" s="631"/>
      <c r="OUZ3" s="631"/>
      <c r="OVA3" s="631"/>
      <c r="OVB3" s="631"/>
      <c r="OVC3" s="631"/>
      <c r="OVD3" s="631"/>
      <c r="OVE3" s="631"/>
      <c r="OVF3" s="631"/>
      <c r="OVG3" s="631"/>
      <c r="OVH3" s="631"/>
      <c r="OVI3" s="631"/>
      <c r="OVJ3" s="631"/>
      <c r="OVK3" s="631"/>
      <c r="OVL3" s="631"/>
      <c r="OVM3" s="631"/>
      <c r="OVN3" s="631"/>
      <c r="OVO3" s="631"/>
      <c r="OVP3" s="631"/>
      <c r="OVQ3" s="631"/>
      <c r="OVR3" s="631"/>
      <c r="OVS3" s="631"/>
      <c r="OVT3" s="631"/>
      <c r="OVU3" s="631"/>
      <c r="OVV3" s="631"/>
      <c r="OVW3" s="631"/>
      <c r="OVX3" s="631"/>
      <c r="OVY3" s="631"/>
      <c r="OVZ3" s="631"/>
      <c r="OWA3" s="631"/>
      <c r="OWB3" s="631"/>
      <c r="OWC3" s="631"/>
      <c r="OWD3" s="631"/>
      <c r="OWE3" s="631"/>
      <c r="OWF3" s="631"/>
      <c r="OWG3" s="631"/>
      <c r="OWH3" s="631"/>
      <c r="OWI3" s="631"/>
      <c r="OWJ3" s="631"/>
      <c r="OWK3" s="631"/>
      <c r="OWL3" s="631"/>
      <c r="OWM3" s="631"/>
      <c r="OWN3" s="631"/>
      <c r="OWO3" s="631"/>
      <c r="OWP3" s="631"/>
      <c r="OWQ3" s="631"/>
      <c r="OWR3" s="631"/>
      <c r="OWS3" s="631"/>
      <c r="OWT3" s="631"/>
      <c r="OWU3" s="631"/>
      <c r="OWV3" s="631"/>
      <c r="OWW3" s="631"/>
      <c r="OWX3" s="631"/>
      <c r="OWY3" s="631"/>
      <c r="OWZ3" s="631"/>
      <c r="OXA3" s="631"/>
      <c r="OXB3" s="631"/>
      <c r="OXC3" s="631"/>
      <c r="OXD3" s="631"/>
      <c r="OXE3" s="631"/>
      <c r="OXF3" s="631"/>
      <c r="OXG3" s="631"/>
      <c r="OXH3" s="631"/>
      <c r="OXI3" s="631"/>
      <c r="OXJ3" s="631"/>
      <c r="OXK3" s="631"/>
      <c r="OXL3" s="631"/>
      <c r="OXM3" s="631"/>
      <c r="OXN3" s="631"/>
      <c r="OXO3" s="631"/>
      <c r="OXP3" s="631"/>
      <c r="OXQ3" s="631"/>
      <c r="OXR3" s="631"/>
      <c r="OXS3" s="631"/>
      <c r="OXT3" s="631"/>
      <c r="OXU3" s="631"/>
      <c r="OXV3" s="631"/>
      <c r="OXW3" s="631"/>
      <c r="OXX3" s="631"/>
      <c r="OXY3" s="631"/>
      <c r="OXZ3" s="631"/>
      <c r="OYA3" s="631"/>
      <c r="OYB3" s="631"/>
      <c r="OYC3" s="631"/>
      <c r="OYD3" s="631"/>
      <c r="OYE3" s="631"/>
      <c r="OYF3" s="631"/>
      <c r="OYG3" s="631"/>
      <c r="OYH3" s="631"/>
      <c r="OYI3" s="631"/>
      <c r="OYJ3" s="631"/>
      <c r="OYK3" s="631"/>
      <c r="OYL3" s="631"/>
      <c r="OYM3" s="631"/>
      <c r="OYN3" s="631"/>
      <c r="OYO3" s="631"/>
      <c r="OYP3" s="631"/>
      <c r="OYQ3" s="631"/>
      <c r="OYR3" s="631"/>
      <c r="OYS3" s="631"/>
      <c r="OYT3" s="631"/>
      <c r="OYU3" s="631"/>
      <c r="OYV3" s="631"/>
      <c r="OYW3" s="631"/>
      <c r="OYX3" s="631"/>
      <c r="OYY3" s="631"/>
      <c r="OYZ3" s="631"/>
      <c r="OZA3" s="631"/>
      <c r="OZB3" s="631"/>
      <c r="OZC3" s="631"/>
      <c r="OZD3" s="631"/>
      <c r="OZE3" s="631"/>
      <c r="OZF3" s="631"/>
      <c r="OZG3" s="631"/>
      <c r="OZH3" s="631"/>
      <c r="OZI3" s="631"/>
      <c r="OZJ3" s="631"/>
      <c r="OZK3" s="631"/>
      <c r="OZL3" s="631"/>
      <c r="OZM3" s="631"/>
      <c r="OZN3" s="631"/>
      <c r="OZO3" s="631"/>
      <c r="OZP3" s="631"/>
      <c r="OZQ3" s="631"/>
      <c r="OZR3" s="631"/>
      <c r="OZS3" s="631"/>
      <c r="OZT3" s="631"/>
      <c r="OZU3" s="631"/>
      <c r="OZV3" s="631"/>
      <c r="OZW3" s="631"/>
      <c r="OZX3" s="631"/>
      <c r="OZY3" s="631"/>
      <c r="OZZ3" s="631"/>
      <c r="PAA3" s="631"/>
      <c r="PAB3" s="631"/>
      <c r="PAC3" s="631"/>
      <c r="PAD3" s="631"/>
      <c r="PAE3" s="631"/>
      <c r="PAF3" s="631"/>
      <c r="PAG3" s="631"/>
      <c r="PAH3" s="631"/>
      <c r="PAI3" s="631"/>
      <c r="PAJ3" s="631"/>
      <c r="PAK3" s="631"/>
      <c r="PAL3" s="631"/>
      <c r="PAM3" s="631"/>
      <c r="PAN3" s="631"/>
      <c r="PAO3" s="631"/>
      <c r="PAP3" s="631"/>
      <c r="PAQ3" s="631"/>
      <c r="PAR3" s="631"/>
      <c r="PAS3" s="631"/>
      <c r="PAT3" s="631"/>
      <c r="PAU3" s="631"/>
      <c r="PAV3" s="631"/>
      <c r="PAW3" s="631"/>
      <c r="PAX3" s="631"/>
      <c r="PAY3" s="631"/>
      <c r="PAZ3" s="631"/>
      <c r="PBA3" s="631"/>
      <c r="PBB3" s="631"/>
      <c r="PBC3" s="631"/>
      <c r="PBD3" s="631"/>
      <c r="PBE3" s="631"/>
      <c r="PBF3" s="631"/>
      <c r="PBG3" s="631"/>
      <c r="PBH3" s="631"/>
      <c r="PBI3" s="631"/>
      <c r="PBJ3" s="631"/>
      <c r="PBK3" s="631"/>
      <c r="PBL3" s="631"/>
      <c r="PBM3" s="631"/>
      <c r="PBN3" s="631"/>
      <c r="PBO3" s="631"/>
      <c r="PBP3" s="631"/>
      <c r="PBQ3" s="631"/>
      <c r="PBR3" s="631"/>
      <c r="PBS3" s="631"/>
      <c r="PBT3" s="631"/>
      <c r="PBU3" s="631"/>
      <c r="PBV3" s="631"/>
      <c r="PBW3" s="631"/>
      <c r="PBX3" s="631"/>
      <c r="PBY3" s="631"/>
      <c r="PBZ3" s="631"/>
      <c r="PCA3" s="631"/>
      <c r="PCB3" s="631"/>
      <c r="PCC3" s="631"/>
      <c r="PCD3" s="631"/>
      <c r="PCE3" s="631"/>
      <c r="PCF3" s="631"/>
      <c r="PCG3" s="631"/>
      <c r="PCH3" s="631"/>
      <c r="PCI3" s="631"/>
      <c r="PCJ3" s="631"/>
      <c r="PCK3" s="631"/>
      <c r="PCL3" s="631"/>
      <c r="PCM3" s="631"/>
      <c r="PCN3" s="631"/>
      <c r="PCO3" s="631"/>
      <c r="PCP3" s="631"/>
      <c r="PCQ3" s="631"/>
      <c r="PCR3" s="631"/>
      <c r="PCS3" s="631"/>
      <c r="PCT3" s="631"/>
      <c r="PCU3" s="631"/>
      <c r="PCV3" s="631"/>
      <c r="PCW3" s="631"/>
      <c r="PCX3" s="631"/>
      <c r="PCY3" s="631"/>
      <c r="PCZ3" s="631"/>
      <c r="PDA3" s="631"/>
      <c r="PDB3" s="631"/>
      <c r="PDC3" s="631"/>
      <c r="PDD3" s="631"/>
      <c r="PDE3" s="631"/>
      <c r="PDF3" s="631"/>
      <c r="PDG3" s="631"/>
      <c r="PDH3" s="631"/>
      <c r="PDI3" s="631"/>
      <c r="PDJ3" s="631"/>
      <c r="PDK3" s="631"/>
      <c r="PDL3" s="631"/>
      <c r="PDM3" s="631"/>
      <c r="PDN3" s="631"/>
      <c r="PDO3" s="631"/>
      <c r="PDP3" s="631"/>
      <c r="PDQ3" s="631"/>
      <c r="PDR3" s="631"/>
      <c r="PDS3" s="631"/>
      <c r="PDT3" s="631"/>
      <c r="PDU3" s="631"/>
      <c r="PDV3" s="631"/>
      <c r="PDW3" s="631"/>
      <c r="PDX3" s="631"/>
      <c r="PDY3" s="631"/>
      <c r="PDZ3" s="631"/>
      <c r="PEA3" s="631"/>
      <c r="PEB3" s="631"/>
      <c r="PEC3" s="631"/>
      <c r="PED3" s="631"/>
      <c r="PEE3" s="631"/>
      <c r="PEF3" s="631"/>
      <c r="PEG3" s="631"/>
      <c r="PEH3" s="631"/>
      <c r="PEI3" s="631"/>
      <c r="PEJ3" s="631"/>
      <c r="PEK3" s="631"/>
      <c r="PEL3" s="631"/>
      <c r="PEM3" s="631"/>
      <c r="PEN3" s="631"/>
      <c r="PEO3" s="631"/>
      <c r="PEP3" s="631"/>
      <c r="PEQ3" s="631"/>
      <c r="PER3" s="631"/>
      <c r="PES3" s="631"/>
      <c r="PET3" s="631"/>
      <c r="PEU3" s="631"/>
      <c r="PEV3" s="631"/>
      <c r="PEW3" s="631"/>
      <c r="PEX3" s="631"/>
      <c r="PEY3" s="631"/>
      <c r="PEZ3" s="631"/>
      <c r="PFA3" s="631"/>
      <c r="PFB3" s="631"/>
      <c r="PFC3" s="631"/>
      <c r="PFD3" s="631"/>
      <c r="PFE3" s="631"/>
      <c r="PFF3" s="631"/>
      <c r="PFG3" s="631"/>
      <c r="PFH3" s="631"/>
      <c r="PFI3" s="631"/>
      <c r="PFJ3" s="631"/>
      <c r="PFK3" s="631"/>
      <c r="PFL3" s="631"/>
      <c r="PFM3" s="631"/>
      <c r="PFN3" s="631"/>
      <c r="PFO3" s="631"/>
      <c r="PFP3" s="631"/>
      <c r="PFQ3" s="631"/>
      <c r="PFR3" s="631"/>
      <c r="PFS3" s="631"/>
      <c r="PFT3" s="631"/>
      <c r="PFU3" s="631"/>
      <c r="PFV3" s="631"/>
      <c r="PFW3" s="631"/>
      <c r="PFX3" s="631"/>
      <c r="PFY3" s="631"/>
      <c r="PFZ3" s="631"/>
      <c r="PGA3" s="631"/>
      <c r="PGB3" s="631"/>
      <c r="PGC3" s="631"/>
      <c r="PGD3" s="631"/>
      <c r="PGE3" s="631"/>
      <c r="PGF3" s="631"/>
      <c r="PGG3" s="631"/>
      <c r="PGH3" s="631"/>
      <c r="PGI3" s="631"/>
      <c r="PGJ3" s="631"/>
      <c r="PGK3" s="631"/>
      <c r="PGL3" s="631"/>
      <c r="PGM3" s="631"/>
      <c r="PGN3" s="631"/>
      <c r="PGO3" s="631"/>
      <c r="PGP3" s="631"/>
      <c r="PGQ3" s="631"/>
      <c r="PGR3" s="631"/>
      <c r="PGS3" s="631"/>
      <c r="PGT3" s="631"/>
      <c r="PGU3" s="631"/>
      <c r="PGV3" s="631"/>
      <c r="PGW3" s="631"/>
      <c r="PGX3" s="631"/>
      <c r="PGY3" s="631"/>
      <c r="PGZ3" s="631"/>
      <c r="PHA3" s="631"/>
      <c r="PHB3" s="631"/>
      <c r="PHC3" s="631"/>
      <c r="PHD3" s="631"/>
      <c r="PHE3" s="631"/>
      <c r="PHF3" s="631"/>
      <c r="PHG3" s="631"/>
      <c r="PHH3" s="631"/>
      <c r="PHI3" s="631"/>
      <c r="PHJ3" s="631"/>
      <c r="PHK3" s="631"/>
      <c r="PHL3" s="631"/>
      <c r="PHM3" s="631"/>
      <c r="PHN3" s="631"/>
      <c r="PHO3" s="631"/>
      <c r="PHP3" s="631"/>
      <c r="PHQ3" s="631"/>
      <c r="PHR3" s="631"/>
      <c r="PHS3" s="631"/>
      <c r="PHT3" s="631"/>
      <c r="PHU3" s="631"/>
      <c r="PHV3" s="631"/>
      <c r="PHW3" s="631"/>
      <c r="PHX3" s="631"/>
      <c r="PHY3" s="631"/>
      <c r="PHZ3" s="631"/>
      <c r="PIA3" s="631"/>
      <c r="PIB3" s="631"/>
      <c r="PIC3" s="631"/>
      <c r="PID3" s="631"/>
      <c r="PIE3" s="631"/>
      <c r="PIF3" s="631"/>
      <c r="PIG3" s="631"/>
      <c r="PIH3" s="631"/>
      <c r="PII3" s="631"/>
      <c r="PIJ3" s="631"/>
      <c r="PIK3" s="631"/>
      <c r="PIL3" s="631"/>
      <c r="PIM3" s="631"/>
      <c r="PIN3" s="631"/>
      <c r="PIO3" s="631"/>
      <c r="PIP3" s="631"/>
      <c r="PIQ3" s="631"/>
      <c r="PIR3" s="631"/>
      <c r="PIS3" s="631"/>
      <c r="PIT3" s="631"/>
      <c r="PIU3" s="631"/>
      <c r="PIV3" s="631"/>
      <c r="PIW3" s="631"/>
      <c r="PIX3" s="631"/>
      <c r="PIY3" s="631"/>
      <c r="PIZ3" s="631"/>
      <c r="PJA3" s="631"/>
      <c r="PJB3" s="631"/>
      <c r="PJC3" s="631"/>
      <c r="PJD3" s="631"/>
      <c r="PJE3" s="631"/>
      <c r="PJF3" s="631"/>
      <c r="PJG3" s="631"/>
      <c r="PJH3" s="631"/>
      <c r="PJI3" s="631"/>
      <c r="PJJ3" s="631"/>
      <c r="PJK3" s="631"/>
      <c r="PJL3" s="631"/>
      <c r="PJM3" s="631"/>
      <c r="PJN3" s="631"/>
      <c r="PJO3" s="631"/>
      <c r="PJP3" s="631"/>
      <c r="PJQ3" s="631"/>
      <c r="PJR3" s="631"/>
      <c r="PJS3" s="631"/>
      <c r="PJT3" s="631"/>
      <c r="PJU3" s="631"/>
      <c r="PJV3" s="631"/>
      <c r="PJW3" s="631"/>
      <c r="PJX3" s="631"/>
      <c r="PJY3" s="631"/>
      <c r="PJZ3" s="631"/>
      <c r="PKA3" s="631"/>
      <c r="PKB3" s="631"/>
      <c r="PKC3" s="631"/>
      <c r="PKD3" s="631"/>
      <c r="PKE3" s="631"/>
      <c r="PKF3" s="631"/>
      <c r="PKG3" s="631"/>
      <c r="PKH3" s="631"/>
      <c r="PKI3" s="631"/>
      <c r="PKJ3" s="631"/>
      <c r="PKK3" s="631"/>
      <c r="PKL3" s="631"/>
      <c r="PKM3" s="631"/>
      <c r="PKN3" s="631"/>
      <c r="PKO3" s="631"/>
      <c r="PKP3" s="631"/>
      <c r="PKQ3" s="631"/>
      <c r="PKR3" s="631"/>
      <c r="PKS3" s="631"/>
      <c r="PKT3" s="631"/>
      <c r="PKU3" s="631"/>
      <c r="PKV3" s="631"/>
      <c r="PKW3" s="631"/>
      <c r="PKX3" s="631"/>
      <c r="PKY3" s="631"/>
      <c r="PKZ3" s="631"/>
      <c r="PLA3" s="631"/>
      <c r="PLB3" s="631"/>
      <c r="PLC3" s="631"/>
      <c r="PLD3" s="631"/>
      <c r="PLE3" s="631"/>
      <c r="PLF3" s="631"/>
      <c r="PLG3" s="631"/>
      <c r="PLH3" s="631"/>
      <c r="PLI3" s="631"/>
      <c r="PLJ3" s="631"/>
      <c r="PLK3" s="631"/>
      <c r="PLL3" s="631"/>
      <c r="PLM3" s="631"/>
      <c r="PLN3" s="631"/>
      <c r="PLO3" s="631"/>
      <c r="PLP3" s="631"/>
      <c r="PLQ3" s="631"/>
      <c r="PLR3" s="631"/>
      <c r="PLS3" s="631"/>
      <c r="PLT3" s="631"/>
      <c r="PLU3" s="631"/>
      <c r="PLV3" s="631"/>
      <c r="PLW3" s="631"/>
      <c r="PLX3" s="631"/>
      <c r="PLY3" s="631"/>
      <c r="PLZ3" s="631"/>
      <c r="PMA3" s="631"/>
      <c r="PMB3" s="631"/>
      <c r="PMC3" s="631"/>
      <c r="PMD3" s="631"/>
      <c r="PME3" s="631"/>
      <c r="PMF3" s="631"/>
      <c r="PMG3" s="631"/>
      <c r="PMH3" s="631"/>
      <c r="PMI3" s="631"/>
      <c r="PMJ3" s="631"/>
      <c r="PMK3" s="631"/>
      <c r="PML3" s="631"/>
      <c r="PMM3" s="631"/>
      <c r="PMN3" s="631"/>
      <c r="PMO3" s="631"/>
      <c r="PMP3" s="631"/>
      <c r="PMQ3" s="631"/>
      <c r="PMR3" s="631"/>
      <c r="PMS3" s="631"/>
      <c r="PMT3" s="631"/>
      <c r="PMU3" s="631"/>
      <c r="PMV3" s="631"/>
      <c r="PMW3" s="631"/>
      <c r="PMX3" s="631"/>
      <c r="PMY3" s="631"/>
      <c r="PMZ3" s="631"/>
      <c r="PNA3" s="631"/>
      <c r="PNB3" s="631"/>
      <c r="PNC3" s="631"/>
      <c r="PND3" s="631"/>
      <c r="PNE3" s="631"/>
      <c r="PNF3" s="631"/>
      <c r="PNG3" s="631"/>
      <c r="PNH3" s="631"/>
      <c r="PNI3" s="631"/>
      <c r="PNJ3" s="631"/>
      <c r="PNK3" s="631"/>
      <c r="PNL3" s="631"/>
      <c r="PNM3" s="631"/>
      <c r="PNN3" s="631"/>
      <c r="PNO3" s="631"/>
      <c r="PNP3" s="631"/>
      <c r="PNQ3" s="631"/>
      <c r="PNR3" s="631"/>
      <c r="PNS3" s="631"/>
      <c r="PNT3" s="631"/>
      <c r="PNU3" s="631"/>
      <c r="PNV3" s="631"/>
      <c r="PNW3" s="631"/>
      <c r="PNX3" s="631"/>
      <c r="PNY3" s="631"/>
      <c r="PNZ3" s="631"/>
      <c r="POA3" s="631"/>
      <c r="POB3" s="631"/>
      <c r="POC3" s="631"/>
      <c r="POD3" s="631"/>
      <c r="POE3" s="631"/>
      <c r="POF3" s="631"/>
      <c r="POG3" s="631"/>
      <c r="POH3" s="631"/>
      <c r="POI3" s="631"/>
      <c r="POJ3" s="631"/>
      <c r="POK3" s="631"/>
      <c r="POL3" s="631"/>
      <c r="POM3" s="631"/>
      <c r="PON3" s="631"/>
      <c r="POO3" s="631"/>
      <c r="POP3" s="631"/>
      <c r="POQ3" s="631"/>
      <c r="POR3" s="631"/>
      <c r="POS3" s="631"/>
      <c r="POT3" s="631"/>
      <c r="POU3" s="631"/>
      <c r="POV3" s="631"/>
      <c r="POW3" s="631"/>
      <c r="POX3" s="631"/>
      <c r="POY3" s="631"/>
      <c r="POZ3" s="631"/>
      <c r="PPA3" s="631"/>
      <c r="PPB3" s="631"/>
      <c r="PPC3" s="631"/>
      <c r="PPD3" s="631"/>
      <c r="PPE3" s="631"/>
      <c r="PPF3" s="631"/>
      <c r="PPG3" s="631"/>
      <c r="PPH3" s="631"/>
      <c r="PPI3" s="631"/>
      <c r="PPJ3" s="631"/>
      <c r="PPK3" s="631"/>
      <c r="PPL3" s="631"/>
      <c r="PPM3" s="631"/>
      <c r="PPN3" s="631"/>
      <c r="PPO3" s="631"/>
      <c r="PPP3" s="631"/>
      <c r="PPQ3" s="631"/>
      <c r="PPR3" s="631"/>
      <c r="PPS3" s="631"/>
      <c r="PPT3" s="631"/>
      <c r="PPU3" s="631"/>
      <c r="PPV3" s="631"/>
      <c r="PPW3" s="631"/>
      <c r="PPX3" s="631"/>
      <c r="PPY3" s="631"/>
      <c r="PPZ3" s="631"/>
      <c r="PQA3" s="631"/>
      <c r="PQB3" s="631"/>
      <c r="PQC3" s="631"/>
      <c r="PQD3" s="631"/>
      <c r="PQE3" s="631"/>
      <c r="PQF3" s="631"/>
      <c r="PQG3" s="631"/>
      <c r="PQH3" s="631"/>
      <c r="PQI3" s="631"/>
      <c r="PQJ3" s="631"/>
      <c r="PQK3" s="631"/>
      <c r="PQL3" s="631"/>
      <c r="PQM3" s="631"/>
      <c r="PQN3" s="631"/>
      <c r="PQO3" s="631"/>
      <c r="PQP3" s="631"/>
      <c r="PQQ3" s="631"/>
      <c r="PQR3" s="631"/>
      <c r="PQS3" s="631"/>
      <c r="PQT3" s="631"/>
      <c r="PQU3" s="631"/>
      <c r="PQV3" s="631"/>
      <c r="PQW3" s="631"/>
      <c r="PQX3" s="631"/>
      <c r="PQY3" s="631"/>
      <c r="PQZ3" s="631"/>
      <c r="PRA3" s="631"/>
      <c r="PRB3" s="631"/>
      <c r="PRC3" s="631"/>
      <c r="PRD3" s="631"/>
      <c r="PRE3" s="631"/>
      <c r="PRF3" s="631"/>
      <c r="PRG3" s="631"/>
      <c r="PRH3" s="631"/>
      <c r="PRI3" s="631"/>
      <c r="PRJ3" s="631"/>
      <c r="PRK3" s="631"/>
      <c r="PRL3" s="631"/>
      <c r="PRM3" s="631"/>
      <c r="PRN3" s="631"/>
      <c r="PRO3" s="631"/>
      <c r="PRP3" s="631"/>
      <c r="PRQ3" s="631"/>
      <c r="PRR3" s="631"/>
      <c r="PRS3" s="631"/>
      <c r="PRT3" s="631"/>
      <c r="PRU3" s="631"/>
      <c r="PRV3" s="631"/>
      <c r="PRW3" s="631"/>
      <c r="PRX3" s="631"/>
      <c r="PRY3" s="631"/>
      <c r="PRZ3" s="631"/>
      <c r="PSA3" s="631"/>
      <c r="PSB3" s="631"/>
      <c r="PSC3" s="631"/>
      <c r="PSD3" s="631"/>
      <c r="PSE3" s="631"/>
      <c r="PSF3" s="631"/>
      <c r="PSG3" s="631"/>
      <c r="PSH3" s="631"/>
      <c r="PSI3" s="631"/>
      <c r="PSJ3" s="631"/>
      <c r="PSK3" s="631"/>
      <c r="PSL3" s="631"/>
      <c r="PSM3" s="631"/>
      <c r="PSN3" s="631"/>
      <c r="PSO3" s="631"/>
      <c r="PSP3" s="631"/>
      <c r="PSQ3" s="631"/>
      <c r="PSR3" s="631"/>
      <c r="PSS3" s="631"/>
      <c r="PST3" s="631"/>
      <c r="PSU3" s="631"/>
      <c r="PSV3" s="631"/>
      <c r="PSW3" s="631"/>
      <c r="PSX3" s="631"/>
      <c r="PSY3" s="631"/>
      <c r="PSZ3" s="631"/>
      <c r="PTA3" s="631"/>
      <c r="PTB3" s="631"/>
      <c r="PTC3" s="631"/>
      <c r="PTD3" s="631"/>
      <c r="PTE3" s="631"/>
      <c r="PTF3" s="631"/>
      <c r="PTG3" s="631"/>
      <c r="PTH3" s="631"/>
      <c r="PTI3" s="631"/>
      <c r="PTJ3" s="631"/>
      <c r="PTK3" s="631"/>
      <c r="PTL3" s="631"/>
      <c r="PTM3" s="631"/>
      <c r="PTN3" s="631"/>
      <c r="PTO3" s="631"/>
      <c r="PTP3" s="631"/>
      <c r="PTQ3" s="631"/>
      <c r="PTR3" s="631"/>
      <c r="PTS3" s="631"/>
      <c r="PTT3" s="631"/>
      <c r="PTU3" s="631"/>
      <c r="PTV3" s="631"/>
      <c r="PTW3" s="631"/>
      <c r="PTX3" s="631"/>
      <c r="PTY3" s="631"/>
      <c r="PTZ3" s="631"/>
      <c r="PUA3" s="631"/>
      <c r="PUB3" s="631"/>
      <c r="PUC3" s="631"/>
      <c r="PUD3" s="631"/>
      <c r="PUE3" s="631"/>
      <c r="PUF3" s="631"/>
      <c r="PUG3" s="631"/>
      <c r="PUH3" s="631"/>
      <c r="PUI3" s="631"/>
      <c r="PUJ3" s="631"/>
      <c r="PUK3" s="631"/>
      <c r="PUL3" s="631"/>
      <c r="PUM3" s="631"/>
      <c r="PUN3" s="631"/>
      <c r="PUO3" s="631"/>
      <c r="PUP3" s="631"/>
      <c r="PUQ3" s="631"/>
      <c r="PUR3" s="631"/>
      <c r="PUS3" s="631"/>
      <c r="PUT3" s="631"/>
      <c r="PUU3" s="631"/>
      <c r="PUV3" s="631"/>
      <c r="PUW3" s="631"/>
      <c r="PUX3" s="631"/>
      <c r="PUY3" s="631"/>
      <c r="PUZ3" s="631"/>
      <c r="PVA3" s="631"/>
      <c r="PVB3" s="631"/>
      <c r="PVC3" s="631"/>
      <c r="PVD3" s="631"/>
      <c r="PVE3" s="631"/>
      <c r="PVF3" s="631"/>
      <c r="PVG3" s="631"/>
      <c r="PVH3" s="631"/>
      <c r="PVI3" s="631"/>
      <c r="PVJ3" s="631"/>
      <c r="PVK3" s="631"/>
      <c r="PVL3" s="631"/>
      <c r="PVM3" s="631"/>
      <c r="PVN3" s="631"/>
      <c r="PVO3" s="631"/>
      <c r="PVP3" s="631"/>
      <c r="PVQ3" s="631"/>
      <c r="PVR3" s="631"/>
      <c r="PVS3" s="631"/>
      <c r="PVT3" s="631"/>
      <c r="PVU3" s="631"/>
      <c r="PVV3" s="631"/>
      <c r="PVW3" s="631"/>
      <c r="PVX3" s="631"/>
      <c r="PVY3" s="631"/>
      <c r="PVZ3" s="631"/>
      <c r="PWA3" s="631"/>
      <c r="PWB3" s="631"/>
      <c r="PWC3" s="631"/>
      <c r="PWD3" s="631"/>
      <c r="PWE3" s="631"/>
      <c r="PWF3" s="631"/>
      <c r="PWG3" s="631"/>
      <c r="PWH3" s="631"/>
      <c r="PWI3" s="631"/>
      <c r="PWJ3" s="631"/>
      <c r="PWK3" s="631"/>
      <c r="PWL3" s="631"/>
      <c r="PWM3" s="631"/>
      <c r="PWN3" s="631"/>
      <c r="PWO3" s="631"/>
      <c r="PWP3" s="631"/>
      <c r="PWQ3" s="631"/>
      <c r="PWR3" s="631"/>
      <c r="PWS3" s="631"/>
      <c r="PWT3" s="631"/>
      <c r="PWU3" s="631"/>
      <c r="PWV3" s="631"/>
      <c r="PWW3" s="631"/>
      <c r="PWX3" s="631"/>
      <c r="PWY3" s="631"/>
      <c r="PWZ3" s="631"/>
      <c r="PXA3" s="631"/>
      <c r="PXB3" s="631"/>
      <c r="PXC3" s="631"/>
      <c r="PXD3" s="631"/>
      <c r="PXE3" s="631"/>
      <c r="PXF3" s="631"/>
      <c r="PXG3" s="631"/>
      <c r="PXH3" s="631"/>
      <c r="PXI3" s="631"/>
      <c r="PXJ3" s="631"/>
      <c r="PXK3" s="631"/>
      <c r="PXL3" s="631"/>
      <c r="PXM3" s="631"/>
      <c r="PXN3" s="631"/>
      <c r="PXO3" s="631"/>
      <c r="PXP3" s="631"/>
      <c r="PXQ3" s="631"/>
      <c r="PXR3" s="631"/>
      <c r="PXS3" s="631"/>
      <c r="PXT3" s="631"/>
      <c r="PXU3" s="631"/>
      <c r="PXV3" s="631"/>
      <c r="PXW3" s="631"/>
      <c r="PXX3" s="631"/>
      <c r="PXY3" s="631"/>
      <c r="PXZ3" s="631"/>
      <c r="PYA3" s="631"/>
      <c r="PYB3" s="631"/>
      <c r="PYC3" s="631"/>
      <c r="PYD3" s="631"/>
      <c r="PYE3" s="631"/>
      <c r="PYF3" s="631"/>
      <c r="PYG3" s="631"/>
      <c r="PYH3" s="631"/>
      <c r="PYI3" s="631"/>
      <c r="PYJ3" s="631"/>
      <c r="PYK3" s="631"/>
      <c r="PYL3" s="631"/>
      <c r="PYM3" s="631"/>
      <c r="PYN3" s="631"/>
      <c r="PYO3" s="631"/>
      <c r="PYP3" s="631"/>
      <c r="PYQ3" s="631"/>
      <c r="PYR3" s="631"/>
      <c r="PYS3" s="631"/>
      <c r="PYT3" s="631"/>
      <c r="PYU3" s="631"/>
      <c r="PYV3" s="631"/>
      <c r="PYW3" s="631"/>
      <c r="PYX3" s="631"/>
      <c r="PYY3" s="631"/>
      <c r="PYZ3" s="631"/>
      <c r="PZA3" s="631"/>
      <c r="PZB3" s="631"/>
      <c r="PZC3" s="631"/>
      <c r="PZD3" s="631"/>
      <c r="PZE3" s="631"/>
      <c r="PZF3" s="631"/>
      <c r="PZG3" s="631"/>
      <c r="PZH3" s="631"/>
      <c r="PZI3" s="631"/>
      <c r="PZJ3" s="631"/>
      <c r="PZK3" s="631"/>
      <c r="PZL3" s="631"/>
      <c r="PZM3" s="631"/>
      <c r="PZN3" s="631"/>
      <c r="PZO3" s="631"/>
      <c r="PZP3" s="631"/>
      <c r="PZQ3" s="631"/>
      <c r="PZR3" s="631"/>
      <c r="PZS3" s="631"/>
      <c r="PZT3" s="631"/>
      <c r="PZU3" s="631"/>
      <c r="PZV3" s="631"/>
      <c r="PZW3" s="631"/>
      <c r="PZX3" s="631"/>
      <c r="PZY3" s="631"/>
      <c r="PZZ3" s="631"/>
      <c r="QAA3" s="631"/>
      <c r="QAB3" s="631"/>
      <c r="QAC3" s="631"/>
      <c r="QAD3" s="631"/>
      <c r="QAE3" s="631"/>
      <c r="QAF3" s="631"/>
      <c r="QAG3" s="631"/>
      <c r="QAH3" s="631"/>
      <c r="QAI3" s="631"/>
      <c r="QAJ3" s="631"/>
      <c r="QAK3" s="631"/>
      <c r="QAL3" s="631"/>
      <c r="QAM3" s="631"/>
      <c r="QAN3" s="631"/>
      <c r="QAO3" s="631"/>
      <c r="QAP3" s="631"/>
      <c r="QAQ3" s="631"/>
      <c r="QAR3" s="631"/>
      <c r="QAS3" s="631"/>
      <c r="QAT3" s="631"/>
      <c r="QAU3" s="631"/>
      <c r="QAV3" s="631"/>
      <c r="QAW3" s="631"/>
      <c r="QAX3" s="631"/>
      <c r="QAY3" s="631"/>
      <c r="QAZ3" s="631"/>
      <c r="QBA3" s="631"/>
      <c r="QBB3" s="631"/>
      <c r="QBC3" s="631"/>
      <c r="QBD3" s="631"/>
      <c r="QBE3" s="631"/>
      <c r="QBF3" s="631"/>
      <c r="QBG3" s="631"/>
      <c r="QBH3" s="631"/>
      <c r="QBI3" s="631"/>
      <c r="QBJ3" s="631"/>
      <c r="QBK3" s="631"/>
      <c r="QBL3" s="631"/>
      <c r="QBM3" s="631"/>
      <c r="QBN3" s="631"/>
      <c r="QBO3" s="631"/>
      <c r="QBP3" s="631"/>
      <c r="QBQ3" s="631"/>
      <c r="QBR3" s="631"/>
      <c r="QBS3" s="631"/>
      <c r="QBT3" s="631"/>
      <c r="QBU3" s="631"/>
      <c r="QBV3" s="631"/>
      <c r="QBW3" s="631"/>
      <c r="QBX3" s="631"/>
      <c r="QBY3" s="631"/>
      <c r="QBZ3" s="631"/>
      <c r="QCA3" s="631"/>
      <c r="QCB3" s="631"/>
      <c r="QCC3" s="631"/>
      <c r="QCD3" s="631"/>
      <c r="QCE3" s="631"/>
      <c r="QCF3" s="631"/>
      <c r="QCG3" s="631"/>
      <c r="QCH3" s="631"/>
      <c r="QCI3" s="631"/>
      <c r="QCJ3" s="631"/>
      <c r="QCK3" s="631"/>
      <c r="QCL3" s="631"/>
      <c r="QCM3" s="631"/>
      <c r="QCN3" s="631"/>
      <c r="QCO3" s="631"/>
      <c r="QCP3" s="631"/>
      <c r="QCQ3" s="631"/>
      <c r="QCR3" s="631"/>
      <c r="QCS3" s="631"/>
      <c r="QCT3" s="631"/>
      <c r="QCU3" s="631"/>
      <c r="QCV3" s="631"/>
      <c r="QCW3" s="631"/>
      <c r="QCX3" s="631"/>
      <c r="QCY3" s="631"/>
      <c r="QCZ3" s="631"/>
      <c r="QDA3" s="631"/>
      <c r="QDB3" s="631"/>
      <c r="QDC3" s="631"/>
      <c r="QDD3" s="631"/>
      <c r="QDE3" s="631"/>
      <c r="QDF3" s="631"/>
      <c r="QDG3" s="631"/>
      <c r="QDH3" s="631"/>
      <c r="QDI3" s="631"/>
      <c r="QDJ3" s="631"/>
      <c r="QDK3" s="631"/>
      <c r="QDL3" s="631"/>
      <c r="QDM3" s="631"/>
      <c r="QDN3" s="631"/>
      <c r="QDO3" s="631"/>
      <c r="QDP3" s="631"/>
      <c r="QDQ3" s="631"/>
      <c r="QDR3" s="631"/>
      <c r="QDS3" s="631"/>
      <c r="QDT3" s="631"/>
      <c r="QDU3" s="631"/>
      <c r="QDV3" s="631"/>
      <c r="QDW3" s="631"/>
      <c r="QDX3" s="631"/>
      <c r="QDY3" s="631"/>
      <c r="QDZ3" s="631"/>
      <c r="QEA3" s="631"/>
      <c r="QEB3" s="631"/>
      <c r="QEC3" s="631"/>
      <c r="QED3" s="631"/>
      <c r="QEE3" s="631"/>
      <c r="QEF3" s="631"/>
      <c r="QEG3" s="631"/>
      <c r="QEH3" s="631"/>
      <c r="QEI3" s="631"/>
      <c r="QEJ3" s="631"/>
      <c r="QEK3" s="631"/>
      <c r="QEL3" s="631"/>
      <c r="QEM3" s="631"/>
      <c r="QEN3" s="631"/>
      <c r="QEO3" s="631"/>
      <c r="QEP3" s="631"/>
      <c r="QEQ3" s="631"/>
      <c r="QER3" s="631"/>
      <c r="QES3" s="631"/>
      <c r="QET3" s="631"/>
      <c r="QEU3" s="631"/>
      <c r="QEV3" s="631"/>
      <c r="QEW3" s="631"/>
      <c r="QEX3" s="631"/>
      <c r="QEY3" s="631"/>
      <c r="QEZ3" s="631"/>
      <c r="QFA3" s="631"/>
      <c r="QFB3" s="631"/>
      <c r="QFC3" s="631"/>
      <c r="QFD3" s="631"/>
      <c r="QFE3" s="631"/>
      <c r="QFF3" s="631"/>
      <c r="QFG3" s="631"/>
      <c r="QFH3" s="631"/>
      <c r="QFI3" s="631"/>
      <c r="QFJ3" s="631"/>
      <c r="QFK3" s="631"/>
      <c r="QFL3" s="631"/>
      <c r="QFM3" s="631"/>
      <c r="QFN3" s="631"/>
      <c r="QFO3" s="631"/>
      <c r="QFP3" s="631"/>
      <c r="QFQ3" s="631"/>
      <c r="QFR3" s="631"/>
      <c r="QFS3" s="631"/>
      <c r="QFT3" s="631"/>
      <c r="QFU3" s="631"/>
      <c r="QFV3" s="631"/>
      <c r="QFW3" s="631"/>
      <c r="QFX3" s="631"/>
      <c r="QFY3" s="631"/>
      <c r="QFZ3" s="631"/>
      <c r="QGA3" s="631"/>
      <c r="QGB3" s="631"/>
      <c r="QGC3" s="631"/>
      <c r="QGD3" s="631"/>
      <c r="QGE3" s="631"/>
      <c r="QGF3" s="631"/>
      <c r="QGG3" s="631"/>
      <c r="QGH3" s="631"/>
      <c r="QGI3" s="631"/>
      <c r="QGJ3" s="631"/>
      <c r="QGK3" s="631"/>
      <c r="QGL3" s="631"/>
      <c r="QGM3" s="631"/>
      <c r="QGN3" s="631"/>
      <c r="QGO3" s="631"/>
      <c r="QGP3" s="631"/>
      <c r="QGQ3" s="631"/>
      <c r="QGR3" s="631"/>
      <c r="QGS3" s="631"/>
      <c r="QGT3" s="631"/>
      <c r="QGU3" s="631"/>
      <c r="QGV3" s="631"/>
      <c r="QGW3" s="631"/>
      <c r="QGX3" s="631"/>
      <c r="QGY3" s="631"/>
      <c r="QGZ3" s="631"/>
      <c r="QHA3" s="631"/>
      <c r="QHB3" s="631"/>
      <c r="QHC3" s="631"/>
      <c r="QHD3" s="631"/>
      <c r="QHE3" s="631"/>
      <c r="QHF3" s="631"/>
      <c r="QHG3" s="631"/>
      <c r="QHH3" s="631"/>
      <c r="QHI3" s="631"/>
      <c r="QHJ3" s="631"/>
      <c r="QHK3" s="631"/>
      <c r="QHL3" s="631"/>
      <c r="QHM3" s="631"/>
      <c r="QHN3" s="631"/>
      <c r="QHO3" s="631"/>
      <c r="QHP3" s="631"/>
      <c r="QHQ3" s="631"/>
      <c r="QHR3" s="631"/>
      <c r="QHS3" s="631"/>
      <c r="QHT3" s="631"/>
      <c r="QHU3" s="631"/>
      <c r="QHV3" s="631"/>
      <c r="QHW3" s="631"/>
      <c r="QHX3" s="631"/>
      <c r="QHY3" s="631"/>
      <c r="QHZ3" s="631"/>
      <c r="QIA3" s="631"/>
      <c r="QIB3" s="631"/>
      <c r="QIC3" s="631"/>
      <c r="QID3" s="631"/>
      <c r="QIE3" s="631"/>
      <c r="QIF3" s="631"/>
      <c r="QIG3" s="631"/>
      <c r="QIH3" s="631"/>
      <c r="QII3" s="631"/>
      <c r="QIJ3" s="631"/>
      <c r="QIK3" s="631"/>
      <c r="QIL3" s="631"/>
      <c r="QIM3" s="631"/>
      <c r="QIN3" s="631"/>
      <c r="QIO3" s="631"/>
      <c r="QIP3" s="631"/>
      <c r="QIQ3" s="631"/>
      <c r="QIR3" s="631"/>
      <c r="QIS3" s="631"/>
      <c r="QIT3" s="631"/>
      <c r="QIU3" s="631"/>
      <c r="QIV3" s="631"/>
      <c r="QIW3" s="631"/>
      <c r="QIX3" s="631"/>
      <c r="QIY3" s="631"/>
      <c r="QIZ3" s="631"/>
      <c r="QJA3" s="631"/>
      <c r="QJB3" s="631"/>
      <c r="QJC3" s="631"/>
      <c r="QJD3" s="631"/>
      <c r="QJE3" s="631"/>
      <c r="QJF3" s="631"/>
      <c r="QJG3" s="631"/>
      <c r="QJH3" s="631"/>
      <c r="QJI3" s="631"/>
      <c r="QJJ3" s="631"/>
      <c r="QJK3" s="631"/>
      <c r="QJL3" s="631"/>
      <c r="QJM3" s="631"/>
      <c r="QJN3" s="631"/>
      <c r="QJO3" s="631"/>
      <c r="QJP3" s="631"/>
      <c r="QJQ3" s="631"/>
      <c r="QJR3" s="631"/>
      <c r="QJS3" s="631"/>
      <c r="QJT3" s="631"/>
      <c r="QJU3" s="631"/>
      <c r="QJV3" s="631"/>
      <c r="QJW3" s="631"/>
      <c r="QJX3" s="631"/>
      <c r="QJY3" s="631"/>
      <c r="QJZ3" s="631"/>
      <c r="QKA3" s="631"/>
      <c r="QKB3" s="631"/>
      <c r="QKC3" s="631"/>
      <c r="QKD3" s="631"/>
      <c r="QKE3" s="631"/>
      <c r="QKF3" s="631"/>
      <c r="QKG3" s="631"/>
      <c r="QKH3" s="631"/>
      <c r="QKI3" s="631"/>
      <c r="QKJ3" s="631"/>
      <c r="QKK3" s="631"/>
      <c r="QKL3" s="631"/>
      <c r="QKM3" s="631"/>
      <c r="QKN3" s="631"/>
      <c r="QKO3" s="631"/>
      <c r="QKP3" s="631"/>
      <c r="QKQ3" s="631"/>
      <c r="QKR3" s="631"/>
      <c r="QKS3" s="631"/>
      <c r="QKT3" s="631"/>
      <c r="QKU3" s="631"/>
      <c r="QKV3" s="631"/>
      <c r="QKW3" s="631"/>
      <c r="QKX3" s="631"/>
      <c r="QKY3" s="631"/>
      <c r="QKZ3" s="631"/>
      <c r="QLA3" s="631"/>
      <c r="QLB3" s="631"/>
      <c r="QLC3" s="631"/>
      <c r="QLD3" s="631"/>
      <c r="QLE3" s="631"/>
      <c r="QLF3" s="631"/>
      <c r="QLG3" s="631"/>
      <c r="QLH3" s="631"/>
      <c r="QLI3" s="631"/>
      <c r="QLJ3" s="631"/>
      <c r="QLK3" s="631"/>
      <c r="QLL3" s="631"/>
      <c r="QLM3" s="631"/>
      <c r="QLN3" s="631"/>
      <c r="QLO3" s="631"/>
      <c r="QLP3" s="631"/>
      <c r="QLQ3" s="631"/>
      <c r="QLR3" s="631"/>
      <c r="QLS3" s="631"/>
      <c r="QLT3" s="631"/>
      <c r="QLU3" s="631"/>
      <c r="QLV3" s="631"/>
      <c r="QLW3" s="631"/>
      <c r="QLX3" s="631"/>
      <c r="QLY3" s="631"/>
      <c r="QLZ3" s="631"/>
      <c r="QMA3" s="631"/>
      <c r="QMB3" s="631"/>
      <c r="QMC3" s="631"/>
      <c r="QMD3" s="631"/>
      <c r="QME3" s="631"/>
      <c r="QMF3" s="631"/>
      <c r="QMG3" s="631"/>
      <c r="QMH3" s="631"/>
      <c r="QMI3" s="631"/>
      <c r="QMJ3" s="631"/>
      <c r="QMK3" s="631"/>
      <c r="QML3" s="631"/>
      <c r="QMM3" s="631"/>
      <c r="QMN3" s="631"/>
      <c r="QMO3" s="631"/>
      <c r="QMP3" s="631"/>
      <c r="QMQ3" s="631"/>
      <c r="QMR3" s="631"/>
      <c r="QMS3" s="631"/>
      <c r="QMT3" s="631"/>
      <c r="QMU3" s="631"/>
      <c r="QMV3" s="631"/>
      <c r="QMW3" s="631"/>
      <c r="QMX3" s="631"/>
      <c r="QMY3" s="631"/>
      <c r="QMZ3" s="631"/>
      <c r="QNA3" s="631"/>
      <c r="QNB3" s="631"/>
      <c r="QNC3" s="631"/>
      <c r="QND3" s="631"/>
      <c r="QNE3" s="631"/>
      <c r="QNF3" s="631"/>
      <c r="QNG3" s="631"/>
      <c r="QNH3" s="631"/>
      <c r="QNI3" s="631"/>
      <c r="QNJ3" s="631"/>
      <c r="QNK3" s="631"/>
      <c r="QNL3" s="631"/>
      <c r="QNM3" s="631"/>
      <c r="QNN3" s="631"/>
      <c r="QNO3" s="631"/>
      <c r="QNP3" s="631"/>
      <c r="QNQ3" s="631"/>
      <c r="QNR3" s="631"/>
      <c r="QNS3" s="631"/>
      <c r="QNT3" s="631"/>
      <c r="QNU3" s="631"/>
      <c r="QNV3" s="631"/>
      <c r="QNW3" s="631"/>
      <c r="QNX3" s="631"/>
      <c r="QNY3" s="631"/>
      <c r="QNZ3" s="631"/>
      <c r="QOA3" s="631"/>
      <c r="QOB3" s="631"/>
      <c r="QOC3" s="631"/>
      <c r="QOD3" s="631"/>
      <c r="QOE3" s="631"/>
      <c r="QOF3" s="631"/>
      <c r="QOG3" s="631"/>
      <c r="QOH3" s="631"/>
      <c r="QOI3" s="631"/>
      <c r="QOJ3" s="631"/>
      <c r="QOK3" s="631"/>
      <c r="QOL3" s="631"/>
      <c r="QOM3" s="631"/>
      <c r="QON3" s="631"/>
      <c r="QOO3" s="631"/>
      <c r="QOP3" s="631"/>
      <c r="QOQ3" s="631"/>
      <c r="QOR3" s="631"/>
      <c r="QOS3" s="631"/>
      <c r="QOT3" s="631"/>
      <c r="QOU3" s="631"/>
      <c r="QOV3" s="631"/>
      <c r="QOW3" s="631"/>
      <c r="QOX3" s="631"/>
      <c r="QOY3" s="631"/>
      <c r="QOZ3" s="631"/>
      <c r="QPA3" s="631"/>
      <c r="QPB3" s="631"/>
      <c r="QPC3" s="631"/>
      <c r="QPD3" s="631"/>
      <c r="QPE3" s="631"/>
      <c r="QPF3" s="631"/>
      <c r="QPG3" s="631"/>
      <c r="QPH3" s="631"/>
      <c r="QPI3" s="631"/>
      <c r="QPJ3" s="631"/>
      <c r="QPK3" s="631"/>
      <c r="QPL3" s="631"/>
      <c r="QPM3" s="631"/>
      <c r="QPN3" s="631"/>
      <c r="QPO3" s="631"/>
      <c r="QPP3" s="631"/>
      <c r="QPQ3" s="631"/>
      <c r="QPR3" s="631"/>
      <c r="QPS3" s="631"/>
      <c r="QPT3" s="631"/>
      <c r="QPU3" s="631"/>
      <c r="QPV3" s="631"/>
      <c r="QPW3" s="631"/>
      <c r="QPX3" s="631"/>
      <c r="QPY3" s="631"/>
      <c r="QPZ3" s="631"/>
      <c r="QQA3" s="631"/>
      <c r="QQB3" s="631"/>
      <c r="QQC3" s="631"/>
      <c r="QQD3" s="631"/>
      <c r="QQE3" s="631"/>
      <c r="QQF3" s="631"/>
      <c r="QQG3" s="631"/>
      <c r="QQH3" s="631"/>
      <c r="QQI3" s="631"/>
      <c r="QQJ3" s="631"/>
      <c r="QQK3" s="631"/>
      <c r="QQL3" s="631"/>
      <c r="QQM3" s="631"/>
      <c r="QQN3" s="631"/>
      <c r="QQO3" s="631"/>
      <c r="QQP3" s="631"/>
      <c r="QQQ3" s="631"/>
      <c r="QQR3" s="631"/>
      <c r="QQS3" s="631"/>
      <c r="QQT3" s="631"/>
      <c r="QQU3" s="631"/>
      <c r="QQV3" s="631"/>
      <c r="QQW3" s="631"/>
      <c r="QQX3" s="631"/>
      <c r="QQY3" s="631"/>
      <c r="QQZ3" s="631"/>
      <c r="QRA3" s="631"/>
      <c r="QRB3" s="631"/>
      <c r="QRC3" s="631"/>
      <c r="QRD3" s="631"/>
      <c r="QRE3" s="631"/>
      <c r="QRF3" s="631"/>
      <c r="QRG3" s="631"/>
      <c r="QRH3" s="631"/>
      <c r="QRI3" s="631"/>
      <c r="QRJ3" s="631"/>
      <c r="QRK3" s="631"/>
      <c r="QRL3" s="631"/>
      <c r="QRM3" s="631"/>
      <c r="QRN3" s="631"/>
      <c r="QRO3" s="631"/>
      <c r="QRP3" s="631"/>
      <c r="QRQ3" s="631"/>
      <c r="QRR3" s="631"/>
      <c r="QRS3" s="631"/>
      <c r="QRT3" s="631"/>
      <c r="QRU3" s="631"/>
      <c r="QRV3" s="631"/>
      <c r="QRW3" s="631"/>
      <c r="QRX3" s="631"/>
      <c r="QRY3" s="631"/>
      <c r="QRZ3" s="631"/>
      <c r="QSA3" s="631"/>
      <c r="QSB3" s="631"/>
      <c r="QSC3" s="631"/>
      <c r="QSD3" s="631"/>
      <c r="QSE3" s="631"/>
      <c r="QSF3" s="631"/>
      <c r="QSG3" s="631"/>
      <c r="QSH3" s="631"/>
      <c r="QSI3" s="631"/>
      <c r="QSJ3" s="631"/>
      <c r="QSK3" s="631"/>
      <c r="QSL3" s="631"/>
      <c r="QSM3" s="631"/>
      <c r="QSN3" s="631"/>
      <c r="QSO3" s="631"/>
      <c r="QSP3" s="631"/>
      <c r="QSQ3" s="631"/>
      <c r="QSR3" s="631"/>
      <c r="QSS3" s="631"/>
      <c r="QST3" s="631"/>
      <c r="QSU3" s="631"/>
      <c r="QSV3" s="631"/>
      <c r="QSW3" s="631"/>
      <c r="QSX3" s="631"/>
      <c r="QSY3" s="631"/>
      <c r="QSZ3" s="631"/>
      <c r="QTA3" s="631"/>
      <c r="QTB3" s="631"/>
      <c r="QTC3" s="631"/>
      <c r="QTD3" s="631"/>
      <c r="QTE3" s="631"/>
      <c r="QTF3" s="631"/>
      <c r="QTG3" s="631"/>
      <c r="QTH3" s="631"/>
      <c r="QTI3" s="631"/>
      <c r="QTJ3" s="631"/>
      <c r="QTK3" s="631"/>
      <c r="QTL3" s="631"/>
      <c r="QTM3" s="631"/>
      <c r="QTN3" s="631"/>
      <c r="QTO3" s="631"/>
      <c r="QTP3" s="631"/>
      <c r="QTQ3" s="631"/>
      <c r="QTR3" s="631"/>
      <c r="QTS3" s="631"/>
      <c r="QTT3" s="631"/>
      <c r="QTU3" s="631"/>
      <c r="QTV3" s="631"/>
      <c r="QTW3" s="631"/>
      <c r="QTX3" s="631"/>
      <c r="QTY3" s="631"/>
      <c r="QTZ3" s="631"/>
      <c r="QUA3" s="631"/>
      <c r="QUB3" s="631"/>
      <c r="QUC3" s="631"/>
      <c r="QUD3" s="631"/>
      <c r="QUE3" s="631"/>
      <c r="QUF3" s="631"/>
      <c r="QUG3" s="631"/>
      <c r="QUH3" s="631"/>
      <c r="QUI3" s="631"/>
      <c r="QUJ3" s="631"/>
      <c r="QUK3" s="631"/>
      <c r="QUL3" s="631"/>
      <c r="QUM3" s="631"/>
      <c r="QUN3" s="631"/>
      <c r="QUO3" s="631"/>
      <c r="QUP3" s="631"/>
      <c r="QUQ3" s="631"/>
      <c r="QUR3" s="631"/>
      <c r="QUS3" s="631"/>
      <c r="QUT3" s="631"/>
      <c r="QUU3" s="631"/>
      <c r="QUV3" s="631"/>
      <c r="QUW3" s="631"/>
      <c r="QUX3" s="631"/>
      <c r="QUY3" s="631"/>
      <c r="QUZ3" s="631"/>
      <c r="QVA3" s="631"/>
      <c r="QVB3" s="631"/>
      <c r="QVC3" s="631"/>
      <c r="QVD3" s="631"/>
      <c r="QVE3" s="631"/>
      <c r="QVF3" s="631"/>
      <c r="QVG3" s="631"/>
      <c r="QVH3" s="631"/>
      <c r="QVI3" s="631"/>
      <c r="QVJ3" s="631"/>
      <c r="QVK3" s="631"/>
      <c r="QVL3" s="631"/>
      <c r="QVM3" s="631"/>
      <c r="QVN3" s="631"/>
      <c r="QVO3" s="631"/>
      <c r="QVP3" s="631"/>
      <c r="QVQ3" s="631"/>
      <c r="QVR3" s="631"/>
      <c r="QVS3" s="631"/>
      <c r="QVT3" s="631"/>
      <c r="QVU3" s="631"/>
      <c r="QVV3" s="631"/>
      <c r="QVW3" s="631"/>
      <c r="QVX3" s="631"/>
      <c r="QVY3" s="631"/>
      <c r="QVZ3" s="631"/>
      <c r="QWA3" s="631"/>
      <c r="QWB3" s="631"/>
      <c r="QWC3" s="631"/>
      <c r="QWD3" s="631"/>
      <c r="QWE3" s="631"/>
      <c r="QWF3" s="631"/>
      <c r="QWG3" s="631"/>
      <c r="QWH3" s="631"/>
      <c r="QWI3" s="631"/>
      <c r="QWJ3" s="631"/>
      <c r="QWK3" s="631"/>
      <c r="QWL3" s="631"/>
      <c r="QWM3" s="631"/>
      <c r="QWN3" s="631"/>
      <c r="QWO3" s="631"/>
      <c r="QWP3" s="631"/>
      <c r="QWQ3" s="631"/>
      <c r="QWR3" s="631"/>
      <c r="QWS3" s="631"/>
      <c r="QWT3" s="631"/>
      <c r="QWU3" s="631"/>
      <c r="QWV3" s="631"/>
      <c r="QWW3" s="631"/>
      <c r="QWX3" s="631"/>
      <c r="QWY3" s="631"/>
      <c r="QWZ3" s="631"/>
      <c r="QXA3" s="631"/>
      <c r="QXB3" s="631"/>
      <c r="QXC3" s="631"/>
      <c r="QXD3" s="631"/>
      <c r="QXE3" s="631"/>
      <c r="QXF3" s="631"/>
      <c r="QXG3" s="631"/>
      <c r="QXH3" s="631"/>
      <c r="QXI3" s="631"/>
      <c r="QXJ3" s="631"/>
      <c r="QXK3" s="631"/>
      <c r="QXL3" s="631"/>
      <c r="QXM3" s="631"/>
      <c r="QXN3" s="631"/>
      <c r="QXO3" s="631"/>
      <c r="QXP3" s="631"/>
      <c r="QXQ3" s="631"/>
      <c r="QXR3" s="631"/>
      <c r="QXS3" s="631"/>
      <c r="QXT3" s="631"/>
      <c r="QXU3" s="631"/>
      <c r="QXV3" s="631"/>
      <c r="QXW3" s="631"/>
      <c r="QXX3" s="631"/>
      <c r="QXY3" s="631"/>
      <c r="QXZ3" s="631"/>
      <c r="QYA3" s="631"/>
      <c r="QYB3" s="631"/>
      <c r="QYC3" s="631"/>
      <c r="QYD3" s="631"/>
      <c r="QYE3" s="631"/>
      <c r="QYF3" s="631"/>
      <c r="QYG3" s="631"/>
      <c r="QYH3" s="631"/>
      <c r="QYI3" s="631"/>
      <c r="QYJ3" s="631"/>
      <c r="QYK3" s="631"/>
      <c r="QYL3" s="631"/>
      <c r="QYM3" s="631"/>
      <c r="QYN3" s="631"/>
      <c r="QYO3" s="631"/>
      <c r="QYP3" s="631"/>
      <c r="QYQ3" s="631"/>
      <c r="QYR3" s="631"/>
      <c r="QYS3" s="631"/>
      <c r="QYT3" s="631"/>
      <c r="QYU3" s="631"/>
      <c r="QYV3" s="631"/>
      <c r="QYW3" s="631"/>
      <c r="QYX3" s="631"/>
      <c r="QYY3" s="631"/>
      <c r="QYZ3" s="631"/>
      <c r="QZA3" s="631"/>
      <c r="QZB3" s="631"/>
      <c r="QZC3" s="631"/>
      <c r="QZD3" s="631"/>
      <c r="QZE3" s="631"/>
      <c r="QZF3" s="631"/>
      <c r="QZG3" s="631"/>
      <c r="QZH3" s="631"/>
      <c r="QZI3" s="631"/>
      <c r="QZJ3" s="631"/>
      <c r="QZK3" s="631"/>
      <c r="QZL3" s="631"/>
      <c r="QZM3" s="631"/>
      <c r="QZN3" s="631"/>
      <c r="QZO3" s="631"/>
      <c r="QZP3" s="631"/>
      <c r="QZQ3" s="631"/>
      <c r="QZR3" s="631"/>
      <c r="QZS3" s="631"/>
      <c r="QZT3" s="631"/>
      <c r="QZU3" s="631"/>
      <c r="QZV3" s="631"/>
      <c r="QZW3" s="631"/>
      <c r="QZX3" s="631"/>
      <c r="QZY3" s="631"/>
      <c r="QZZ3" s="631"/>
      <c r="RAA3" s="631"/>
      <c r="RAB3" s="631"/>
      <c r="RAC3" s="631"/>
      <c r="RAD3" s="631"/>
      <c r="RAE3" s="631"/>
      <c r="RAF3" s="631"/>
      <c r="RAG3" s="631"/>
      <c r="RAH3" s="631"/>
      <c r="RAI3" s="631"/>
      <c r="RAJ3" s="631"/>
      <c r="RAK3" s="631"/>
      <c r="RAL3" s="631"/>
      <c r="RAM3" s="631"/>
      <c r="RAN3" s="631"/>
      <c r="RAO3" s="631"/>
      <c r="RAP3" s="631"/>
      <c r="RAQ3" s="631"/>
      <c r="RAR3" s="631"/>
      <c r="RAS3" s="631"/>
      <c r="RAT3" s="631"/>
      <c r="RAU3" s="631"/>
      <c r="RAV3" s="631"/>
      <c r="RAW3" s="631"/>
      <c r="RAX3" s="631"/>
      <c r="RAY3" s="631"/>
      <c r="RAZ3" s="631"/>
      <c r="RBA3" s="631"/>
      <c r="RBB3" s="631"/>
      <c r="RBC3" s="631"/>
      <c r="RBD3" s="631"/>
      <c r="RBE3" s="631"/>
      <c r="RBF3" s="631"/>
      <c r="RBG3" s="631"/>
      <c r="RBH3" s="631"/>
      <c r="RBI3" s="631"/>
      <c r="RBJ3" s="631"/>
      <c r="RBK3" s="631"/>
      <c r="RBL3" s="631"/>
      <c r="RBM3" s="631"/>
      <c r="RBN3" s="631"/>
      <c r="RBO3" s="631"/>
      <c r="RBP3" s="631"/>
      <c r="RBQ3" s="631"/>
      <c r="RBR3" s="631"/>
      <c r="RBS3" s="631"/>
      <c r="RBT3" s="631"/>
      <c r="RBU3" s="631"/>
      <c r="RBV3" s="631"/>
      <c r="RBW3" s="631"/>
      <c r="RBX3" s="631"/>
      <c r="RBY3" s="631"/>
      <c r="RBZ3" s="631"/>
      <c r="RCA3" s="631"/>
      <c r="RCB3" s="631"/>
      <c r="RCC3" s="631"/>
      <c r="RCD3" s="631"/>
      <c r="RCE3" s="631"/>
      <c r="RCF3" s="631"/>
      <c r="RCG3" s="631"/>
      <c r="RCH3" s="631"/>
      <c r="RCI3" s="631"/>
      <c r="RCJ3" s="631"/>
      <c r="RCK3" s="631"/>
      <c r="RCL3" s="631"/>
      <c r="RCM3" s="631"/>
      <c r="RCN3" s="631"/>
      <c r="RCO3" s="631"/>
      <c r="RCP3" s="631"/>
      <c r="RCQ3" s="631"/>
      <c r="RCR3" s="631"/>
      <c r="RCS3" s="631"/>
      <c r="RCT3" s="631"/>
      <c r="RCU3" s="631"/>
      <c r="RCV3" s="631"/>
      <c r="RCW3" s="631"/>
      <c r="RCX3" s="631"/>
      <c r="RCY3" s="631"/>
      <c r="RCZ3" s="631"/>
      <c r="RDA3" s="631"/>
      <c r="RDB3" s="631"/>
      <c r="RDC3" s="631"/>
      <c r="RDD3" s="631"/>
      <c r="RDE3" s="631"/>
      <c r="RDF3" s="631"/>
      <c r="RDG3" s="631"/>
      <c r="RDH3" s="631"/>
      <c r="RDI3" s="631"/>
      <c r="RDJ3" s="631"/>
      <c r="RDK3" s="631"/>
      <c r="RDL3" s="631"/>
      <c r="RDM3" s="631"/>
      <c r="RDN3" s="631"/>
      <c r="RDO3" s="631"/>
      <c r="RDP3" s="631"/>
      <c r="RDQ3" s="631"/>
      <c r="RDR3" s="631"/>
      <c r="RDS3" s="631"/>
      <c r="RDT3" s="631"/>
      <c r="RDU3" s="631"/>
      <c r="RDV3" s="631"/>
      <c r="RDW3" s="631"/>
      <c r="RDX3" s="631"/>
      <c r="RDY3" s="631"/>
      <c r="RDZ3" s="631"/>
      <c r="REA3" s="631"/>
      <c r="REB3" s="631"/>
      <c r="REC3" s="631"/>
      <c r="RED3" s="631"/>
      <c r="REE3" s="631"/>
      <c r="REF3" s="631"/>
      <c r="REG3" s="631"/>
      <c r="REH3" s="631"/>
      <c r="REI3" s="631"/>
      <c r="REJ3" s="631"/>
      <c r="REK3" s="631"/>
      <c r="REL3" s="631"/>
      <c r="REM3" s="631"/>
      <c r="REN3" s="631"/>
      <c r="REO3" s="631"/>
      <c r="REP3" s="631"/>
      <c r="REQ3" s="631"/>
      <c r="RER3" s="631"/>
      <c r="RES3" s="631"/>
      <c r="RET3" s="631"/>
      <c r="REU3" s="631"/>
      <c r="REV3" s="631"/>
      <c r="REW3" s="631"/>
      <c r="REX3" s="631"/>
      <c r="REY3" s="631"/>
      <c r="REZ3" s="631"/>
      <c r="RFA3" s="631"/>
      <c r="RFB3" s="631"/>
      <c r="RFC3" s="631"/>
      <c r="RFD3" s="631"/>
      <c r="RFE3" s="631"/>
      <c r="RFF3" s="631"/>
      <c r="RFG3" s="631"/>
      <c r="RFH3" s="631"/>
      <c r="RFI3" s="631"/>
      <c r="RFJ3" s="631"/>
      <c r="RFK3" s="631"/>
      <c r="RFL3" s="631"/>
      <c r="RFM3" s="631"/>
      <c r="RFN3" s="631"/>
      <c r="RFO3" s="631"/>
      <c r="RFP3" s="631"/>
      <c r="RFQ3" s="631"/>
      <c r="RFR3" s="631"/>
      <c r="RFS3" s="631"/>
      <c r="RFT3" s="631"/>
      <c r="RFU3" s="631"/>
      <c r="RFV3" s="631"/>
      <c r="RFW3" s="631"/>
      <c r="RFX3" s="631"/>
      <c r="RFY3" s="631"/>
      <c r="RFZ3" s="631"/>
      <c r="RGA3" s="631"/>
      <c r="RGB3" s="631"/>
      <c r="RGC3" s="631"/>
      <c r="RGD3" s="631"/>
      <c r="RGE3" s="631"/>
      <c r="RGF3" s="631"/>
      <c r="RGG3" s="631"/>
      <c r="RGH3" s="631"/>
      <c r="RGI3" s="631"/>
      <c r="RGJ3" s="631"/>
      <c r="RGK3" s="631"/>
      <c r="RGL3" s="631"/>
      <c r="RGM3" s="631"/>
      <c r="RGN3" s="631"/>
      <c r="RGO3" s="631"/>
      <c r="RGP3" s="631"/>
      <c r="RGQ3" s="631"/>
      <c r="RGR3" s="631"/>
      <c r="RGS3" s="631"/>
      <c r="RGT3" s="631"/>
      <c r="RGU3" s="631"/>
      <c r="RGV3" s="631"/>
      <c r="RGW3" s="631"/>
      <c r="RGX3" s="631"/>
      <c r="RGY3" s="631"/>
      <c r="RGZ3" s="631"/>
      <c r="RHA3" s="631"/>
      <c r="RHB3" s="631"/>
      <c r="RHC3" s="631"/>
      <c r="RHD3" s="631"/>
      <c r="RHE3" s="631"/>
      <c r="RHF3" s="631"/>
      <c r="RHG3" s="631"/>
      <c r="RHH3" s="631"/>
      <c r="RHI3" s="631"/>
      <c r="RHJ3" s="631"/>
      <c r="RHK3" s="631"/>
      <c r="RHL3" s="631"/>
      <c r="RHM3" s="631"/>
      <c r="RHN3" s="631"/>
      <c r="RHO3" s="631"/>
      <c r="RHP3" s="631"/>
      <c r="RHQ3" s="631"/>
      <c r="RHR3" s="631"/>
      <c r="RHS3" s="631"/>
      <c r="RHT3" s="631"/>
      <c r="RHU3" s="631"/>
      <c r="RHV3" s="631"/>
      <c r="RHW3" s="631"/>
      <c r="RHX3" s="631"/>
      <c r="RHY3" s="631"/>
      <c r="RHZ3" s="631"/>
      <c r="RIA3" s="631"/>
      <c r="RIB3" s="631"/>
      <c r="RIC3" s="631"/>
      <c r="RID3" s="631"/>
      <c r="RIE3" s="631"/>
      <c r="RIF3" s="631"/>
      <c r="RIG3" s="631"/>
      <c r="RIH3" s="631"/>
      <c r="RII3" s="631"/>
      <c r="RIJ3" s="631"/>
      <c r="RIK3" s="631"/>
      <c r="RIL3" s="631"/>
      <c r="RIM3" s="631"/>
      <c r="RIN3" s="631"/>
      <c r="RIO3" s="631"/>
      <c r="RIP3" s="631"/>
      <c r="RIQ3" s="631"/>
      <c r="RIR3" s="631"/>
      <c r="RIS3" s="631"/>
      <c r="RIT3" s="631"/>
      <c r="RIU3" s="631"/>
      <c r="RIV3" s="631"/>
      <c r="RIW3" s="631"/>
      <c r="RIX3" s="631"/>
      <c r="RIY3" s="631"/>
      <c r="RIZ3" s="631"/>
      <c r="RJA3" s="631"/>
      <c r="RJB3" s="631"/>
      <c r="RJC3" s="631"/>
      <c r="RJD3" s="631"/>
      <c r="RJE3" s="631"/>
      <c r="RJF3" s="631"/>
      <c r="RJG3" s="631"/>
      <c r="RJH3" s="631"/>
      <c r="RJI3" s="631"/>
      <c r="RJJ3" s="631"/>
      <c r="RJK3" s="631"/>
      <c r="RJL3" s="631"/>
      <c r="RJM3" s="631"/>
      <c r="RJN3" s="631"/>
      <c r="RJO3" s="631"/>
      <c r="RJP3" s="631"/>
      <c r="RJQ3" s="631"/>
      <c r="RJR3" s="631"/>
      <c r="RJS3" s="631"/>
      <c r="RJT3" s="631"/>
      <c r="RJU3" s="631"/>
      <c r="RJV3" s="631"/>
      <c r="RJW3" s="631"/>
      <c r="RJX3" s="631"/>
      <c r="RJY3" s="631"/>
      <c r="RJZ3" s="631"/>
      <c r="RKA3" s="631"/>
      <c r="RKB3" s="631"/>
      <c r="RKC3" s="631"/>
      <c r="RKD3" s="631"/>
      <c r="RKE3" s="631"/>
      <c r="RKF3" s="631"/>
      <c r="RKG3" s="631"/>
      <c r="RKH3" s="631"/>
      <c r="RKI3" s="631"/>
      <c r="RKJ3" s="631"/>
      <c r="RKK3" s="631"/>
      <c r="RKL3" s="631"/>
      <c r="RKM3" s="631"/>
      <c r="RKN3" s="631"/>
      <c r="RKO3" s="631"/>
      <c r="RKP3" s="631"/>
      <c r="RKQ3" s="631"/>
      <c r="RKR3" s="631"/>
      <c r="RKS3" s="631"/>
      <c r="RKT3" s="631"/>
      <c r="RKU3" s="631"/>
      <c r="RKV3" s="631"/>
      <c r="RKW3" s="631"/>
      <c r="RKX3" s="631"/>
      <c r="RKY3" s="631"/>
      <c r="RKZ3" s="631"/>
      <c r="RLA3" s="631"/>
      <c r="RLB3" s="631"/>
      <c r="RLC3" s="631"/>
      <c r="RLD3" s="631"/>
      <c r="RLE3" s="631"/>
      <c r="RLF3" s="631"/>
      <c r="RLG3" s="631"/>
      <c r="RLH3" s="631"/>
      <c r="RLI3" s="631"/>
      <c r="RLJ3" s="631"/>
      <c r="RLK3" s="631"/>
      <c r="RLL3" s="631"/>
      <c r="RLM3" s="631"/>
      <c r="RLN3" s="631"/>
      <c r="RLO3" s="631"/>
      <c r="RLP3" s="631"/>
      <c r="RLQ3" s="631"/>
      <c r="RLR3" s="631"/>
      <c r="RLS3" s="631"/>
      <c r="RLT3" s="631"/>
      <c r="RLU3" s="631"/>
      <c r="RLV3" s="631"/>
      <c r="RLW3" s="631"/>
      <c r="RLX3" s="631"/>
      <c r="RLY3" s="631"/>
      <c r="RLZ3" s="631"/>
      <c r="RMA3" s="631"/>
      <c r="RMB3" s="631"/>
      <c r="RMC3" s="631"/>
      <c r="RMD3" s="631"/>
      <c r="RME3" s="631"/>
      <c r="RMF3" s="631"/>
      <c r="RMG3" s="631"/>
      <c r="RMH3" s="631"/>
      <c r="RMI3" s="631"/>
      <c r="RMJ3" s="631"/>
      <c r="RMK3" s="631"/>
      <c r="RML3" s="631"/>
      <c r="RMM3" s="631"/>
      <c r="RMN3" s="631"/>
      <c r="RMO3" s="631"/>
      <c r="RMP3" s="631"/>
      <c r="RMQ3" s="631"/>
      <c r="RMR3" s="631"/>
      <c r="RMS3" s="631"/>
      <c r="RMT3" s="631"/>
      <c r="RMU3" s="631"/>
      <c r="RMV3" s="631"/>
      <c r="RMW3" s="631"/>
      <c r="RMX3" s="631"/>
      <c r="RMY3" s="631"/>
      <c r="RMZ3" s="631"/>
      <c r="RNA3" s="631"/>
      <c r="RNB3" s="631"/>
      <c r="RNC3" s="631"/>
      <c r="RND3" s="631"/>
      <c r="RNE3" s="631"/>
      <c r="RNF3" s="631"/>
      <c r="RNG3" s="631"/>
      <c r="RNH3" s="631"/>
      <c r="RNI3" s="631"/>
      <c r="RNJ3" s="631"/>
      <c r="RNK3" s="631"/>
      <c r="RNL3" s="631"/>
      <c r="RNM3" s="631"/>
      <c r="RNN3" s="631"/>
      <c r="RNO3" s="631"/>
      <c r="RNP3" s="631"/>
      <c r="RNQ3" s="631"/>
      <c r="RNR3" s="631"/>
      <c r="RNS3" s="631"/>
      <c r="RNT3" s="631"/>
      <c r="RNU3" s="631"/>
      <c r="RNV3" s="631"/>
      <c r="RNW3" s="631"/>
      <c r="RNX3" s="631"/>
      <c r="RNY3" s="631"/>
      <c r="RNZ3" s="631"/>
      <c r="ROA3" s="631"/>
      <c r="ROB3" s="631"/>
      <c r="ROC3" s="631"/>
      <c r="ROD3" s="631"/>
      <c r="ROE3" s="631"/>
      <c r="ROF3" s="631"/>
      <c r="ROG3" s="631"/>
      <c r="ROH3" s="631"/>
      <c r="ROI3" s="631"/>
      <c r="ROJ3" s="631"/>
      <c r="ROK3" s="631"/>
      <c r="ROL3" s="631"/>
      <c r="ROM3" s="631"/>
      <c r="RON3" s="631"/>
      <c r="ROO3" s="631"/>
      <c r="ROP3" s="631"/>
      <c r="ROQ3" s="631"/>
      <c r="ROR3" s="631"/>
      <c r="ROS3" s="631"/>
      <c r="ROT3" s="631"/>
      <c r="ROU3" s="631"/>
      <c r="ROV3" s="631"/>
      <c r="ROW3" s="631"/>
      <c r="ROX3" s="631"/>
      <c r="ROY3" s="631"/>
      <c r="ROZ3" s="631"/>
      <c r="RPA3" s="631"/>
      <c r="RPB3" s="631"/>
      <c r="RPC3" s="631"/>
      <c r="RPD3" s="631"/>
      <c r="RPE3" s="631"/>
      <c r="RPF3" s="631"/>
      <c r="RPG3" s="631"/>
      <c r="RPH3" s="631"/>
      <c r="RPI3" s="631"/>
      <c r="RPJ3" s="631"/>
      <c r="RPK3" s="631"/>
      <c r="RPL3" s="631"/>
      <c r="RPM3" s="631"/>
      <c r="RPN3" s="631"/>
      <c r="RPO3" s="631"/>
      <c r="RPP3" s="631"/>
      <c r="RPQ3" s="631"/>
      <c r="RPR3" s="631"/>
      <c r="RPS3" s="631"/>
      <c r="RPT3" s="631"/>
      <c r="RPU3" s="631"/>
      <c r="RPV3" s="631"/>
      <c r="RPW3" s="631"/>
      <c r="RPX3" s="631"/>
      <c r="RPY3" s="631"/>
      <c r="RPZ3" s="631"/>
      <c r="RQA3" s="631"/>
      <c r="RQB3" s="631"/>
      <c r="RQC3" s="631"/>
      <c r="RQD3" s="631"/>
      <c r="RQE3" s="631"/>
      <c r="RQF3" s="631"/>
      <c r="RQG3" s="631"/>
      <c r="RQH3" s="631"/>
      <c r="RQI3" s="631"/>
      <c r="RQJ3" s="631"/>
      <c r="RQK3" s="631"/>
      <c r="RQL3" s="631"/>
      <c r="RQM3" s="631"/>
      <c r="RQN3" s="631"/>
      <c r="RQO3" s="631"/>
      <c r="RQP3" s="631"/>
      <c r="RQQ3" s="631"/>
      <c r="RQR3" s="631"/>
      <c r="RQS3" s="631"/>
      <c r="RQT3" s="631"/>
      <c r="RQU3" s="631"/>
      <c r="RQV3" s="631"/>
      <c r="RQW3" s="631"/>
      <c r="RQX3" s="631"/>
      <c r="RQY3" s="631"/>
      <c r="RQZ3" s="631"/>
      <c r="RRA3" s="631"/>
      <c r="RRB3" s="631"/>
      <c r="RRC3" s="631"/>
      <c r="RRD3" s="631"/>
      <c r="RRE3" s="631"/>
      <c r="RRF3" s="631"/>
      <c r="RRG3" s="631"/>
      <c r="RRH3" s="631"/>
      <c r="RRI3" s="631"/>
      <c r="RRJ3" s="631"/>
      <c r="RRK3" s="631"/>
      <c r="RRL3" s="631"/>
      <c r="RRM3" s="631"/>
      <c r="RRN3" s="631"/>
      <c r="RRO3" s="631"/>
      <c r="RRP3" s="631"/>
      <c r="RRQ3" s="631"/>
      <c r="RRR3" s="631"/>
      <c r="RRS3" s="631"/>
      <c r="RRT3" s="631"/>
      <c r="RRU3" s="631"/>
      <c r="RRV3" s="631"/>
      <c r="RRW3" s="631"/>
      <c r="RRX3" s="631"/>
      <c r="RRY3" s="631"/>
      <c r="RRZ3" s="631"/>
      <c r="RSA3" s="631"/>
      <c r="RSB3" s="631"/>
      <c r="RSC3" s="631"/>
      <c r="RSD3" s="631"/>
      <c r="RSE3" s="631"/>
      <c r="RSF3" s="631"/>
      <c r="RSG3" s="631"/>
      <c r="RSH3" s="631"/>
      <c r="RSI3" s="631"/>
      <c r="RSJ3" s="631"/>
      <c r="RSK3" s="631"/>
      <c r="RSL3" s="631"/>
      <c r="RSM3" s="631"/>
      <c r="RSN3" s="631"/>
      <c r="RSO3" s="631"/>
      <c r="RSP3" s="631"/>
      <c r="RSQ3" s="631"/>
      <c r="RSR3" s="631"/>
      <c r="RSS3" s="631"/>
      <c r="RST3" s="631"/>
      <c r="RSU3" s="631"/>
      <c r="RSV3" s="631"/>
      <c r="RSW3" s="631"/>
      <c r="RSX3" s="631"/>
      <c r="RSY3" s="631"/>
      <c r="RSZ3" s="631"/>
      <c r="RTA3" s="631"/>
      <c r="RTB3" s="631"/>
      <c r="RTC3" s="631"/>
      <c r="RTD3" s="631"/>
      <c r="RTE3" s="631"/>
      <c r="RTF3" s="631"/>
      <c r="RTG3" s="631"/>
      <c r="RTH3" s="631"/>
      <c r="RTI3" s="631"/>
      <c r="RTJ3" s="631"/>
      <c r="RTK3" s="631"/>
      <c r="RTL3" s="631"/>
      <c r="RTM3" s="631"/>
      <c r="RTN3" s="631"/>
      <c r="RTO3" s="631"/>
      <c r="RTP3" s="631"/>
      <c r="RTQ3" s="631"/>
      <c r="RTR3" s="631"/>
      <c r="RTS3" s="631"/>
      <c r="RTT3" s="631"/>
      <c r="RTU3" s="631"/>
      <c r="RTV3" s="631"/>
      <c r="RTW3" s="631"/>
      <c r="RTX3" s="631"/>
      <c r="RTY3" s="631"/>
      <c r="RTZ3" s="631"/>
      <c r="RUA3" s="631"/>
      <c r="RUB3" s="631"/>
      <c r="RUC3" s="631"/>
      <c r="RUD3" s="631"/>
      <c r="RUE3" s="631"/>
      <c r="RUF3" s="631"/>
      <c r="RUG3" s="631"/>
      <c r="RUH3" s="631"/>
      <c r="RUI3" s="631"/>
      <c r="RUJ3" s="631"/>
      <c r="RUK3" s="631"/>
      <c r="RUL3" s="631"/>
      <c r="RUM3" s="631"/>
      <c r="RUN3" s="631"/>
      <c r="RUO3" s="631"/>
      <c r="RUP3" s="631"/>
      <c r="RUQ3" s="631"/>
      <c r="RUR3" s="631"/>
      <c r="RUS3" s="631"/>
      <c r="RUT3" s="631"/>
      <c r="RUU3" s="631"/>
      <c r="RUV3" s="631"/>
      <c r="RUW3" s="631"/>
      <c r="RUX3" s="631"/>
      <c r="RUY3" s="631"/>
      <c r="RUZ3" s="631"/>
      <c r="RVA3" s="631"/>
      <c r="RVB3" s="631"/>
      <c r="RVC3" s="631"/>
      <c r="RVD3" s="631"/>
      <c r="RVE3" s="631"/>
      <c r="RVF3" s="631"/>
      <c r="RVG3" s="631"/>
      <c r="RVH3" s="631"/>
      <c r="RVI3" s="631"/>
      <c r="RVJ3" s="631"/>
      <c r="RVK3" s="631"/>
      <c r="RVL3" s="631"/>
      <c r="RVM3" s="631"/>
      <c r="RVN3" s="631"/>
      <c r="RVO3" s="631"/>
      <c r="RVP3" s="631"/>
      <c r="RVQ3" s="631"/>
      <c r="RVR3" s="631"/>
      <c r="RVS3" s="631"/>
      <c r="RVT3" s="631"/>
      <c r="RVU3" s="631"/>
      <c r="RVV3" s="631"/>
      <c r="RVW3" s="631"/>
      <c r="RVX3" s="631"/>
      <c r="RVY3" s="631"/>
      <c r="RVZ3" s="631"/>
      <c r="RWA3" s="631"/>
      <c r="RWB3" s="631"/>
      <c r="RWC3" s="631"/>
      <c r="RWD3" s="631"/>
      <c r="RWE3" s="631"/>
      <c r="RWF3" s="631"/>
      <c r="RWG3" s="631"/>
      <c r="RWH3" s="631"/>
      <c r="RWI3" s="631"/>
      <c r="RWJ3" s="631"/>
      <c r="RWK3" s="631"/>
      <c r="RWL3" s="631"/>
      <c r="RWM3" s="631"/>
      <c r="RWN3" s="631"/>
      <c r="RWO3" s="631"/>
      <c r="RWP3" s="631"/>
      <c r="RWQ3" s="631"/>
      <c r="RWR3" s="631"/>
      <c r="RWS3" s="631"/>
      <c r="RWT3" s="631"/>
      <c r="RWU3" s="631"/>
      <c r="RWV3" s="631"/>
      <c r="RWW3" s="631"/>
      <c r="RWX3" s="631"/>
      <c r="RWY3" s="631"/>
      <c r="RWZ3" s="631"/>
      <c r="RXA3" s="631"/>
      <c r="RXB3" s="631"/>
      <c r="RXC3" s="631"/>
      <c r="RXD3" s="631"/>
      <c r="RXE3" s="631"/>
      <c r="RXF3" s="631"/>
      <c r="RXG3" s="631"/>
      <c r="RXH3" s="631"/>
      <c r="RXI3" s="631"/>
      <c r="RXJ3" s="631"/>
      <c r="RXK3" s="631"/>
      <c r="RXL3" s="631"/>
      <c r="RXM3" s="631"/>
      <c r="RXN3" s="631"/>
      <c r="RXO3" s="631"/>
      <c r="RXP3" s="631"/>
      <c r="RXQ3" s="631"/>
      <c r="RXR3" s="631"/>
      <c r="RXS3" s="631"/>
      <c r="RXT3" s="631"/>
      <c r="RXU3" s="631"/>
      <c r="RXV3" s="631"/>
      <c r="RXW3" s="631"/>
      <c r="RXX3" s="631"/>
      <c r="RXY3" s="631"/>
      <c r="RXZ3" s="631"/>
      <c r="RYA3" s="631"/>
      <c r="RYB3" s="631"/>
      <c r="RYC3" s="631"/>
      <c r="RYD3" s="631"/>
      <c r="RYE3" s="631"/>
      <c r="RYF3" s="631"/>
      <c r="RYG3" s="631"/>
      <c r="RYH3" s="631"/>
      <c r="RYI3" s="631"/>
      <c r="RYJ3" s="631"/>
      <c r="RYK3" s="631"/>
      <c r="RYL3" s="631"/>
      <c r="RYM3" s="631"/>
      <c r="RYN3" s="631"/>
      <c r="RYO3" s="631"/>
      <c r="RYP3" s="631"/>
      <c r="RYQ3" s="631"/>
      <c r="RYR3" s="631"/>
      <c r="RYS3" s="631"/>
      <c r="RYT3" s="631"/>
      <c r="RYU3" s="631"/>
      <c r="RYV3" s="631"/>
      <c r="RYW3" s="631"/>
      <c r="RYX3" s="631"/>
      <c r="RYY3" s="631"/>
      <c r="RYZ3" s="631"/>
      <c r="RZA3" s="631"/>
      <c r="RZB3" s="631"/>
      <c r="RZC3" s="631"/>
      <c r="RZD3" s="631"/>
      <c r="RZE3" s="631"/>
      <c r="RZF3" s="631"/>
      <c r="RZG3" s="631"/>
      <c r="RZH3" s="631"/>
      <c r="RZI3" s="631"/>
      <c r="RZJ3" s="631"/>
      <c r="RZK3" s="631"/>
      <c r="RZL3" s="631"/>
      <c r="RZM3" s="631"/>
      <c r="RZN3" s="631"/>
      <c r="RZO3" s="631"/>
      <c r="RZP3" s="631"/>
      <c r="RZQ3" s="631"/>
      <c r="RZR3" s="631"/>
      <c r="RZS3" s="631"/>
      <c r="RZT3" s="631"/>
      <c r="RZU3" s="631"/>
      <c r="RZV3" s="631"/>
      <c r="RZW3" s="631"/>
      <c r="RZX3" s="631"/>
      <c r="RZY3" s="631"/>
      <c r="RZZ3" s="631"/>
      <c r="SAA3" s="631"/>
      <c r="SAB3" s="631"/>
      <c r="SAC3" s="631"/>
      <c r="SAD3" s="631"/>
      <c r="SAE3" s="631"/>
      <c r="SAF3" s="631"/>
      <c r="SAG3" s="631"/>
      <c r="SAH3" s="631"/>
      <c r="SAI3" s="631"/>
      <c r="SAJ3" s="631"/>
      <c r="SAK3" s="631"/>
      <c r="SAL3" s="631"/>
      <c r="SAM3" s="631"/>
      <c r="SAN3" s="631"/>
      <c r="SAO3" s="631"/>
      <c r="SAP3" s="631"/>
      <c r="SAQ3" s="631"/>
      <c r="SAR3" s="631"/>
      <c r="SAS3" s="631"/>
      <c r="SAT3" s="631"/>
      <c r="SAU3" s="631"/>
      <c r="SAV3" s="631"/>
      <c r="SAW3" s="631"/>
      <c r="SAX3" s="631"/>
      <c r="SAY3" s="631"/>
      <c r="SAZ3" s="631"/>
      <c r="SBA3" s="631"/>
      <c r="SBB3" s="631"/>
      <c r="SBC3" s="631"/>
      <c r="SBD3" s="631"/>
      <c r="SBE3" s="631"/>
      <c r="SBF3" s="631"/>
      <c r="SBG3" s="631"/>
      <c r="SBH3" s="631"/>
      <c r="SBI3" s="631"/>
      <c r="SBJ3" s="631"/>
      <c r="SBK3" s="631"/>
      <c r="SBL3" s="631"/>
      <c r="SBM3" s="631"/>
      <c r="SBN3" s="631"/>
      <c r="SBO3" s="631"/>
      <c r="SBP3" s="631"/>
      <c r="SBQ3" s="631"/>
      <c r="SBR3" s="631"/>
      <c r="SBS3" s="631"/>
      <c r="SBT3" s="631"/>
      <c r="SBU3" s="631"/>
      <c r="SBV3" s="631"/>
      <c r="SBW3" s="631"/>
      <c r="SBX3" s="631"/>
      <c r="SBY3" s="631"/>
      <c r="SBZ3" s="631"/>
      <c r="SCA3" s="631"/>
      <c r="SCB3" s="631"/>
      <c r="SCC3" s="631"/>
      <c r="SCD3" s="631"/>
      <c r="SCE3" s="631"/>
      <c r="SCF3" s="631"/>
      <c r="SCG3" s="631"/>
      <c r="SCH3" s="631"/>
      <c r="SCI3" s="631"/>
      <c r="SCJ3" s="631"/>
      <c r="SCK3" s="631"/>
      <c r="SCL3" s="631"/>
      <c r="SCM3" s="631"/>
      <c r="SCN3" s="631"/>
      <c r="SCO3" s="631"/>
      <c r="SCP3" s="631"/>
      <c r="SCQ3" s="631"/>
      <c r="SCR3" s="631"/>
      <c r="SCS3" s="631"/>
      <c r="SCT3" s="631"/>
      <c r="SCU3" s="631"/>
      <c r="SCV3" s="631"/>
      <c r="SCW3" s="631"/>
      <c r="SCX3" s="631"/>
      <c r="SCY3" s="631"/>
      <c r="SCZ3" s="631"/>
      <c r="SDA3" s="631"/>
      <c r="SDB3" s="631"/>
      <c r="SDC3" s="631"/>
      <c r="SDD3" s="631"/>
      <c r="SDE3" s="631"/>
      <c r="SDF3" s="631"/>
      <c r="SDG3" s="631"/>
      <c r="SDH3" s="631"/>
      <c r="SDI3" s="631"/>
      <c r="SDJ3" s="631"/>
      <c r="SDK3" s="631"/>
      <c r="SDL3" s="631"/>
      <c r="SDM3" s="631"/>
      <c r="SDN3" s="631"/>
      <c r="SDO3" s="631"/>
      <c r="SDP3" s="631"/>
      <c r="SDQ3" s="631"/>
      <c r="SDR3" s="631"/>
      <c r="SDS3" s="631"/>
      <c r="SDT3" s="631"/>
      <c r="SDU3" s="631"/>
      <c r="SDV3" s="631"/>
      <c r="SDW3" s="631"/>
      <c r="SDX3" s="631"/>
      <c r="SDY3" s="631"/>
      <c r="SDZ3" s="631"/>
      <c r="SEA3" s="631"/>
      <c r="SEB3" s="631"/>
      <c r="SEC3" s="631"/>
      <c r="SED3" s="631"/>
      <c r="SEE3" s="631"/>
      <c r="SEF3" s="631"/>
      <c r="SEG3" s="631"/>
      <c r="SEH3" s="631"/>
      <c r="SEI3" s="631"/>
      <c r="SEJ3" s="631"/>
      <c r="SEK3" s="631"/>
      <c r="SEL3" s="631"/>
      <c r="SEM3" s="631"/>
      <c r="SEN3" s="631"/>
      <c r="SEO3" s="631"/>
      <c r="SEP3" s="631"/>
      <c r="SEQ3" s="631"/>
      <c r="SER3" s="631"/>
      <c r="SES3" s="631"/>
      <c r="SET3" s="631"/>
      <c r="SEU3" s="631"/>
      <c r="SEV3" s="631"/>
      <c r="SEW3" s="631"/>
      <c r="SEX3" s="631"/>
      <c r="SEY3" s="631"/>
      <c r="SEZ3" s="631"/>
      <c r="SFA3" s="631"/>
      <c r="SFB3" s="631"/>
      <c r="SFC3" s="631"/>
      <c r="SFD3" s="631"/>
      <c r="SFE3" s="631"/>
      <c r="SFF3" s="631"/>
      <c r="SFG3" s="631"/>
      <c r="SFH3" s="631"/>
      <c r="SFI3" s="631"/>
      <c r="SFJ3" s="631"/>
      <c r="SFK3" s="631"/>
      <c r="SFL3" s="631"/>
      <c r="SFM3" s="631"/>
      <c r="SFN3" s="631"/>
      <c r="SFO3" s="631"/>
      <c r="SFP3" s="631"/>
      <c r="SFQ3" s="631"/>
      <c r="SFR3" s="631"/>
      <c r="SFS3" s="631"/>
      <c r="SFT3" s="631"/>
      <c r="SFU3" s="631"/>
      <c r="SFV3" s="631"/>
      <c r="SFW3" s="631"/>
      <c r="SFX3" s="631"/>
      <c r="SFY3" s="631"/>
      <c r="SFZ3" s="631"/>
      <c r="SGA3" s="631"/>
      <c r="SGB3" s="631"/>
      <c r="SGC3" s="631"/>
      <c r="SGD3" s="631"/>
      <c r="SGE3" s="631"/>
      <c r="SGF3" s="631"/>
      <c r="SGG3" s="631"/>
      <c r="SGH3" s="631"/>
      <c r="SGI3" s="631"/>
      <c r="SGJ3" s="631"/>
      <c r="SGK3" s="631"/>
      <c r="SGL3" s="631"/>
      <c r="SGM3" s="631"/>
      <c r="SGN3" s="631"/>
      <c r="SGO3" s="631"/>
      <c r="SGP3" s="631"/>
      <c r="SGQ3" s="631"/>
      <c r="SGR3" s="631"/>
      <c r="SGS3" s="631"/>
      <c r="SGT3" s="631"/>
      <c r="SGU3" s="631"/>
      <c r="SGV3" s="631"/>
      <c r="SGW3" s="631"/>
      <c r="SGX3" s="631"/>
      <c r="SGY3" s="631"/>
      <c r="SGZ3" s="631"/>
      <c r="SHA3" s="631"/>
      <c r="SHB3" s="631"/>
      <c r="SHC3" s="631"/>
      <c r="SHD3" s="631"/>
      <c r="SHE3" s="631"/>
      <c r="SHF3" s="631"/>
      <c r="SHG3" s="631"/>
      <c r="SHH3" s="631"/>
      <c r="SHI3" s="631"/>
      <c r="SHJ3" s="631"/>
      <c r="SHK3" s="631"/>
      <c r="SHL3" s="631"/>
      <c r="SHM3" s="631"/>
      <c r="SHN3" s="631"/>
      <c r="SHO3" s="631"/>
      <c r="SHP3" s="631"/>
      <c r="SHQ3" s="631"/>
      <c r="SHR3" s="631"/>
      <c r="SHS3" s="631"/>
      <c r="SHT3" s="631"/>
      <c r="SHU3" s="631"/>
      <c r="SHV3" s="631"/>
      <c r="SHW3" s="631"/>
      <c r="SHX3" s="631"/>
      <c r="SHY3" s="631"/>
      <c r="SHZ3" s="631"/>
      <c r="SIA3" s="631"/>
      <c r="SIB3" s="631"/>
      <c r="SIC3" s="631"/>
      <c r="SID3" s="631"/>
      <c r="SIE3" s="631"/>
      <c r="SIF3" s="631"/>
      <c r="SIG3" s="631"/>
      <c r="SIH3" s="631"/>
      <c r="SII3" s="631"/>
      <c r="SIJ3" s="631"/>
      <c r="SIK3" s="631"/>
      <c r="SIL3" s="631"/>
      <c r="SIM3" s="631"/>
      <c r="SIN3" s="631"/>
      <c r="SIO3" s="631"/>
      <c r="SIP3" s="631"/>
      <c r="SIQ3" s="631"/>
      <c r="SIR3" s="631"/>
      <c r="SIS3" s="631"/>
      <c r="SIT3" s="631"/>
      <c r="SIU3" s="631"/>
      <c r="SIV3" s="631"/>
      <c r="SIW3" s="631"/>
      <c r="SIX3" s="631"/>
      <c r="SIY3" s="631"/>
      <c r="SIZ3" s="631"/>
      <c r="SJA3" s="631"/>
      <c r="SJB3" s="631"/>
      <c r="SJC3" s="631"/>
      <c r="SJD3" s="631"/>
      <c r="SJE3" s="631"/>
      <c r="SJF3" s="631"/>
      <c r="SJG3" s="631"/>
      <c r="SJH3" s="631"/>
      <c r="SJI3" s="631"/>
      <c r="SJJ3" s="631"/>
      <c r="SJK3" s="631"/>
      <c r="SJL3" s="631"/>
      <c r="SJM3" s="631"/>
      <c r="SJN3" s="631"/>
      <c r="SJO3" s="631"/>
      <c r="SJP3" s="631"/>
      <c r="SJQ3" s="631"/>
      <c r="SJR3" s="631"/>
      <c r="SJS3" s="631"/>
      <c r="SJT3" s="631"/>
      <c r="SJU3" s="631"/>
      <c r="SJV3" s="631"/>
      <c r="SJW3" s="631"/>
      <c r="SJX3" s="631"/>
      <c r="SJY3" s="631"/>
      <c r="SJZ3" s="631"/>
      <c r="SKA3" s="631"/>
      <c r="SKB3" s="631"/>
      <c r="SKC3" s="631"/>
      <c r="SKD3" s="631"/>
      <c r="SKE3" s="631"/>
      <c r="SKF3" s="631"/>
      <c r="SKG3" s="631"/>
      <c r="SKH3" s="631"/>
      <c r="SKI3" s="631"/>
      <c r="SKJ3" s="631"/>
      <c r="SKK3" s="631"/>
      <c r="SKL3" s="631"/>
      <c r="SKM3" s="631"/>
      <c r="SKN3" s="631"/>
      <c r="SKO3" s="631"/>
      <c r="SKP3" s="631"/>
      <c r="SKQ3" s="631"/>
      <c r="SKR3" s="631"/>
      <c r="SKS3" s="631"/>
      <c r="SKT3" s="631"/>
      <c r="SKU3" s="631"/>
      <c r="SKV3" s="631"/>
      <c r="SKW3" s="631"/>
      <c r="SKX3" s="631"/>
      <c r="SKY3" s="631"/>
      <c r="SKZ3" s="631"/>
      <c r="SLA3" s="631"/>
      <c r="SLB3" s="631"/>
      <c r="SLC3" s="631"/>
      <c r="SLD3" s="631"/>
      <c r="SLE3" s="631"/>
      <c r="SLF3" s="631"/>
      <c r="SLG3" s="631"/>
      <c r="SLH3" s="631"/>
      <c r="SLI3" s="631"/>
      <c r="SLJ3" s="631"/>
      <c r="SLK3" s="631"/>
      <c r="SLL3" s="631"/>
      <c r="SLM3" s="631"/>
      <c r="SLN3" s="631"/>
      <c r="SLO3" s="631"/>
      <c r="SLP3" s="631"/>
      <c r="SLQ3" s="631"/>
      <c r="SLR3" s="631"/>
      <c r="SLS3" s="631"/>
      <c r="SLT3" s="631"/>
      <c r="SLU3" s="631"/>
      <c r="SLV3" s="631"/>
      <c r="SLW3" s="631"/>
      <c r="SLX3" s="631"/>
      <c r="SLY3" s="631"/>
      <c r="SLZ3" s="631"/>
      <c r="SMA3" s="631"/>
      <c r="SMB3" s="631"/>
      <c r="SMC3" s="631"/>
      <c r="SMD3" s="631"/>
      <c r="SME3" s="631"/>
      <c r="SMF3" s="631"/>
      <c r="SMG3" s="631"/>
      <c r="SMH3" s="631"/>
      <c r="SMI3" s="631"/>
      <c r="SMJ3" s="631"/>
      <c r="SMK3" s="631"/>
      <c r="SML3" s="631"/>
      <c r="SMM3" s="631"/>
      <c r="SMN3" s="631"/>
      <c r="SMO3" s="631"/>
      <c r="SMP3" s="631"/>
      <c r="SMQ3" s="631"/>
      <c r="SMR3" s="631"/>
      <c r="SMS3" s="631"/>
      <c r="SMT3" s="631"/>
      <c r="SMU3" s="631"/>
      <c r="SMV3" s="631"/>
      <c r="SMW3" s="631"/>
      <c r="SMX3" s="631"/>
      <c r="SMY3" s="631"/>
      <c r="SMZ3" s="631"/>
      <c r="SNA3" s="631"/>
      <c r="SNB3" s="631"/>
      <c r="SNC3" s="631"/>
      <c r="SND3" s="631"/>
      <c r="SNE3" s="631"/>
      <c r="SNF3" s="631"/>
      <c r="SNG3" s="631"/>
      <c r="SNH3" s="631"/>
      <c r="SNI3" s="631"/>
      <c r="SNJ3" s="631"/>
      <c r="SNK3" s="631"/>
      <c r="SNL3" s="631"/>
      <c r="SNM3" s="631"/>
      <c r="SNN3" s="631"/>
      <c r="SNO3" s="631"/>
      <c r="SNP3" s="631"/>
      <c r="SNQ3" s="631"/>
      <c r="SNR3" s="631"/>
      <c r="SNS3" s="631"/>
      <c r="SNT3" s="631"/>
      <c r="SNU3" s="631"/>
      <c r="SNV3" s="631"/>
      <c r="SNW3" s="631"/>
      <c r="SNX3" s="631"/>
      <c r="SNY3" s="631"/>
      <c r="SNZ3" s="631"/>
      <c r="SOA3" s="631"/>
      <c r="SOB3" s="631"/>
      <c r="SOC3" s="631"/>
      <c r="SOD3" s="631"/>
      <c r="SOE3" s="631"/>
      <c r="SOF3" s="631"/>
      <c r="SOG3" s="631"/>
      <c r="SOH3" s="631"/>
      <c r="SOI3" s="631"/>
      <c r="SOJ3" s="631"/>
      <c r="SOK3" s="631"/>
      <c r="SOL3" s="631"/>
      <c r="SOM3" s="631"/>
      <c r="SON3" s="631"/>
      <c r="SOO3" s="631"/>
      <c r="SOP3" s="631"/>
      <c r="SOQ3" s="631"/>
      <c r="SOR3" s="631"/>
      <c r="SOS3" s="631"/>
      <c r="SOT3" s="631"/>
      <c r="SOU3" s="631"/>
      <c r="SOV3" s="631"/>
      <c r="SOW3" s="631"/>
      <c r="SOX3" s="631"/>
      <c r="SOY3" s="631"/>
      <c r="SOZ3" s="631"/>
      <c r="SPA3" s="631"/>
      <c r="SPB3" s="631"/>
      <c r="SPC3" s="631"/>
      <c r="SPD3" s="631"/>
      <c r="SPE3" s="631"/>
      <c r="SPF3" s="631"/>
      <c r="SPG3" s="631"/>
      <c r="SPH3" s="631"/>
      <c r="SPI3" s="631"/>
      <c r="SPJ3" s="631"/>
      <c r="SPK3" s="631"/>
      <c r="SPL3" s="631"/>
      <c r="SPM3" s="631"/>
      <c r="SPN3" s="631"/>
      <c r="SPO3" s="631"/>
      <c r="SPP3" s="631"/>
      <c r="SPQ3" s="631"/>
      <c r="SPR3" s="631"/>
      <c r="SPS3" s="631"/>
      <c r="SPT3" s="631"/>
      <c r="SPU3" s="631"/>
      <c r="SPV3" s="631"/>
      <c r="SPW3" s="631"/>
      <c r="SPX3" s="631"/>
      <c r="SPY3" s="631"/>
      <c r="SPZ3" s="631"/>
      <c r="SQA3" s="631"/>
      <c r="SQB3" s="631"/>
      <c r="SQC3" s="631"/>
      <c r="SQD3" s="631"/>
      <c r="SQE3" s="631"/>
      <c r="SQF3" s="631"/>
      <c r="SQG3" s="631"/>
      <c r="SQH3" s="631"/>
      <c r="SQI3" s="631"/>
      <c r="SQJ3" s="631"/>
      <c r="SQK3" s="631"/>
      <c r="SQL3" s="631"/>
      <c r="SQM3" s="631"/>
      <c r="SQN3" s="631"/>
      <c r="SQO3" s="631"/>
      <c r="SQP3" s="631"/>
      <c r="SQQ3" s="631"/>
      <c r="SQR3" s="631"/>
      <c r="SQS3" s="631"/>
      <c r="SQT3" s="631"/>
      <c r="SQU3" s="631"/>
      <c r="SQV3" s="631"/>
      <c r="SQW3" s="631"/>
      <c r="SQX3" s="631"/>
      <c r="SQY3" s="631"/>
      <c r="SQZ3" s="631"/>
      <c r="SRA3" s="631"/>
      <c r="SRB3" s="631"/>
      <c r="SRC3" s="631"/>
      <c r="SRD3" s="631"/>
      <c r="SRE3" s="631"/>
      <c r="SRF3" s="631"/>
      <c r="SRG3" s="631"/>
      <c r="SRH3" s="631"/>
      <c r="SRI3" s="631"/>
      <c r="SRJ3" s="631"/>
      <c r="SRK3" s="631"/>
      <c r="SRL3" s="631"/>
      <c r="SRM3" s="631"/>
      <c r="SRN3" s="631"/>
      <c r="SRO3" s="631"/>
      <c r="SRP3" s="631"/>
      <c r="SRQ3" s="631"/>
      <c r="SRR3" s="631"/>
      <c r="SRS3" s="631"/>
      <c r="SRT3" s="631"/>
      <c r="SRU3" s="631"/>
      <c r="SRV3" s="631"/>
      <c r="SRW3" s="631"/>
      <c r="SRX3" s="631"/>
      <c r="SRY3" s="631"/>
      <c r="SRZ3" s="631"/>
      <c r="SSA3" s="631"/>
      <c r="SSB3" s="631"/>
      <c r="SSC3" s="631"/>
      <c r="SSD3" s="631"/>
      <c r="SSE3" s="631"/>
      <c r="SSF3" s="631"/>
      <c r="SSG3" s="631"/>
      <c r="SSH3" s="631"/>
      <c r="SSI3" s="631"/>
      <c r="SSJ3" s="631"/>
      <c r="SSK3" s="631"/>
      <c r="SSL3" s="631"/>
      <c r="SSM3" s="631"/>
      <c r="SSN3" s="631"/>
      <c r="SSO3" s="631"/>
      <c r="SSP3" s="631"/>
      <c r="SSQ3" s="631"/>
      <c r="SSR3" s="631"/>
      <c r="SSS3" s="631"/>
      <c r="SST3" s="631"/>
      <c r="SSU3" s="631"/>
      <c r="SSV3" s="631"/>
      <c r="SSW3" s="631"/>
      <c r="SSX3" s="631"/>
      <c r="SSY3" s="631"/>
      <c r="SSZ3" s="631"/>
      <c r="STA3" s="631"/>
      <c r="STB3" s="631"/>
      <c r="STC3" s="631"/>
      <c r="STD3" s="631"/>
      <c r="STE3" s="631"/>
      <c r="STF3" s="631"/>
      <c r="STG3" s="631"/>
      <c r="STH3" s="631"/>
      <c r="STI3" s="631"/>
      <c r="STJ3" s="631"/>
      <c r="STK3" s="631"/>
      <c r="STL3" s="631"/>
      <c r="STM3" s="631"/>
      <c r="STN3" s="631"/>
      <c r="STO3" s="631"/>
      <c r="STP3" s="631"/>
      <c r="STQ3" s="631"/>
      <c r="STR3" s="631"/>
      <c r="STS3" s="631"/>
      <c r="STT3" s="631"/>
      <c r="STU3" s="631"/>
      <c r="STV3" s="631"/>
      <c r="STW3" s="631"/>
      <c r="STX3" s="631"/>
      <c r="STY3" s="631"/>
      <c r="STZ3" s="631"/>
      <c r="SUA3" s="631"/>
      <c r="SUB3" s="631"/>
      <c r="SUC3" s="631"/>
      <c r="SUD3" s="631"/>
      <c r="SUE3" s="631"/>
      <c r="SUF3" s="631"/>
      <c r="SUG3" s="631"/>
      <c r="SUH3" s="631"/>
      <c r="SUI3" s="631"/>
      <c r="SUJ3" s="631"/>
      <c r="SUK3" s="631"/>
      <c r="SUL3" s="631"/>
      <c r="SUM3" s="631"/>
      <c r="SUN3" s="631"/>
      <c r="SUO3" s="631"/>
      <c r="SUP3" s="631"/>
      <c r="SUQ3" s="631"/>
      <c r="SUR3" s="631"/>
      <c r="SUS3" s="631"/>
      <c r="SUT3" s="631"/>
      <c r="SUU3" s="631"/>
      <c r="SUV3" s="631"/>
      <c r="SUW3" s="631"/>
      <c r="SUX3" s="631"/>
      <c r="SUY3" s="631"/>
      <c r="SUZ3" s="631"/>
      <c r="SVA3" s="631"/>
      <c r="SVB3" s="631"/>
      <c r="SVC3" s="631"/>
      <c r="SVD3" s="631"/>
      <c r="SVE3" s="631"/>
      <c r="SVF3" s="631"/>
      <c r="SVG3" s="631"/>
      <c r="SVH3" s="631"/>
      <c r="SVI3" s="631"/>
      <c r="SVJ3" s="631"/>
      <c r="SVK3" s="631"/>
      <c r="SVL3" s="631"/>
      <c r="SVM3" s="631"/>
      <c r="SVN3" s="631"/>
      <c r="SVO3" s="631"/>
      <c r="SVP3" s="631"/>
      <c r="SVQ3" s="631"/>
      <c r="SVR3" s="631"/>
      <c r="SVS3" s="631"/>
      <c r="SVT3" s="631"/>
      <c r="SVU3" s="631"/>
      <c r="SVV3" s="631"/>
      <c r="SVW3" s="631"/>
      <c r="SVX3" s="631"/>
      <c r="SVY3" s="631"/>
      <c r="SVZ3" s="631"/>
      <c r="SWA3" s="631"/>
      <c r="SWB3" s="631"/>
      <c r="SWC3" s="631"/>
      <c r="SWD3" s="631"/>
      <c r="SWE3" s="631"/>
      <c r="SWF3" s="631"/>
      <c r="SWG3" s="631"/>
      <c r="SWH3" s="631"/>
      <c r="SWI3" s="631"/>
      <c r="SWJ3" s="631"/>
      <c r="SWK3" s="631"/>
      <c r="SWL3" s="631"/>
      <c r="SWM3" s="631"/>
      <c r="SWN3" s="631"/>
      <c r="SWO3" s="631"/>
      <c r="SWP3" s="631"/>
      <c r="SWQ3" s="631"/>
      <c r="SWR3" s="631"/>
      <c r="SWS3" s="631"/>
      <c r="SWT3" s="631"/>
      <c r="SWU3" s="631"/>
      <c r="SWV3" s="631"/>
      <c r="SWW3" s="631"/>
      <c r="SWX3" s="631"/>
      <c r="SWY3" s="631"/>
      <c r="SWZ3" s="631"/>
      <c r="SXA3" s="631"/>
      <c r="SXB3" s="631"/>
      <c r="SXC3" s="631"/>
      <c r="SXD3" s="631"/>
      <c r="SXE3" s="631"/>
      <c r="SXF3" s="631"/>
      <c r="SXG3" s="631"/>
      <c r="SXH3" s="631"/>
      <c r="SXI3" s="631"/>
      <c r="SXJ3" s="631"/>
      <c r="SXK3" s="631"/>
      <c r="SXL3" s="631"/>
      <c r="SXM3" s="631"/>
      <c r="SXN3" s="631"/>
      <c r="SXO3" s="631"/>
      <c r="SXP3" s="631"/>
      <c r="SXQ3" s="631"/>
      <c r="SXR3" s="631"/>
      <c r="SXS3" s="631"/>
      <c r="SXT3" s="631"/>
      <c r="SXU3" s="631"/>
      <c r="SXV3" s="631"/>
      <c r="SXW3" s="631"/>
      <c r="SXX3" s="631"/>
      <c r="SXY3" s="631"/>
      <c r="SXZ3" s="631"/>
      <c r="SYA3" s="631"/>
      <c r="SYB3" s="631"/>
      <c r="SYC3" s="631"/>
      <c r="SYD3" s="631"/>
      <c r="SYE3" s="631"/>
      <c r="SYF3" s="631"/>
      <c r="SYG3" s="631"/>
      <c r="SYH3" s="631"/>
      <c r="SYI3" s="631"/>
      <c r="SYJ3" s="631"/>
      <c r="SYK3" s="631"/>
      <c r="SYL3" s="631"/>
      <c r="SYM3" s="631"/>
      <c r="SYN3" s="631"/>
      <c r="SYO3" s="631"/>
      <c r="SYP3" s="631"/>
      <c r="SYQ3" s="631"/>
      <c r="SYR3" s="631"/>
      <c r="SYS3" s="631"/>
      <c r="SYT3" s="631"/>
      <c r="SYU3" s="631"/>
      <c r="SYV3" s="631"/>
      <c r="SYW3" s="631"/>
      <c r="SYX3" s="631"/>
      <c r="SYY3" s="631"/>
      <c r="SYZ3" s="631"/>
      <c r="SZA3" s="631"/>
      <c r="SZB3" s="631"/>
      <c r="SZC3" s="631"/>
      <c r="SZD3" s="631"/>
      <c r="SZE3" s="631"/>
      <c r="SZF3" s="631"/>
      <c r="SZG3" s="631"/>
      <c r="SZH3" s="631"/>
      <c r="SZI3" s="631"/>
      <c r="SZJ3" s="631"/>
      <c r="SZK3" s="631"/>
      <c r="SZL3" s="631"/>
      <c r="SZM3" s="631"/>
      <c r="SZN3" s="631"/>
      <c r="SZO3" s="631"/>
      <c r="SZP3" s="631"/>
      <c r="SZQ3" s="631"/>
      <c r="SZR3" s="631"/>
      <c r="SZS3" s="631"/>
      <c r="SZT3" s="631"/>
      <c r="SZU3" s="631"/>
      <c r="SZV3" s="631"/>
      <c r="SZW3" s="631"/>
      <c r="SZX3" s="631"/>
      <c r="SZY3" s="631"/>
      <c r="SZZ3" s="631"/>
      <c r="TAA3" s="631"/>
      <c r="TAB3" s="631"/>
      <c r="TAC3" s="631"/>
      <c r="TAD3" s="631"/>
      <c r="TAE3" s="631"/>
      <c r="TAF3" s="631"/>
      <c r="TAG3" s="631"/>
      <c r="TAH3" s="631"/>
      <c r="TAI3" s="631"/>
      <c r="TAJ3" s="631"/>
      <c r="TAK3" s="631"/>
      <c r="TAL3" s="631"/>
      <c r="TAM3" s="631"/>
      <c r="TAN3" s="631"/>
      <c r="TAO3" s="631"/>
      <c r="TAP3" s="631"/>
      <c r="TAQ3" s="631"/>
      <c r="TAR3" s="631"/>
      <c r="TAS3" s="631"/>
      <c r="TAT3" s="631"/>
      <c r="TAU3" s="631"/>
      <c r="TAV3" s="631"/>
      <c r="TAW3" s="631"/>
      <c r="TAX3" s="631"/>
      <c r="TAY3" s="631"/>
      <c r="TAZ3" s="631"/>
      <c r="TBA3" s="631"/>
      <c r="TBB3" s="631"/>
      <c r="TBC3" s="631"/>
      <c r="TBD3" s="631"/>
      <c r="TBE3" s="631"/>
      <c r="TBF3" s="631"/>
      <c r="TBG3" s="631"/>
      <c r="TBH3" s="631"/>
      <c r="TBI3" s="631"/>
      <c r="TBJ3" s="631"/>
      <c r="TBK3" s="631"/>
      <c r="TBL3" s="631"/>
      <c r="TBM3" s="631"/>
      <c r="TBN3" s="631"/>
      <c r="TBO3" s="631"/>
      <c r="TBP3" s="631"/>
      <c r="TBQ3" s="631"/>
      <c r="TBR3" s="631"/>
      <c r="TBS3" s="631"/>
      <c r="TBT3" s="631"/>
      <c r="TBU3" s="631"/>
      <c r="TBV3" s="631"/>
      <c r="TBW3" s="631"/>
      <c r="TBX3" s="631"/>
      <c r="TBY3" s="631"/>
      <c r="TBZ3" s="631"/>
      <c r="TCA3" s="631"/>
      <c r="TCB3" s="631"/>
      <c r="TCC3" s="631"/>
      <c r="TCD3" s="631"/>
      <c r="TCE3" s="631"/>
      <c r="TCF3" s="631"/>
      <c r="TCG3" s="631"/>
      <c r="TCH3" s="631"/>
      <c r="TCI3" s="631"/>
      <c r="TCJ3" s="631"/>
      <c r="TCK3" s="631"/>
      <c r="TCL3" s="631"/>
      <c r="TCM3" s="631"/>
      <c r="TCN3" s="631"/>
      <c r="TCO3" s="631"/>
      <c r="TCP3" s="631"/>
      <c r="TCQ3" s="631"/>
      <c r="TCR3" s="631"/>
      <c r="TCS3" s="631"/>
      <c r="TCT3" s="631"/>
      <c r="TCU3" s="631"/>
      <c r="TCV3" s="631"/>
      <c r="TCW3" s="631"/>
      <c r="TCX3" s="631"/>
      <c r="TCY3" s="631"/>
      <c r="TCZ3" s="631"/>
      <c r="TDA3" s="631"/>
      <c r="TDB3" s="631"/>
      <c r="TDC3" s="631"/>
      <c r="TDD3" s="631"/>
      <c r="TDE3" s="631"/>
      <c r="TDF3" s="631"/>
      <c r="TDG3" s="631"/>
      <c r="TDH3" s="631"/>
      <c r="TDI3" s="631"/>
      <c r="TDJ3" s="631"/>
      <c r="TDK3" s="631"/>
      <c r="TDL3" s="631"/>
      <c r="TDM3" s="631"/>
      <c r="TDN3" s="631"/>
      <c r="TDO3" s="631"/>
      <c r="TDP3" s="631"/>
      <c r="TDQ3" s="631"/>
      <c r="TDR3" s="631"/>
      <c r="TDS3" s="631"/>
      <c r="TDT3" s="631"/>
      <c r="TDU3" s="631"/>
      <c r="TDV3" s="631"/>
      <c r="TDW3" s="631"/>
      <c r="TDX3" s="631"/>
      <c r="TDY3" s="631"/>
      <c r="TDZ3" s="631"/>
      <c r="TEA3" s="631"/>
      <c r="TEB3" s="631"/>
      <c r="TEC3" s="631"/>
      <c r="TED3" s="631"/>
      <c r="TEE3" s="631"/>
      <c r="TEF3" s="631"/>
      <c r="TEG3" s="631"/>
      <c r="TEH3" s="631"/>
      <c r="TEI3" s="631"/>
      <c r="TEJ3" s="631"/>
      <c r="TEK3" s="631"/>
      <c r="TEL3" s="631"/>
      <c r="TEM3" s="631"/>
      <c r="TEN3" s="631"/>
      <c r="TEO3" s="631"/>
      <c r="TEP3" s="631"/>
      <c r="TEQ3" s="631"/>
      <c r="TER3" s="631"/>
      <c r="TES3" s="631"/>
      <c r="TET3" s="631"/>
      <c r="TEU3" s="631"/>
      <c r="TEV3" s="631"/>
      <c r="TEW3" s="631"/>
      <c r="TEX3" s="631"/>
      <c r="TEY3" s="631"/>
      <c r="TEZ3" s="631"/>
      <c r="TFA3" s="631"/>
      <c r="TFB3" s="631"/>
      <c r="TFC3" s="631"/>
      <c r="TFD3" s="631"/>
      <c r="TFE3" s="631"/>
      <c r="TFF3" s="631"/>
      <c r="TFG3" s="631"/>
      <c r="TFH3" s="631"/>
      <c r="TFI3" s="631"/>
      <c r="TFJ3" s="631"/>
      <c r="TFK3" s="631"/>
      <c r="TFL3" s="631"/>
      <c r="TFM3" s="631"/>
      <c r="TFN3" s="631"/>
      <c r="TFO3" s="631"/>
      <c r="TFP3" s="631"/>
      <c r="TFQ3" s="631"/>
      <c r="TFR3" s="631"/>
      <c r="TFS3" s="631"/>
      <c r="TFT3" s="631"/>
      <c r="TFU3" s="631"/>
      <c r="TFV3" s="631"/>
      <c r="TFW3" s="631"/>
      <c r="TFX3" s="631"/>
      <c r="TFY3" s="631"/>
      <c r="TFZ3" s="631"/>
      <c r="TGA3" s="631"/>
      <c r="TGB3" s="631"/>
      <c r="TGC3" s="631"/>
      <c r="TGD3" s="631"/>
      <c r="TGE3" s="631"/>
      <c r="TGF3" s="631"/>
      <c r="TGG3" s="631"/>
      <c r="TGH3" s="631"/>
      <c r="TGI3" s="631"/>
      <c r="TGJ3" s="631"/>
      <c r="TGK3" s="631"/>
      <c r="TGL3" s="631"/>
      <c r="TGM3" s="631"/>
      <c r="TGN3" s="631"/>
      <c r="TGO3" s="631"/>
      <c r="TGP3" s="631"/>
      <c r="TGQ3" s="631"/>
      <c r="TGR3" s="631"/>
      <c r="TGS3" s="631"/>
      <c r="TGT3" s="631"/>
      <c r="TGU3" s="631"/>
      <c r="TGV3" s="631"/>
      <c r="TGW3" s="631"/>
      <c r="TGX3" s="631"/>
      <c r="TGY3" s="631"/>
      <c r="TGZ3" s="631"/>
      <c r="THA3" s="631"/>
      <c r="THB3" s="631"/>
      <c r="THC3" s="631"/>
      <c r="THD3" s="631"/>
      <c r="THE3" s="631"/>
      <c r="THF3" s="631"/>
      <c r="THG3" s="631"/>
      <c r="THH3" s="631"/>
      <c r="THI3" s="631"/>
      <c r="THJ3" s="631"/>
      <c r="THK3" s="631"/>
      <c r="THL3" s="631"/>
      <c r="THM3" s="631"/>
      <c r="THN3" s="631"/>
      <c r="THO3" s="631"/>
      <c r="THP3" s="631"/>
      <c r="THQ3" s="631"/>
      <c r="THR3" s="631"/>
      <c r="THS3" s="631"/>
      <c r="THT3" s="631"/>
      <c r="THU3" s="631"/>
      <c r="THV3" s="631"/>
      <c r="THW3" s="631"/>
      <c r="THX3" s="631"/>
      <c r="THY3" s="631"/>
      <c r="THZ3" s="631"/>
      <c r="TIA3" s="631"/>
      <c r="TIB3" s="631"/>
      <c r="TIC3" s="631"/>
      <c r="TID3" s="631"/>
      <c r="TIE3" s="631"/>
      <c r="TIF3" s="631"/>
      <c r="TIG3" s="631"/>
      <c r="TIH3" s="631"/>
      <c r="TII3" s="631"/>
      <c r="TIJ3" s="631"/>
      <c r="TIK3" s="631"/>
      <c r="TIL3" s="631"/>
      <c r="TIM3" s="631"/>
      <c r="TIN3" s="631"/>
      <c r="TIO3" s="631"/>
      <c r="TIP3" s="631"/>
      <c r="TIQ3" s="631"/>
      <c r="TIR3" s="631"/>
      <c r="TIS3" s="631"/>
      <c r="TIT3" s="631"/>
      <c r="TIU3" s="631"/>
      <c r="TIV3" s="631"/>
      <c r="TIW3" s="631"/>
      <c r="TIX3" s="631"/>
      <c r="TIY3" s="631"/>
      <c r="TIZ3" s="631"/>
      <c r="TJA3" s="631"/>
      <c r="TJB3" s="631"/>
      <c r="TJC3" s="631"/>
      <c r="TJD3" s="631"/>
      <c r="TJE3" s="631"/>
      <c r="TJF3" s="631"/>
      <c r="TJG3" s="631"/>
      <c r="TJH3" s="631"/>
      <c r="TJI3" s="631"/>
      <c r="TJJ3" s="631"/>
      <c r="TJK3" s="631"/>
      <c r="TJL3" s="631"/>
      <c r="TJM3" s="631"/>
      <c r="TJN3" s="631"/>
      <c r="TJO3" s="631"/>
      <c r="TJP3" s="631"/>
      <c r="TJQ3" s="631"/>
      <c r="TJR3" s="631"/>
      <c r="TJS3" s="631"/>
      <c r="TJT3" s="631"/>
      <c r="TJU3" s="631"/>
      <c r="TJV3" s="631"/>
      <c r="TJW3" s="631"/>
      <c r="TJX3" s="631"/>
      <c r="TJY3" s="631"/>
      <c r="TJZ3" s="631"/>
      <c r="TKA3" s="631"/>
      <c r="TKB3" s="631"/>
      <c r="TKC3" s="631"/>
      <c r="TKD3" s="631"/>
      <c r="TKE3" s="631"/>
      <c r="TKF3" s="631"/>
      <c r="TKG3" s="631"/>
      <c r="TKH3" s="631"/>
      <c r="TKI3" s="631"/>
      <c r="TKJ3" s="631"/>
      <c r="TKK3" s="631"/>
      <c r="TKL3" s="631"/>
      <c r="TKM3" s="631"/>
      <c r="TKN3" s="631"/>
      <c r="TKO3" s="631"/>
      <c r="TKP3" s="631"/>
      <c r="TKQ3" s="631"/>
      <c r="TKR3" s="631"/>
      <c r="TKS3" s="631"/>
      <c r="TKT3" s="631"/>
      <c r="TKU3" s="631"/>
      <c r="TKV3" s="631"/>
      <c r="TKW3" s="631"/>
      <c r="TKX3" s="631"/>
      <c r="TKY3" s="631"/>
      <c r="TKZ3" s="631"/>
      <c r="TLA3" s="631"/>
      <c r="TLB3" s="631"/>
      <c r="TLC3" s="631"/>
      <c r="TLD3" s="631"/>
      <c r="TLE3" s="631"/>
      <c r="TLF3" s="631"/>
      <c r="TLG3" s="631"/>
      <c r="TLH3" s="631"/>
      <c r="TLI3" s="631"/>
      <c r="TLJ3" s="631"/>
      <c r="TLK3" s="631"/>
      <c r="TLL3" s="631"/>
      <c r="TLM3" s="631"/>
      <c r="TLN3" s="631"/>
      <c r="TLO3" s="631"/>
      <c r="TLP3" s="631"/>
      <c r="TLQ3" s="631"/>
      <c r="TLR3" s="631"/>
      <c r="TLS3" s="631"/>
      <c r="TLT3" s="631"/>
      <c r="TLU3" s="631"/>
      <c r="TLV3" s="631"/>
      <c r="TLW3" s="631"/>
      <c r="TLX3" s="631"/>
      <c r="TLY3" s="631"/>
      <c r="TLZ3" s="631"/>
      <c r="TMA3" s="631"/>
      <c r="TMB3" s="631"/>
      <c r="TMC3" s="631"/>
      <c r="TMD3" s="631"/>
      <c r="TME3" s="631"/>
      <c r="TMF3" s="631"/>
      <c r="TMG3" s="631"/>
      <c r="TMH3" s="631"/>
      <c r="TMI3" s="631"/>
      <c r="TMJ3" s="631"/>
      <c r="TMK3" s="631"/>
      <c r="TML3" s="631"/>
      <c r="TMM3" s="631"/>
      <c r="TMN3" s="631"/>
      <c r="TMO3" s="631"/>
      <c r="TMP3" s="631"/>
      <c r="TMQ3" s="631"/>
      <c r="TMR3" s="631"/>
      <c r="TMS3" s="631"/>
      <c r="TMT3" s="631"/>
      <c r="TMU3" s="631"/>
      <c r="TMV3" s="631"/>
      <c r="TMW3" s="631"/>
      <c r="TMX3" s="631"/>
      <c r="TMY3" s="631"/>
      <c r="TMZ3" s="631"/>
      <c r="TNA3" s="631"/>
      <c r="TNB3" s="631"/>
      <c r="TNC3" s="631"/>
      <c r="TND3" s="631"/>
      <c r="TNE3" s="631"/>
      <c r="TNF3" s="631"/>
      <c r="TNG3" s="631"/>
      <c r="TNH3" s="631"/>
      <c r="TNI3" s="631"/>
      <c r="TNJ3" s="631"/>
      <c r="TNK3" s="631"/>
      <c r="TNL3" s="631"/>
      <c r="TNM3" s="631"/>
      <c r="TNN3" s="631"/>
      <c r="TNO3" s="631"/>
      <c r="TNP3" s="631"/>
      <c r="TNQ3" s="631"/>
      <c r="TNR3" s="631"/>
      <c r="TNS3" s="631"/>
      <c r="TNT3" s="631"/>
      <c r="TNU3" s="631"/>
      <c r="TNV3" s="631"/>
      <c r="TNW3" s="631"/>
      <c r="TNX3" s="631"/>
      <c r="TNY3" s="631"/>
      <c r="TNZ3" s="631"/>
      <c r="TOA3" s="631"/>
      <c r="TOB3" s="631"/>
      <c r="TOC3" s="631"/>
      <c r="TOD3" s="631"/>
      <c r="TOE3" s="631"/>
      <c r="TOF3" s="631"/>
      <c r="TOG3" s="631"/>
      <c r="TOH3" s="631"/>
      <c r="TOI3" s="631"/>
      <c r="TOJ3" s="631"/>
      <c r="TOK3" s="631"/>
      <c r="TOL3" s="631"/>
      <c r="TOM3" s="631"/>
      <c r="TON3" s="631"/>
      <c r="TOO3" s="631"/>
      <c r="TOP3" s="631"/>
      <c r="TOQ3" s="631"/>
      <c r="TOR3" s="631"/>
      <c r="TOS3" s="631"/>
      <c r="TOT3" s="631"/>
      <c r="TOU3" s="631"/>
      <c r="TOV3" s="631"/>
      <c r="TOW3" s="631"/>
      <c r="TOX3" s="631"/>
      <c r="TOY3" s="631"/>
      <c r="TOZ3" s="631"/>
      <c r="TPA3" s="631"/>
      <c r="TPB3" s="631"/>
      <c r="TPC3" s="631"/>
      <c r="TPD3" s="631"/>
      <c r="TPE3" s="631"/>
      <c r="TPF3" s="631"/>
      <c r="TPG3" s="631"/>
      <c r="TPH3" s="631"/>
      <c r="TPI3" s="631"/>
      <c r="TPJ3" s="631"/>
      <c r="TPK3" s="631"/>
      <c r="TPL3" s="631"/>
      <c r="TPM3" s="631"/>
      <c r="TPN3" s="631"/>
      <c r="TPO3" s="631"/>
      <c r="TPP3" s="631"/>
      <c r="TPQ3" s="631"/>
      <c r="TPR3" s="631"/>
      <c r="TPS3" s="631"/>
      <c r="TPT3" s="631"/>
      <c r="TPU3" s="631"/>
      <c r="TPV3" s="631"/>
      <c r="TPW3" s="631"/>
      <c r="TPX3" s="631"/>
      <c r="TPY3" s="631"/>
      <c r="TPZ3" s="631"/>
      <c r="TQA3" s="631"/>
      <c r="TQB3" s="631"/>
      <c r="TQC3" s="631"/>
      <c r="TQD3" s="631"/>
      <c r="TQE3" s="631"/>
      <c r="TQF3" s="631"/>
      <c r="TQG3" s="631"/>
      <c r="TQH3" s="631"/>
      <c r="TQI3" s="631"/>
      <c r="TQJ3" s="631"/>
      <c r="TQK3" s="631"/>
      <c r="TQL3" s="631"/>
      <c r="TQM3" s="631"/>
      <c r="TQN3" s="631"/>
      <c r="TQO3" s="631"/>
      <c r="TQP3" s="631"/>
      <c r="TQQ3" s="631"/>
      <c r="TQR3" s="631"/>
      <c r="TQS3" s="631"/>
      <c r="TQT3" s="631"/>
      <c r="TQU3" s="631"/>
      <c r="TQV3" s="631"/>
      <c r="TQW3" s="631"/>
      <c r="TQX3" s="631"/>
      <c r="TQY3" s="631"/>
      <c r="TQZ3" s="631"/>
      <c r="TRA3" s="631"/>
      <c r="TRB3" s="631"/>
      <c r="TRC3" s="631"/>
      <c r="TRD3" s="631"/>
      <c r="TRE3" s="631"/>
      <c r="TRF3" s="631"/>
      <c r="TRG3" s="631"/>
      <c r="TRH3" s="631"/>
      <c r="TRI3" s="631"/>
      <c r="TRJ3" s="631"/>
      <c r="TRK3" s="631"/>
      <c r="TRL3" s="631"/>
      <c r="TRM3" s="631"/>
      <c r="TRN3" s="631"/>
      <c r="TRO3" s="631"/>
      <c r="TRP3" s="631"/>
      <c r="TRQ3" s="631"/>
      <c r="TRR3" s="631"/>
      <c r="TRS3" s="631"/>
      <c r="TRT3" s="631"/>
      <c r="TRU3" s="631"/>
      <c r="TRV3" s="631"/>
      <c r="TRW3" s="631"/>
      <c r="TRX3" s="631"/>
      <c r="TRY3" s="631"/>
      <c r="TRZ3" s="631"/>
      <c r="TSA3" s="631"/>
      <c r="TSB3" s="631"/>
      <c r="TSC3" s="631"/>
      <c r="TSD3" s="631"/>
      <c r="TSE3" s="631"/>
      <c r="TSF3" s="631"/>
      <c r="TSG3" s="631"/>
      <c r="TSH3" s="631"/>
      <c r="TSI3" s="631"/>
      <c r="TSJ3" s="631"/>
      <c r="TSK3" s="631"/>
      <c r="TSL3" s="631"/>
      <c r="TSM3" s="631"/>
      <c r="TSN3" s="631"/>
      <c r="TSO3" s="631"/>
      <c r="TSP3" s="631"/>
      <c r="TSQ3" s="631"/>
      <c r="TSR3" s="631"/>
      <c r="TSS3" s="631"/>
      <c r="TST3" s="631"/>
      <c r="TSU3" s="631"/>
      <c r="TSV3" s="631"/>
      <c r="TSW3" s="631"/>
      <c r="TSX3" s="631"/>
      <c r="TSY3" s="631"/>
      <c r="TSZ3" s="631"/>
      <c r="TTA3" s="631"/>
      <c r="TTB3" s="631"/>
      <c r="TTC3" s="631"/>
      <c r="TTD3" s="631"/>
      <c r="TTE3" s="631"/>
      <c r="TTF3" s="631"/>
      <c r="TTG3" s="631"/>
      <c r="TTH3" s="631"/>
      <c r="TTI3" s="631"/>
      <c r="TTJ3" s="631"/>
      <c r="TTK3" s="631"/>
      <c r="TTL3" s="631"/>
      <c r="TTM3" s="631"/>
      <c r="TTN3" s="631"/>
      <c r="TTO3" s="631"/>
      <c r="TTP3" s="631"/>
      <c r="TTQ3" s="631"/>
      <c r="TTR3" s="631"/>
      <c r="TTS3" s="631"/>
      <c r="TTT3" s="631"/>
      <c r="TTU3" s="631"/>
      <c r="TTV3" s="631"/>
      <c r="TTW3" s="631"/>
      <c r="TTX3" s="631"/>
      <c r="TTY3" s="631"/>
      <c r="TTZ3" s="631"/>
      <c r="TUA3" s="631"/>
      <c r="TUB3" s="631"/>
      <c r="TUC3" s="631"/>
      <c r="TUD3" s="631"/>
      <c r="TUE3" s="631"/>
      <c r="TUF3" s="631"/>
      <c r="TUG3" s="631"/>
      <c r="TUH3" s="631"/>
      <c r="TUI3" s="631"/>
      <c r="TUJ3" s="631"/>
      <c r="TUK3" s="631"/>
      <c r="TUL3" s="631"/>
      <c r="TUM3" s="631"/>
      <c r="TUN3" s="631"/>
      <c r="TUO3" s="631"/>
      <c r="TUP3" s="631"/>
      <c r="TUQ3" s="631"/>
      <c r="TUR3" s="631"/>
      <c r="TUS3" s="631"/>
      <c r="TUT3" s="631"/>
      <c r="TUU3" s="631"/>
      <c r="TUV3" s="631"/>
      <c r="TUW3" s="631"/>
      <c r="TUX3" s="631"/>
      <c r="TUY3" s="631"/>
      <c r="TUZ3" s="631"/>
      <c r="TVA3" s="631"/>
      <c r="TVB3" s="631"/>
      <c r="TVC3" s="631"/>
      <c r="TVD3" s="631"/>
      <c r="TVE3" s="631"/>
      <c r="TVF3" s="631"/>
      <c r="TVG3" s="631"/>
      <c r="TVH3" s="631"/>
      <c r="TVI3" s="631"/>
      <c r="TVJ3" s="631"/>
      <c r="TVK3" s="631"/>
      <c r="TVL3" s="631"/>
      <c r="TVM3" s="631"/>
      <c r="TVN3" s="631"/>
      <c r="TVO3" s="631"/>
      <c r="TVP3" s="631"/>
      <c r="TVQ3" s="631"/>
      <c r="TVR3" s="631"/>
      <c r="TVS3" s="631"/>
      <c r="TVT3" s="631"/>
      <c r="TVU3" s="631"/>
      <c r="TVV3" s="631"/>
      <c r="TVW3" s="631"/>
      <c r="TVX3" s="631"/>
      <c r="TVY3" s="631"/>
      <c r="TVZ3" s="631"/>
      <c r="TWA3" s="631"/>
      <c r="TWB3" s="631"/>
      <c r="TWC3" s="631"/>
      <c r="TWD3" s="631"/>
      <c r="TWE3" s="631"/>
      <c r="TWF3" s="631"/>
      <c r="TWG3" s="631"/>
      <c r="TWH3" s="631"/>
      <c r="TWI3" s="631"/>
      <c r="TWJ3" s="631"/>
      <c r="TWK3" s="631"/>
      <c r="TWL3" s="631"/>
      <c r="TWM3" s="631"/>
      <c r="TWN3" s="631"/>
      <c r="TWO3" s="631"/>
      <c r="TWP3" s="631"/>
      <c r="TWQ3" s="631"/>
      <c r="TWR3" s="631"/>
      <c r="TWS3" s="631"/>
      <c r="TWT3" s="631"/>
      <c r="TWU3" s="631"/>
      <c r="TWV3" s="631"/>
      <c r="TWW3" s="631"/>
      <c r="TWX3" s="631"/>
      <c r="TWY3" s="631"/>
      <c r="TWZ3" s="631"/>
      <c r="TXA3" s="631"/>
      <c r="TXB3" s="631"/>
      <c r="TXC3" s="631"/>
      <c r="TXD3" s="631"/>
      <c r="TXE3" s="631"/>
      <c r="TXF3" s="631"/>
      <c r="TXG3" s="631"/>
      <c r="TXH3" s="631"/>
      <c r="TXI3" s="631"/>
      <c r="TXJ3" s="631"/>
      <c r="TXK3" s="631"/>
      <c r="TXL3" s="631"/>
      <c r="TXM3" s="631"/>
      <c r="TXN3" s="631"/>
      <c r="TXO3" s="631"/>
      <c r="TXP3" s="631"/>
      <c r="TXQ3" s="631"/>
      <c r="TXR3" s="631"/>
      <c r="TXS3" s="631"/>
      <c r="TXT3" s="631"/>
      <c r="TXU3" s="631"/>
      <c r="TXV3" s="631"/>
      <c r="TXW3" s="631"/>
      <c r="TXX3" s="631"/>
      <c r="TXY3" s="631"/>
      <c r="TXZ3" s="631"/>
      <c r="TYA3" s="631"/>
      <c r="TYB3" s="631"/>
      <c r="TYC3" s="631"/>
      <c r="TYD3" s="631"/>
      <c r="TYE3" s="631"/>
      <c r="TYF3" s="631"/>
      <c r="TYG3" s="631"/>
      <c r="TYH3" s="631"/>
      <c r="TYI3" s="631"/>
      <c r="TYJ3" s="631"/>
      <c r="TYK3" s="631"/>
      <c r="TYL3" s="631"/>
      <c r="TYM3" s="631"/>
      <c r="TYN3" s="631"/>
      <c r="TYO3" s="631"/>
      <c r="TYP3" s="631"/>
      <c r="TYQ3" s="631"/>
      <c r="TYR3" s="631"/>
      <c r="TYS3" s="631"/>
      <c r="TYT3" s="631"/>
      <c r="TYU3" s="631"/>
      <c r="TYV3" s="631"/>
      <c r="TYW3" s="631"/>
      <c r="TYX3" s="631"/>
      <c r="TYY3" s="631"/>
      <c r="TYZ3" s="631"/>
      <c r="TZA3" s="631"/>
      <c r="TZB3" s="631"/>
      <c r="TZC3" s="631"/>
      <c r="TZD3" s="631"/>
      <c r="TZE3" s="631"/>
      <c r="TZF3" s="631"/>
      <c r="TZG3" s="631"/>
      <c r="TZH3" s="631"/>
      <c r="TZI3" s="631"/>
      <c r="TZJ3" s="631"/>
      <c r="TZK3" s="631"/>
      <c r="TZL3" s="631"/>
      <c r="TZM3" s="631"/>
      <c r="TZN3" s="631"/>
      <c r="TZO3" s="631"/>
      <c r="TZP3" s="631"/>
      <c r="TZQ3" s="631"/>
      <c r="TZR3" s="631"/>
      <c r="TZS3" s="631"/>
      <c r="TZT3" s="631"/>
      <c r="TZU3" s="631"/>
      <c r="TZV3" s="631"/>
      <c r="TZW3" s="631"/>
      <c r="TZX3" s="631"/>
      <c r="TZY3" s="631"/>
      <c r="TZZ3" s="631"/>
      <c r="UAA3" s="631"/>
      <c r="UAB3" s="631"/>
      <c r="UAC3" s="631"/>
      <c r="UAD3" s="631"/>
      <c r="UAE3" s="631"/>
      <c r="UAF3" s="631"/>
      <c r="UAG3" s="631"/>
      <c r="UAH3" s="631"/>
      <c r="UAI3" s="631"/>
      <c r="UAJ3" s="631"/>
      <c r="UAK3" s="631"/>
      <c r="UAL3" s="631"/>
      <c r="UAM3" s="631"/>
      <c r="UAN3" s="631"/>
      <c r="UAO3" s="631"/>
      <c r="UAP3" s="631"/>
      <c r="UAQ3" s="631"/>
      <c r="UAR3" s="631"/>
      <c r="UAS3" s="631"/>
      <c r="UAT3" s="631"/>
      <c r="UAU3" s="631"/>
      <c r="UAV3" s="631"/>
      <c r="UAW3" s="631"/>
      <c r="UAX3" s="631"/>
      <c r="UAY3" s="631"/>
      <c r="UAZ3" s="631"/>
      <c r="UBA3" s="631"/>
      <c r="UBB3" s="631"/>
      <c r="UBC3" s="631"/>
      <c r="UBD3" s="631"/>
      <c r="UBE3" s="631"/>
      <c r="UBF3" s="631"/>
      <c r="UBG3" s="631"/>
      <c r="UBH3" s="631"/>
      <c r="UBI3" s="631"/>
      <c r="UBJ3" s="631"/>
      <c r="UBK3" s="631"/>
      <c r="UBL3" s="631"/>
      <c r="UBM3" s="631"/>
      <c r="UBN3" s="631"/>
      <c r="UBO3" s="631"/>
      <c r="UBP3" s="631"/>
      <c r="UBQ3" s="631"/>
      <c r="UBR3" s="631"/>
      <c r="UBS3" s="631"/>
      <c r="UBT3" s="631"/>
      <c r="UBU3" s="631"/>
      <c r="UBV3" s="631"/>
      <c r="UBW3" s="631"/>
      <c r="UBX3" s="631"/>
      <c r="UBY3" s="631"/>
      <c r="UBZ3" s="631"/>
      <c r="UCA3" s="631"/>
      <c r="UCB3" s="631"/>
      <c r="UCC3" s="631"/>
      <c r="UCD3" s="631"/>
      <c r="UCE3" s="631"/>
      <c r="UCF3" s="631"/>
      <c r="UCG3" s="631"/>
      <c r="UCH3" s="631"/>
      <c r="UCI3" s="631"/>
      <c r="UCJ3" s="631"/>
      <c r="UCK3" s="631"/>
      <c r="UCL3" s="631"/>
      <c r="UCM3" s="631"/>
      <c r="UCN3" s="631"/>
      <c r="UCO3" s="631"/>
      <c r="UCP3" s="631"/>
      <c r="UCQ3" s="631"/>
      <c r="UCR3" s="631"/>
      <c r="UCS3" s="631"/>
      <c r="UCT3" s="631"/>
      <c r="UCU3" s="631"/>
      <c r="UCV3" s="631"/>
      <c r="UCW3" s="631"/>
      <c r="UCX3" s="631"/>
      <c r="UCY3" s="631"/>
      <c r="UCZ3" s="631"/>
      <c r="UDA3" s="631"/>
      <c r="UDB3" s="631"/>
      <c r="UDC3" s="631"/>
      <c r="UDD3" s="631"/>
      <c r="UDE3" s="631"/>
      <c r="UDF3" s="631"/>
      <c r="UDG3" s="631"/>
      <c r="UDH3" s="631"/>
      <c r="UDI3" s="631"/>
      <c r="UDJ3" s="631"/>
      <c r="UDK3" s="631"/>
      <c r="UDL3" s="631"/>
      <c r="UDM3" s="631"/>
      <c r="UDN3" s="631"/>
      <c r="UDO3" s="631"/>
      <c r="UDP3" s="631"/>
      <c r="UDQ3" s="631"/>
      <c r="UDR3" s="631"/>
      <c r="UDS3" s="631"/>
      <c r="UDT3" s="631"/>
      <c r="UDU3" s="631"/>
      <c r="UDV3" s="631"/>
      <c r="UDW3" s="631"/>
      <c r="UDX3" s="631"/>
      <c r="UDY3" s="631"/>
      <c r="UDZ3" s="631"/>
      <c r="UEA3" s="631"/>
      <c r="UEB3" s="631"/>
      <c r="UEC3" s="631"/>
      <c r="UED3" s="631"/>
      <c r="UEE3" s="631"/>
      <c r="UEF3" s="631"/>
      <c r="UEG3" s="631"/>
      <c r="UEH3" s="631"/>
      <c r="UEI3" s="631"/>
      <c r="UEJ3" s="631"/>
      <c r="UEK3" s="631"/>
      <c r="UEL3" s="631"/>
      <c r="UEM3" s="631"/>
      <c r="UEN3" s="631"/>
      <c r="UEO3" s="631"/>
      <c r="UEP3" s="631"/>
      <c r="UEQ3" s="631"/>
      <c r="UER3" s="631"/>
      <c r="UES3" s="631"/>
      <c r="UET3" s="631"/>
      <c r="UEU3" s="631"/>
      <c r="UEV3" s="631"/>
      <c r="UEW3" s="631"/>
      <c r="UEX3" s="631"/>
      <c r="UEY3" s="631"/>
      <c r="UEZ3" s="631"/>
      <c r="UFA3" s="631"/>
      <c r="UFB3" s="631"/>
      <c r="UFC3" s="631"/>
      <c r="UFD3" s="631"/>
      <c r="UFE3" s="631"/>
      <c r="UFF3" s="631"/>
      <c r="UFG3" s="631"/>
      <c r="UFH3" s="631"/>
      <c r="UFI3" s="631"/>
      <c r="UFJ3" s="631"/>
      <c r="UFK3" s="631"/>
      <c r="UFL3" s="631"/>
      <c r="UFM3" s="631"/>
      <c r="UFN3" s="631"/>
      <c r="UFO3" s="631"/>
      <c r="UFP3" s="631"/>
      <c r="UFQ3" s="631"/>
      <c r="UFR3" s="631"/>
      <c r="UFS3" s="631"/>
      <c r="UFT3" s="631"/>
      <c r="UFU3" s="631"/>
      <c r="UFV3" s="631"/>
      <c r="UFW3" s="631"/>
      <c r="UFX3" s="631"/>
      <c r="UFY3" s="631"/>
      <c r="UFZ3" s="631"/>
      <c r="UGA3" s="631"/>
      <c r="UGB3" s="631"/>
      <c r="UGC3" s="631"/>
      <c r="UGD3" s="631"/>
      <c r="UGE3" s="631"/>
      <c r="UGF3" s="631"/>
      <c r="UGG3" s="631"/>
      <c r="UGH3" s="631"/>
      <c r="UGI3" s="631"/>
      <c r="UGJ3" s="631"/>
      <c r="UGK3" s="631"/>
      <c r="UGL3" s="631"/>
      <c r="UGM3" s="631"/>
      <c r="UGN3" s="631"/>
      <c r="UGO3" s="631"/>
      <c r="UGP3" s="631"/>
      <c r="UGQ3" s="631"/>
      <c r="UGR3" s="631"/>
      <c r="UGS3" s="631"/>
      <c r="UGT3" s="631"/>
      <c r="UGU3" s="631"/>
      <c r="UGV3" s="631"/>
      <c r="UGW3" s="631"/>
      <c r="UGX3" s="631"/>
      <c r="UGY3" s="631"/>
      <c r="UGZ3" s="631"/>
      <c r="UHA3" s="631"/>
      <c r="UHB3" s="631"/>
      <c r="UHC3" s="631"/>
      <c r="UHD3" s="631"/>
      <c r="UHE3" s="631"/>
      <c r="UHF3" s="631"/>
      <c r="UHG3" s="631"/>
      <c r="UHH3" s="631"/>
      <c r="UHI3" s="631"/>
      <c r="UHJ3" s="631"/>
      <c r="UHK3" s="631"/>
      <c r="UHL3" s="631"/>
      <c r="UHM3" s="631"/>
      <c r="UHN3" s="631"/>
      <c r="UHO3" s="631"/>
      <c r="UHP3" s="631"/>
      <c r="UHQ3" s="631"/>
      <c r="UHR3" s="631"/>
      <c r="UHS3" s="631"/>
      <c r="UHT3" s="631"/>
      <c r="UHU3" s="631"/>
      <c r="UHV3" s="631"/>
      <c r="UHW3" s="631"/>
      <c r="UHX3" s="631"/>
      <c r="UHY3" s="631"/>
      <c r="UHZ3" s="631"/>
      <c r="UIA3" s="631"/>
      <c r="UIB3" s="631"/>
      <c r="UIC3" s="631"/>
      <c r="UID3" s="631"/>
      <c r="UIE3" s="631"/>
      <c r="UIF3" s="631"/>
      <c r="UIG3" s="631"/>
      <c r="UIH3" s="631"/>
      <c r="UII3" s="631"/>
      <c r="UIJ3" s="631"/>
      <c r="UIK3" s="631"/>
      <c r="UIL3" s="631"/>
      <c r="UIM3" s="631"/>
      <c r="UIN3" s="631"/>
      <c r="UIO3" s="631"/>
      <c r="UIP3" s="631"/>
      <c r="UIQ3" s="631"/>
      <c r="UIR3" s="631"/>
      <c r="UIS3" s="631"/>
      <c r="UIT3" s="631"/>
      <c r="UIU3" s="631"/>
      <c r="UIV3" s="631"/>
      <c r="UIW3" s="631"/>
      <c r="UIX3" s="631"/>
      <c r="UIY3" s="631"/>
      <c r="UIZ3" s="631"/>
      <c r="UJA3" s="631"/>
      <c r="UJB3" s="631"/>
      <c r="UJC3" s="631"/>
      <c r="UJD3" s="631"/>
      <c r="UJE3" s="631"/>
      <c r="UJF3" s="631"/>
      <c r="UJG3" s="631"/>
      <c r="UJH3" s="631"/>
      <c r="UJI3" s="631"/>
      <c r="UJJ3" s="631"/>
      <c r="UJK3" s="631"/>
      <c r="UJL3" s="631"/>
      <c r="UJM3" s="631"/>
      <c r="UJN3" s="631"/>
      <c r="UJO3" s="631"/>
      <c r="UJP3" s="631"/>
      <c r="UJQ3" s="631"/>
      <c r="UJR3" s="631"/>
      <c r="UJS3" s="631"/>
      <c r="UJT3" s="631"/>
      <c r="UJU3" s="631"/>
      <c r="UJV3" s="631"/>
      <c r="UJW3" s="631"/>
      <c r="UJX3" s="631"/>
      <c r="UJY3" s="631"/>
      <c r="UJZ3" s="631"/>
      <c r="UKA3" s="631"/>
      <c r="UKB3" s="631"/>
      <c r="UKC3" s="631"/>
      <c r="UKD3" s="631"/>
      <c r="UKE3" s="631"/>
      <c r="UKF3" s="631"/>
      <c r="UKG3" s="631"/>
      <c r="UKH3" s="631"/>
      <c r="UKI3" s="631"/>
      <c r="UKJ3" s="631"/>
      <c r="UKK3" s="631"/>
      <c r="UKL3" s="631"/>
      <c r="UKM3" s="631"/>
      <c r="UKN3" s="631"/>
      <c r="UKO3" s="631"/>
      <c r="UKP3" s="631"/>
      <c r="UKQ3" s="631"/>
      <c r="UKR3" s="631"/>
      <c r="UKS3" s="631"/>
      <c r="UKT3" s="631"/>
      <c r="UKU3" s="631"/>
      <c r="UKV3" s="631"/>
      <c r="UKW3" s="631"/>
      <c r="UKX3" s="631"/>
      <c r="UKY3" s="631"/>
      <c r="UKZ3" s="631"/>
      <c r="ULA3" s="631"/>
      <c r="ULB3" s="631"/>
      <c r="ULC3" s="631"/>
      <c r="ULD3" s="631"/>
      <c r="ULE3" s="631"/>
      <c r="ULF3" s="631"/>
      <c r="ULG3" s="631"/>
      <c r="ULH3" s="631"/>
      <c r="ULI3" s="631"/>
      <c r="ULJ3" s="631"/>
      <c r="ULK3" s="631"/>
      <c r="ULL3" s="631"/>
      <c r="ULM3" s="631"/>
      <c r="ULN3" s="631"/>
      <c r="ULO3" s="631"/>
      <c r="ULP3" s="631"/>
      <c r="ULQ3" s="631"/>
      <c r="ULR3" s="631"/>
      <c r="ULS3" s="631"/>
      <c r="ULT3" s="631"/>
      <c r="ULU3" s="631"/>
      <c r="ULV3" s="631"/>
      <c r="ULW3" s="631"/>
      <c r="ULX3" s="631"/>
      <c r="ULY3" s="631"/>
      <c r="ULZ3" s="631"/>
      <c r="UMA3" s="631"/>
      <c r="UMB3" s="631"/>
      <c r="UMC3" s="631"/>
      <c r="UMD3" s="631"/>
      <c r="UME3" s="631"/>
      <c r="UMF3" s="631"/>
      <c r="UMG3" s="631"/>
      <c r="UMH3" s="631"/>
      <c r="UMI3" s="631"/>
      <c r="UMJ3" s="631"/>
      <c r="UMK3" s="631"/>
      <c r="UML3" s="631"/>
      <c r="UMM3" s="631"/>
      <c r="UMN3" s="631"/>
      <c r="UMO3" s="631"/>
      <c r="UMP3" s="631"/>
      <c r="UMQ3" s="631"/>
      <c r="UMR3" s="631"/>
      <c r="UMS3" s="631"/>
      <c r="UMT3" s="631"/>
      <c r="UMU3" s="631"/>
      <c r="UMV3" s="631"/>
      <c r="UMW3" s="631"/>
      <c r="UMX3" s="631"/>
      <c r="UMY3" s="631"/>
      <c r="UMZ3" s="631"/>
      <c r="UNA3" s="631"/>
      <c r="UNB3" s="631"/>
      <c r="UNC3" s="631"/>
      <c r="UND3" s="631"/>
      <c r="UNE3" s="631"/>
      <c r="UNF3" s="631"/>
      <c r="UNG3" s="631"/>
      <c r="UNH3" s="631"/>
      <c r="UNI3" s="631"/>
      <c r="UNJ3" s="631"/>
      <c r="UNK3" s="631"/>
      <c r="UNL3" s="631"/>
      <c r="UNM3" s="631"/>
      <c r="UNN3" s="631"/>
      <c r="UNO3" s="631"/>
      <c r="UNP3" s="631"/>
      <c r="UNQ3" s="631"/>
      <c r="UNR3" s="631"/>
      <c r="UNS3" s="631"/>
      <c r="UNT3" s="631"/>
      <c r="UNU3" s="631"/>
      <c r="UNV3" s="631"/>
      <c r="UNW3" s="631"/>
      <c r="UNX3" s="631"/>
      <c r="UNY3" s="631"/>
      <c r="UNZ3" s="631"/>
      <c r="UOA3" s="631"/>
      <c r="UOB3" s="631"/>
      <c r="UOC3" s="631"/>
      <c r="UOD3" s="631"/>
      <c r="UOE3" s="631"/>
      <c r="UOF3" s="631"/>
      <c r="UOG3" s="631"/>
      <c r="UOH3" s="631"/>
      <c r="UOI3" s="631"/>
      <c r="UOJ3" s="631"/>
      <c r="UOK3" s="631"/>
      <c r="UOL3" s="631"/>
      <c r="UOM3" s="631"/>
      <c r="UON3" s="631"/>
      <c r="UOO3" s="631"/>
      <c r="UOP3" s="631"/>
      <c r="UOQ3" s="631"/>
      <c r="UOR3" s="631"/>
      <c r="UOS3" s="631"/>
      <c r="UOT3" s="631"/>
      <c r="UOU3" s="631"/>
      <c r="UOV3" s="631"/>
      <c r="UOW3" s="631"/>
      <c r="UOX3" s="631"/>
      <c r="UOY3" s="631"/>
      <c r="UOZ3" s="631"/>
      <c r="UPA3" s="631"/>
      <c r="UPB3" s="631"/>
      <c r="UPC3" s="631"/>
      <c r="UPD3" s="631"/>
      <c r="UPE3" s="631"/>
      <c r="UPF3" s="631"/>
      <c r="UPG3" s="631"/>
      <c r="UPH3" s="631"/>
      <c r="UPI3" s="631"/>
      <c r="UPJ3" s="631"/>
      <c r="UPK3" s="631"/>
      <c r="UPL3" s="631"/>
      <c r="UPM3" s="631"/>
      <c r="UPN3" s="631"/>
      <c r="UPO3" s="631"/>
      <c r="UPP3" s="631"/>
      <c r="UPQ3" s="631"/>
      <c r="UPR3" s="631"/>
      <c r="UPS3" s="631"/>
      <c r="UPT3" s="631"/>
      <c r="UPU3" s="631"/>
      <c r="UPV3" s="631"/>
      <c r="UPW3" s="631"/>
      <c r="UPX3" s="631"/>
      <c r="UPY3" s="631"/>
      <c r="UPZ3" s="631"/>
      <c r="UQA3" s="631"/>
      <c r="UQB3" s="631"/>
      <c r="UQC3" s="631"/>
      <c r="UQD3" s="631"/>
      <c r="UQE3" s="631"/>
      <c r="UQF3" s="631"/>
      <c r="UQG3" s="631"/>
      <c r="UQH3" s="631"/>
      <c r="UQI3" s="631"/>
      <c r="UQJ3" s="631"/>
      <c r="UQK3" s="631"/>
      <c r="UQL3" s="631"/>
      <c r="UQM3" s="631"/>
      <c r="UQN3" s="631"/>
      <c r="UQO3" s="631"/>
      <c r="UQP3" s="631"/>
      <c r="UQQ3" s="631"/>
      <c r="UQR3" s="631"/>
      <c r="UQS3" s="631"/>
      <c r="UQT3" s="631"/>
      <c r="UQU3" s="631"/>
      <c r="UQV3" s="631"/>
      <c r="UQW3" s="631"/>
      <c r="UQX3" s="631"/>
      <c r="UQY3" s="631"/>
      <c r="UQZ3" s="631"/>
      <c r="URA3" s="631"/>
      <c r="URB3" s="631"/>
      <c r="URC3" s="631"/>
      <c r="URD3" s="631"/>
      <c r="URE3" s="631"/>
      <c r="URF3" s="631"/>
      <c r="URG3" s="631"/>
      <c r="URH3" s="631"/>
      <c r="URI3" s="631"/>
      <c r="URJ3" s="631"/>
      <c r="URK3" s="631"/>
      <c r="URL3" s="631"/>
      <c r="URM3" s="631"/>
      <c r="URN3" s="631"/>
      <c r="URO3" s="631"/>
      <c r="URP3" s="631"/>
      <c r="URQ3" s="631"/>
      <c r="URR3" s="631"/>
      <c r="URS3" s="631"/>
      <c r="URT3" s="631"/>
      <c r="URU3" s="631"/>
      <c r="URV3" s="631"/>
      <c r="URW3" s="631"/>
      <c r="URX3" s="631"/>
      <c r="URY3" s="631"/>
      <c r="URZ3" s="631"/>
      <c r="USA3" s="631"/>
      <c r="USB3" s="631"/>
      <c r="USC3" s="631"/>
      <c r="USD3" s="631"/>
      <c r="USE3" s="631"/>
      <c r="USF3" s="631"/>
      <c r="USG3" s="631"/>
      <c r="USH3" s="631"/>
      <c r="USI3" s="631"/>
      <c r="USJ3" s="631"/>
      <c r="USK3" s="631"/>
      <c r="USL3" s="631"/>
      <c r="USM3" s="631"/>
      <c r="USN3" s="631"/>
      <c r="USO3" s="631"/>
      <c r="USP3" s="631"/>
      <c r="USQ3" s="631"/>
      <c r="USR3" s="631"/>
      <c r="USS3" s="631"/>
      <c r="UST3" s="631"/>
      <c r="USU3" s="631"/>
      <c r="USV3" s="631"/>
      <c r="USW3" s="631"/>
      <c r="USX3" s="631"/>
      <c r="USY3" s="631"/>
      <c r="USZ3" s="631"/>
      <c r="UTA3" s="631"/>
      <c r="UTB3" s="631"/>
      <c r="UTC3" s="631"/>
      <c r="UTD3" s="631"/>
      <c r="UTE3" s="631"/>
      <c r="UTF3" s="631"/>
      <c r="UTG3" s="631"/>
      <c r="UTH3" s="631"/>
      <c r="UTI3" s="631"/>
      <c r="UTJ3" s="631"/>
      <c r="UTK3" s="631"/>
      <c r="UTL3" s="631"/>
      <c r="UTM3" s="631"/>
      <c r="UTN3" s="631"/>
      <c r="UTO3" s="631"/>
      <c r="UTP3" s="631"/>
      <c r="UTQ3" s="631"/>
      <c r="UTR3" s="631"/>
      <c r="UTS3" s="631"/>
      <c r="UTT3" s="631"/>
      <c r="UTU3" s="631"/>
      <c r="UTV3" s="631"/>
      <c r="UTW3" s="631"/>
      <c r="UTX3" s="631"/>
      <c r="UTY3" s="631"/>
      <c r="UTZ3" s="631"/>
      <c r="UUA3" s="631"/>
      <c r="UUB3" s="631"/>
      <c r="UUC3" s="631"/>
      <c r="UUD3" s="631"/>
      <c r="UUE3" s="631"/>
      <c r="UUF3" s="631"/>
      <c r="UUG3" s="631"/>
      <c r="UUH3" s="631"/>
      <c r="UUI3" s="631"/>
      <c r="UUJ3" s="631"/>
      <c r="UUK3" s="631"/>
      <c r="UUL3" s="631"/>
      <c r="UUM3" s="631"/>
      <c r="UUN3" s="631"/>
      <c r="UUO3" s="631"/>
      <c r="UUP3" s="631"/>
      <c r="UUQ3" s="631"/>
      <c r="UUR3" s="631"/>
      <c r="UUS3" s="631"/>
      <c r="UUT3" s="631"/>
      <c r="UUU3" s="631"/>
      <c r="UUV3" s="631"/>
      <c r="UUW3" s="631"/>
      <c r="UUX3" s="631"/>
      <c r="UUY3" s="631"/>
      <c r="UUZ3" s="631"/>
      <c r="UVA3" s="631"/>
      <c r="UVB3" s="631"/>
      <c r="UVC3" s="631"/>
      <c r="UVD3" s="631"/>
      <c r="UVE3" s="631"/>
      <c r="UVF3" s="631"/>
      <c r="UVG3" s="631"/>
      <c r="UVH3" s="631"/>
      <c r="UVI3" s="631"/>
      <c r="UVJ3" s="631"/>
      <c r="UVK3" s="631"/>
      <c r="UVL3" s="631"/>
      <c r="UVM3" s="631"/>
      <c r="UVN3" s="631"/>
      <c r="UVO3" s="631"/>
      <c r="UVP3" s="631"/>
      <c r="UVQ3" s="631"/>
      <c r="UVR3" s="631"/>
      <c r="UVS3" s="631"/>
      <c r="UVT3" s="631"/>
      <c r="UVU3" s="631"/>
      <c r="UVV3" s="631"/>
      <c r="UVW3" s="631"/>
      <c r="UVX3" s="631"/>
      <c r="UVY3" s="631"/>
      <c r="UVZ3" s="631"/>
      <c r="UWA3" s="631"/>
      <c r="UWB3" s="631"/>
      <c r="UWC3" s="631"/>
      <c r="UWD3" s="631"/>
      <c r="UWE3" s="631"/>
      <c r="UWF3" s="631"/>
      <c r="UWG3" s="631"/>
      <c r="UWH3" s="631"/>
      <c r="UWI3" s="631"/>
      <c r="UWJ3" s="631"/>
      <c r="UWK3" s="631"/>
      <c r="UWL3" s="631"/>
      <c r="UWM3" s="631"/>
      <c r="UWN3" s="631"/>
      <c r="UWO3" s="631"/>
      <c r="UWP3" s="631"/>
      <c r="UWQ3" s="631"/>
      <c r="UWR3" s="631"/>
      <c r="UWS3" s="631"/>
      <c r="UWT3" s="631"/>
      <c r="UWU3" s="631"/>
      <c r="UWV3" s="631"/>
      <c r="UWW3" s="631"/>
      <c r="UWX3" s="631"/>
      <c r="UWY3" s="631"/>
      <c r="UWZ3" s="631"/>
      <c r="UXA3" s="631"/>
      <c r="UXB3" s="631"/>
      <c r="UXC3" s="631"/>
      <c r="UXD3" s="631"/>
      <c r="UXE3" s="631"/>
      <c r="UXF3" s="631"/>
      <c r="UXG3" s="631"/>
      <c r="UXH3" s="631"/>
      <c r="UXI3" s="631"/>
      <c r="UXJ3" s="631"/>
      <c r="UXK3" s="631"/>
      <c r="UXL3" s="631"/>
      <c r="UXM3" s="631"/>
      <c r="UXN3" s="631"/>
      <c r="UXO3" s="631"/>
      <c r="UXP3" s="631"/>
      <c r="UXQ3" s="631"/>
      <c r="UXR3" s="631"/>
      <c r="UXS3" s="631"/>
      <c r="UXT3" s="631"/>
      <c r="UXU3" s="631"/>
      <c r="UXV3" s="631"/>
      <c r="UXW3" s="631"/>
      <c r="UXX3" s="631"/>
      <c r="UXY3" s="631"/>
      <c r="UXZ3" s="631"/>
      <c r="UYA3" s="631"/>
      <c r="UYB3" s="631"/>
      <c r="UYC3" s="631"/>
      <c r="UYD3" s="631"/>
      <c r="UYE3" s="631"/>
      <c r="UYF3" s="631"/>
      <c r="UYG3" s="631"/>
      <c r="UYH3" s="631"/>
      <c r="UYI3" s="631"/>
      <c r="UYJ3" s="631"/>
      <c r="UYK3" s="631"/>
      <c r="UYL3" s="631"/>
      <c r="UYM3" s="631"/>
      <c r="UYN3" s="631"/>
      <c r="UYO3" s="631"/>
      <c r="UYP3" s="631"/>
      <c r="UYQ3" s="631"/>
      <c r="UYR3" s="631"/>
      <c r="UYS3" s="631"/>
      <c r="UYT3" s="631"/>
      <c r="UYU3" s="631"/>
      <c r="UYV3" s="631"/>
      <c r="UYW3" s="631"/>
      <c r="UYX3" s="631"/>
      <c r="UYY3" s="631"/>
      <c r="UYZ3" s="631"/>
      <c r="UZA3" s="631"/>
      <c r="UZB3" s="631"/>
      <c r="UZC3" s="631"/>
      <c r="UZD3" s="631"/>
      <c r="UZE3" s="631"/>
      <c r="UZF3" s="631"/>
      <c r="UZG3" s="631"/>
      <c r="UZH3" s="631"/>
      <c r="UZI3" s="631"/>
      <c r="UZJ3" s="631"/>
      <c r="UZK3" s="631"/>
      <c r="UZL3" s="631"/>
      <c r="UZM3" s="631"/>
      <c r="UZN3" s="631"/>
      <c r="UZO3" s="631"/>
      <c r="UZP3" s="631"/>
      <c r="UZQ3" s="631"/>
      <c r="UZR3" s="631"/>
      <c r="UZS3" s="631"/>
      <c r="UZT3" s="631"/>
      <c r="UZU3" s="631"/>
      <c r="UZV3" s="631"/>
      <c r="UZW3" s="631"/>
      <c r="UZX3" s="631"/>
      <c r="UZY3" s="631"/>
      <c r="UZZ3" s="631"/>
      <c r="VAA3" s="631"/>
      <c r="VAB3" s="631"/>
      <c r="VAC3" s="631"/>
      <c r="VAD3" s="631"/>
      <c r="VAE3" s="631"/>
      <c r="VAF3" s="631"/>
      <c r="VAG3" s="631"/>
      <c r="VAH3" s="631"/>
      <c r="VAI3" s="631"/>
      <c r="VAJ3" s="631"/>
      <c r="VAK3" s="631"/>
      <c r="VAL3" s="631"/>
      <c r="VAM3" s="631"/>
      <c r="VAN3" s="631"/>
      <c r="VAO3" s="631"/>
      <c r="VAP3" s="631"/>
      <c r="VAQ3" s="631"/>
      <c r="VAR3" s="631"/>
      <c r="VAS3" s="631"/>
      <c r="VAT3" s="631"/>
      <c r="VAU3" s="631"/>
      <c r="VAV3" s="631"/>
      <c r="VAW3" s="631"/>
      <c r="VAX3" s="631"/>
      <c r="VAY3" s="631"/>
      <c r="VAZ3" s="631"/>
      <c r="VBA3" s="631"/>
      <c r="VBB3" s="631"/>
      <c r="VBC3" s="631"/>
      <c r="VBD3" s="631"/>
      <c r="VBE3" s="631"/>
      <c r="VBF3" s="631"/>
      <c r="VBG3" s="631"/>
      <c r="VBH3" s="631"/>
      <c r="VBI3" s="631"/>
      <c r="VBJ3" s="631"/>
      <c r="VBK3" s="631"/>
      <c r="VBL3" s="631"/>
      <c r="VBM3" s="631"/>
      <c r="VBN3" s="631"/>
      <c r="VBO3" s="631"/>
      <c r="VBP3" s="631"/>
      <c r="VBQ3" s="631"/>
      <c r="VBR3" s="631"/>
      <c r="VBS3" s="631"/>
      <c r="VBT3" s="631"/>
      <c r="VBU3" s="631"/>
      <c r="VBV3" s="631"/>
      <c r="VBW3" s="631"/>
      <c r="VBX3" s="631"/>
      <c r="VBY3" s="631"/>
      <c r="VBZ3" s="631"/>
      <c r="VCA3" s="631"/>
      <c r="VCB3" s="631"/>
      <c r="VCC3" s="631"/>
      <c r="VCD3" s="631"/>
      <c r="VCE3" s="631"/>
      <c r="VCF3" s="631"/>
      <c r="VCG3" s="631"/>
      <c r="VCH3" s="631"/>
      <c r="VCI3" s="631"/>
      <c r="VCJ3" s="631"/>
      <c r="VCK3" s="631"/>
      <c r="VCL3" s="631"/>
      <c r="VCM3" s="631"/>
      <c r="VCN3" s="631"/>
      <c r="VCO3" s="631"/>
      <c r="VCP3" s="631"/>
      <c r="VCQ3" s="631"/>
      <c r="VCR3" s="631"/>
      <c r="VCS3" s="631"/>
      <c r="VCT3" s="631"/>
      <c r="VCU3" s="631"/>
      <c r="VCV3" s="631"/>
      <c r="VCW3" s="631"/>
      <c r="VCX3" s="631"/>
      <c r="VCY3" s="631"/>
      <c r="VCZ3" s="631"/>
      <c r="VDA3" s="631"/>
      <c r="VDB3" s="631"/>
      <c r="VDC3" s="631"/>
      <c r="VDD3" s="631"/>
      <c r="VDE3" s="631"/>
      <c r="VDF3" s="631"/>
      <c r="VDG3" s="631"/>
      <c r="VDH3" s="631"/>
      <c r="VDI3" s="631"/>
      <c r="VDJ3" s="631"/>
      <c r="VDK3" s="631"/>
      <c r="VDL3" s="631"/>
      <c r="VDM3" s="631"/>
      <c r="VDN3" s="631"/>
      <c r="VDO3" s="631"/>
      <c r="VDP3" s="631"/>
      <c r="VDQ3" s="631"/>
      <c r="VDR3" s="631"/>
      <c r="VDS3" s="631"/>
      <c r="VDT3" s="631"/>
      <c r="VDU3" s="631"/>
      <c r="VDV3" s="631"/>
      <c r="VDW3" s="631"/>
      <c r="VDX3" s="631"/>
      <c r="VDY3" s="631"/>
      <c r="VDZ3" s="631"/>
      <c r="VEA3" s="631"/>
      <c r="VEB3" s="631"/>
      <c r="VEC3" s="631"/>
      <c r="VED3" s="631"/>
      <c r="VEE3" s="631"/>
      <c r="VEF3" s="631"/>
      <c r="VEG3" s="631"/>
      <c r="VEH3" s="631"/>
      <c r="VEI3" s="631"/>
      <c r="VEJ3" s="631"/>
      <c r="VEK3" s="631"/>
      <c r="VEL3" s="631"/>
      <c r="VEM3" s="631"/>
      <c r="VEN3" s="631"/>
      <c r="VEO3" s="631"/>
      <c r="VEP3" s="631"/>
      <c r="VEQ3" s="631"/>
      <c r="VER3" s="631"/>
      <c r="VES3" s="631"/>
      <c r="VET3" s="631"/>
      <c r="VEU3" s="631"/>
      <c r="VEV3" s="631"/>
      <c r="VEW3" s="631"/>
      <c r="VEX3" s="631"/>
      <c r="VEY3" s="631"/>
      <c r="VEZ3" s="631"/>
      <c r="VFA3" s="631"/>
      <c r="VFB3" s="631"/>
      <c r="VFC3" s="631"/>
      <c r="VFD3" s="631"/>
      <c r="VFE3" s="631"/>
      <c r="VFF3" s="631"/>
      <c r="VFG3" s="631"/>
      <c r="VFH3" s="631"/>
      <c r="VFI3" s="631"/>
      <c r="VFJ3" s="631"/>
      <c r="VFK3" s="631"/>
      <c r="VFL3" s="631"/>
      <c r="VFM3" s="631"/>
      <c r="VFN3" s="631"/>
      <c r="VFO3" s="631"/>
      <c r="VFP3" s="631"/>
      <c r="VFQ3" s="631"/>
      <c r="VFR3" s="631"/>
      <c r="VFS3" s="631"/>
      <c r="VFT3" s="631"/>
      <c r="VFU3" s="631"/>
      <c r="VFV3" s="631"/>
      <c r="VFW3" s="631"/>
      <c r="VFX3" s="631"/>
      <c r="VFY3" s="631"/>
      <c r="VFZ3" s="631"/>
      <c r="VGA3" s="631"/>
      <c r="VGB3" s="631"/>
      <c r="VGC3" s="631"/>
      <c r="VGD3" s="631"/>
      <c r="VGE3" s="631"/>
      <c r="VGF3" s="631"/>
      <c r="VGG3" s="631"/>
      <c r="VGH3" s="631"/>
      <c r="VGI3" s="631"/>
      <c r="VGJ3" s="631"/>
      <c r="VGK3" s="631"/>
      <c r="VGL3" s="631"/>
      <c r="VGM3" s="631"/>
      <c r="VGN3" s="631"/>
      <c r="VGO3" s="631"/>
      <c r="VGP3" s="631"/>
      <c r="VGQ3" s="631"/>
      <c r="VGR3" s="631"/>
      <c r="VGS3" s="631"/>
      <c r="VGT3" s="631"/>
      <c r="VGU3" s="631"/>
      <c r="VGV3" s="631"/>
      <c r="VGW3" s="631"/>
      <c r="VGX3" s="631"/>
      <c r="VGY3" s="631"/>
      <c r="VGZ3" s="631"/>
      <c r="VHA3" s="631"/>
      <c r="VHB3" s="631"/>
      <c r="VHC3" s="631"/>
      <c r="VHD3" s="631"/>
      <c r="VHE3" s="631"/>
      <c r="VHF3" s="631"/>
      <c r="VHG3" s="631"/>
      <c r="VHH3" s="631"/>
      <c r="VHI3" s="631"/>
      <c r="VHJ3" s="631"/>
      <c r="VHK3" s="631"/>
      <c r="VHL3" s="631"/>
      <c r="VHM3" s="631"/>
      <c r="VHN3" s="631"/>
      <c r="VHO3" s="631"/>
      <c r="VHP3" s="631"/>
      <c r="VHQ3" s="631"/>
      <c r="VHR3" s="631"/>
      <c r="VHS3" s="631"/>
      <c r="VHT3" s="631"/>
      <c r="VHU3" s="631"/>
      <c r="VHV3" s="631"/>
      <c r="VHW3" s="631"/>
      <c r="VHX3" s="631"/>
      <c r="VHY3" s="631"/>
      <c r="VHZ3" s="631"/>
      <c r="VIA3" s="631"/>
      <c r="VIB3" s="631"/>
      <c r="VIC3" s="631"/>
      <c r="VID3" s="631"/>
      <c r="VIE3" s="631"/>
      <c r="VIF3" s="631"/>
      <c r="VIG3" s="631"/>
      <c r="VIH3" s="631"/>
      <c r="VII3" s="631"/>
      <c r="VIJ3" s="631"/>
      <c r="VIK3" s="631"/>
      <c r="VIL3" s="631"/>
      <c r="VIM3" s="631"/>
      <c r="VIN3" s="631"/>
      <c r="VIO3" s="631"/>
      <c r="VIP3" s="631"/>
      <c r="VIQ3" s="631"/>
      <c r="VIR3" s="631"/>
      <c r="VIS3" s="631"/>
      <c r="VIT3" s="631"/>
      <c r="VIU3" s="631"/>
      <c r="VIV3" s="631"/>
      <c r="VIW3" s="631"/>
      <c r="VIX3" s="631"/>
      <c r="VIY3" s="631"/>
      <c r="VIZ3" s="631"/>
      <c r="VJA3" s="631"/>
      <c r="VJB3" s="631"/>
      <c r="VJC3" s="631"/>
      <c r="VJD3" s="631"/>
      <c r="VJE3" s="631"/>
      <c r="VJF3" s="631"/>
      <c r="VJG3" s="631"/>
      <c r="VJH3" s="631"/>
      <c r="VJI3" s="631"/>
      <c r="VJJ3" s="631"/>
      <c r="VJK3" s="631"/>
      <c r="VJL3" s="631"/>
      <c r="VJM3" s="631"/>
      <c r="VJN3" s="631"/>
      <c r="VJO3" s="631"/>
      <c r="VJP3" s="631"/>
      <c r="VJQ3" s="631"/>
      <c r="VJR3" s="631"/>
      <c r="VJS3" s="631"/>
      <c r="VJT3" s="631"/>
      <c r="VJU3" s="631"/>
      <c r="VJV3" s="631"/>
      <c r="VJW3" s="631"/>
      <c r="VJX3" s="631"/>
      <c r="VJY3" s="631"/>
      <c r="VJZ3" s="631"/>
      <c r="VKA3" s="631"/>
      <c r="VKB3" s="631"/>
      <c r="VKC3" s="631"/>
      <c r="VKD3" s="631"/>
      <c r="VKE3" s="631"/>
      <c r="VKF3" s="631"/>
      <c r="VKG3" s="631"/>
      <c r="VKH3" s="631"/>
      <c r="VKI3" s="631"/>
      <c r="VKJ3" s="631"/>
      <c r="VKK3" s="631"/>
      <c r="VKL3" s="631"/>
      <c r="VKM3" s="631"/>
      <c r="VKN3" s="631"/>
      <c r="VKO3" s="631"/>
      <c r="VKP3" s="631"/>
      <c r="VKQ3" s="631"/>
      <c r="VKR3" s="631"/>
      <c r="VKS3" s="631"/>
      <c r="VKT3" s="631"/>
      <c r="VKU3" s="631"/>
      <c r="VKV3" s="631"/>
      <c r="VKW3" s="631"/>
      <c r="VKX3" s="631"/>
      <c r="VKY3" s="631"/>
      <c r="VKZ3" s="631"/>
      <c r="VLA3" s="631"/>
      <c r="VLB3" s="631"/>
      <c r="VLC3" s="631"/>
      <c r="VLD3" s="631"/>
      <c r="VLE3" s="631"/>
      <c r="VLF3" s="631"/>
      <c r="VLG3" s="631"/>
      <c r="VLH3" s="631"/>
      <c r="VLI3" s="631"/>
      <c r="VLJ3" s="631"/>
      <c r="VLK3" s="631"/>
      <c r="VLL3" s="631"/>
      <c r="VLM3" s="631"/>
      <c r="VLN3" s="631"/>
      <c r="VLO3" s="631"/>
      <c r="VLP3" s="631"/>
      <c r="VLQ3" s="631"/>
      <c r="VLR3" s="631"/>
      <c r="VLS3" s="631"/>
      <c r="VLT3" s="631"/>
      <c r="VLU3" s="631"/>
      <c r="VLV3" s="631"/>
      <c r="VLW3" s="631"/>
      <c r="VLX3" s="631"/>
      <c r="VLY3" s="631"/>
      <c r="VLZ3" s="631"/>
      <c r="VMA3" s="631"/>
      <c r="VMB3" s="631"/>
      <c r="VMC3" s="631"/>
      <c r="VMD3" s="631"/>
      <c r="VME3" s="631"/>
      <c r="VMF3" s="631"/>
      <c r="VMG3" s="631"/>
      <c r="VMH3" s="631"/>
      <c r="VMI3" s="631"/>
      <c r="VMJ3" s="631"/>
      <c r="VMK3" s="631"/>
      <c r="VML3" s="631"/>
      <c r="VMM3" s="631"/>
      <c r="VMN3" s="631"/>
      <c r="VMO3" s="631"/>
      <c r="VMP3" s="631"/>
      <c r="VMQ3" s="631"/>
      <c r="VMR3" s="631"/>
      <c r="VMS3" s="631"/>
      <c r="VMT3" s="631"/>
      <c r="VMU3" s="631"/>
      <c r="VMV3" s="631"/>
      <c r="VMW3" s="631"/>
      <c r="VMX3" s="631"/>
      <c r="VMY3" s="631"/>
      <c r="VMZ3" s="631"/>
      <c r="VNA3" s="631"/>
      <c r="VNB3" s="631"/>
      <c r="VNC3" s="631"/>
      <c r="VND3" s="631"/>
      <c r="VNE3" s="631"/>
      <c r="VNF3" s="631"/>
      <c r="VNG3" s="631"/>
      <c r="VNH3" s="631"/>
      <c r="VNI3" s="631"/>
      <c r="VNJ3" s="631"/>
      <c r="VNK3" s="631"/>
      <c r="VNL3" s="631"/>
      <c r="VNM3" s="631"/>
      <c r="VNN3" s="631"/>
      <c r="VNO3" s="631"/>
      <c r="VNP3" s="631"/>
      <c r="VNQ3" s="631"/>
      <c r="VNR3" s="631"/>
      <c r="VNS3" s="631"/>
      <c r="VNT3" s="631"/>
      <c r="VNU3" s="631"/>
      <c r="VNV3" s="631"/>
      <c r="VNW3" s="631"/>
      <c r="VNX3" s="631"/>
      <c r="VNY3" s="631"/>
      <c r="VNZ3" s="631"/>
      <c r="VOA3" s="631"/>
      <c r="VOB3" s="631"/>
      <c r="VOC3" s="631"/>
      <c r="VOD3" s="631"/>
      <c r="VOE3" s="631"/>
      <c r="VOF3" s="631"/>
      <c r="VOG3" s="631"/>
      <c r="VOH3" s="631"/>
      <c r="VOI3" s="631"/>
      <c r="VOJ3" s="631"/>
      <c r="VOK3" s="631"/>
      <c r="VOL3" s="631"/>
      <c r="VOM3" s="631"/>
      <c r="VON3" s="631"/>
      <c r="VOO3" s="631"/>
      <c r="VOP3" s="631"/>
      <c r="VOQ3" s="631"/>
      <c r="VOR3" s="631"/>
      <c r="VOS3" s="631"/>
      <c r="VOT3" s="631"/>
      <c r="VOU3" s="631"/>
      <c r="VOV3" s="631"/>
      <c r="VOW3" s="631"/>
      <c r="VOX3" s="631"/>
      <c r="VOY3" s="631"/>
      <c r="VOZ3" s="631"/>
      <c r="VPA3" s="631"/>
      <c r="VPB3" s="631"/>
      <c r="VPC3" s="631"/>
      <c r="VPD3" s="631"/>
      <c r="VPE3" s="631"/>
      <c r="VPF3" s="631"/>
      <c r="VPG3" s="631"/>
      <c r="VPH3" s="631"/>
      <c r="VPI3" s="631"/>
      <c r="VPJ3" s="631"/>
      <c r="VPK3" s="631"/>
      <c r="VPL3" s="631"/>
      <c r="VPM3" s="631"/>
      <c r="VPN3" s="631"/>
      <c r="VPO3" s="631"/>
      <c r="VPP3" s="631"/>
      <c r="VPQ3" s="631"/>
      <c r="VPR3" s="631"/>
      <c r="VPS3" s="631"/>
      <c r="VPT3" s="631"/>
      <c r="VPU3" s="631"/>
      <c r="VPV3" s="631"/>
      <c r="VPW3" s="631"/>
      <c r="VPX3" s="631"/>
      <c r="VPY3" s="631"/>
      <c r="VPZ3" s="631"/>
      <c r="VQA3" s="631"/>
      <c r="VQB3" s="631"/>
      <c r="VQC3" s="631"/>
      <c r="VQD3" s="631"/>
      <c r="VQE3" s="631"/>
      <c r="VQF3" s="631"/>
      <c r="VQG3" s="631"/>
      <c r="VQH3" s="631"/>
      <c r="VQI3" s="631"/>
      <c r="VQJ3" s="631"/>
      <c r="VQK3" s="631"/>
      <c r="VQL3" s="631"/>
      <c r="VQM3" s="631"/>
      <c r="VQN3" s="631"/>
      <c r="VQO3" s="631"/>
      <c r="VQP3" s="631"/>
      <c r="VQQ3" s="631"/>
      <c r="VQR3" s="631"/>
      <c r="VQS3" s="631"/>
      <c r="VQT3" s="631"/>
      <c r="VQU3" s="631"/>
      <c r="VQV3" s="631"/>
      <c r="VQW3" s="631"/>
      <c r="VQX3" s="631"/>
      <c r="VQY3" s="631"/>
      <c r="VQZ3" s="631"/>
      <c r="VRA3" s="631"/>
      <c r="VRB3" s="631"/>
      <c r="VRC3" s="631"/>
      <c r="VRD3" s="631"/>
      <c r="VRE3" s="631"/>
      <c r="VRF3" s="631"/>
      <c r="VRG3" s="631"/>
      <c r="VRH3" s="631"/>
      <c r="VRI3" s="631"/>
      <c r="VRJ3" s="631"/>
      <c r="VRK3" s="631"/>
      <c r="VRL3" s="631"/>
      <c r="VRM3" s="631"/>
      <c r="VRN3" s="631"/>
      <c r="VRO3" s="631"/>
      <c r="VRP3" s="631"/>
      <c r="VRQ3" s="631"/>
      <c r="VRR3" s="631"/>
      <c r="VRS3" s="631"/>
      <c r="VRT3" s="631"/>
      <c r="VRU3" s="631"/>
      <c r="VRV3" s="631"/>
      <c r="VRW3" s="631"/>
      <c r="VRX3" s="631"/>
      <c r="VRY3" s="631"/>
      <c r="VRZ3" s="631"/>
      <c r="VSA3" s="631"/>
      <c r="VSB3" s="631"/>
      <c r="VSC3" s="631"/>
      <c r="VSD3" s="631"/>
      <c r="VSE3" s="631"/>
      <c r="VSF3" s="631"/>
      <c r="VSG3" s="631"/>
      <c r="VSH3" s="631"/>
      <c r="VSI3" s="631"/>
      <c r="VSJ3" s="631"/>
      <c r="VSK3" s="631"/>
      <c r="VSL3" s="631"/>
      <c r="VSM3" s="631"/>
      <c r="VSN3" s="631"/>
      <c r="VSO3" s="631"/>
      <c r="VSP3" s="631"/>
      <c r="VSQ3" s="631"/>
      <c r="VSR3" s="631"/>
      <c r="VSS3" s="631"/>
      <c r="VST3" s="631"/>
      <c r="VSU3" s="631"/>
      <c r="VSV3" s="631"/>
      <c r="VSW3" s="631"/>
      <c r="VSX3" s="631"/>
      <c r="VSY3" s="631"/>
      <c r="VSZ3" s="631"/>
      <c r="VTA3" s="631"/>
      <c r="VTB3" s="631"/>
      <c r="VTC3" s="631"/>
      <c r="VTD3" s="631"/>
      <c r="VTE3" s="631"/>
      <c r="VTF3" s="631"/>
      <c r="VTG3" s="631"/>
      <c r="VTH3" s="631"/>
      <c r="VTI3" s="631"/>
      <c r="VTJ3" s="631"/>
      <c r="VTK3" s="631"/>
      <c r="VTL3" s="631"/>
      <c r="VTM3" s="631"/>
      <c r="VTN3" s="631"/>
      <c r="VTO3" s="631"/>
      <c r="VTP3" s="631"/>
      <c r="VTQ3" s="631"/>
      <c r="VTR3" s="631"/>
      <c r="VTS3" s="631"/>
      <c r="VTT3" s="631"/>
      <c r="VTU3" s="631"/>
      <c r="VTV3" s="631"/>
      <c r="VTW3" s="631"/>
      <c r="VTX3" s="631"/>
      <c r="VTY3" s="631"/>
      <c r="VTZ3" s="631"/>
      <c r="VUA3" s="631"/>
      <c r="VUB3" s="631"/>
      <c r="VUC3" s="631"/>
      <c r="VUD3" s="631"/>
      <c r="VUE3" s="631"/>
      <c r="VUF3" s="631"/>
      <c r="VUG3" s="631"/>
      <c r="VUH3" s="631"/>
      <c r="VUI3" s="631"/>
      <c r="VUJ3" s="631"/>
      <c r="VUK3" s="631"/>
      <c r="VUL3" s="631"/>
      <c r="VUM3" s="631"/>
      <c r="VUN3" s="631"/>
      <c r="VUO3" s="631"/>
      <c r="VUP3" s="631"/>
      <c r="VUQ3" s="631"/>
      <c r="VUR3" s="631"/>
      <c r="VUS3" s="631"/>
      <c r="VUT3" s="631"/>
      <c r="VUU3" s="631"/>
      <c r="VUV3" s="631"/>
      <c r="VUW3" s="631"/>
      <c r="VUX3" s="631"/>
      <c r="VUY3" s="631"/>
      <c r="VUZ3" s="631"/>
      <c r="VVA3" s="631"/>
      <c r="VVB3" s="631"/>
      <c r="VVC3" s="631"/>
      <c r="VVD3" s="631"/>
      <c r="VVE3" s="631"/>
      <c r="VVF3" s="631"/>
      <c r="VVG3" s="631"/>
      <c r="VVH3" s="631"/>
      <c r="VVI3" s="631"/>
      <c r="VVJ3" s="631"/>
      <c r="VVK3" s="631"/>
      <c r="VVL3" s="631"/>
      <c r="VVM3" s="631"/>
      <c r="VVN3" s="631"/>
      <c r="VVO3" s="631"/>
      <c r="VVP3" s="631"/>
      <c r="VVQ3" s="631"/>
      <c r="VVR3" s="631"/>
      <c r="VVS3" s="631"/>
      <c r="VVT3" s="631"/>
      <c r="VVU3" s="631"/>
      <c r="VVV3" s="631"/>
      <c r="VVW3" s="631"/>
      <c r="VVX3" s="631"/>
      <c r="VVY3" s="631"/>
      <c r="VVZ3" s="631"/>
      <c r="VWA3" s="631"/>
      <c r="VWB3" s="631"/>
      <c r="VWC3" s="631"/>
      <c r="VWD3" s="631"/>
      <c r="VWE3" s="631"/>
      <c r="VWF3" s="631"/>
      <c r="VWG3" s="631"/>
      <c r="VWH3" s="631"/>
      <c r="VWI3" s="631"/>
      <c r="VWJ3" s="631"/>
      <c r="VWK3" s="631"/>
      <c r="VWL3" s="631"/>
      <c r="VWM3" s="631"/>
      <c r="VWN3" s="631"/>
      <c r="VWO3" s="631"/>
      <c r="VWP3" s="631"/>
      <c r="VWQ3" s="631"/>
      <c r="VWR3" s="631"/>
      <c r="VWS3" s="631"/>
      <c r="VWT3" s="631"/>
      <c r="VWU3" s="631"/>
      <c r="VWV3" s="631"/>
      <c r="VWW3" s="631"/>
      <c r="VWX3" s="631"/>
      <c r="VWY3" s="631"/>
      <c r="VWZ3" s="631"/>
      <c r="VXA3" s="631"/>
      <c r="VXB3" s="631"/>
      <c r="VXC3" s="631"/>
      <c r="VXD3" s="631"/>
      <c r="VXE3" s="631"/>
      <c r="VXF3" s="631"/>
      <c r="VXG3" s="631"/>
      <c r="VXH3" s="631"/>
      <c r="VXI3" s="631"/>
      <c r="VXJ3" s="631"/>
      <c r="VXK3" s="631"/>
      <c r="VXL3" s="631"/>
      <c r="VXM3" s="631"/>
      <c r="VXN3" s="631"/>
      <c r="VXO3" s="631"/>
      <c r="VXP3" s="631"/>
      <c r="VXQ3" s="631"/>
      <c r="VXR3" s="631"/>
      <c r="VXS3" s="631"/>
      <c r="VXT3" s="631"/>
      <c r="VXU3" s="631"/>
      <c r="VXV3" s="631"/>
      <c r="VXW3" s="631"/>
      <c r="VXX3" s="631"/>
      <c r="VXY3" s="631"/>
      <c r="VXZ3" s="631"/>
      <c r="VYA3" s="631"/>
      <c r="VYB3" s="631"/>
      <c r="VYC3" s="631"/>
      <c r="VYD3" s="631"/>
      <c r="VYE3" s="631"/>
      <c r="VYF3" s="631"/>
      <c r="VYG3" s="631"/>
      <c r="VYH3" s="631"/>
      <c r="VYI3" s="631"/>
      <c r="VYJ3" s="631"/>
      <c r="VYK3" s="631"/>
      <c r="VYL3" s="631"/>
      <c r="VYM3" s="631"/>
      <c r="VYN3" s="631"/>
      <c r="VYO3" s="631"/>
      <c r="VYP3" s="631"/>
      <c r="VYQ3" s="631"/>
      <c r="VYR3" s="631"/>
      <c r="VYS3" s="631"/>
      <c r="VYT3" s="631"/>
      <c r="VYU3" s="631"/>
      <c r="VYV3" s="631"/>
      <c r="VYW3" s="631"/>
      <c r="VYX3" s="631"/>
      <c r="VYY3" s="631"/>
      <c r="VYZ3" s="631"/>
      <c r="VZA3" s="631"/>
      <c r="VZB3" s="631"/>
      <c r="VZC3" s="631"/>
      <c r="VZD3" s="631"/>
      <c r="VZE3" s="631"/>
      <c r="VZF3" s="631"/>
      <c r="VZG3" s="631"/>
      <c r="VZH3" s="631"/>
      <c r="VZI3" s="631"/>
      <c r="VZJ3" s="631"/>
      <c r="VZK3" s="631"/>
      <c r="VZL3" s="631"/>
      <c r="VZM3" s="631"/>
      <c r="VZN3" s="631"/>
      <c r="VZO3" s="631"/>
      <c r="VZP3" s="631"/>
      <c r="VZQ3" s="631"/>
      <c r="VZR3" s="631"/>
      <c r="VZS3" s="631"/>
      <c r="VZT3" s="631"/>
      <c r="VZU3" s="631"/>
      <c r="VZV3" s="631"/>
      <c r="VZW3" s="631"/>
      <c r="VZX3" s="631"/>
      <c r="VZY3" s="631"/>
      <c r="VZZ3" s="631"/>
      <c r="WAA3" s="631"/>
      <c r="WAB3" s="631"/>
      <c r="WAC3" s="631"/>
      <c r="WAD3" s="631"/>
      <c r="WAE3" s="631"/>
      <c r="WAF3" s="631"/>
      <c r="WAG3" s="631"/>
      <c r="WAH3" s="631"/>
      <c r="WAI3" s="631"/>
      <c r="WAJ3" s="631"/>
      <c r="WAK3" s="631"/>
      <c r="WAL3" s="631"/>
      <c r="WAM3" s="631"/>
      <c r="WAN3" s="631"/>
      <c r="WAO3" s="631"/>
      <c r="WAP3" s="631"/>
      <c r="WAQ3" s="631"/>
      <c r="WAR3" s="631"/>
      <c r="WAS3" s="631"/>
      <c r="WAT3" s="631"/>
      <c r="WAU3" s="631"/>
      <c r="WAV3" s="631"/>
      <c r="WAW3" s="631"/>
      <c r="WAX3" s="631"/>
      <c r="WAY3" s="631"/>
      <c r="WAZ3" s="631"/>
      <c r="WBA3" s="631"/>
      <c r="WBB3" s="631"/>
      <c r="WBC3" s="631"/>
      <c r="WBD3" s="631"/>
      <c r="WBE3" s="631"/>
      <c r="WBF3" s="631"/>
      <c r="WBG3" s="631"/>
      <c r="WBH3" s="631"/>
      <c r="WBI3" s="631"/>
      <c r="WBJ3" s="631"/>
      <c r="WBK3" s="631"/>
      <c r="WBL3" s="631"/>
      <c r="WBM3" s="631"/>
      <c r="WBN3" s="631"/>
      <c r="WBO3" s="631"/>
      <c r="WBP3" s="631"/>
      <c r="WBQ3" s="631"/>
      <c r="WBR3" s="631"/>
      <c r="WBS3" s="631"/>
      <c r="WBT3" s="631"/>
      <c r="WBU3" s="631"/>
      <c r="WBV3" s="631"/>
      <c r="WBW3" s="631"/>
      <c r="WBX3" s="631"/>
      <c r="WBY3" s="631"/>
      <c r="WBZ3" s="631"/>
      <c r="WCA3" s="631"/>
      <c r="WCB3" s="631"/>
      <c r="WCC3" s="631"/>
      <c r="WCD3" s="631"/>
      <c r="WCE3" s="631"/>
      <c r="WCF3" s="631"/>
      <c r="WCG3" s="631"/>
      <c r="WCH3" s="631"/>
      <c r="WCI3" s="631"/>
      <c r="WCJ3" s="631"/>
      <c r="WCK3" s="631"/>
      <c r="WCL3" s="631"/>
      <c r="WCM3" s="631"/>
      <c r="WCN3" s="631"/>
      <c r="WCO3" s="631"/>
      <c r="WCP3" s="631"/>
      <c r="WCQ3" s="631"/>
      <c r="WCR3" s="631"/>
      <c r="WCS3" s="631"/>
      <c r="WCT3" s="631"/>
      <c r="WCU3" s="631"/>
      <c r="WCV3" s="631"/>
      <c r="WCW3" s="631"/>
      <c r="WCX3" s="631"/>
      <c r="WCY3" s="631"/>
      <c r="WCZ3" s="631"/>
      <c r="WDA3" s="631"/>
      <c r="WDB3" s="631"/>
      <c r="WDC3" s="631"/>
      <c r="WDD3" s="631"/>
      <c r="WDE3" s="631"/>
      <c r="WDF3" s="631"/>
      <c r="WDG3" s="631"/>
      <c r="WDH3" s="631"/>
      <c r="WDI3" s="631"/>
      <c r="WDJ3" s="631"/>
      <c r="WDK3" s="631"/>
      <c r="WDL3" s="631"/>
      <c r="WDM3" s="631"/>
      <c r="WDN3" s="631"/>
      <c r="WDO3" s="631"/>
      <c r="WDP3" s="631"/>
      <c r="WDQ3" s="631"/>
      <c r="WDR3" s="631"/>
      <c r="WDS3" s="631"/>
      <c r="WDT3" s="631"/>
      <c r="WDU3" s="631"/>
      <c r="WDV3" s="631"/>
      <c r="WDW3" s="631"/>
      <c r="WDX3" s="631"/>
      <c r="WDY3" s="631"/>
      <c r="WDZ3" s="631"/>
      <c r="WEA3" s="631"/>
      <c r="WEB3" s="631"/>
      <c r="WEC3" s="631"/>
      <c r="WED3" s="631"/>
      <c r="WEE3" s="631"/>
      <c r="WEF3" s="631"/>
      <c r="WEG3" s="631"/>
      <c r="WEH3" s="631"/>
      <c r="WEI3" s="631"/>
      <c r="WEJ3" s="631"/>
      <c r="WEK3" s="631"/>
      <c r="WEL3" s="631"/>
      <c r="WEM3" s="631"/>
      <c r="WEN3" s="631"/>
      <c r="WEO3" s="631"/>
      <c r="WEP3" s="631"/>
      <c r="WEQ3" s="631"/>
      <c r="WER3" s="631"/>
      <c r="WES3" s="631"/>
      <c r="WET3" s="631"/>
      <c r="WEU3" s="631"/>
      <c r="WEV3" s="631"/>
      <c r="WEW3" s="631"/>
      <c r="WEX3" s="631"/>
      <c r="WEY3" s="631"/>
      <c r="WEZ3" s="631"/>
      <c r="WFA3" s="631"/>
      <c r="WFB3" s="631"/>
      <c r="WFC3" s="631"/>
      <c r="WFD3" s="631"/>
      <c r="WFE3" s="631"/>
      <c r="WFF3" s="631"/>
      <c r="WFG3" s="631"/>
      <c r="WFH3" s="631"/>
      <c r="WFI3" s="631"/>
      <c r="WFJ3" s="631"/>
      <c r="WFK3" s="631"/>
      <c r="WFL3" s="631"/>
      <c r="WFM3" s="631"/>
      <c r="WFN3" s="631"/>
      <c r="WFO3" s="631"/>
      <c r="WFP3" s="631"/>
      <c r="WFQ3" s="631"/>
      <c r="WFR3" s="631"/>
      <c r="WFS3" s="631"/>
      <c r="WFT3" s="631"/>
      <c r="WFU3" s="631"/>
      <c r="WFV3" s="631"/>
      <c r="WFW3" s="631"/>
      <c r="WFX3" s="631"/>
      <c r="WFY3" s="631"/>
      <c r="WFZ3" s="631"/>
      <c r="WGA3" s="631"/>
      <c r="WGB3" s="631"/>
      <c r="WGC3" s="631"/>
      <c r="WGD3" s="631"/>
      <c r="WGE3" s="631"/>
      <c r="WGF3" s="631"/>
      <c r="WGG3" s="631"/>
      <c r="WGH3" s="631"/>
      <c r="WGI3" s="631"/>
      <c r="WGJ3" s="631"/>
      <c r="WGK3" s="631"/>
      <c r="WGL3" s="631"/>
      <c r="WGM3" s="631"/>
      <c r="WGN3" s="631"/>
      <c r="WGO3" s="631"/>
      <c r="WGP3" s="631"/>
      <c r="WGQ3" s="631"/>
      <c r="WGR3" s="631"/>
      <c r="WGS3" s="631"/>
      <c r="WGT3" s="631"/>
      <c r="WGU3" s="631"/>
      <c r="WGV3" s="631"/>
      <c r="WGW3" s="631"/>
      <c r="WGX3" s="631"/>
      <c r="WGY3" s="631"/>
      <c r="WGZ3" s="631"/>
      <c r="WHA3" s="631"/>
      <c r="WHB3" s="631"/>
      <c r="WHC3" s="631"/>
      <c r="WHD3" s="631"/>
      <c r="WHE3" s="631"/>
      <c r="WHF3" s="631"/>
      <c r="WHG3" s="631"/>
      <c r="WHH3" s="631"/>
      <c r="WHI3" s="631"/>
      <c r="WHJ3" s="631"/>
      <c r="WHK3" s="631"/>
      <c r="WHL3" s="631"/>
      <c r="WHM3" s="631"/>
      <c r="WHN3" s="631"/>
      <c r="WHO3" s="631"/>
      <c r="WHP3" s="631"/>
      <c r="WHQ3" s="631"/>
      <c r="WHR3" s="631"/>
      <c r="WHS3" s="631"/>
      <c r="WHT3" s="631"/>
      <c r="WHU3" s="631"/>
      <c r="WHV3" s="631"/>
      <c r="WHW3" s="631"/>
      <c r="WHX3" s="631"/>
      <c r="WHY3" s="631"/>
      <c r="WHZ3" s="631"/>
      <c r="WIA3" s="631"/>
      <c r="WIB3" s="631"/>
      <c r="WIC3" s="631"/>
      <c r="WID3" s="631"/>
      <c r="WIE3" s="631"/>
      <c r="WIF3" s="631"/>
      <c r="WIG3" s="631"/>
      <c r="WIH3" s="631"/>
      <c r="WII3" s="631"/>
      <c r="WIJ3" s="631"/>
      <c r="WIK3" s="631"/>
      <c r="WIL3" s="631"/>
      <c r="WIM3" s="631"/>
      <c r="WIN3" s="631"/>
      <c r="WIO3" s="631"/>
      <c r="WIP3" s="631"/>
      <c r="WIQ3" s="631"/>
      <c r="WIR3" s="631"/>
      <c r="WIS3" s="631"/>
      <c r="WIT3" s="631"/>
      <c r="WIU3" s="631"/>
      <c r="WIV3" s="631"/>
      <c r="WIW3" s="631"/>
      <c r="WIX3" s="631"/>
      <c r="WIY3" s="631"/>
      <c r="WIZ3" s="631"/>
      <c r="WJA3" s="631"/>
      <c r="WJB3" s="631"/>
      <c r="WJC3" s="631"/>
      <c r="WJD3" s="631"/>
      <c r="WJE3" s="631"/>
      <c r="WJF3" s="631"/>
      <c r="WJG3" s="631"/>
      <c r="WJH3" s="631"/>
      <c r="WJI3" s="631"/>
      <c r="WJJ3" s="631"/>
      <c r="WJK3" s="631"/>
      <c r="WJL3" s="631"/>
      <c r="WJM3" s="631"/>
      <c r="WJN3" s="631"/>
      <c r="WJO3" s="631"/>
      <c r="WJP3" s="631"/>
      <c r="WJQ3" s="631"/>
      <c r="WJR3" s="631"/>
      <c r="WJS3" s="631"/>
      <c r="WJT3" s="631"/>
      <c r="WJU3" s="631"/>
      <c r="WJV3" s="631"/>
      <c r="WJW3" s="631"/>
      <c r="WJX3" s="631"/>
      <c r="WJY3" s="631"/>
      <c r="WJZ3" s="631"/>
      <c r="WKA3" s="631"/>
      <c r="WKB3" s="631"/>
      <c r="WKC3" s="631"/>
      <c r="WKD3" s="631"/>
      <c r="WKE3" s="631"/>
      <c r="WKF3" s="631"/>
      <c r="WKG3" s="631"/>
      <c r="WKH3" s="631"/>
      <c r="WKI3" s="631"/>
      <c r="WKJ3" s="631"/>
      <c r="WKK3" s="631"/>
      <c r="WKL3" s="631"/>
      <c r="WKM3" s="631"/>
      <c r="WKN3" s="631"/>
      <c r="WKO3" s="631"/>
      <c r="WKP3" s="631"/>
      <c r="WKQ3" s="631"/>
      <c r="WKR3" s="631"/>
      <c r="WKS3" s="631"/>
      <c r="WKT3" s="631"/>
      <c r="WKU3" s="631"/>
      <c r="WKV3" s="631"/>
      <c r="WKW3" s="631"/>
      <c r="WKX3" s="631"/>
      <c r="WKY3" s="631"/>
      <c r="WKZ3" s="631"/>
      <c r="WLA3" s="631"/>
      <c r="WLB3" s="631"/>
      <c r="WLC3" s="631"/>
      <c r="WLD3" s="631"/>
      <c r="WLE3" s="631"/>
      <c r="WLF3" s="631"/>
      <c r="WLG3" s="631"/>
      <c r="WLH3" s="631"/>
      <c r="WLI3" s="631"/>
      <c r="WLJ3" s="631"/>
      <c r="WLK3" s="631"/>
      <c r="WLL3" s="631"/>
      <c r="WLM3" s="631"/>
      <c r="WLN3" s="631"/>
      <c r="WLO3" s="631"/>
      <c r="WLP3" s="631"/>
      <c r="WLQ3" s="631"/>
      <c r="WLR3" s="631"/>
      <c r="WLS3" s="631"/>
      <c r="WLT3" s="631"/>
      <c r="WLU3" s="631"/>
      <c r="WLV3" s="631"/>
      <c r="WLW3" s="631"/>
      <c r="WLX3" s="631"/>
      <c r="WLY3" s="631"/>
      <c r="WLZ3" s="631"/>
      <c r="WMA3" s="631"/>
      <c r="WMB3" s="631"/>
      <c r="WMC3" s="631"/>
      <c r="WMD3" s="631"/>
      <c r="WME3" s="631"/>
      <c r="WMF3" s="631"/>
      <c r="WMG3" s="631"/>
      <c r="WMH3" s="631"/>
      <c r="WMI3" s="631"/>
      <c r="WMJ3" s="631"/>
      <c r="WMK3" s="631"/>
      <c r="WML3" s="631"/>
      <c r="WMM3" s="631"/>
      <c r="WMN3" s="631"/>
      <c r="WMO3" s="631"/>
      <c r="WMP3" s="631"/>
      <c r="WMQ3" s="631"/>
      <c r="WMR3" s="631"/>
      <c r="WMS3" s="631"/>
      <c r="WMT3" s="631"/>
      <c r="WMU3" s="631"/>
      <c r="WMV3" s="631"/>
      <c r="WMW3" s="631"/>
      <c r="WMX3" s="631"/>
      <c r="WMY3" s="631"/>
      <c r="WMZ3" s="631"/>
      <c r="WNA3" s="631"/>
      <c r="WNB3" s="631"/>
      <c r="WNC3" s="631"/>
      <c r="WND3" s="631"/>
      <c r="WNE3" s="631"/>
      <c r="WNF3" s="631"/>
      <c r="WNG3" s="631"/>
      <c r="WNH3" s="631"/>
      <c r="WNI3" s="631"/>
      <c r="WNJ3" s="631"/>
      <c r="WNK3" s="631"/>
      <c r="WNL3" s="631"/>
      <c r="WNM3" s="631"/>
      <c r="WNN3" s="631"/>
      <c r="WNO3" s="631"/>
      <c r="WNP3" s="631"/>
      <c r="WNQ3" s="631"/>
      <c r="WNR3" s="631"/>
      <c r="WNS3" s="631"/>
      <c r="WNT3" s="631"/>
      <c r="WNU3" s="631"/>
      <c r="WNV3" s="631"/>
      <c r="WNW3" s="631"/>
      <c r="WNX3" s="631"/>
      <c r="WNY3" s="631"/>
      <c r="WNZ3" s="631"/>
      <c r="WOA3" s="631"/>
      <c r="WOB3" s="631"/>
      <c r="WOC3" s="631"/>
      <c r="WOD3" s="631"/>
      <c r="WOE3" s="631"/>
      <c r="WOF3" s="631"/>
      <c r="WOG3" s="631"/>
      <c r="WOH3" s="631"/>
      <c r="WOI3" s="631"/>
      <c r="WOJ3" s="631"/>
      <c r="WOK3" s="631"/>
      <c r="WOL3" s="631"/>
      <c r="WOM3" s="631"/>
      <c r="WON3" s="631"/>
      <c r="WOO3" s="631"/>
      <c r="WOP3" s="631"/>
      <c r="WOQ3" s="631"/>
      <c r="WOR3" s="631"/>
      <c r="WOS3" s="631"/>
      <c r="WOT3" s="631"/>
      <c r="WOU3" s="631"/>
      <c r="WOV3" s="631"/>
      <c r="WOW3" s="631"/>
      <c r="WOX3" s="631"/>
      <c r="WOY3" s="631"/>
      <c r="WOZ3" s="631"/>
      <c r="WPA3" s="631"/>
      <c r="WPB3" s="631"/>
      <c r="WPC3" s="631"/>
      <c r="WPD3" s="631"/>
      <c r="WPE3" s="631"/>
      <c r="WPF3" s="631"/>
      <c r="WPG3" s="631"/>
      <c r="WPH3" s="631"/>
      <c r="WPI3" s="631"/>
      <c r="WPJ3" s="631"/>
      <c r="WPK3" s="631"/>
      <c r="WPL3" s="631"/>
      <c r="WPM3" s="631"/>
      <c r="WPN3" s="631"/>
      <c r="WPO3" s="631"/>
      <c r="WPP3" s="631"/>
      <c r="WPQ3" s="631"/>
      <c r="WPR3" s="631"/>
      <c r="WPS3" s="631"/>
      <c r="WPT3" s="631"/>
      <c r="WPU3" s="631"/>
      <c r="WPV3" s="631"/>
      <c r="WPW3" s="631"/>
      <c r="WPX3" s="631"/>
      <c r="WPY3" s="631"/>
      <c r="WPZ3" s="631"/>
      <c r="WQA3" s="631"/>
      <c r="WQB3" s="631"/>
      <c r="WQC3" s="631"/>
      <c r="WQD3" s="631"/>
      <c r="WQE3" s="631"/>
      <c r="WQF3" s="631"/>
      <c r="WQG3" s="631"/>
      <c r="WQH3" s="631"/>
      <c r="WQI3" s="631"/>
      <c r="WQJ3" s="631"/>
      <c r="WQK3" s="631"/>
      <c r="WQL3" s="631"/>
      <c r="WQM3" s="631"/>
      <c r="WQN3" s="631"/>
      <c r="WQO3" s="631"/>
      <c r="WQP3" s="631"/>
      <c r="WQQ3" s="631"/>
      <c r="WQR3" s="631"/>
      <c r="WQS3" s="631"/>
      <c r="WQT3" s="631"/>
      <c r="WQU3" s="631"/>
      <c r="WQV3" s="631"/>
      <c r="WQW3" s="631"/>
      <c r="WQX3" s="631"/>
      <c r="WQY3" s="631"/>
      <c r="WQZ3" s="631"/>
      <c r="WRA3" s="631"/>
      <c r="WRB3" s="631"/>
      <c r="WRC3" s="631"/>
      <c r="WRD3" s="631"/>
      <c r="WRE3" s="631"/>
      <c r="WRF3" s="631"/>
      <c r="WRG3" s="631"/>
      <c r="WRH3" s="631"/>
      <c r="WRI3" s="631"/>
      <c r="WRJ3" s="631"/>
      <c r="WRK3" s="631"/>
      <c r="WRL3" s="631"/>
      <c r="WRM3" s="631"/>
      <c r="WRN3" s="631"/>
      <c r="WRO3" s="631"/>
      <c r="WRP3" s="631"/>
      <c r="WRQ3" s="631"/>
      <c r="WRR3" s="631"/>
      <c r="WRS3" s="631"/>
      <c r="WRT3" s="631"/>
      <c r="WRU3" s="631"/>
      <c r="WRV3" s="631"/>
      <c r="WRW3" s="631"/>
      <c r="WRX3" s="631"/>
      <c r="WRY3" s="631"/>
      <c r="WRZ3" s="631"/>
      <c r="WSA3" s="631"/>
      <c r="WSB3" s="631"/>
      <c r="WSC3" s="631"/>
      <c r="WSD3" s="631"/>
      <c r="WSE3" s="631"/>
      <c r="WSF3" s="631"/>
      <c r="WSG3" s="631"/>
      <c r="WSH3" s="631"/>
      <c r="WSI3" s="631"/>
      <c r="WSJ3" s="631"/>
      <c r="WSK3" s="631"/>
      <c r="WSL3" s="631"/>
      <c r="WSM3" s="631"/>
      <c r="WSN3" s="631"/>
      <c r="WSO3" s="631"/>
      <c r="WSP3" s="631"/>
      <c r="WSQ3" s="631"/>
      <c r="WSR3" s="631"/>
      <c r="WSS3" s="631"/>
      <c r="WST3" s="631"/>
      <c r="WSU3" s="631"/>
      <c r="WSV3" s="631"/>
      <c r="WSW3" s="631"/>
      <c r="WSX3" s="631"/>
      <c r="WSY3" s="631"/>
      <c r="WSZ3" s="631"/>
      <c r="WTA3" s="631"/>
      <c r="WTB3" s="631"/>
      <c r="WTC3" s="631"/>
      <c r="WTD3" s="631"/>
      <c r="WTE3" s="631"/>
      <c r="WTF3" s="631"/>
      <c r="WTG3" s="631"/>
      <c r="WTH3" s="631"/>
      <c r="WTI3" s="631"/>
      <c r="WTJ3" s="631"/>
      <c r="WTK3" s="631"/>
      <c r="WTL3" s="631"/>
      <c r="WTM3" s="631"/>
      <c r="WTN3" s="631"/>
      <c r="WTO3" s="631"/>
      <c r="WTP3" s="631"/>
      <c r="WTQ3" s="631"/>
      <c r="WTR3" s="631"/>
      <c r="WTS3" s="631"/>
      <c r="WTT3" s="631"/>
      <c r="WTU3" s="631"/>
      <c r="WTV3" s="631"/>
      <c r="WTW3" s="631"/>
      <c r="WTX3" s="631"/>
      <c r="WTY3" s="631"/>
      <c r="WTZ3" s="631"/>
      <c r="WUA3" s="631"/>
      <c r="WUB3" s="631"/>
      <c r="WUC3" s="631"/>
      <c r="WUD3" s="631"/>
      <c r="WUE3" s="631"/>
      <c r="WUF3" s="631"/>
      <c r="WUG3" s="631"/>
      <c r="WUH3" s="631"/>
      <c r="WUI3" s="631"/>
      <c r="WUJ3" s="631"/>
      <c r="WUK3" s="631"/>
      <c r="WUL3" s="631"/>
      <c r="WUM3" s="631"/>
      <c r="WUN3" s="631"/>
      <c r="WUO3" s="631"/>
      <c r="WUP3" s="631"/>
      <c r="WUQ3" s="631"/>
      <c r="WUR3" s="631"/>
      <c r="WUS3" s="631"/>
      <c r="WUT3" s="631"/>
      <c r="WUU3" s="631"/>
      <c r="WUV3" s="631"/>
      <c r="WUW3" s="631"/>
      <c r="WUX3" s="631"/>
      <c r="WUY3" s="631"/>
      <c r="WUZ3" s="631"/>
      <c r="WVA3" s="631"/>
      <c r="WVB3" s="631"/>
      <c r="WVC3" s="631"/>
      <c r="WVD3" s="631"/>
      <c r="WVE3" s="631"/>
      <c r="WVF3" s="631"/>
      <c r="WVG3" s="631"/>
      <c r="WVH3" s="631"/>
      <c r="WVI3" s="631"/>
      <c r="WVJ3" s="631"/>
      <c r="WVK3" s="631"/>
      <c r="WVL3" s="631"/>
      <c r="WVM3" s="631"/>
      <c r="WVN3" s="631"/>
      <c r="WVO3" s="631"/>
      <c r="WVP3" s="631"/>
      <c r="WVQ3" s="631"/>
      <c r="WVR3" s="631"/>
      <c r="WVS3" s="631"/>
      <c r="WVT3" s="631"/>
      <c r="WVU3" s="631"/>
      <c r="WVV3" s="631"/>
      <c r="WVW3" s="631"/>
      <c r="WVX3" s="631"/>
      <c r="WVY3" s="631"/>
      <c r="WVZ3" s="631"/>
      <c r="WWA3" s="631"/>
      <c r="WWB3" s="631"/>
      <c r="WWC3" s="631"/>
      <c r="WWD3" s="631"/>
      <c r="WWE3" s="631"/>
      <c r="WWF3" s="631"/>
      <c r="WWG3" s="631"/>
      <c r="WWH3" s="631"/>
      <c r="WWI3" s="631"/>
      <c r="WWJ3" s="631"/>
      <c r="WWK3" s="631"/>
      <c r="WWL3" s="631"/>
      <c r="WWM3" s="631"/>
      <c r="WWN3" s="631"/>
      <c r="WWO3" s="631"/>
      <c r="WWP3" s="631"/>
      <c r="WWQ3" s="631"/>
      <c r="WWR3" s="631"/>
      <c r="WWS3" s="631"/>
      <c r="WWT3" s="631"/>
      <c r="WWU3" s="631"/>
      <c r="WWV3" s="631"/>
      <c r="WWW3" s="631"/>
      <c r="WWX3" s="631"/>
      <c r="WWY3" s="631"/>
      <c r="WWZ3" s="631"/>
      <c r="WXA3" s="631"/>
      <c r="WXB3" s="631"/>
      <c r="WXC3" s="631"/>
      <c r="WXD3" s="631"/>
      <c r="WXE3" s="631"/>
      <c r="WXF3" s="631"/>
      <c r="WXG3" s="631"/>
      <c r="WXH3" s="631"/>
      <c r="WXI3" s="631"/>
      <c r="WXJ3" s="631"/>
      <c r="WXK3" s="631"/>
      <c r="WXL3" s="631"/>
      <c r="WXM3" s="631"/>
      <c r="WXN3" s="631"/>
      <c r="WXO3" s="631"/>
      <c r="WXP3" s="631"/>
      <c r="WXQ3" s="631"/>
      <c r="WXR3" s="631"/>
      <c r="WXS3" s="631"/>
      <c r="WXT3" s="631"/>
      <c r="WXU3" s="631"/>
      <c r="WXV3" s="631"/>
      <c r="WXW3" s="631"/>
      <c r="WXX3" s="631"/>
      <c r="WXY3" s="631"/>
      <c r="WXZ3" s="631"/>
      <c r="WYA3" s="631"/>
      <c r="WYB3" s="631"/>
      <c r="WYC3" s="631"/>
      <c r="WYD3" s="631"/>
      <c r="WYE3" s="631"/>
      <c r="WYF3" s="631"/>
      <c r="WYG3" s="631"/>
      <c r="WYH3" s="631"/>
      <c r="WYI3" s="631"/>
      <c r="WYJ3" s="631"/>
      <c r="WYK3" s="631"/>
      <c r="WYL3" s="631"/>
      <c r="WYM3" s="631"/>
      <c r="WYN3" s="631"/>
      <c r="WYO3" s="631"/>
      <c r="WYP3" s="631"/>
      <c r="WYQ3" s="631"/>
      <c r="WYR3" s="631"/>
      <c r="WYS3" s="631"/>
      <c r="WYT3" s="631"/>
      <c r="WYU3" s="631"/>
      <c r="WYV3" s="631"/>
      <c r="WYW3" s="631"/>
      <c r="WYX3" s="631"/>
      <c r="WYY3" s="631"/>
      <c r="WYZ3" s="631"/>
      <c r="WZA3" s="631"/>
      <c r="WZB3" s="631"/>
      <c r="WZC3" s="631"/>
      <c r="WZD3" s="631"/>
      <c r="WZE3" s="631"/>
      <c r="WZF3" s="631"/>
      <c r="WZG3" s="631"/>
      <c r="WZH3" s="631"/>
      <c r="WZI3" s="631"/>
      <c r="WZJ3" s="631"/>
      <c r="WZK3" s="631"/>
      <c r="WZL3" s="631"/>
      <c r="WZM3" s="631"/>
      <c r="WZN3" s="631"/>
      <c r="WZO3" s="631"/>
      <c r="WZP3" s="631"/>
      <c r="WZQ3" s="631"/>
      <c r="WZR3" s="631"/>
      <c r="WZS3" s="631"/>
      <c r="WZT3" s="631"/>
      <c r="WZU3" s="631"/>
      <c r="WZV3" s="631"/>
      <c r="WZW3" s="631"/>
      <c r="WZX3" s="631"/>
      <c r="WZY3" s="631"/>
      <c r="WZZ3" s="631"/>
      <c r="XAA3" s="631"/>
      <c r="XAB3" s="631"/>
      <c r="XAC3" s="631"/>
      <c r="XAD3" s="631"/>
      <c r="XAE3" s="631"/>
      <c r="XAF3" s="631"/>
      <c r="XAG3" s="631"/>
      <c r="XAH3" s="631"/>
      <c r="XAI3" s="631"/>
      <c r="XAJ3" s="631"/>
      <c r="XAK3" s="631"/>
      <c r="XAL3" s="631"/>
      <c r="XAM3" s="631"/>
      <c r="XAN3" s="631"/>
      <c r="XAO3" s="631"/>
      <c r="XAP3" s="631"/>
      <c r="XAQ3" s="631"/>
      <c r="XAR3" s="631"/>
      <c r="XAS3" s="631"/>
      <c r="XAT3" s="631"/>
      <c r="XAU3" s="631"/>
      <c r="XAV3" s="631"/>
      <c r="XAW3" s="631"/>
      <c r="XAX3" s="631"/>
      <c r="XAY3" s="631"/>
      <c r="XAZ3" s="631"/>
      <c r="XBA3" s="631"/>
      <c r="XBB3" s="631"/>
      <c r="XBC3" s="631"/>
      <c r="XBD3" s="631"/>
      <c r="XBE3" s="631"/>
      <c r="XBF3" s="631"/>
      <c r="XBG3" s="631"/>
      <c r="XBH3" s="631"/>
      <c r="XBI3" s="631"/>
      <c r="XBJ3" s="631"/>
      <c r="XBK3" s="631"/>
      <c r="XBL3" s="631"/>
      <c r="XBM3" s="631"/>
      <c r="XBN3" s="631"/>
      <c r="XBO3" s="631"/>
      <c r="XBP3" s="631"/>
      <c r="XBQ3" s="631"/>
      <c r="XBR3" s="631"/>
      <c r="XBS3" s="631"/>
      <c r="XBT3" s="631"/>
      <c r="XBU3" s="631"/>
      <c r="XBV3" s="631"/>
      <c r="XBW3" s="631"/>
      <c r="XBX3" s="631"/>
      <c r="XBY3" s="631"/>
      <c r="XBZ3" s="631"/>
      <c r="XCA3" s="631"/>
      <c r="XCB3" s="631"/>
      <c r="XCC3" s="631"/>
      <c r="XCD3" s="631"/>
      <c r="XCE3" s="631"/>
      <c r="XCF3" s="631"/>
      <c r="XCG3" s="631"/>
      <c r="XCH3" s="631"/>
      <c r="XCI3" s="631"/>
      <c r="XCJ3" s="631"/>
      <c r="XCK3" s="631"/>
      <c r="XCL3" s="631"/>
      <c r="XCM3" s="631"/>
      <c r="XCN3" s="631"/>
      <c r="XCO3" s="631"/>
      <c r="XCP3" s="631"/>
      <c r="XCQ3" s="631"/>
      <c r="XCR3" s="631"/>
      <c r="XCS3" s="631"/>
      <c r="XCT3" s="631"/>
      <c r="XCU3" s="631"/>
      <c r="XCV3" s="631"/>
      <c r="XCW3" s="631"/>
      <c r="XCX3" s="631"/>
      <c r="XCY3" s="631"/>
      <c r="XCZ3" s="631"/>
      <c r="XDA3" s="631"/>
      <c r="XDB3" s="631"/>
      <c r="XDC3" s="631"/>
      <c r="XDD3" s="631"/>
      <c r="XDE3" s="631"/>
      <c r="XDF3" s="631"/>
      <c r="XDG3" s="631"/>
      <c r="XDH3" s="631"/>
      <c r="XDI3" s="631"/>
      <c r="XDJ3" s="631"/>
      <c r="XDK3" s="631"/>
      <c r="XDL3" s="631"/>
      <c r="XDM3" s="631"/>
      <c r="XDN3" s="631"/>
      <c r="XDO3" s="631"/>
      <c r="XDP3" s="631"/>
      <c r="XDQ3" s="631"/>
      <c r="XDR3" s="631"/>
      <c r="XDS3" s="631"/>
      <c r="XDT3" s="631"/>
      <c r="XDU3" s="631"/>
      <c r="XDV3" s="631"/>
      <c r="XDW3" s="631"/>
      <c r="XDX3" s="631"/>
      <c r="XDY3" s="631"/>
      <c r="XDZ3" s="631"/>
    </row>
    <row r="4" spans="1:16354" s="142" customFormat="1" ht="21.75" thickBot="1" x14ac:dyDescent="0.4">
      <c r="A4" s="762" t="s">
        <v>331</v>
      </c>
      <c r="B4" s="760" t="s">
        <v>332</v>
      </c>
      <c r="C4" s="761"/>
      <c r="D4" s="761"/>
      <c r="E4" s="764" t="s">
        <v>349</v>
      </c>
      <c r="F4" s="765"/>
      <c r="G4" s="765"/>
      <c r="H4" s="765"/>
      <c r="I4" s="766"/>
      <c r="J4" s="767" t="s">
        <v>350</v>
      </c>
      <c r="K4" s="768"/>
      <c r="L4" s="768"/>
      <c r="M4" s="768"/>
      <c r="N4" s="769"/>
    </row>
    <row r="5" spans="1:16354" s="143" customFormat="1" ht="19.5" thickBot="1" x14ac:dyDescent="0.3">
      <c r="A5" s="763"/>
      <c r="B5" s="411" t="s">
        <v>355</v>
      </c>
      <c r="C5" s="411" t="s">
        <v>277</v>
      </c>
      <c r="D5" s="412" t="s">
        <v>333</v>
      </c>
      <c r="E5" s="271" t="s">
        <v>655</v>
      </c>
      <c r="F5" s="271" t="s">
        <v>656</v>
      </c>
      <c r="G5" s="271" t="s">
        <v>657</v>
      </c>
      <c r="H5" s="271" t="s">
        <v>360</v>
      </c>
      <c r="I5" s="271" t="s">
        <v>361</v>
      </c>
      <c r="J5" s="271" t="s">
        <v>655</v>
      </c>
      <c r="K5" s="271" t="s">
        <v>656</v>
      </c>
      <c r="L5" s="271" t="s">
        <v>657</v>
      </c>
      <c r="M5" s="271" t="s">
        <v>360</v>
      </c>
      <c r="N5" s="271" t="s">
        <v>361</v>
      </c>
    </row>
    <row r="6" spans="1:16354" s="143" customFormat="1" ht="27" customHeight="1" thickBot="1" x14ac:dyDescent="0.4">
      <c r="A6" s="267" t="s">
        <v>334</v>
      </c>
      <c r="B6" s="144"/>
      <c r="C6" s="145"/>
      <c r="D6" s="146"/>
      <c r="E6" s="285"/>
      <c r="F6" s="286"/>
      <c r="G6" s="286"/>
      <c r="H6" s="287"/>
      <c r="I6" s="288"/>
      <c r="J6" s="626">
        <f>SUM(J7:J29)</f>
        <v>0</v>
      </c>
      <c r="K6" s="627">
        <f t="shared" ref="K6" si="1">SUM(K7:K29)</f>
        <v>0</v>
      </c>
      <c r="L6" s="627">
        <f t="shared" ref="L6" si="2">SUM(L7:L29)</f>
        <v>0</v>
      </c>
      <c r="M6" s="628">
        <f t="shared" ref="M6" si="3">SUM(M7:M29)</f>
        <v>0</v>
      </c>
      <c r="N6" s="629">
        <f t="shared" ref="N6" si="4">SUM(N7:N29)</f>
        <v>0</v>
      </c>
      <c r="T6" s="147"/>
    </row>
    <row r="7" spans="1:16354" s="152" customFormat="1" ht="21" customHeight="1" x14ac:dyDescent="0.25">
      <c r="A7" s="238" t="s">
        <v>335</v>
      </c>
      <c r="B7" s="149"/>
      <c r="C7" s="150"/>
      <c r="D7" s="151"/>
      <c r="E7" s="300"/>
      <c r="F7" s="301"/>
      <c r="G7" s="301"/>
      <c r="H7" s="302"/>
      <c r="I7" s="303"/>
      <c r="J7" s="450"/>
      <c r="K7" s="451"/>
      <c r="L7" s="451"/>
      <c r="M7" s="452"/>
      <c r="N7" s="453"/>
    </row>
    <row r="8" spans="1:16354" s="152" customFormat="1" ht="21" customHeight="1" thickBot="1" x14ac:dyDescent="0.3">
      <c r="A8" s="239" t="s">
        <v>49</v>
      </c>
      <c r="B8" s="154">
        <v>0.8</v>
      </c>
      <c r="C8" s="155">
        <v>1</v>
      </c>
      <c r="D8" s="156">
        <v>15</v>
      </c>
      <c r="E8" s="299"/>
      <c r="F8" s="291"/>
      <c r="G8" s="291"/>
      <c r="H8" s="291"/>
      <c r="I8" s="292"/>
      <c r="J8" s="454">
        <f>IF(E7=0,0,IF(E8&lt;B8,0,IF(E8&gt;C8,D8,(E8-B8)/(C8-B8)*D8)))</f>
        <v>0</v>
      </c>
      <c r="K8" s="455">
        <f>IF(F7=0,0,IF(F8&lt;B8,0,IF(F8&gt;C8,D8,(F8-B8)/(C8-B8)*D8)))</f>
        <v>0</v>
      </c>
      <c r="L8" s="455">
        <f>IF(G7=0,0, IF(G8&lt;B8,0,  IF(G8&gt;C8,D8,   (G8-B8)/(C8-B8)*D8)))</f>
        <v>0</v>
      </c>
      <c r="M8" s="456">
        <f>IF(H7=0,0, IF(H8&lt;B8,0,  IF(H8&gt;C8,D8,   (H8-B8)/(C8-B8)*D8)))</f>
        <v>0</v>
      </c>
      <c r="N8" s="457">
        <f>IF(I7=0,0, IF(I8&lt;B8,0,  IF(I8&gt;C8,D8,   (I8-B8)/(C8-B8)*D8)))</f>
        <v>0</v>
      </c>
    </row>
    <row r="9" spans="1:16354" s="152" customFormat="1" ht="21" customHeight="1" x14ac:dyDescent="0.25">
      <c r="A9" s="238" t="s">
        <v>336</v>
      </c>
      <c r="B9" s="157"/>
      <c r="C9" s="158"/>
      <c r="D9" s="159"/>
      <c r="E9" s="300"/>
      <c r="F9" s="301"/>
      <c r="G9" s="301"/>
      <c r="H9" s="302"/>
      <c r="I9" s="303"/>
      <c r="J9" s="450"/>
      <c r="K9" s="451"/>
      <c r="L9" s="451"/>
      <c r="M9" s="452"/>
      <c r="N9" s="453"/>
    </row>
    <row r="10" spans="1:16354" s="152" customFormat="1" ht="21" customHeight="1" x14ac:dyDescent="0.25">
      <c r="A10" s="240" t="s">
        <v>302</v>
      </c>
      <c r="B10" s="161">
        <v>2</v>
      </c>
      <c r="C10" s="162">
        <v>10</v>
      </c>
      <c r="D10" s="163">
        <v>12.5</v>
      </c>
      <c r="E10" s="293"/>
      <c r="F10" s="294"/>
      <c r="G10" s="294"/>
      <c r="H10" s="305"/>
      <c r="I10" s="306"/>
      <c r="J10" s="458">
        <f>IF(E9=0,0,IF(E10&lt;B10,0,IF(E10&gt;C10,D10,(E10-B10)/(C10-B10)*D10)))</f>
        <v>0</v>
      </c>
      <c r="K10" s="459">
        <f>IF(F9=0,0,IF(F10&lt;B10,0,IF(F10&gt;C10,D10,(F10-B10)/(C10-B10)*D10)))</f>
        <v>0</v>
      </c>
      <c r="L10" s="459">
        <f>IF(G9=0,0, IF(G10&lt;B10,0,IF(G10&gt;C10,D10,(G10-B10)/(C10-B10)*D10)))</f>
        <v>0</v>
      </c>
      <c r="M10" s="460">
        <f>IF(H9=0,0, IF(H10&lt;B10,0,IF(H10&gt;C10,D10,(H10-B10)/(C10-B10)*D10)))</f>
        <v>0</v>
      </c>
      <c r="N10" s="461">
        <f>IF(I9=0,0, IF(I10&lt;B10,0,IF(I10&gt;C10,D10,(I10-B10)/(C10-B10)*D10)))</f>
        <v>0</v>
      </c>
    </row>
    <row r="11" spans="1:16354" s="152" customFormat="1" ht="21" customHeight="1" x14ac:dyDescent="0.25">
      <c r="A11" s="240" t="s">
        <v>303</v>
      </c>
      <c r="B11" s="161">
        <v>2</v>
      </c>
      <c r="C11" s="162">
        <v>50</v>
      </c>
      <c r="D11" s="163">
        <v>10</v>
      </c>
      <c r="E11" s="293"/>
      <c r="F11" s="294"/>
      <c r="G11" s="294"/>
      <c r="H11" s="305"/>
      <c r="I11" s="306"/>
      <c r="J11" s="458">
        <f>IF(E9=0,0,IF(E11&lt;B11,0,IF(E11&gt;C11,D11,(E11-B11)/(C11-B11)*D11)))</f>
        <v>0</v>
      </c>
      <c r="K11" s="459">
        <f>IF(F9=0,0,IF(F11&lt;B11,0,IF(F11&gt;C11,D11,(F11-B11)/(C11-B11)*D11)))</f>
        <v>0</v>
      </c>
      <c r="L11" s="459">
        <f>IF(G9=0,0, IF(G11&lt;B11,0,IF(G11&gt;C11,D11,(G11-B11)/(C11-B11)*D11)))</f>
        <v>0</v>
      </c>
      <c r="M11" s="460">
        <f>IF(H9=0,0, IF(H11&lt;B11,0,IF(H11&gt;C11,D11,(H11-B11)/(C11-B11)*D11)))</f>
        <v>0</v>
      </c>
      <c r="N11" s="461">
        <f>IF(I9=0,0, IF(I11&lt;B11,0,IF(I11&gt;C11,D11,(I11-B11)/(C11-B11)*D11)))</f>
        <v>0</v>
      </c>
    </row>
    <row r="12" spans="1:16354" s="152" customFormat="1" ht="21" customHeight="1" thickBot="1" x14ac:dyDescent="0.3">
      <c r="A12" s="239" t="s">
        <v>305</v>
      </c>
      <c r="B12" s="164">
        <v>10</v>
      </c>
      <c r="C12" s="165">
        <v>120</v>
      </c>
      <c r="D12" s="156">
        <v>5</v>
      </c>
      <c r="E12" s="297"/>
      <c r="F12" s="298"/>
      <c r="G12" s="298"/>
      <c r="H12" s="344"/>
      <c r="I12" s="345"/>
      <c r="J12" s="454">
        <f>IF(E9=0,0,IF(E12&lt;B12,0,IF(E12&gt;C12,D12,(E12-B12)/(C12-B12)*D12)))</f>
        <v>0</v>
      </c>
      <c r="K12" s="455">
        <f>IF(F9=0,0,IF(F12&lt;B12,0,IF(F12&gt;C12,D12,(F12-B12)/(C12-B12)*D12)))</f>
        <v>0</v>
      </c>
      <c r="L12" s="455">
        <f>IF(G9=0,0, IF(G12&lt;B12,0,IF(G12&gt;C12,D12,(G12-B12)/(C12-B12)*D12)))</f>
        <v>0</v>
      </c>
      <c r="M12" s="456">
        <f>IF(H9=0,0, IF(H12&lt;B12,0,IF(H12&gt;C12,D12,(H12-B12)/(C12-B12)*D12)))</f>
        <v>0</v>
      </c>
      <c r="N12" s="457">
        <f>IF(I9=0,0, IF(I12&lt;B12,0,IF(I12&gt;C12,D12,(I12-B12)/(C12-B12)*D12)))</f>
        <v>0</v>
      </c>
    </row>
    <row r="13" spans="1:16354" s="152" customFormat="1" ht="21" customHeight="1" x14ac:dyDescent="0.25">
      <c r="A13" s="238" t="s">
        <v>337</v>
      </c>
      <c r="B13" s="157"/>
      <c r="C13" s="158"/>
      <c r="D13" s="159"/>
      <c r="E13" s="300"/>
      <c r="F13" s="301"/>
      <c r="G13" s="301"/>
      <c r="H13" s="302"/>
      <c r="I13" s="303"/>
      <c r="J13" s="462"/>
      <c r="K13" s="451"/>
      <c r="L13" s="451"/>
      <c r="M13" s="452"/>
      <c r="N13" s="453"/>
    </row>
    <row r="14" spans="1:16354" s="152" customFormat="1" ht="21" customHeight="1" x14ac:dyDescent="0.25">
      <c r="A14" s="240" t="s">
        <v>296</v>
      </c>
      <c r="B14" s="161">
        <v>0.5</v>
      </c>
      <c r="C14" s="162">
        <v>4</v>
      </c>
      <c r="D14" s="163">
        <v>12.5</v>
      </c>
      <c r="E14" s="293"/>
      <c r="F14" s="294"/>
      <c r="G14" s="294"/>
      <c r="H14" s="294"/>
      <c r="I14" s="413"/>
      <c r="J14" s="463">
        <f>IF(E13=0,0,IF(E14&lt;B14,0,IF(E14&gt;C14,D14,(E14-B14)/(C14-B14)*D14)))</f>
        <v>0</v>
      </c>
      <c r="K14" s="459">
        <f>IF(F13=0,0,IF(F14&lt;B14,0,IF(F14&gt;C14,D14,(F14-B14)/(C14-B14)*D14)))</f>
        <v>0</v>
      </c>
      <c r="L14" s="459">
        <f>IF(G13=0,0,IF(G14&lt;B14,0,IF(G14&gt;C14,D14,(G14-B14)/(C14-B14)*D14)))</f>
        <v>0</v>
      </c>
      <c r="M14" s="460">
        <f>IF(H13=0,0,IF(H14&lt;B14,0,IF(H14&gt;C14,D14,(H14-B14)/(C14-B14)*D14)))</f>
        <v>0</v>
      </c>
      <c r="N14" s="461">
        <f>IF(I13=0,0,IF(I14&lt;B14,0,IF(I14&gt;C14,D14,(I14-B14)/(C14-B14)*D14)))</f>
        <v>0</v>
      </c>
    </row>
    <row r="15" spans="1:16354" s="152" customFormat="1" ht="21" customHeight="1" x14ac:dyDescent="0.25">
      <c r="A15" s="240" t="s">
        <v>297</v>
      </c>
      <c r="B15" s="161">
        <v>0.5</v>
      </c>
      <c r="C15" s="162">
        <v>35</v>
      </c>
      <c r="D15" s="163">
        <v>10</v>
      </c>
      <c r="E15" s="293"/>
      <c r="F15" s="294"/>
      <c r="G15" s="294"/>
      <c r="H15" s="294"/>
      <c r="I15" s="413"/>
      <c r="J15" s="463">
        <f>IF(E13=0,0,IF(E15&lt;B15,0,IF(E15&gt;C15,D15,(E15-B15)/(C15-B15)*D15)))</f>
        <v>0</v>
      </c>
      <c r="K15" s="459">
        <f>IF(F13=0,0,IF(F15&lt;B15,0,IF(F15&gt;C15,D15,(F15-B15)/(C15-B15)*D15)))</f>
        <v>0</v>
      </c>
      <c r="L15" s="459">
        <f>IF(G13=0,0,IF(G15&lt;B15,0,IF(G15&gt;C15,D15,(G15-B15)/(C15-B15)*D15)))</f>
        <v>0</v>
      </c>
      <c r="M15" s="460">
        <f>IF(H13=0,0,IF(H15&lt;B15,0,IF(H15&gt;C15,D15,(H15-B15)/(C15-B15)*D15)))</f>
        <v>0</v>
      </c>
      <c r="N15" s="461">
        <f>IF(I13=0,0,IF(I15&lt;B15,0,IF(I15&gt;C15,D15,(I15-B15)/(C15-B15)*D15)))</f>
        <v>0</v>
      </c>
    </row>
    <row r="16" spans="1:16354" s="152" customFormat="1" ht="21" customHeight="1" thickBot="1" x14ac:dyDescent="0.3">
      <c r="A16" s="239" t="s">
        <v>299</v>
      </c>
      <c r="B16" s="164">
        <v>5</v>
      </c>
      <c r="C16" s="165">
        <v>45</v>
      </c>
      <c r="D16" s="156">
        <v>5</v>
      </c>
      <c r="E16" s="289"/>
      <c r="F16" s="290"/>
      <c r="G16" s="290"/>
      <c r="H16" s="290"/>
      <c r="I16" s="414"/>
      <c r="J16" s="464">
        <f>IF(E13=0,0,IF(E16&lt;B16,0,IF(E16&gt;C16,D16,(E16-B16)/(C16-B16)*D16)))</f>
        <v>0</v>
      </c>
      <c r="K16" s="455">
        <f>IF(F13=0,0,IF(F16&lt;B16,0,IF(F16&gt;C16,D16,(F16-B16)/(C16-B16)*D16)))</f>
        <v>0</v>
      </c>
      <c r="L16" s="455">
        <f>IF(G13=0,0,IF(G16&lt;B16,0,IF(G16&gt;C16,D16,(G16-B16)/(C16-B16)*D16)))</f>
        <v>0</v>
      </c>
      <c r="M16" s="456">
        <f>IF(H13=0,0,IF(H16&lt;B16,0,IF(H16&gt;C16,D16,(H16-B16)/(C16-B16)*D16)))</f>
        <v>0</v>
      </c>
      <c r="N16" s="457">
        <f>IF(I13=0,0,IF(I16&lt;B16,0,IF(I16&gt;C16,D16,(I16-B16)/(C16-B16)*D16)))</f>
        <v>0</v>
      </c>
    </row>
    <row r="17" spans="1:14" s="152" customFormat="1" ht="21" customHeight="1" x14ac:dyDescent="0.25">
      <c r="A17" s="238" t="s">
        <v>338</v>
      </c>
      <c r="B17" s="157"/>
      <c r="C17" s="158"/>
      <c r="D17" s="159"/>
      <c r="E17" s="314"/>
      <c r="F17" s="315"/>
      <c r="G17" s="315"/>
      <c r="H17" s="316"/>
      <c r="I17" s="317"/>
      <c r="J17" s="450"/>
      <c r="K17" s="451"/>
      <c r="L17" s="451" t="s">
        <v>359</v>
      </c>
      <c r="M17" s="452"/>
      <c r="N17" s="453"/>
    </row>
    <row r="18" spans="1:14" s="152" customFormat="1" ht="21" customHeight="1" x14ac:dyDescent="0.25">
      <c r="A18" s="240" t="s">
        <v>57</v>
      </c>
      <c r="B18" s="166">
        <v>0.8</v>
      </c>
      <c r="C18" s="167">
        <v>1</v>
      </c>
      <c r="D18" s="163">
        <v>70</v>
      </c>
      <c r="E18" s="304"/>
      <c r="F18" s="295"/>
      <c r="G18" s="295"/>
      <c r="H18" s="295"/>
      <c r="I18" s="296"/>
      <c r="J18" s="458">
        <f>IF(E17=0,0,IF(E18&lt;B18,0,IF(E18&gt;C18,D18,(E18-B18)/(C18-B18)*D18)))</f>
        <v>0</v>
      </c>
      <c r="K18" s="459">
        <f>IF(F17=0,0,IF(F18&lt;B18,0,IF(F18&gt;C18,D18,(F18-B18)/(C18-B18)*D18)))</f>
        <v>0</v>
      </c>
      <c r="L18" s="459">
        <f>IF(G17=0,0,IF(G18&lt;B18,0,IF(G18&gt;C18,D18,(G18-B18)/(C18-B18)*D18)))</f>
        <v>0</v>
      </c>
      <c r="M18" s="460">
        <f>IF(H17=0,0,IF(H18&lt;B18,0,IF(H18&gt;C18,D18,(H18-B18)/(C18-B18)*D18)))</f>
        <v>0</v>
      </c>
      <c r="N18" s="461">
        <f>IF(I17=0,0,IF(I18&lt;B18,0,IF(I18&gt;C18,D18,(I18-B18)/(C18-B18)*D18)))</f>
        <v>0</v>
      </c>
    </row>
    <row r="19" spans="1:14" s="152" customFormat="1" ht="21" customHeight="1" x14ac:dyDescent="0.25">
      <c r="A19" s="240" t="s">
        <v>60</v>
      </c>
      <c r="B19" s="161">
        <v>6</v>
      </c>
      <c r="C19" s="162">
        <v>1.5</v>
      </c>
      <c r="D19" s="163">
        <v>30</v>
      </c>
      <c r="E19" s="293"/>
      <c r="F19" s="294"/>
      <c r="G19" s="294"/>
      <c r="H19" s="305"/>
      <c r="I19" s="306"/>
      <c r="J19" s="458">
        <f>IF(E17=0,0,IF(E19&gt;B19,0,IF(E19&lt;C19,D19,(E19-B19)/(C19-B19)*D19)))</f>
        <v>0</v>
      </c>
      <c r="K19" s="459">
        <f>IF(F17=0,0,IF(F19&gt;B19,0,IF(F19&lt;C19,D19,(F19-B19)/(C19-B19)*D19)))</f>
        <v>0</v>
      </c>
      <c r="L19" s="459">
        <f>IF(G17=0,0,IF(G19&gt;B19,0,IF(G19&lt;C19,D19,(G19-B19)/(C19-B19)*D19)))</f>
        <v>0</v>
      </c>
      <c r="M19" s="460">
        <f>IF(H17=0,0,IF(H19&gt;B19,0,IF(H19&lt;C19,D19,(H19-B19)/(C19-B19)*D19)))</f>
        <v>0</v>
      </c>
      <c r="N19" s="461">
        <f>IF(I17=0,0,IF(I19&gt;B19,0,IF(I19&lt;C19,D19,(I19-B19)/(C19-B19)*D19)))</f>
        <v>0</v>
      </c>
    </row>
    <row r="20" spans="1:14" s="152" customFormat="1" ht="21" customHeight="1" thickBot="1" x14ac:dyDescent="0.3">
      <c r="A20" s="239" t="s">
        <v>66</v>
      </c>
      <c r="B20" s="164">
        <v>150</v>
      </c>
      <c r="C20" s="165">
        <v>30</v>
      </c>
      <c r="D20" s="156">
        <v>5</v>
      </c>
      <c r="E20" s="307"/>
      <c r="F20" s="308"/>
      <c r="G20" s="308"/>
      <c r="H20" s="309"/>
      <c r="I20" s="310"/>
      <c r="J20" s="454">
        <f>IF(E17=0,0,IF(E20&gt;B20,0,IF(E20&lt;C20,D20,(E20-B20)/(C20-B20)*D20)))</f>
        <v>0</v>
      </c>
      <c r="K20" s="455">
        <f>IF(F17=0,0,IF(F20&gt;B20,0,IF(F20&lt;C20,D20,(F20-B20)/(C20-B20)*D20)))</f>
        <v>0</v>
      </c>
      <c r="L20" s="455">
        <f>IF(G17=0,0,IF(G20&gt;B20,0,IF(G20&lt;C20,D20,(G20-B20)/(C20-B20)*D20)))</f>
        <v>0</v>
      </c>
      <c r="M20" s="456">
        <f>IF(H17=0,0,IF(H20&gt;B20,0,IF(H20&lt;C20,D20,(H20-B20)/(C20-B20)*D20)))</f>
        <v>0</v>
      </c>
      <c r="N20" s="457">
        <f>IF(I17=0,0,IF(I20&gt;B20,0,IF(I20&lt;C20,D20,(I20-B20)/(C20-B20)*D20)))</f>
        <v>0</v>
      </c>
    </row>
    <row r="21" spans="1:14" s="152" customFormat="1" ht="21" customHeight="1" x14ac:dyDescent="0.25">
      <c r="A21" s="238" t="s">
        <v>351</v>
      </c>
      <c r="B21" s="157"/>
      <c r="C21" s="158"/>
      <c r="D21" s="159"/>
      <c r="E21" s="300"/>
      <c r="F21" s="301"/>
      <c r="G21" s="301"/>
      <c r="H21" s="302"/>
      <c r="I21" s="303"/>
      <c r="J21" s="450"/>
      <c r="K21" s="451"/>
      <c r="L21" s="451"/>
      <c r="M21" s="452"/>
      <c r="N21" s="453"/>
    </row>
    <row r="22" spans="1:14" s="152" customFormat="1" ht="21" customHeight="1" x14ac:dyDescent="0.25">
      <c r="A22" s="240" t="s">
        <v>286</v>
      </c>
      <c r="B22" s="166">
        <v>0.8</v>
      </c>
      <c r="C22" s="167">
        <v>1</v>
      </c>
      <c r="D22" s="163">
        <v>35</v>
      </c>
      <c r="E22" s="304"/>
      <c r="F22" s="295"/>
      <c r="G22" s="295"/>
      <c r="H22" s="295"/>
      <c r="I22" s="296"/>
      <c r="J22" s="458">
        <f>IF(E21=0,0,IF(E22&lt;B22,0,IF(E22&gt;C22,D22,(E22-B22)/(C22-B22)*D22)))</f>
        <v>0</v>
      </c>
      <c r="K22" s="459">
        <f>IF(F21=0,0,IF(F22&lt;B22,0,IF(F22&gt;C22,D22,(F22-B22)/(C22-B22)*D22)))</f>
        <v>0</v>
      </c>
      <c r="L22" s="459">
        <f>IF(G21=0,0,IF(G22&lt;B22,0,IF(G22&gt;C22,D22,(G22-B22)/(C22-B22)*D22)))</f>
        <v>0</v>
      </c>
      <c r="M22" s="460">
        <f>IF(H21=0,0,IF(H22&lt;B22,0,IF(H22&gt;C22,D22,(H22-B22)/(C22-B22)*D22)))</f>
        <v>0</v>
      </c>
      <c r="N22" s="461">
        <f>IF(I21=0,0,IF(I22&lt;B22,0,IF(I22&gt;C22,D22,(I22-B22)/(C22-B22)*D22)))</f>
        <v>0</v>
      </c>
    </row>
    <row r="23" spans="1:14" s="152" customFormat="1" ht="21" customHeight="1" x14ac:dyDescent="0.25">
      <c r="A23" s="240" t="s">
        <v>352</v>
      </c>
      <c r="B23" s="161">
        <v>2</v>
      </c>
      <c r="C23" s="162">
        <v>4</v>
      </c>
      <c r="D23" s="163">
        <v>10</v>
      </c>
      <c r="E23" s="293"/>
      <c r="F23" s="294"/>
      <c r="G23" s="294"/>
      <c r="H23" s="305"/>
      <c r="I23" s="306"/>
      <c r="J23" s="458">
        <f>IF(E21=0,0,IF(E23&lt;B23,0,IF(E23&gt;C23,D23,(E23-B23)/(C23-B23)*D23)))</f>
        <v>0</v>
      </c>
      <c r="K23" s="459">
        <f>IF(F21=0,0,IF(F23&lt;B23,0,IF(F23&gt;C23,D23,(F23-B23)/(C23-B23)*D23)))</f>
        <v>0</v>
      </c>
      <c r="L23" s="459">
        <f>IF(G21=0,0,IF(G23&lt;B23,0,IF(G23&gt;C23,D23,(G23-B23)/(C23-B23)*D23)))</f>
        <v>0</v>
      </c>
      <c r="M23" s="460">
        <f>IF(H21=0,0,IF(H23&lt;B23,0,IF(H23&gt;C23,D23,(H23-B23)/(C23-B23)*D23)))</f>
        <v>0</v>
      </c>
      <c r="N23" s="461">
        <f>IF(I21=0,0,IF(I23&lt;B23,0,IF(I23&gt;C23,D23,(I23-B23)/(C23-B23)*D23)))</f>
        <v>0</v>
      </c>
    </row>
    <row r="24" spans="1:14" s="152" customFormat="1" ht="21" customHeight="1" x14ac:dyDescent="0.25">
      <c r="A24" s="240" t="s">
        <v>353</v>
      </c>
      <c r="B24" s="161">
        <v>3</v>
      </c>
      <c r="C24" s="162">
        <v>4.5</v>
      </c>
      <c r="D24" s="163">
        <v>10</v>
      </c>
      <c r="E24" s="293"/>
      <c r="F24" s="294"/>
      <c r="G24" s="294"/>
      <c r="H24" s="305"/>
      <c r="I24" s="306"/>
      <c r="J24" s="458">
        <f>IF(E21=0,0,IF(E24&lt;B24,0,IF(E24&gt;C24,D24,(E24-B24)/(C24-B24)*D24)))</f>
        <v>0</v>
      </c>
      <c r="K24" s="459">
        <f>IF(F21=0,0,IF(F24&lt;B24,0,IF(F24&gt;C24,D24,(F24-B24)/(C24-B24)*D24)))</f>
        <v>0</v>
      </c>
      <c r="L24" s="459">
        <f>IF(G21=0,0,IF(G24&lt;B24,0,IF(G24&gt;C24,D24,(G24-B24)/(C24-B24)*D24)))</f>
        <v>0</v>
      </c>
      <c r="M24" s="460">
        <f>IF(H21=0,0,IF(H24&lt;B24,0,IF(H24&gt;C24,D24,(H24-B24)/(C24-B24)*D24)))</f>
        <v>0</v>
      </c>
      <c r="N24" s="461">
        <f>IF(I21=0,0,IF(I24&lt;B24,0,IF(I24&gt;C24,D24,(I24-B24)/(C24-B24)*D24)))</f>
        <v>0</v>
      </c>
    </row>
    <row r="25" spans="1:14" s="152" customFormat="1" ht="21" customHeight="1" x14ac:dyDescent="0.25">
      <c r="A25" s="240" t="s">
        <v>354</v>
      </c>
      <c r="B25" s="161">
        <v>7</v>
      </c>
      <c r="C25" s="162">
        <v>2</v>
      </c>
      <c r="D25" s="163">
        <v>2.5</v>
      </c>
      <c r="E25" s="293"/>
      <c r="F25" s="294"/>
      <c r="G25" s="294"/>
      <c r="H25" s="305"/>
      <c r="I25" s="306"/>
      <c r="J25" s="458">
        <f>IF(E21=0,0,IF(E25&gt;B25,0,IF(E25&lt;C25,D25,(E25-B25)/(C25-B25)*D25)))</f>
        <v>0</v>
      </c>
      <c r="K25" s="459">
        <f>IF(F21=0,0,IF(F25&gt;B25,0,IF(F25&lt;C25,D25,(F25-B25)/(C25-B25)*D25)))</f>
        <v>0</v>
      </c>
      <c r="L25" s="459">
        <f>IF(G21=0,0,IF(G25&gt;B25,0,IF(G25&lt;C25,D25,(G25-B25)/(C25-B25)*D25)))</f>
        <v>0</v>
      </c>
      <c r="M25" s="460">
        <f>IF(H21=0,0,IF(H25&gt;B25,0,IF(H25&lt;C25,D25,(H25-B25)/(C25-B25)*D25)))</f>
        <v>0</v>
      </c>
      <c r="N25" s="461">
        <f>IF(I21=0,0,IF(I25&gt;B25,0,IF(I25&lt;C25,D25,(I25-B25)/(C25-B25)*D25)))</f>
        <v>0</v>
      </c>
    </row>
    <row r="26" spans="1:14" s="152" customFormat="1" ht="21" customHeight="1" thickBot="1" x14ac:dyDescent="0.3">
      <c r="A26" s="239" t="s">
        <v>75</v>
      </c>
      <c r="B26" s="154">
        <v>0.05</v>
      </c>
      <c r="C26" s="155">
        <v>0</v>
      </c>
      <c r="D26" s="156">
        <v>2.5</v>
      </c>
      <c r="E26" s="299"/>
      <c r="F26" s="291"/>
      <c r="G26" s="291"/>
      <c r="H26" s="291"/>
      <c r="I26" s="292"/>
      <c r="J26" s="454">
        <f>IF(E21=0,0,IF(E26&gt;B26,0,IF(E26&lt;C26,D26,(E26-B26)/(C26-B26)*D26)))</f>
        <v>0</v>
      </c>
      <c r="K26" s="455">
        <f>IF(F21=0,0,IF(F26&gt;B26,0,IF(F26&lt;C26,D26,(F26-B26)/(C26-B26)*D26)))</f>
        <v>0</v>
      </c>
      <c r="L26" s="455">
        <f>IF(G21=0,0,IF(G26&gt;B26,0,IF(G26&lt;C26,D26,(G26-B26)/(C26-B26)*D26)))</f>
        <v>0</v>
      </c>
      <c r="M26" s="456">
        <f>IF(H21=0,0,IF(H26&gt;B26,0,IF(H26&lt;C26,D26,(H26-B26)/(C26-B26)*D26)))</f>
        <v>0</v>
      </c>
      <c r="N26" s="457">
        <f>IF(I21=0,0,IF(I26&gt;B26,0,IF(I26&lt;C26,D26,(I26-B26)/(C26-B26)*D26)))</f>
        <v>0</v>
      </c>
    </row>
    <row r="27" spans="1:14" s="152" customFormat="1" ht="21" customHeight="1" x14ac:dyDescent="0.25">
      <c r="A27" s="238" t="s">
        <v>339</v>
      </c>
      <c r="B27" s="157"/>
      <c r="C27" s="158"/>
      <c r="D27" s="159"/>
      <c r="E27" s="300"/>
      <c r="F27" s="301"/>
      <c r="G27" s="301"/>
      <c r="H27" s="302"/>
      <c r="I27" s="303"/>
      <c r="J27" s="450"/>
      <c r="K27" s="451"/>
      <c r="L27" s="451"/>
      <c r="M27" s="452"/>
      <c r="N27" s="453"/>
    </row>
    <row r="28" spans="1:14" s="152" customFormat="1" ht="21" customHeight="1" x14ac:dyDescent="0.25">
      <c r="A28" s="240" t="s">
        <v>80</v>
      </c>
      <c r="B28" s="166">
        <v>0.8</v>
      </c>
      <c r="C28" s="167">
        <v>1</v>
      </c>
      <c r="D28" s="163">
        <v>25</v>
      </c>
      <c r="E28" s="304"/>
      <c r="F28" s="295"/>
      <c r="G28" s="295"/>
      <c r="H28" s="295"/>
      <c r="I28" s="296"/>
      <c r="J28" s="458">
        <f>IF(E27=0,0,IF(E28&lt;B28,0,IF(E28&gt;C28,D28,(E28-B28)/(C28-B28)*D28)))</f>
        <v>0</v>
      </c>
      <c r="K28" s="459">
        <f>IF(F27=0,0,IF(F28&lt;B28,0,IF(F28&gt;C28,D28,(F28-B28)/(C28-B28)*D28)))</f>
        <v>0</v>
      </c>
      <c r="L28" s="459">
        <f>IF(G27=0,0,IF(G28&lt;B28,0,IF(G28&gt;C28,D28,(G28-B28)/(C28-B28)*D28)))</f>
        <v>0</v>
      </c>
      <c r="M28" s="460">
        <f>IF(H27=0,0,IF(H28&lt;B28,0,IF(H28&gt;C28,D28,(H28-B28)/(C28-B28)*D28)))</f>
        <v>0</v>
      </c>
      <c r="N28" s="461">
        <f>IF(I27=0,0,IF(I28&lt;B28,0,IF(I28&gt;C28,D28,(I28-B28)/(C28-B28)*D28)))</f>
        <v>0</v>
      </c>
    </row>
    <row r="29" spans="1:14" s="152" customFormat="1" ht="21" customHeight="1" thickBot="1" x14ac:dyDescent="0.3">
      <c r="A29" s="239" t="s">
        <v>83</v>
      </c>
      <c r="B29" s="164">
        <v>15</v>
      </c>
      <c r="C29" s="165">
        <v>3</v>
      </c>
      <c r="D29" s="156">
        <v>15</v>
      </c>
      <c r="E29" s="297"/>
      <c r="F29" s="298"/>
      <c r="G29" s="298"/>
      <c r="H29" s="344"/>
      <c r="I29" s="345"/>
      <c r="J29" s="465">
        <f>IF(E27=0,0,IF(E29&gt;B29,0,IF(E29&lt;C29,D29,(E29-B29)/(C29-B29)*D29)))</f>
        <v>0</v>
      </c>
      <c r="K29" s="466">
        <f>IF(F27=0,0,IF(F29&gt;B29,0,IF(F29&lt;C29,D29,(F29-B29)/(C29-B29)*D29)))</f>
        <v>0</v>
      </c>
      <c r="L29" s="466">
        <f>IF(G27=0,0,IF(G29&gt;B29,0,IF(G29&lt;C29,D29,(G29-B29)/(C29-B29)*D29)))</f>
        <v>0</v>
      </c>
      <c r="M29" s="467">
        <f>IF(H27=0,0,IF(H29&gt;B29,0,IF(H29&lt;C29,D29,(H29-B29)/(C29-B29)*D29)))</f>
        <v>0</v>
      </c>
      <c r="N29" s="468">
        <f>IF(I27=0,0,IF(I29&gt;B29,0,IF(I29&lt;C29,D29,(I29-B29)/(C29-B29)*D29)))</f>
        <v>0</v>
      </c>
    </row>
    <row r="30" spans="1:14" s="143" customFormat="1" ht="27" customHeight="1" thickBot="1" x14ac:dyDescent="0.4">
      <c r="A30" s="268" t="s">
        <v>340</v>
      </c>
      <c r="B30" s="169"/>
      <c r="C30" s="170"/>
      <c r="D30" s="171"/>
      <c r="E30" s="318"/>
      <c r="F30" s="319"/>
      <c r="G30" s="319"/>
      <c r="H30" s="320"/>
      <c r="I30" s="321"/>
      <c r="J30" s="622">
        <f>SUM(J31:J53)</f>
        <v>0</v>
      </c>
      <c r="K30" s="623">
        <f t="shared" ref="K30" si="5">SUM(K31:K53)</f>
        <v>0</v>
      </c>
      <c r="L30" s="623">
        <f t="shared" ref="L30" si="6">SUM(L31:L53)</f>
        <v>0</v>
      </c>
      <c r="M30" s="624">
        <f t="shared" ref="M30" si="7">SUM(M31:M53)</f>
        <v>0</v>
      </c>
      <c r="N30" s="625">
        <f t="shared" ref="N30" si="8">SUM(N31:N53)</f>
        <v>0</v>
      </c>
    </row>
    <row r="31" spans="1:14" s="152" customFormat="1" ht="21" customHeight="1" x14ac:dyDescent="0.25">
      <c r="A31" s="262" t="s">
        <v>335</v>
      </c>
      <c r="B31" s="173"/>
      <c r="C31" s="174"/>
      <c r="D31" s="175"/>
      <c r="E31" s="340"/>
      <c r="F31" s="341"/>
      <c r="G31" s="341"/>
      <c r="H31" s="342"/>
      <c r="I31" s="343"/>
      <c r="J31" s="469"/>
      <c r="K31" s="470"/>
      <c r="L31" s="470"/>
      <c r="M31" s="471"/>
      <c r="N31" s="472"/>
    </row>
    <row r="32" spans="1:14" s="152" customFormat="1" ht="21" customHeight="1" thickBot="1" x14ac:dyDescent="0.3">
      <c r="A32" s="263" t="s">
        <v>49</v>
      </c>
      <c r="B32" s="177">
        <v>0.8</v>
      </c>
      <c r="C32" s="178">
        <v>1</v>
      </c>
      <c r="D32" s="179">
        <v>4.5</v>
      </c>
      <c r="E32" s="322"/>
      <c r="F32" s="323"/>
      <c r="G32" s="323"/>
      <c r="H32" s="323"/>
      <c r="I32" s="324"/>
      <c r="J32" s="473">
        <f>IF(E31=0,0,IF(E32&lt;B32,0,IF(E32&gt;C32,D32,(E32-B32)/(C32-B32)*D32)))</f>
        <v>0</v>
      </c>
      <c r="K32" s="474">
        <f>IF(F31=0,0,IF(F32&lt;B32,0,IF(F32&gt;C32,D32,(F32-B32)/(C32-B32)*D32)))</f>
        <v>0</v>
      </c>
      <c r="L32" s="474">
        <f>IF(G31=0,0, IF(G32&lt;B32,0,  IF(G32&gt;C32,D32,   (G32-B32)/(C32-B32)*D32)))</f>
        <v>0</v>
      </c>
      <c r="M32" s="475">
        <f>IF(H31=0,0, IF(H32&lt;B32,0,  IF(H32&gt;C32,D32,   (H32-B32)/(C32-B32)*D32)))</f>
        <v>0</v>
      </c>
      <c r="N32" s="476">
        <f>IF(I31=0,0, IF(I32&lt;B32,0,  IF(I32&gt;C32,D32,   (I32-B32)/(C32-B32)*D32)))</f>
        <v>0</v>
      </c>
    </row>
    <row r="33" spans="1:14" s="152" customFormat="1" ht="21" customHeight="1" x14ac:dyDescent="0.25">
      <c r="A33" s="262" t="s">
        <v>336</v>
      </c>
      <c r="B33" s="180"/>
      <c r="C33" s="181"/>
      <c r="D33" s="182"/>
      <c r="E33" s="340"/>
      <c r="F33" s="341"/>
      <c r="G33" s="341"/>
      <c r="H33" s="342"/>
      <c r="I33" s="343"/>
      <c r="J33" s="469"/>
      <c r="K33" s="470"/>
      <c r="L33" s="470"/>
      <c r="M33" s="471"/>
      <c r="N33" s="472"/>
    </row>
    <row r="34" spans="1:14" s="152" customFormat="1" ht="21" customHeight="1" x14ac:dyDescent="0.25">
      <c r="A34" s="264" t="s">
        <v>302</v>
      </c>
      <c r="B34" s="184">
        <v>2</v>
      </c>
      <c r="C34" s="185">
        <v>10</v>
      </c>
      <c r="D34" s="186">
        <v>3.75</v>
      </c>
      <c r="E34" s="332"/>
      <c r="F34" s="333"/>
      <c r="G34" s="333"/>
      <c r="H34" s="334"/>
      <c r="I34" s="335"/>
      <c r="J34" s="477">
        <f>IF(E33=0,0,IF(E34&lt;B34,0,IF(E34&gt;C34,D34,(E34-B34)/(C34-B34)*D34)))</f>
        <v>0</v>
      </c>
      <c r="K34" s="478">
        <f>IF(F33=0,0,IF(F34&lt;B34,0,IF(F34&gt;C34,D34,(F34-B34)/(C34-B34)*D34)))</f>
        <v>0</v>
      </c>
      <c r="L34" s="478">
        <f>IF(G33=0,0, IF(G34&lt;B34,0,IF(G34&gt;C34,D34,(G34-B34)/(C34-B34)*D34)))</f>
        <v>0</v>
      </c>
      <c r="M34" s="479">
        <f>IF(H33=0,0, IF(H34&lt;B34,0,IF(H34&gt;C34,D34,(H34-B34)/(C34-B34)*D34)))</f>
        <v>0</v>
      </c>
      <c r="N34" s="480">
        <f>IF(I33=0,0, IF(I34&lt;B34,0,IF(I34&gt;C34,D34,(I34-B34)/(C34-B34)*D34)))</f>
        <v>0</v>
      </c>
    </row>
    <row r="35" spans="1:14" s="152" customFormat="1" ht="21" customHeight="1" x14ac:dyDescent="0.25">
      <c r="A35" s="264" t="s">
        <v>303</v>
      </c>
      <c r="B35" s="184">
        <v>2</v>
      </c>
      <c r="C35" s="185">
        <v>50</v>
      </c>
      <c r="D35" s="186">
        <v>3</v>
      </c>
      <c r="E35" s="332"/>
      <c r="F35" s="333"/>
      <c r="G35" s="333"/>
      <c r="H35" s="334"/>
      <c r="I35" s="335"/>
      <c r="J35" s="477">
        <f>IF(E33=0,0,IF(E35&lt;B35,0,IF(E35&gt;C35,D35,(E35-B35)/(C35-B35)*D35)))</f>
        <v>0</v>
      </c>
      <c r="K35" s="478">
        <f>IF(F33=0,0,IF(F35&lt;B35,0,IF(F35&gt;C35,D35,(F35-B35)/(C35-B35)*D35)))</f>
        <v>0</v>
      </c>
      <c r="L35" s="478">
        <f>IF(G33=0,0, IF(G35&lt;B35,0,IF(G35&gt;C35,D35,(G35-B35)/(C35-B35)*D35)))</f>
        <v>0</v>
      </c>
      <c r="M35" s="479">
        <f>IF(H33=0,0, IF(H35&lt;B35,0,IF(H35&gt;C35,D35,(H35-B35)/(C35-B35)*D35)))</f>
        <v>0</v>
      </c>
      <c r="N35" s="480">
        <f>IF(I33=0,0, IF(I35&lt;B35,0,IF(I35&gt;C35,D35,(I35-B35)/(C35-B35)*D35)))</f>
        <v>0</v>
      </c>
    </row>
    <row r="36" spans="1:14" s="152" customFormat="1" ht="21" customHeight="1" thickBot="1" x14ac:dyDescent="0.3">
      <c r="A36" s="263" t="s">
        <v>305</v>
      </c>
      <c r="B36" s="187">
        <v>10</v>
      </c>
      <c r="C36" s="188">
        <v>120</v>
      </c>
      <c r="D36" s="179">
        <v>1.5</v>
      </c>
      <c r="E36" s="346"/>
      <c r="F36" s="347"/>
      <c r="G36" s="347"/>
      <c r="H36" s="348"/>
      <c r="I36" s="349"/>
      <c r="J36" s="473">
        <f>IF(E33=0,0,IF(E36&lt;B36,0,IF(E36&gt;C36,D36,(E36-B36)/(C36-B36)*D36)))</f>
        <v>0</v>
      </c>
      <c r="K36" s="474">
        <f>IF(F33=0,0,IF(F36&lt;B36,0,IF(F36&gt;C36,D36,(F36-B36)/(C36-B36)*D36)))</f>
        <v>0</v>
      </c>
      <c r="L36" s="474">
        <f>IF(G33=0,0, IF(G36&lt;B36,0,IF(G36&gt;C36,D36,(G36-B36)/(C36-B36)*D36)))</f>
        <v>0</v>
      </c>
      <c r="M36" s="475">
        <f>IF(H33=0,0, IF(H36&lt;B36,0,IF(H36&gt;C36,D36,(H36-B36)/(C36-B36)*D36)))</f>
        <v>0</v>
      </c>
      <c r="N36" s="476">
        <f>IF(I33=0,0, IF(I36&lt;B36,0,IF(I36&gt;C36,D36,(I36-B36)/(C36-B36)*D36)))</f>
        <v>0</v>
      </c>
    </row>
    <row r="37" spans="1:14" s="152" customFormat="1" ht="21" customHeight="1" x14ac:dyDescent="0.25">
      <c r="A37" s="262" t="s">
        <v>337</v>
      </c>
      <c r="B37" s="180"/>
      <c r="C37" s="181"/>
      <c r="D37" s="182"/>
      <c r="E37" s="340"/>
      <c r="F37" s="341"/>
      <c r="G37" s="341"/>
      <c r="H37" s="342"/>
      <c r="I37" s="343"/>
      <c r="J37" s="469"/>
      <c r="K37" s="470"/>
      <c r="L37" s="470"/>
      <c r="M37" s="471"/>
      <c r="N37" s="472"/>
    </row>
    <row r="38" spans="1:14" s="152" customFormat="1" ht="21" customHeight="1" x14ac:dyDescent="0.25">
      <c r="A38" s="264" t="s">
        <v>296</v>
      </c>
      <c r="B38" s="184">
        <v>0.5</v>
      </c>
      <c r="C38" s="185">
        <v>4</v>
      </c>
      <c r="D38" s="186">
        <v>3.75</v>
      </c>
      <c r="E38" s="332"/>
      <c r="F38" s="333"/>
      <c r="G38" s="333"/>
      <c r="H38" s="333"/>
      <c r="I38" s="419"/>
      <c r="J38" s="477">
        <f>IF(E37=0,0,IF(E38&lt;B38,0,IF(E38&gt;C38,D38,(E38-B38)/(C38-B38)*D38)))</f>
        <v>0</v>
      </c>
      <c r="K38" s="478">
        <f>IF(F37=0,0,IF(F38&lt;B38,0,IF(F38&gt;C38,D38,(F38-B38)/(C38-B38)*D38)))</f>
        <v>0</v>
      </c>
      <c r="L38" s="478">
        <f>IF(G37=0,0,IF(G38&lt;B38,0,IF(G38&gt;C38,D38,(G38-B38)/(C38-B38)*D38)))</f>
        <v>0</v>
      </c>
      <c r="M38" s="479">
        <f>IF(H37=0,0,IF(H38&lt;B38,0,IF(H38&gt;C38,D38,(H38-B38)/(C38-B38)*D38)))</f>
        <v>0</v>
      </c>
      <c r="N38" s="480">
        <f>IF(I37=0,0,IF(I38&lt;B38,0,IF(I38&gt;C38,D38,(I38-B38)/(C38-B38)*D38)))</f>
        <v>0</v>
      </c>
    </row>
    <row r="39" spans="1:14" s="152" customFormat="1" ht="21" customHeight="1" x14ac:dyDescent="0.25">
      <c r="A39" s="264" t="s">
        <v>297</v>
      </c>
      <c r="B39" s="184">
        <v>0.5</v>
      </c>
      <c r="C39" s="185">
        <v>35</v>
      </c>
      <c r="D39" s="186">
        <v>3</v>
      </c>
      <c r="E39" s="332"/>
      <c r="F39" s="333"/>
      <c r="G39" s="333"/>
      <c r="H39" s="333"/>
      <c r="I39" s="419"/>
      <c r="J39" s="477">
        <f>IF(E37=0,0,IF(E39&lt;B39,0,IF(E39&gt;C39,D39,(E39-B39)/(C39-B39)*D39)))</f>
        <v>0</v>
      </c>
      <c r="K39" s="478">
        <f>IF(F37=0,0,IF(F39&lt;B39,0,IF(F39&gt;C39,D39,(F39-B39)/(C39-B39)*D39)))</f>
        <v>0</v>
      </c>
      <c r="L39" s="478">
        <f>IF(G37=0,0,IF(G39&lt;B39,0,IF(G39&gt;C39,D39,(G39-B39)/(C39-B39)*D39)))</f>
        <v>0</v>
      </c>
      <c r="M39" s="479">
        <f>IF(H37=0,0,IF(H39&lt;B39,0,IF(H39&gt;C39,D39,(H39-B39)/(C39-B39)*D39)))</f>
        <v>0</v>
      </c>
      <c r="N39" s="480">
        <f>IF(I37=0,0,IF(I39&lt;B39,0,IF(I39&gt;C39,D39,(I39-B39)/(C39-B39)*D39)))</f>
        <v>0</v>
      </c>
    </row>
    <row r="40" spans="1:14" s="152" customFormat="1" ht="21" customHeight="1" thickBot="1" x14ac:dyDescent="0.3">
      <c r="A40" s="263" t="s">
        <v>299</v>
      </c>
      <c r="B40" s="187">
        <v>5</v>
      </c>
      <c r="C40" s="188">
        <v>45</v>
      </c>
      <c r="D40" s="179">
        <v>1.5</v>
      </c>
      <c r="E40" s="420"/>
      <c r="F40" s="421"/>
      <c r="G40" s="421"/>
      <c r="H40" s="421"/>
      <c r="I40" s="422"/>
      <c r="J40" s="473">
        <f>IF(E37=0,0,IF(E40&lt;B40,0,IF(E40&gt;C40,D40,(E40-B40)/(C40-B40)*D40)))</f>
        <v>0</v>
      </c>
      <c r="K40" s="474">
        <f>IF(F37=0,0,IF(F40&lt;B40,0,IF(F40&gt;C40,D40,(F40-B40)/(C40-B40)*D40)))</f>
        <v>0</v>
      </c>
      <c r="L40" s="474">
        <f>IF(G37=0,0,IF(G40&lt;B40,0,IF(G40&gt;C40,D40,(G40-B40)/(C40-B40)*D40)))</f>
        <v>0</v>
      </c>
      <c r="M40" s="475">
        <f>IF(H37=0,0,IF(H40&lt;B40,0,IF(H40&gt;C40,D40,(H40-B40)/(C40-B40)*D40)))</f>
        <v>0</v>
      </c>
      <c r="N40" s="476">
        <f>IF(I37=0,0,IF(I40&lt;B40,0,IF(I40&gt;C40,D40,(I40-B40)/(C40-B40)*D40)))</f>
        <v>0</v>
      </c>
    </row>
    <row r="41" spans="1:14" s="152" customFormat="1" ht="21" customHeight="1" x14ac:dyDescent="0.25">
      <c r="A41" s="262" t="s">
        <v>338</v>
      </c>
      <c r="B41" s="180"/>
      <c r="C41" s="181"/>
      <c r="D41" s="182"/>
      <c r="E41" s="325"/>
      <c r="F41" s="326"/>
      <c r="G41" s="326"/>
      <c r="H41" s="327"/>
      <c r="I41" s="328"/>
      <c r="J41" s="469"/>
      <c r="K41" s="470"/>
      <c r="L41" s="470"/>
      <c r="M41" s="471"/>
      <c r="N41" s="472"/>
    </row>
    <row r="42" spans="1:14" s="152" customFormat="1" ht="21" customHeight="1" x14ac:dyDescent="0.25">
      <c r="A42" s="264" t="s">
        <v>57</v>
      </c>
      <c r="B42" s="189">
        <v>0.8</v>
      </c>
      <c r="C42" s="190">
        <v>1</v>
      </c>
      <c r="D42" s="186">
        <v>21</v>
      </c>
      <c r="E42" s="329"/>
      <c r="F42" s="330"/>
      <c r="G42" s="330"/>
      <c r="H42" s="330"/>
      <c r="I42" s="331"/>
      <c r="J42" s="477">
        <f>IF(E41=0,0,IF(E42&lt;B42,0,IF(E42&gt;C42,D42,(E42-B42)/(C42-B42)*D42)))</f>
        <v>0</v>
      </c>
      <c r="K42" s="478">
        <f>IF(F41=0,0,IF(F42&lt;B42,0,IF(F42&gt;C42,D42,(F42-B42)/(C42-B42)*D42)))</f>
        <v>0</v>
      </c>
      <c r="L42" s="478">
        <f>IF(G41=0,0,IF(G42&lt;B42,0,IF(G42&gt;C42,D42,(G42-B42)/(C42-B42)*D42)))</f>
        <v>0</v>
      </c>
      <c r="M42" s="479">
        <f>IF(H41=0,0,IF(H42&lt;B42,0,IF(H42&gt;C42,D42,(H42-B42)/(C42-B42)*D42)))</f>
        <v>0</v>
      </c>
      <c r="N42" s="480">
        <f>IF(I41=0,0,IF(I42&lt;B42,0,IF(I42&gt;C42,D42,(I42-B42)/(C42-B42)*D42)))</f>
        <v>0</v>
      </c>
    </row>
    <row r="43" spans="1:14" s="152" customFormat="1" ht="21" customHeight="1" x14ac:dyDescent="0.25">
      <c r="A43" s="264" t="s">
        <v>60</v>
      </c>
      <c r="B43" s="184">
        <v>6</v>
      </c>
      <c r="C43" s="185">
        <v>1.5</v>
      </c>
      <c r="D43" s="186">
        <v>9</v>
      </c>
      <c r="E43" s="332"/>
      <c r="F43" s="333"/>
      <c r="G43" s="333"/>
      <c r="H43" s="334"/>
      <c r="I43" s="335"/>
      <c r="J43" s="477">
        <f>IF(E41=0,0,IF(E43&gt;B43,0,IF(E43&lt;C43,D43,(E43-B43)/(C43-B43)*D43)))</f>
        <v>0</v>
      </c>
      <c r="K43" s="478">
        <f>IF(F41=0,0,IF(F43&gt;B43,0,IF(F43&lt;C43,D43,(F43-B43)/(C43-B43)*D43)))</f>
        <v>0</v>
      </c>
      <c r="L43" s="478">
        <f>IF(G41=0,0,IF(G43&gt;B43,0,IF(G43&lt;C43,D43,(G43-B43)/(C43-B43)*D43)))</f>
        <v>0</v>
      </c>
      <c r="M43" s="479">
        <f>IF(H41=0,0,IF(H43&gt;B43,0,IF(H43&lt;C43,D43,(H43-B43)/(C43-B43)*D43)))</f>
        <v>0</v>
      </c>
      <c r="N43" s="480">
        <f>IF(I41=0,0,IF(I43&gt;B43,0,IF(I43&lt;C43,D43,(I43-B43)/(C43-B43)*D43)))</f>
        <v>0</v>
      </c>
    </row>
    <row r="44" spans="1:14" s="152" customFormat="1" ht="21" customHeight="1" thickBot="1" x14ac:dyDescent="0.3">
      <c r="A44" s="263" t="s">
        <v>66</v>
      </c>
      <c r="B44" s="187">
        <v>150</v>
      </c>
      <c r="C44" s="188">
        <v>30</v>
      </c>
      <c r="D44" s="179">
        <v>1.5</v>
      </c>
      <c r="E44" s="336"/>
      <c r="F44" s="337"/>
      <c r="G44" s="337"/>
      <c r="H44" s="338"/>
      <c r="I44" s="339"/>
      <c r="J44" s="473">
        <f>IF(E41=0,0,IF(E44&gt;B44,0,IF(E44&lt;C44,D44,(E44-B44)/(C44-B44)*D44)))</f>
        <v>0</v>
      </c>
      <c r="K44" s="474">
        <f>IF(F41=0,0,IF(F44&gt;B44,0,IF(F44&lt;C44,D44,(F44-B44)/(C44-B44)*D44)))</f>
        <v>0</v>
      </c>
      <c r="L44" s="474">
        <f>IF(G41=0,0,IF(G44&gt;B44,0,IF(G44&lt;C44,D44,(G44-B44)/(C44-B44)*D44)))</f>
        <v>0</v>
      </c>
      <c r="M44" s="475">
        <f>IF(H41=0,0,IF(H44&gt;B44,0,IF(H44&lt;C44,D44,(H44-B44)/(C44-B44)*D44)))</f>
        <v>0</v>
      </c>
      <c r="N44" s="476">
        <f>IF(I41=0,0,IF(I44&gt;B44,0,IF(I44&lt;C44,D44,(I44-B44)/(C44-B44)*D44)))</f>
        <v>0</v>
      </c>
    </row>
    <row r="45" spans="1:14" s="152" customFormat="1" ht="21" customHeight="1" x14ac:dyDescent="0.25">
      <c r="A45" s="262" t="s">
        <v>351</v>
      </c>
      <c r="B45" s="180"/>
      <c r="C45" s="181"/>
      <c r="D45" s="182"/>
      <c r="E45" s="340"/>
      <c r="F45" s="341"/>
      <c r="G45" s="341"/>
      <c r="H45" s="342"/>
      <c r="I45" s="343"/>
      <c r="J45" s="469"/>
      <c r="K45" s="470"/>
      <c r="L45" s="470"/>
      <c r="M45" s="471"/>
      <c r="N45" s="472"/>
    </row>
    <row r="46" spans="1:14" s="152" customFormat="1" ht="21" customHeight="1" x14ac:dyDescent="0.25">
      <c r="A46" s="264" t="s">
        <v>286</v>
      </c>
      <c r="B46" s="189">
        <v>0.8</v>
      </c>
      <c r="C46" s="190">
        <v>1</v>
      </c>
      <c r="D46" s="186">
        <v>10.5</v>
      </c>
      <c r="E46" s="329"/>
      <c r="F46" s="330"/>
      <c r="G46" s="330"/>
      <c r="H46" s="330"/>
      <c r="I46" s="331"/>
      <c r="J46" s="477">
        <f>IF(E45=0,0,IF(E46&lt;B46,0,IF(E46&gt;C46,D46,(E46-B46)/(C46-B46)*D46)))</f>
        <v>0</v>
      </c>
      <c r="K46" s="478">
        <f>IF(F45=0,0,IF(F46&lt;B46,0,IF(F46&gt;C46,D46,(F46-B46)/(C46-B46)*D46)))</f>
        <v>0</v>
      </c>
      <c r="L46" s="478">
        <f>IF(G45=0,0,IF(G46&lt;B46,0,IF(G46&gt;C46,D46,(G46-B46)/(C46-B46)*D46)))</f>
        <v>0</v>
      </c>
      <c r="M46" s="479">
        <f>IF(H45=0,0,IF(H46&lt;B46,0,IF(H46&gt;C46,D46,(H46-B46)/(C46-B46)*D46)))</f>
        <v>0</v>
      </c>
      <c r="N46" s="480">
        <f>IF(I45=0,0,IF(I46&lt;B46,0,IF(I46&gt;C46,D46,(I46-B46)/(C46-B46)*D46)))</f>
        <v>0</v>
      </c>
    </row>
    <row r="47" spans="1:14" s="152" customFormat="1" ht="21" customHeight="1" x14ac:dyDescent="0.25">
      <c r="A47" s="264" t="s">
        <v>352</v>
      </c>
      <c r="B47" s="184">
        <v>2</v>
      </c>
      <c r="C47" s="185">
        <v>4</v>
      </c>
      <c r="D47" s="186">
        <v>3</v>
      </c>
      <c r="E47" s="332"/>
      <c r="F47" s="333"/>
      <c r="G47" s="333"/>
      <c r="H47" s="334"/>
      <c r="I47" s="335"/>
      <c r="J47" s="477">
        <f>IF(E45=0,0,IF(E47&lt;B47,0,IF(E47&gt;C47,D47,(E47-B47)/(C47-B47)*D47)))</f>
        <v>0</v>
      </c>
      <c r="K47" s="478">
        <f>IF(F45=0,0,IF(F47&lt;B47,0,IF(F47&gt;C47,D47,(F47-B47)/(C47-B47)*D47)))</f>
        <v>0</v>
      </c>
      <c r="L47" s="478">
        <f>IF(G45=0,0,IF(G47&lt;B47,0,IF(G47&gt;C47,D47,(G47-B47)/(C47-B47)*D47)))</f>
        <v>0</v>
      </c>
      <c r="M47" s="479">
        <f>IF(H45=0,0,IF(H47&lt;B47,0,IF(H47&gt;C47,D47,(H47-B47)/(C47-B47)*D47)))</f>
        <v>0</v>
      </c>
      <c r="N47" s="480">
        <f>IF(I45=0,0,IF(I47&lt;B47,0,IF(I47&gt;C47,D47,(I47-B47)/(C47-B47)*D47)))</f>
        <v>0</v>
      </c>
    </row>
    <row r="48" spans="1:14" s="152" customFormat="1" ht="21" customHeight="1" x14ac:dyDescent="0.25">
      <c r="A48" s="264" t="s">
        <v>353</v>
      </c>
      <c r="B48" s="184">
        <v>3</v>
      </c>
      <c r="C48" s="185">
        <v>4.5</v>
      </c>
      <c r="D48" s="186">
        <v>3</v>
      </c>
      <c r="E48" s="332"/>
      <c r="F48" s="333"/>
      <c r="G48" s="333"/>
      <c r="H48" s="334"/>
      <c r="I48" s="335"/>
      <c r="J48" s="477">
        <f>IF(E45=0,0,IF(E48&lt;B48,0,IF(E48&gt;C48,D48,(E48-B48)/(C48-B48)*D48)))</f>
        <v>0</v>
      </c>
      <c r="K48" s="478">
        <f>IF(F45=0,0,IF(F48&lt;B48,0,IF(F48&gt;C48,D48,(F48-B48)/(C48-B48)*D48)))</f>
        <v>0</v>
      </c>
      <c r="L48" s="478">
        <f>IF(G45=0,0,IF(G48&lt;B48,0,IF(G48&gt;C48,D48,(G48-B48)/(C48-B48)*D48)))</f>
        <v>0</v>
      </c>
      <c r="M48" s="479">
        <f>IF(H45=0,0,IF(H48&lt;B48,0,IF(H48&gt;C48,D48,(H48-B48)/(C48-B48)*D48)))</f>
        <v>0</v>
      </c>
      <c r="N48" s="480">
        <f>IF(I45=0,0,IF(I48&lt;B48,0,IF(I48&gt;C48,D48,(I48-B48)/(C48-B48)*D48)))</f>
        <v>0</v>
      </c>
    </row>
    <row r="49" spans="1:14" s="152" customFormat="1" ht="21" customHeight="1" x14ac:dyDescent="0.25">
      <c r="A49" s="264" t="s">
        <v>354</v>
      </c>
      <c r="B49" s="184">
        <v>7</v>
      </c>
      <c r="C49" s="185">
        <v>2</v>
      </c>
      <c r="D49" s="186">
        <v>0.75</v>
      </c>
      <c r="E49" s="332"/>
      <c r="F49" s="333"/>
      <c r="G49" s="333"/>
      <c r="H49" s="334"/>
      <c r="I49" s="335"/>
      <c r="J49" s="477">
        <f>IF(E45=0,0,IF(E49&gt;B49,0,IF(E49&lt;C49,D49,(E49-B49)/(C49-B49)*D49)))</f>
        <v>0</v>
      </c>
      <c r="K49" s="478">
        <f>IF(F45=0,0,IF(F49&gt;B49,0,IF(F49&lt;C49,D49,(F49-B49)/(C49-B49)*D49)))</f>
        <v>0</v>
      </c>
      <c r="L49" s="478">
        <f>IF(G45=0,0,IF(G49&gt;B49,0,IF(G49&lt;C49,D49,(G49-B49)/(C49-B49)*D49)))</f>
        <v>0</v>
      </c>
      <c r="M49" s="479">
        <f>IF(H45=0,0,IF(H49&gt;B49,0,IF(H49&lt;C49,D49,(H49-B49)/(C49-B49)*D49)))</f>
        <v>0</v>
      </c>
      <c r="N49" s="480">
        <f>IF(I45=0,0,IF(I49&gt;B49,0,IF(I49&lt;C49,D49,(I49-B49)/(C49-B49)*D49)))</f>
        <v>0</v>
      </c>
    </row>
    <row r="50" spans="1:14" s="152" customFormat="1" ht="21" customHeight="1" thickBot="1" x14ac:dyDescent="0.3">
      <c r="A50" s="263" t="s">
        <v>75</v>
      </c>
      <c r="B50" s="177">
        <v>0.05</v>
      </c>
      <c r="C50" s="178">
        <v>0</v>
      </c>
      <c r="D50" s="179">
        <v>0.75</v>
      </c>
      <c r="E50" s="322"/>
      <c r="F50" s="323"/>
      <c r="G50" s="323"/>
      <c r="H50" s="323"/>
      <c r="I50" s="324"/>
      <c r="J50" s="473">
        <f>IF(E45=0,0,IF(E50&gt;B50,0,IF(E50&lt;C50,D50,(E50-B50)/(C50-B50)*D50)))</f>
        <v>0</v>
      </c>
      <c r="K50" s="474">
        <f>IF(F45=0,0,IF(F50&gt;B50,0,IF(F50&lt;C50,D50,(F50-B50)/(C50-B50)*D50)))</f>
        <v>0</v>
      </c>
      <c r="L50" s="474">
        <f>IF(G45=0,0,IF(G50&gt;B50,0,IF(G50&lt;C50,D50,(G50-B50)/(C50-B50)*D50)))</f>
        <v>0</v>
      </c>
      <c r="M50" s="475">
        <f>IF(H45=0,0,IF(H50&gt;B50,0,IF(H50&lt;C50,D50,(H50-B50)/(C50-B50)*D50)))</f>
        <v>0</v>
      </c>
      <c r="N50" s="476">
        <f>IF(I45=0,0,IF(I50&gt;B50,0,IF(I50&lt;C50,D50,(I50-B50)/(C50-B50)*D50)))</f>
        <v>0</v>
      </c>
    </row>
    <row r="51" spans="1:14" s="152" customFormat="1" ht="21" customHeight="1" x14ac:dyDescent="0.25">
      <c r="A51" s="262" t="s">
        <v>339</v>
      </c>
      <c r="B51" s="180"/>
      <c r="C51" s="181"/>
      <c r="D51" s="182"/>
      <c r="E51" s="340"/>
      <c r="F51" s="341"/>
      <c r="G51" s="341"/>
      <c r="H51" s="342"/>
      <c r="I51" s="343"/>
      <c r="J51" s="469"/>
      <c r="K51" s="470"/>
      <c r="L51" s="470"/>
      <c r="M51" s="471"/>
      <c r="N51" s="472"/>
    </row>
    <row r="52" spans="1:14" s="152" customFormat="1" ht="21" customHeight="1" x14ac:dyDescent="0.25">
      <c r="A52" s="264" t="s">
        <v>80</v>
      </c>
      <c r="B52" s="189">
        <v>0.8</v>
      </c>
      <c r="C52" s="190">
        <v>1</v>
      </c>
      <c r="D52" s="186">
        <v>7.5</v>
      </c>
      <c r="E52" s="329"/>
      <c r="F52" s="330"/>
      <c r="G52" s="330"/>
      <c r="H52" s="330"/>
      <c r="I52" s="331"/>
      <c r="J52" s="477">
        <f>IF(E51=0,0,IF(E52&lt;B52,0,IF(E52&gt;C52,D52,(E52-B52)/(C52-B52)*D52)))</f>
        <v>0</v>
      </c>
      <c r="K52" s="478">
        <f>IF(F51=0,0,IF(F52&lt;B52,0,IF(F52&gt;C52,D52,(F52-B52)/(C52-B52)*D52)))</f>
        <v>0</v>
      </c>
      <c r="L52" s="478">
        <f>IF(G51=0,0,IF(G52&lt;B52,0,IF(G52&gt;C52,D52,(G52-B52)/(C52-B52)*D52)))</f>
        <v>0</v>
      </c>
      <c r="M52" s="479">
        <f>IF(H51=0,0,IF(H52&lt;B52,0,IF(H52&gt;C52,D52,(H52-B52)/(C52-B52)*D52)))</f>
        <v>0</v>
      </c>
      <c r="N52" s="480">
        <f>IF(I51=0,0,IF(I52&lt;B52,0,IF(I52&gt;C52,D52,(I52-B52)/(C52-B52)*D52)))</f>
        <v>0</v>
      </c>
    </row>
    <row r="53" spans="1:14" s="152" customFormat="1" ht="21" customHeight="1" thickBot="1" x14ac:dyDescent="0.3">
      <c r="A53" s="263" t="s">
        <v>83</v>
      </c>
      <c r="B53" s="187">
        <v>15</v>
      </c>
      <c r="C53" s="188">
        <v>3</v>
      </c>
      <c r="D53" s="179">
        <v>4.5</v>
      </c>
      <c r="E53" s="346"/>
      <c r="F53" s="347"/>
      <c r="G53" s="347"/>
      <c r="H53" s="348"/>
      <c r="I53" s="349"/>
      <c r="J53" s="481">
        <f>IF(E51=0,0,IF(E53&gt;B53,0,IF(E53&lt;C53,D53,(E53-B53)/(C53-B53)*D53)))</f>
        <v>0</v>
      </c>
      <c r="K53" s="482">
        <f>IF(F51=0,0,IF(F53&gt;B53,0,IF(F53&lt;C53,D53,(F53-B53)/(C53-B53)*D53)))</f>
        <v>0</v>
      </c>
      <c r="L53" s="482">
        <f>IF(G51=0,0,IF(G53&gt;B53,0,IF(G53&lt;C53,D53,(G53-B53)/(C53-B53)*D53)))</f>
        <v>0</v>
      </c>
      <c r="M53" s="483">
        <f>IF(H51=0,0,IF(H53&gt;B53,0,IF(H53&lt;C53,D53,(H53-B53)/(C53-B53)*D53)))</f>
        <v>0</v>
      </c>
      <c r="N53" s="484">
        <f>IF(I51=0,0,IF(I53&gt;B53,0,IF(I53&lt;C53,D53,(I53-B53)/(C53-B53)*D53)))</f>
        <v>0</v>
      </c>
    </row>
    <row r="54" spans="1:14" s="143" customFormat="1" ht="27" customHeight="1" thickBot="1" x14ac:dyDescent="0.4">
      <c r="A54" s="269" t="s">
        <v>341</v>
      </c>
      <c r="B54" s="192"/>
      <c r="C54" s="193"/>
      <c r="D54" s="194"/>
      <c r="E54" s="281"/>
      <c r="F54" s="282"/>
      <c r="G54" s="282"/>
      <c r="H54" s="214"/>
      <c r="I54" s="250"/>
      <c r="J54" s="621">
        <f>SUM(J55:J77)</f>
        <v>0</v>
      </c>
      <c r="K54" s="633">
        <f t="shared" ref="K54" si="9">SUM(K55:K77)</f>
        <v>0</v>
      </c>
      <c r="L54" s="633">
        <f t="shared" ref="L54" si="10">SUM(L55:L77)</f>
        <v>0</v>
      </c>
      <c r="M54" s="634">
        <f t="shared" ref="M54" si="11">SUM(M55:M77)</f>
        <v>0</v>
      </c>
      <c r="N54" s="635">
        <f t="shared" ref="N54" si="12">SUM(N55:N77)</f>
        <v>0</v>
      </c>
    </row>
    <row r="55" spans="1:14" s="152" customFormat="1" ht="21" customHeight="1" x14ac:dyDescent="0.25">
      <c r="A55" s="258" t="s">
        <v>335</v>
      </c>
      <c r="B55" s="196"/>
      <c r="C55" s="197"/>
      <c r="D55" s="198"/>
      <c r="E55" s="371"/>
      <c r="F55" s="372"/>
      <c r="G55" s="372"/>
      <c r="H55" s="373"/>
      <c r="I55" s="374"/>
      <c r="J55" s="495"/>
      <c r="K55" s="496"/>
      <c r="L55" s="496"/>
      <c r="M55" s="497"/>
      <c r="N55" s="498"/>
    </row>
    <row r="56" spans="1:14" s="152" customFormat="1" ht="21" customHeight="1" thickBot="1" x14ac:dyDescent="0.3">
      <c r="A56" s="259" t="s">
        <v>49</v>
      </c>
      <c r="B56" s="200">
        <v>0.8</v>
      </c>
      <c r="C56" s="201">
        <v>1</v>
      </c>
      <c r="D56" s="202">
        <v>7.5</v>
      </c>
      <c r="E56" s="353"/>
      <c r="F56" s="354"/>
      <c r="G56" s="354"/>
      <c r="H56" s="354"/>
      <c r="I56" s="355"/>
      <c r="J56" s="489">
        <f>IF(E55=0,0,IF(E56&lt;B56,0,IF(E56&gt;C56,D56,(E56-B56)/(C56-B56)*D56)))</f>
        <v>0</v>
      </c>
      <c r="K56" s="490">
        <f>IF(F55=0,0,IF(F56&lt;B56,0,IF(F56&gt;C56,D56,(F56-B56)/(C56-B56)*D56)))</f>
        <v>0</v>
      </c>
      <c r="L56" s="490">
        <f>IF(G55=0,0, IF(G56&lt;B56,0,  IF(G56&gt;C56,D56,   (G56-B56)/(C56-B56)*D56)))</f>
        <v>0</v>
      </c>
      <c r="M56" s="499">
        <f>IF(H55=0,0, IF(H56&lt;B56,0,  IF(H56&gt;C56,D56,   (H56-B56)/(C56-B56)*D56)))</f>
        <v>0</v>
      </c>
      <c r="N56" s="500">
        <f>IF(I55=0,0, IF(I56&lt;B56,0,  IF(I56&gt;C56,D56,   (I56-B56)/(C56-B56)*D56)))</f>
        <v>0</v>
      </c>
    </row>
    <row r="57" spans="1:14" s="152" customFormat="1" ht="21" customHeight="1" x14ac:dyDescent="0.25">
      <c r="A57" s="258" t="s">
        <v>336</v>
      </c>
      <c r="B57" s="203"/>
      <c r="C57" s="204"/>
      <c r="D57" s="205"/>
      <c r="E57" s="371"/>
      <c r="F57" s="372"/>
      <c r="G57" s="372"/>
      <c r="H57" s="373"/>
      <c r="I57" s="374"/>
      <c r="J57" s="495"/>
      <c r="K57" s="496"/>
      <c r="L57" s="496"/>
      <c r="M57" s="497"/>
      <c r="N57" s="498"/>
    </row>
    <row r="58" spans="1:14" s="152" customFormat="1" ht="21" customHeight="1" x14ac:dyDescent="0.25">
      <c r="A58" s="260" t="s">
        <v>302</v>
      </c>
      <c r="B58" s="207">
        <v>2</v>
      </c>
      <c r="C58" s="208">
        <v>10</v>
      </c>
      <c r="D58" s="209">
        <v>6.25</v>
      </c>
      <c r="E58" s="363"/>
      <c r="F58" s="364"/>
      <c r="G58" s="364"/>
      <c r="H58" s="365"/>
      <c r="I58" s="366"/>
      <c r="J58" s="491">
        <f>IF(E57=0,0,IF(E58&lt;B58,0,IF(E58&gt;C58,D58,(E58-B58)/(C58-B58)*D58)))</f>
        <v>0</v>
      </c>
      <c r="K58" s="492">
        <f>IF(F57=0,0,IF(F58&lt;B58,0,IF(F58&gt;C58,D58,(F58-B58)/(C58-B58)*D58)))</f>
        <v>0</v>
      </c>
      <c r="L58" s="492">
        <f>IF(G57=0,0, IF(G58&lt;B58,0,IF(G58&gt;C58,D58,(G58-B58)/(C58-B58)*D58)))</f>
        <v>0</v>
      </c>
      <c r="M58" s="501">
        <f>IF(H57=0,0, IF(H58&lt;B58,0,IF(H58&gt;C58,D58,(H58-B58)/(C58-B58)*D58)))</f>
        <v>0</v>
      </c>
      <c r="N58" s="502">
        <f>IF(I57=0,0, IF(I58&lt;B58,0,IF(I58&gt;C58,D58,(I58-B58)/(C58-B58)*D58)))</f>
        <v>0</v>
      </c>
    </row>
    <row r="59" spans="1:14" s="152" customFormat="1" ht="21" customHeight="1" x14ac:dyDescent="0.25">
      <c r="A59" s="260" t="s">
        <v>303</v>
      </c>
      <c r="B59" s="207">
        <v>2</v>
      </c>
      <c r="C59" s="208">
        <v>50</v>
      </c>
      <c r="D59" s="209">
        <v>5</v>
      </c>
      <c r="E59" s="363"/>
      <c r="F59" s="364"/>
      <c r="G59" s="364"/>
      <c r="H59" s="365"/>
      <c r="I59" s="366"/>
      <c r="J59" s="491">
        <f>IF(E57=0,0,IF(E59&lt;B59,0,IF(E59&gt;C59,D59,(E59-B59)/(C59-B59)*D59)))</f>
        <v>0</v>
      </c>
      <c r="K59" s="492">
        <f>IF(F57=0,0,IF(F59&lt;B59,0,IF(F59&gt;C59,D59,(F59-B59)/(C59-B59)*D59)))</f>
        <v>0</v>
      </c>
      <c r="L59" s="492">
        <f>IF(G57=0,0, IF(G59&lt;B59,0,IF(G59&gt;C59,D59,(G59-B59)/(C59-B59)*D59)))</f>
        <v>0</v>
      </c>
      <c r="M59" s="501">
        <f>IF(H57=0,0, IF(H59&lt;B59,0,IF(H59&gt;C59,D59,(H59-B59)/(C59-B59)*D59)))</f>
        <v>0</v>
      </c>
      <c r="N59" s="502">
        <f>IF(I57=0,0, IF(I59&lt;B59,0,IF(I59&gt;C59,D59,(I59-B59)/(C59-B59)*D59)))</f>
        <v>0</v>
      </c>
    </row>
    <row r="60" spans="1:14" s="152" customFormat="1" ht="21" customHeight="1" thickBot="1" x14ac:dyDescent="0.3">
      <c r="A60" s="259" t="s">
        <v>305</v>
      </c>
      <c r="B60" s="210">
        <v>10</v>
      </c>
      <c r="C60" s="211">
        <v>120</v>
      </c>
      <c r="D60" s="202">
        <v>2.5</v>
      </c>
      <c r="E60" s="375"/>
      <c r="F60" s="376"/>
      <c r="G60" s="376"/>
      <c r="H60" s="377"/>
      <c r="I60" s="378"/>
      <c r="J60" s="489">
        <f>IF(E57=0,0,IF(E60&lt;B60,0,IF(E60&gt;C60,D60,(E60-B60)/(C60-B60)*D60)))</f>
        <v>0</v>
      </c>
      <c r="K60" s="490">
        <f>IF(F57=0,0,IF(F60&lt;B60,0,IF(F60&gt;C60,D60,(F60-B60)/(C60-B60)*D60)))</f>
        <v>0</v>
      </c>
      <c r="L60" s="490">
        <f>IF(G57=0,0, IF(G60&lt;B60,0,IF(G60&gt;C60,D60,(G60-B60)/(C60-B60)*D60)))</f>
        <v>0</v>
      </c>
      <c r="M60" s="499">
        <f>IF(H57=0,0, IF(H60&lt;B60,0,IF(H60&gt;C60,D60,(H60-B60)/(C60-B60)*D60)))</f>
        <v>0</v>
      </c>
      <c r="N60" s="500">
        <f>IF(I57=0,0, IF(I60&lt;B60,0,IF(I60&gt;C60,D60,(I60-B60)/(C60-B60)*D60)))</f>
        <v>0</v>
      </c>
    </row>
    <row r="61" spans="1:14" s="152" customFormat="1" ht="21" customHeight="1" x14ac:dyDescent="0.25">
      <c r="A61" s="258" t="s">
        <v>337</v>
      </c>
      <c r="B61" s="203"/>
      <c r="C61" s="204"/>
      <c r="D61" s="205"/>
      <c r="E61" s="371"/>
      <c r="F61" s="372"/>
      <c r="G61" s="372"/>
      <c r="H61" s="373"/>
      <c r="I61" s="374"/>
      <c r="J61" s="495"/>
      <c r="K61" s="496"/>
      <c r="L61" s="496"/>
      <c r="M61" s="497"/>
      <c r="N61" s="498"/>
    </row>
    <row r="62" spans="1:14" s="152" customFormat="1" ht="21" customHeight="1" x14ac:dyDescent="0.25">
      <c r="A62" s="260" t="s">
        <v>296</v>
      </c>
      <c r="B62" s="207">
        <v>0.5</v>
      </c>
      <c r="C62" s="208">
        <v>4</v>
      </c>
      <c r="D62" s="209">
        <v>6.25</v>
      </c>
      <c r="E62" s="363"/>
      <c r="F62" s="364"/>
      <c r="G62" s="364"/>
      <c r="H62" s="364"/>
      <c r="I62" s="423"/>
      <c r="J62" s="491">
        <f>IF(E61=0,0,IF(E62&lt;B62,0,IF(E62&gt;C62,D62,(E62-B62)/(C62-B62)*D62)))</f>
        <v>0</v>
      </c>
      <c r="K62" s="492">
        <f>IF(F61=0,0,IF(F62&lt;B62,0,IF(F62&gt;C62,D62,(F62-B62)/(C62-B62)*D62)))</f>
        <v>0</v>
      </c>
      <c r="L62" s="492">
        <f>IF(G61=0,0,IF(G62&lt;B62,0,IF(G62&gt;C62,D62,(G62-B62)/(C62-B62)*D62)))</f>
        <v>0</v>
      </c>
      <c r="M62" s="501">
        <f>IF(H61=0,0,IF(H62&lt;B62,0,IF(H62&gt;C62,D62,(H62-B62)/(C62-B62)*D62)))</f>
        <v>0</v>
      </c>
      <c r="N62" s="502">
        <f>IF(I61=0,0,IF(I62&lt;B62,0,IF(I62&gt;C62,D62,(I62-B62)/(C62-B62)*D62)))</f>
        <v>0</v>
      </c>
    </row>
    <row r="63" spans="1:14" s="152" customFormat="1" ht="21" customHeight="1" x14ac:dyDescent="0.25">
      <c r="A63" s="260" t="s">
        <v>297</v>
      </c>
      <c r="B63" s="207">
        <v>0.5</v>
      </c>
      <c r="C63" s="208">
        <v>35</v>
      </c>
      <c r="D63" s="209">
        <v>5</v>
      </c>
      <c r="E63" s="363"/>
      <c r="F63" s="364"/>
      <c r="G63" s="364"/>
      <c r="H63" s="364"/>
      <c r="I63" s="423"/>
      <c r="J63" s="491">
        <f>IF(E61=0,0,IF(E63&lt;B63,0,IF(E63&gt;C63,D63,(E63-B63)/(C63-B63)*D63)))</f>
        <v>0</v>
      </c>
      <c r="K63" s="492">
        <f>IF(F61=0,0,IF(F63&lt;B63,0,IF(F63&gt;C63,D63,(F63-B63)/(C63-B63)*D63)))</f>
        <v>0</v>
      </c>
      <c r="L63" s="492">
        <f>IF(G61=0,0,IF(G63&lt;B63,0,IF(G63&gt;C63,D63,(G63-B63)/(C63-B63)*D63)))</f>
        <v>0</v>
      </c>
      <c r="M63" s="501">
        <f>IF(H61=0,0,IF(H63&lt;B63,0,IF(H63&gt;C63,D63,(H63-B63)/(C63-B63)*D63)))</f>
        <v>0</v>
      </c>
      <c r="N63" s="502">
        <f>IF(I61=0,0,IF(I63&lt;B63,0,IF(I63&gt;C63,D63,(I63-B63)/(C63-B63)*D63)))</f>
        <v>0</v>
      </c>
    </row>
    <row r="64" spans="1:14" s="152" customFormat="1" ht="21" customHeight="1" thickBot="1" x14ac:dyDescent="0.3">
      <c r="A64" s="259" t="s">
        <v>299</v>
      </c>
      <c r="B64" s="210">
        <v>5</v>
      </c>
      <c r="C64" s="211">
        <v>45</v>
      </c>
      <c r="D64" s="202">
        <v>2.5</v>
      </c>
      <c r="E64" s="424"/>
      <c r="F64" s="425"/>
      <c r="G64" s="425"/>
      <c r="H64" s="425"/>
      <c r="I64" s="426"/>
      <c r="J64" s="489">
        <f>IF(E61=0,0,IF(E64&lt;B64,0,IF(E64&gt;C64,D64,(E64-B64)/(C64-B64)*D64)))</f>
        <v>0</v>
      </c>
      <c r="K64" s="490">
        <f>IF(F61=0,0,IF(F64&lt;B64,0,IF(F64&gt;C64,D64,(F64-B64)/(C64-B64)*D64)))</f>
        <v>0</v>
      </c>
      <c r="L64" s="490">
        <f>IF(G61=0,0,IF(G64&lt;B64,0,IF(G64&gt;C64,D64,(G64-B64)/(C64-B64)*D64)))</f>
        <v>0</v>
      </c>
      <c r="M64" s="499">
        <f>IF(H61=0,0,IF(H64&lt;B64,0,IF(H64&gt;C64,D64,(H64-B64)/(C64-B64)*D64)))</f>
        <v>0</v>
      </c>
      <c r="N64" s="500">
        <f>IF(I61=0,0,IF(I64&lt;B64,0,IF(I64&gt;C64,D64,(I64-B64)/(C64-B64)*D64)))</f>
        <v>0</v>
      </c>
    </row>
    <row r="65" spans="1:14" s="152" customFormat="1" ht="21" customHeight="1" x14ac:dyDescent="0.25">
      <c r="A65" s="258" t="s">
        <v>338</v>
      </c>
      <c r="B65" s="203"/>
      <c r="C65" s="204"/>
      <c r="D65" s="205"/>
      <c r="E65" s="356"/>
      <c r="F65" s="357"/>
      <c r="G65" s="357"/>
      <c r="H65" s="358"/>
      <c r="I65" s="359"/>
      <c r="J65" s="495"/>
      <c r="K65" s="496"/>
      <c r="L65" s="496"/>
      <c r="M65" s="497"/>
      <c r="N65" s="498"/>
    </row>
    <row r="66" spans="1:14" s="152" customFormat="1" ht="21" customHeight="1" x14ac:dyDescent="0.25">
      <c r="A66" s="260" t="s">
        <v>57</v>
      </c>
      <c r="B66" s="212">
        <v>0.8</v>
      </c>
      <c r="C66" s="213">
        <v>1</v>
      </c>
      <c r="D66" s="209">
        <v>35</v>
      </c>
      <c r="E66" s="360"/>
      <c r="F66" s="361"/>
      <c r="G66" s="361"/>
      <c r="H66" s="361"/>
      <c r="I66" s="362"/>
      <c r="J66" s="491">
        <f>IF(E65=0,0,IF(E66&lt;B66,0,IF(E66&gt;C66,D66,(E66-B66)/(C66-B66)*D66)))</f>
        <v>0</v>
      </c>
      <c r="K66" s="492">
        <f>IF(F65=0,0,IF(F66&lt;B66,0,IF(F66&gt;C66,D66,(F66-B66)/(C66-B66)*D66)))</f>
        <v>0</v>
      </c>
      <c r="L66" s="492">
        <f>IF(G65=0,0,IF(G66&lt;B66,0,IF(G66&gt;C66,D66,(G66-B66)/(C66-B66)*D66)))</f>
        <v>0</v>
      </c>
      <c r="M66" s="501">
        <f>IF(H65=0,0,IF(H66&lt;B66,0,IF(H66&gt;C66,D66,(H66-B66)/(C66-B66)*D66)))</f>
        <v>0</v>
      </c>
      <c r="N66" s="502">
        <f>IF(I65=0,0,IF(I66&lt;B66,0,IF(I66&gt;C66,D66,(I66-B66)/(C66-B66)*D66)))</f>
        <v>0</v>
      </c>
    </row>
    <row r="67" spans="1:14" s="152" customFormat="1" ht="21" customHeight="1" x14ac:dyDescent="0.25">
      <c r="A67" s="260" t="s">
        <v>60</v>
      </c>
      <c r="B67" s="207">
        <v>6</v>
      </c>
      <c r="C67" s="208">
        <v>1.5</v>
      </c>
      <c r="D67" s="209">
        <v>15</v>
      </c>
      <c r="E67" s="363"/>
      <c r="F67" s="364"/>
      <c r="G67" s="364"/>
      <c r="H67" s="365"/>
      <c r="I67" s="366"/>
      <c r="J67" s="491">
        <f>IF(E65=0,0,IF(E67&gt;B67,0,IF(E67&lt;C67,D67,(E67-B67)/(C67-B67)*D67)))</f>
        <v>0</v>
      </c>
      <c r="K67" s="492">
        <f>IF(F65=0,0,IF(F67&gt;B67,0,IF(F67&lt;C67,D67,(F67-B67)/(C67-B67)*D67)))</f>
        <v>0</v>
      </c>
      <c r="L67" s="492">
        <f>IF(G65=0,0,IF(G67&gt;B67,0,IF(G67&lt;C67,D67,(G67-B67)/(C67-B67)*D67)))</f>
        <v>0</v>
      </c>
      <c r="M67" s="501">
        <f>IF(H65=0,0,IF(H67&gt;B67,0,IF(H67&lt;C67,D67,(H67-B67)/(C67-B67)*D67)))</f>
        <v>0</v>
      </c>
      <c r="N67" s="502">
        <f>IF(I65=0,0,IF(I67&gt;B67,0,IF(I67&lt;C67,D67,(I67-B67)/(C67-B67)*D67)))</f>
        <v>0</v>
      </c>
    </row>
    <row r="68" spans="1:14" s="152" customFormat="1" ht="21" customHeight="1" thickBot="1" x14ac:dyDescent="0.3">
      <c r="A68" s="259" t="s">
        <v>66</v>
      </c>
      <c r="B68" s="210">
        <v>150</v>
      </c>
      <c r="C68" s="211">
        <v>30</v>
      </c>
      <c r="D68" s="202">
        <v>2.5</v>
      </c>
      <c r="E68" s="367"/>
      <c r="F68" s="368"/>
      <c r="G68" s="368"/>
      <c r="H68" s="369"/>
      <c r="I68" s="370"/>
      <c r="J68" s="489">
        <f>IF(E65=0,0,IF(E68&gt;B68,0,IF(E68&lt;C68,D68,(E68-B68)/(C68-B68)*D68)))</f>
        <v>0</v>
      </c>
      <c r="K68" s="490">
        <f>IF(F65=0,0,IF(F68&gt;B68,0,IF(F68&lt;C68,D68,(F68-B68)/(C68-B68)*D68)))</f>
        <v>0</v>
      </c>
      <c r="L68" s="490">
        <f>IF(G65=0,0,IF(G68&gt;B68,0,IF(G68&lt;C68,D68,(G68-B68)/(C68-B68)*D68)))</f>
        <v>0</v>
      </c>
      <c r="M68" s="499">
        <f>IF(H65=0,0,IF(H68&gt;B68,0,IF(H68&lt;C68,D68,(H68-B68)/(C68-B68)*D68)))</f>
        <v>0</v>
      </c>
      <c r="N68" s="500">
        <f>IF(I65=0,0,IF(I68&gt;B68,0,IF(I68&lt;C68,D68,(I68-B68)/(C68-B68)*D68)))</f>
        <v>0</v>
      </c>
    </row>
    <row r="69" spans="1:14" s="152" customFormat="1" ht="21" customHeight="1" x14ac:dyDescent="0.25">
      <c r="A69" s="258" t="s">
        <v>351</v>
      </c>
      <c r="B69" s="203"/>
      <c r="C69" s="204"/>
      <c r="D69" s="205"/>
      <c r="E69" s="371"/>
      <c r="F69" s="372"/>
      <c r="G69" s="372"/>
      <c r="H69" s="373"/>
      <c r="I69" s="374"/>
      <c r="J69" s="495"/>
      <c r="K69" s="496"/>
      <c r="L69" s="496"/>
      <c r="M69" s="497"/>
      <c r="N69" s="498"/>
    </row>
    <row r="70" spans="1:14" s="152" customFormat="1" ht="21" customHeight="1" x14ac:dyDescent="0.25">
      <c r="A70" s="260" t="s">
        <v>286</v>
      </c>
      <c r="B70" s="212">
        <v>0.8</v>
      </c>
      <c r="C70" s="213">
        <v>1</v>
      </c>
      <c r="D70" s="209">
        <v>17.5</v>
      </c>
      <c r="E70" s="360"/>
      <c r="F70" s="361"/>
      <c r="G70" s="361"/>
      <c r="H70" s="361"/>
      <c r="I70" s="362"/>
      <c r="J70" s="491">
        <f>IF(E69=0,0,IF(E70&lt;B70,0,IF(E70&gt;C70,D70,(E70-B70)/(C70-B70)*D70)))</f>
        <v>0</v>
      </c>
      <c r="K70" s="492">
        <f>IF(F69=0,0,IF(F70&lt;B70,0,IF(F70&gt;C70,D70,(F70-B70)/(C70-B70)*D70)))</f>
        <v>0</v>
      </c>
      <c r="L70" s="492">
        <f>IF(G69=0,0,IF(G70&lt;B70,0,IF(G70&gt;C70,D70,(G70-B70)/(C70-B70)*D70)))</f>
        <v>0</v>
      </c>
      <c r="M70" s="501">
        <f>IF(H69=0,0,IF(H70&lt;B70,0,IF(H70&gt;C70,D70,(H70-B70)/(C70-B70)*D70)))</f>
        <v>0</v>
      </c>
      <c r="N70" s="502">
        <f>IF(I69=0,0,IF(I70&lt;B70,0,IF(I70&gt;C70,D70,(I70-B70)/(C70-B70)*D70)))</f>
        <v>0</v>
      </c>
    </row>
    <row r="71" spans="1:14" s="152" customFormat="1" ht="21" customHeight="1" x14ac:dyDescent="0.25">
      <c r="A71" s="260" t="s">
        <v>352</v>
      </c>
      <c r="B71" s="207">
        <v>2</v>
      </c>
      <c r="C71" s="208">
        <v>4</v>
      </c>
      <c r="D71" s="209">
        <v>5</v>
      </c>
      <c r="E71" s="363"/>
      <c r="F71" s="364"/>
      <c r="G71" s="364"/>
      <c r="H71" s="365"/>
      <c r="I71" s="366"/>
      <c r="J71" s="491">
        <f>IF(E69=0,0,IF(E71&lt;B71,0,IF(E71&gt;C71,D71,(E71-B71)/(C71-B71)*D71)))</f>
        <v>0</v>
      </c>
      <c r="K71" s="492">
        <f>IF(F69=0,0,IF(F71&lt;B71,0,IF(F71&gt;C71,D71,(F71-B71)/(C71-B71)*D71)))</f>
        <v>0</v>
      </c>
      <c r="L71" s="492">
        <f>IF(G69=0,0,IF(G71&lt;B71,0,IF(G71&gt;C71,D71,(G71-B71)/(C71-B71)*D71)))</f>
        <v>0</v>
      </c>
      <c r="M71" s="501">
        <f>IF(H69=0,0,IF(H71&lt;B71,0,IF(H71&gt;C71,D71,(H71-B71)/(C71-B71)*D71)))</f>
        <v>0</v>
      </c>
      <c r="N71" s="502">
        <f>IF(I69=0,0,IF(I71&lt;B71,0,IF(I71&gt;C71,D71,(I71-B71)/(C71-B71)*D71)))</f>
        <v>0</v>
      </c>
    </row>
    <row r="72" spans="1:14" s="152" customFormat="1" ht="21" customHeight="1" x14ac:dyDescent="0.25">
      <c r="A72" s="260" t="s">
        <v>353</v>
      </c>
      <c r="B72" s="207">
        <v>3</v>
      </c>
      <c r="C72" s="208">
        <v>4.5</v>
      </c>
      <c r="D72" s="209">
        <v>5</v>
      </c>
      <c r="E72" s="363"/>
      <c r="F72" s="364"/>
      <c r="G72" s="364"/>
      <c r="H72" s="365"/>
      <c r="I72" s="366"/>
      <c r="J72" s="491">
        <f>IF(E69=0,0,IF(E72&lt;B72,0,IF(E72&gt;C72,D72,(E72-B72)/(C72-B72)*D72)))</f>
        <v>0</v>
      </c>
      <c r="K72" s="492">
        <f>IF(F69=0,0,IF(F72&lt;B72,0,IF(F72&gt;C72,D72,(F72-B72)/(C72-B72)*D72)))</f>
        <v>0</v>
      </c>
      <c r="L72" s="492">
        <f>IF(G69=0,0,IF(G72&lt;B72,0,IF(G72&gt;C72,D72,(G72-B72)/(C72-B72)*D72)))</f>
        <v>0</v>
      </c>
      <c r="M72" s="501">
        <f>IF(H69=0,0,IF(H72&lt;B72,0,IF(H72&gt;C72,D72,(H72-B72)/(C72-B72)*D72)))</f>
        <v>0</v>
      </c>
      <c r="N72" s="502">
        <f>IF(I69=0,0,IF(I72&lt;B72,0,IF(I72&gt;C72,D72,(I72-B72)/(C72-B72)*D72)))</f>
        <v>0</v>
      </c>
    </row>
    <row r="73" spans="1:14" s="152" customFormat="1" ht="21" customHeight="1" x14ac:dyDescent="0.25">
      <c r="A73" s="260" t="s">
        <v>354</v>
      </c>
      <c r="B73" s="207">
        <v>7</v>
      </c>
      <c r="C73" s="208">
        <v>2</v>
      </c>
      <c r="D73" s="209">
        <v>1.25</v>
      </c>
      <c r="E73" s="363"/>
      <c r="F73" s="364"/>
      <c r="G73" s="364"/>
      <c r="H73" s="365"/>
      <c r="I73" s="366"/>
      <c r="J73" s="491">
        <f>IF(E69=0,0,IF(E73&gt;B73,0,IF(E73&lt;C73,D73,(E73-B73)/(C73-B73)*D73)))</f>
        <v>0</v>
      </c>
      <c r="K73" s="492">
        <f>IF(F69=0,0,IF(F73&gt;B73,0,IF(F73&lt;C73,D73,(F73-B73)/(C73-B73)*D73)))</f>
        <v>0</v>
      </c>
      <c r="L73" s="492">
        <f>IF(G69=0,0,IF(G73&gt;B73,0,IF(G73&lt;C73,D73,(G73-B73)/(C73-B73)*D73)))</f>
        <v>0</v>
      </c>
      <c r="M73" s="501">
        <f>IF(H69=0,0,IF(H73&gt;B73,0,IF(H73&lt;C73,D73,(H73-B73)/(C73-B73)*D73)))</f>
        <v>0</v>
      </c>
      <c r="N73" s="502">
        <f>IF(I69=0,0,IF(I73&gt;B73,0,IF(I73&lt;C73,D73,(I73-B73)/(C73-B73)*D73)))</f>
        <v>0</v>
      </c>
    </row>
    <row r="74" spans="1:14" s="152" customFormat="1" ht="21" customHeight="1" thickBot="1" x14ac:dyDescent="0.3">
      <c r="A74" s="259" t="s">
        <v>75</v>
      </c>
      <c r="B74" s="200">
        <v>0.05</v>
      </c>
      <c r="C74" s="201">
        <v>0</v>
      </c>
      <c r="D74" s="202">
        <v>1.25</v>
      </c>
      <c r="E74" s="353"/>
      <c r="F74" s="354"/>
      <c r="G74" s="354"/>
      <c r="H74" s="354"/>
      <c r="I74" s="355"/>
      <c r="J74" s="489">
        <f>IF(E69=0,0,IF(E74&gt;B74,0,IF(E74&lt;C74,D74,(E74-B74)/(C74-B74)*D74)))</f>
        <v>0</v>
      </c>
      <c r="K74" s="490">
        <f>IF(F69=0,0,IF(F74&gt;B74,0,IF(F74&lt;C74,D74,(F74-B74)/(C74-B74)*D74)))</f>
        <v>0</v>
      </c>
      <c r="L74" s="490">
        <f>IF(G69=0,0,IF(G74&gt;B74,0,IF(G74&lt;C74,D74,(G74-B74)/(C74-B74)*D74)))</f>
        <v>0</v>
      </c>
      <c r="M74" s="499">
        <f>IF(H69=0,0,IF(H74&gt;B74,0,IF(H74&lt;C74,D74,(H74-B74)/(C74-B74)*D74)))</f>
        <v>0</v>
      </c>
      <c r="N74" s="500">
        <f>IF(I69=0,0,IF(I74&gt;B74,0,IF(I74&lt;C74,D74,(I74-B74)/(C74-B74)*D74)))</f>
        <v>0</v>
      </c>
    </row>
    <row r="75" spans="1:14" s="152" customFormat="1" ht="21" customHeight="1" x14ac:dyDescent="0.25">
      <c r="A75" s="258" t="s">
        <v>339</v>
      </c>
      <c r="B75" s="203"/>
      <c r="C75" s="204"/>
      <c r="D75" s="205"/>
      <c r="E75" s="371"/>
      <c r="F75" s="372"/>
      <c r="G75" s="372"/>
      <c r="H75" s="373"/>
      <c r="I75" s="374"/>
      <c r="J75" s="495"/>
      <c r="K75" s="496"/>
      <c r="L75" s="496"/>
      <c r="M75" s="497"/>
      <c r="N75" s="498"/>
    </row>
    <row r="76" spans="1:14" s="152" customFormat="1" ht="21" customHeight="1" x14ac:dyDescent="0.25">
      <c r="A76" s="260" t="s">
        <v>80</v>
      </c>
      <c r="B76" s="212">
        <v>0.8</v>
      </c>
      <c r="C76" s="213">
        <v>1</v>
      </c>
      <c r="D76" s="209">
        <v>12.5</v>
      </c>
      <c r="E76" s="360"/>
      <c r="F76" s="361"/>
      <c r="G76" s="361"/>
      <c r="H76" s="361"/>
      <c r="I76" s="362"/>
      <c r="J76" s="491">
        <f>IF(E75=0,0,IF(E76&lt;B76,0,IF(E76&gt;C76,D76,(E76-B76)/(C76-B76)*D76)))</f>
        <v>0</v>
      </c>
      <c r="K76" s="492">
        <f>IF(F75=0,0,IF(F76&lt;B76,0,IF(F76&gt;C76,D76,(F76-B76)/(C76-B76)*D76)))</f>
        <v>0</v>
      </c>
      <c r="L76" s="492">
        <f>IF(G75=0,0,IF(G76&lt;B76,0,IF(G76&gt;C76,D76,(G76-B76)/(C76-B76)*D76)))</f>
        <v>0</v>
      </c>
      <c r="M76" s="501">
        <f>IF(H75=0,0,IF(H76&lt;B76,0,IF(H76&gt;C76,D76,(H76-B76)/(C76-B76)*D76)))</f>
        <v>0</v>
      </c>
      <c r="N76" s="502">
        <f>IF(I75=0,0,IF(I76&lt;B76,0,IF(I76&gt;C76,D76,(I76-B76)/(C76-B76)*D76)))</f>
        <v>0</v>
      </c>
    </row>
    <row r="77" spans="1:14" s="152" customFormat="1" ht="21" customHeight="1" thickBot="1" x14ac:dyDescent="0.3">
      <c r="A77" s="259" t="s">
        <v>83</v>
      </c>
      <c r="B77" s="210">
        <v>15</v>
      </c>
      <c r="C77" s="211">
        <v>3</v>
      </c>
      <c r="D77" s="202">
        <v>7.5</v>
      </c>
      <c r="E77" s="375"/>
      <c r="F77" s="376"/>
      <c r="G77" s="376"/>
      <c r="H77" s="377"/>
      <c r="I77" s="378"/>
      <c r="J77" s="493">
        <f>IF(E75=0,0,IF(E77&gt;B77,0,IF(E77&lt;C77,D77,(E77-B77)/(C77-B77)*D77)))</f>
        <v>0</v>
      </c>
      <c r="K77" s="494">
        <f>IF(F75=0,0,IF(F77&gt;B77,0,IF(F77&lt;C77,D77,(F77-B77)/(C77-B77)*D77)))</f>
        <v>0</v>
      </c>
      <c r="L77" s="494">
        <f>IF(G75=0,0,IF(G77&gt;B77,0,IF(G77&lt;C77,D77,(G77-B77)/(C77-B77)*D77)))</f>
        <v>0</v>
      </c>
      <c r="M77" s="503">
        <f>IF(H75=0,0,IF(H77&gt;B77,0,IF(H77&lt;C77,D77,(H77-B77)/(C77-B77)*D77)))</f>
        <v>0</v>
      </c>
      <c r="N77" s="504">
        <f>IF(I75=0,0,IF(I77&gt;B77,0,IF(I77&lt;C77,D77,(I77-B77)/(C77-B77)*D77)))</f>
        <v>0</v>
      </c>
    </row>
    <row r="78" spans="1:14" s="143" customFormat="1" ht="27" customHeight="1" thickBot="1" x14ac:dyDescent="0.4">
      <c r="A78" s="270" t="s">
        <v>342</v>
      </c>
      <c r="B78" s="215"/>
      <c r="C78" s="215"/>
      <c r="D78" s="216"/>
      <c r="E78" s="278"/>
      <c r="F78" s="279"/>
      <c r="G78" s="279"/>
      <c r="H78" s="227"/>
      <c r="I78" s="280"/>
      <c r="J78" s="617">
        <f>SUM(J79:J101)</f>
        <v>0</v>
      </c>
      <c r="K78" s="617">
        <f t="shared" ref="K78:N78" si="13">SUM(K79:K101)</f>
        <v>0</v>
      </c>
      <c r="L78" s="617">
        <f t="shared" si="13"/>
        <v>0</v>
      </c>
      <c r="M78" s="617">
        <f t="shared" si="13"/>
        <v>0</v>
      </c>
      <c r="N78" s="617">
        <f t="shared" si="13"/>
        <v>0</v>
      </c>
    </row>
    <row r="79" spans="1:14" s="143" customFormat="1" ht="21" customHeight="1" x14ac:dyDescent="0.25">
      <c r="A79" s="251" t="s">
        <v>335</v>
      </c>
      <c r="B79" s="217"/>
      <c r="C79" s="217"/>
      <c r="D79" s="218"/>
      <c r="E79" s="400"/>
      <c r="F79" s="401"/>
      <c r="G79" s="401"/>
      <c r="H79" s="402"/>
      <c r="I79" s="403"/>
      <c r="J79" s="509"/>
      <c r="K79" s="510"/>
      <c r="L79" s="510"/>
      <c r="M79" s="511"/>
      <c r="N79" s="512"/>
    </row>
    <row r="80" spans="1:14" s="143" customFormat="1" ht="21" customHeight="1" thickBot="1" x14ac:dyDescent="0.3">
      <c r="A80" s="252" t="s">
        <v>49</v>
      </c>
      <c r="B80" s="219">
        <v>0.5</v>
      </c>
      <c r="C80" s="219">
        <v>1</v>
      </c>
      <c r="D80" s="220">
        <v>3</v>
      </c>
      <c r="E80" s="382"/>
      <c r="F80" s="383"/>
      <c r="G80" s="383"/>
      <c r="H80" s="383"/>
      <c r="I80" s="384"/>
      <c r="J80" s="505">
        <f>IF(E79=0,0,IF(E80&lt;B80,0,IF(E80&gt;C80,D80,(E80-B80)/(C80-B80)*D80)))</f>
        <v>0</v>
      </c>
      <c r="K80" s="506">
        <f>IF(F79=0,0,IF(F80&lt;B80,0,IF(F80&gt;C80,D80,(F80-B80)/(C80-B80)*D80)))</f>
        <v>0</v>
      </c>
      <c r="L80" s="506">
        <f>IF(G79=0,0, IF(G80&lt;B80,0,  IF(G80&gt;C80,D80,   (G80-B80)/(C80-B80)*D80)))</f>
        <v>0</v>
      </c>
      <c r="M80" s="513">
        <f>IF(H79=0,0, IF(H80&lt;B80,0,  IF(H80&gt;C80,D80,   (H80-B80)/(C80-B80)*D80)))</f>
        <v>0</v>
      </c>
      <c r="N80" s="514">
        <f>IF(I79=0,0, IF(I80&lt;B80,0,  IF(I80&gt;C80,D80,   (I80-B80)/(C80-B80)*D80)))</f>
        <v>0</v>
      </c>
    </row>
    <row r="81" spans="1:14" s="143" customFormat="1" ht="21" customHeight="1" x14ac:dyDescent="0.25">
      <c r="A81" s="251" t="s">
        <v>336</v>
      </c>
      <c r="B81" s="221"/>
      <c r="C81" s="221"/>
      <c r="D81" s="222"/>
      <c r="E81" s="400"/>
      <c r="F81" s="401"/>
      <c r="G81" s="401"/>
      <c r="H81" s="402"/>
      <c r="I81" s="403"/>
      <c r="J81" s="509"/>
      <c r="K81" s="510"/>
      <c r="L81" s="510"/>
      <c r="M81" s="511"/>
      <c r="N81" s="512"/>
    </row>
    <row r="82" spans="1:14" s="143" customFormat="1" ht="21" customHeight="1" x14ac:dyDescent="0.25">
      <c r="A82" s="253" t="s">
        <v>302</v>
      </c>
      <c r="B82" s="223">
        <v>0.5</v>
      </c>
      <c r="C82" s="223">
        <v>3</v>
      </c>
      <c r="D82" s="224">
        <v>2.5</v>
      </c>
      <c r="E82" s="392"/>
      <c r="F82" s="393"/>
      <c r="G82" s="393"/>
      <c r="H82" s="394"/>
      <c r="I82" s="395"/>
      <c r="J82" s="507">
        <f>IF(E81=0,0,IF(E82&lt;B82,0,IF(E82&gt;C82,D82,(E82-B82)/(C82-B82)*D82)))</f>
        <v>0</v>
      </c>
      <c r="K82" s="508">
        <f>IF(F81=0,0,IF(F82&lt;B82,0,IF(F82&gt;C82,D82,(F82-B82)/(C82-B82)*D82)))</f>
        <v>0</v>
      </c>
      <c r="L82" s="508">
        <f>IF(G81=0,0, IF(G82&lt;B82,0,IF(G82&gt;C82,D82,(G82-B82)/(C82-B82)*D82)))</f>
        <v>0</v>
      </c>
      <c r="M82" s="515">
        <f>IF(H81=0,0, IF(H82&lt;B82,0,IF(H82&gt;C82,D82,(H82-B82)/(C82-B82)*D82)))</f>
        <v>0</v>
      </c>
      <c r="N82" s="516">
        <f>IF(I81=0,0, IF(I82&lt;B82,0,IF(I82&gt;C82,D82,(I82-B82)/(C82-B82)*D82)))</f>
        <v>0</v>
      </c>
    </row>
    <row r="83" spans="1:14" s="143" customFormat="1" ht="21" customHeight="1" x14ac:dyDescent="0.25">
      <c r="A83" s="253" t="s">
        <v>303</v>
      </c>
      <c r="B83" s="223">
        <v>2</v>
      </c>
      <c r="C83" s="223">
        <v>25</v>
      </c>
      <c r="D83" s="224">
        <v>2</v>
      </c>
      <c r="E83" s="392"/>
      <c r="F83" s="393"/>
      <c r="G83" s="393"/>
      <c r="H83" s="394"/>
      <c r="I83" s="395"/>
      <c r="J83" s="507">
        <f>IF(E81=0,0,IF(E83&lt;B83,0,IF(E83&gt;C83,D83,(E83-B83)/(C83-B83)*D83)))</f>
        <v>0</v>
      </c>
      <c r="K83" s="508">
        <f>IF(F81=0,0,IF(F83&lt;B83,0,IF(F83&gt;C83,D83,(F83-B83)/(C83-B83)*D83)))</f>
        <v>0</v>
      </c>
      <c r="L83" s="508">
        <f>IF(G81=0,0, IF(G83&lt;B83,0,IF(G83&gt;C83,D83,(G83-B83)/(C83-B83)*D83)))</f>
        <v>0</v>
      </c>
      <c r="M83" s="515">
        <f>IF(H81=0,0, IF(H83&lt;B83,0,IF(H83&gt;C83,D83,(H83-B83)/(C83-B83)*D83)))</f>
        <v>0</v>
      </c>
      <c r="N83" s="516">
        <f>IF(I81=0,0, IF(I83&lt;B83,0,IF(I83&gt;C83,D83,(I83-B83)/(C83-B83)*D83)))</f>
        <v>0</v>
      </c>
    </row>
    <row r="84" spans="1:14" s="143" customFormat="1" ht="21" customHeight="1" thickBot="1" x14ac:dyDescent="0.3">
      <c r="A84" s="252" t="s">
        <v>305</v>
      </c>
      <c r="B84" s="225">
        <v>10</v>
      </c>
      <c r="C84" s="225">
        <v>120</v>
      </c>
      <c r="D84" s="220">
        <v>1</v>
      </c>
      <c r="E84" s="404"/>
      <c r="F84" s="405"/>
      <c r="G84" s="405"/>
      <c r="H84" s="406"/>
      <c r="I84" s="407"/>
      <c r="J84" s="505">
        <f>IF(E81=0,0,IF(E84&lt;B84,0,IF(E84&gt;C84,D84,(E84-B84)/(C84-B84)*D84)))</f>
        <v>0</v>
      </c>
      <c r="K84" s="506">
        <f>IF(F81=0,0,IF(F84&lt;B84,0,IF(F84&gt;C84,D84,(F84-B84)/(C84-B84)*D84)))</f>
        <v>0</v>
      </c>
      <c r="L84" s="506">
        <f>IF(G81=0,0, IF(G84&lt;B84,0,IF(G84&gt;C84,D84,(G84-B84)/(C84-B84)*D84)))</f>
        <v>0</v>
      </c>
      <c r="M84" s="513">
        <f>IF(H81=0,0, IF(H84&lt;B84,0,IF(H84&gt;C84,D84,(H84-B84)/(C84-B84)*D84)))</f>
        <v>0</v>
      </c>
      <c r="N84" s="514">
        <f>IF(I81=0,0, IF(I84&lt;B84,0,IF(I84&gt;C84,D84,(I84-B84)/(C84-B84)*D84)))</f>
        <v>0</v>
      </c>
    </row>
    <row r="85" spans="1:14" s="143" customFormat="1" ht="21" customHeight="1" x14ac:dyDescent="0.25">
      <c r="A85" s="251" t="s">
        <v>337</v>
      </c>
      <c r="B85" s="221"/>
      <c r="C85" s="221"/>
      <c r="D85" s="222"/>
      <c r="E85" s="400"/>
      <c r="F85" s="401"/>
      <c r="G85" s="401"/>
      <c r="H85" s="402"/>
      <c r="I85" s="403"/>
      <c r="J85" s="509"/>
      <c r="K85" s="510"/>
      <c r="L85" s="510"/>
      <c r="M85" s="511"/>
      <c r="N85" s="512"/>
    </row>
    <row r="86" spans="1:14" s="143" customFormat="1" ht="21" customHeight="1" x14ac:dyDescent="0.25">
      <c r="A86" s="253" t="s">
        <v>296</v>
      </c>
      <c r="B86" s="223">
        <v>0.5</v>
      </c>
      <c r="C86" s="223">
        <v>1</v>
      </c>
      <c r="D86" s="224">
        <v>2.5</v>
      </c>
      <c r="E86" s="392"/>
      <c r="F86" s="393"/>
      <c r="G86" s="393"/>
      <c r="H86" s="393"/>
      <c r="I86" s="427"/>
      <c r="J86" s="507">
        <f>IF(E85=0,0,IF(E86&lt;B86,0,IF(E86&gt;C86,D86,(E86-B86)/(C86-B86)*D86)))</f>
        <v>0</v>
      </c>
      <c r="K86" s="508">
        <f>IF(F85=0,0,IF(F86&lt;B86,0,IF(F86&gt;C86,D86,(F86-B86)/(C86-B86)*D86)))</f>
        <v>0</v>
      </c>
      <c r="L86" s="508">
        <f>IF(G85=0,0,IF(G86&lt;B86,0,IF(G86&gt;C86,D86,(G86-B86)/(C86-B86)*D86)))</f>
        <v>0</v>
      </c>
      <c r="M86" s="515">
        <f>IF(H85=0,0,IF(H86&lt;B86,0,IF(H86&gt;C86,D86,(H86-B86)/(C86-B86)*D86)))</f>
        <v>0</v>
      </c>
      <c r="N86" s="516">
        <f>IF(I85=0,0,IF(I86&lt;B86,0,IF(I86&gt;C86,D86,(I86-B86)/(C86-B86)*D86)))</f>
        <v>0</v>
      </c>
    </row>
    <row r="87" spans="1:14" s="143" customFormat="1" ht="21" customHeight="1" x14ac:dyDescent="0.25">
      <c r="A87" s="253" t="s">
        <v>297</v>
      </c>
      <c r="B87" s="223">
        <v>0.5</v>
      </c>
      <c r="C87" s="223">
        <v>20</v>
      </c>
      <c r="D87" s="224">
        <v>2</v>
      </c>
      <c r="E87" s="392"/>
      <c r="F87" s="393"/>
      <c r="G87" s="393"/>
      <c r="H87" s="393"/>
      <c r="I87" s="427"/>
      <c r="J87" s="507">
        <f>IF(E85=0,0,IF(E87&lt;B87,0,IF(E87&gt;C87,D87,(E87-B87)/(C87-B87)*D87)))</f>
        <v>0</v>
      </c>
      <c r="K87" s="508">
        <f>IF(F85=0,0,IF(F87&lt;B87,0,IF(F87&gt;C87,D87,(F87-B87)/(C87-B87)*D87)))</f>
        <v>0</v>
      </c>
      <c r="L87" s="508">
        <f>IF(G85=0,0,IF(G87&lt;B87,0,IF(G87&gt;C87,D87,(G87-B87)/(C87-B87)*D87)))</f>
        <v>0</v>
      </c>
      <c r="M87" s="515">
        <f>IF(H85=0,0,IF(H87&lt;B87,0,IF(H87&gt;C87,D87,(H87-B87)/(C87-B87)*D87)))</f>
        <v>0</v>
      </c>
      <c r="N87" s="516">
        <f>IF(I85=0,0,IF(I87&lt;B87,0,IF(I87&gt;C87,D87,(I87-B87)/(C87-B87)*D87)))</f>
        <v>0</v>
      </c>
    </row>
    <row r="88" spans="1:14" s="143" customFormat="1" ht="21" customHeight="1" thickBot="1" x14ac:dyDescent="0.3">
      <c r="A88" s="252" t="s">
        <v>299</v>
      </c>
      <c r="B88" s="225">
        <v>5</v>
      </c>
      <c r="C88" s="225">
        <v>45</v>
      </c>
      <c r="D88" s="220">
        <v>1</v>
      </c>
      <c r="E88" s="428"/>
      <c r="F88" s="429"/>
      <c r="G88" s="429"/>
      <c r="H88" s="429"/>
      <c r="I88" s="430"/>
      <c r="J88" s="505">
        <f>IF(E85=0,0,IF(E88&lt;B88,0,IF(E88&gt;C88,D88,(E88-B88)/(C88-B88)*D88)))</f>
        <v>0</v>
      </c>
      <c r="K88" s="506">
        <f>IF(F85=0,0,IF(F88&lt;B88,0,IF(F88&gt;C88,D88,(F88-B88)/(C88-B88)*D88)))</f>
        <v>0</v>
      </c>
      <c r="L88" s="506">
        <f>IF(G85=0,0,IF(G88&lt;B88,0,IF(G88&gt;C88,D88,(G88-B88)/(C88-B88)*D88)))</f>
        <v>0</v>
      </c>
      <c r="M88" s="513">
        <f>IF(H85=0,0,IF(H88&lt;B88,0,IF(H88&gt;C88,D88,(H88-B88)/(C88-B88)*D88)))</f>
        <v>0</v>
      </c>
      <c r="N88" s="514">
        <f>IF(I85=0,0,IF(I88&lt;B88,0,IF(I88&gt;C88,D88,(I88-B88)/(C88-B88)*D88)))</f>
        <v>0</v>
      </c>
    </row>
    <row r="89" spans="1:14" s="143" customFormat="1" ht="21" customHeight="1" x14ac:dyDescent="0.25">
      <c r="A89" s="251" t="s">
        <v>338</v>
      </c>
      <c r="B89" s="221"/>
      <c r="C89" s="221"/>
      <c r="D89" s="222"/>
      <c r="E89" s="385"/>
      <c r="F89" s="386"/>
      <c r="G89" s="386"/>
      <c r="H89" s="387"/>
      <c r="I89" s="388"/>
      <c r="J89" s="509"/>
      <c r="K89" s="510"/>
      <c r="L89" s="510"/>
      <c r="M89" s="511"/>
      <c r="N89" s="512"/>
    </row>
    <row r="90" spans="1:14" s="143" customFormat="1" ht="21" customHeight="1" x14ac:dyDescent="0.25">
      <c r="A90" s="253" t="s">
        <v>57</v>
      </c>
      <c r="B90" s="226">
        <v>0.5</v>
      </c>
      <c r="C90" s="226">
        <v>1</v>
      </c>
      <c r="D90" s="224">
        <v>14</v>
      </c>
      <c r="E90" s="389"/>
      <c r="F90" s="390"/>
      <c r="G90" s="390"/>
      <c r="H90" s="390"/>
      <c r="I90" s="391"/>
      <c r="J90" s="507">
        <f>IF(E89=0,0,IF(E90&lt;B90,0,IF(E90&gt;C90,D90,(E90-B90)/(C90-B90)*D90)))</f>
        <v>0</v>
      </c>
      <c r="K90" s="508">
        <f>IF(F89=0,0,IF(F90&lt;B90,0,IF(F90&gt;C90,D90,(F90-B90)/(C90-B90)*D90)))</f>
        <v>0</v>
      </c>
      <c r="L90" s="508">
        <f>IF(G89=0,0,IF(G90&lt;B90,0,IF(G90&gt;C90,D90,(G90-B90)/(C90-B90)*D90)))</f>
        <v>0</v>
      </c>
      <c r="M90" s="515">
        <f>IF(H89=0,0,IF(H90&lt;B90,0,IF(H90&gt;C90,D90,(H90-B90)/(C90-B90)*D90)))</f>
        <v>0</v>
      </c>
      <c r="N90" s="516">
        <f>IF(I89=0,0,IF(I90&lt;B90,0,IF(I90&gt;C90,D90,(I90-B90)/(C90-B90)*D90)))</f>
        <v>0</v>
      </c>
    </row>
    <row r="91" spans="1:14" s="143" customFormat="1" ht="21" customHeight="1" x14ac:dyDescent="0.25">
      <c r="A91" s="253" t="s">
        <v>60</v>
      </c>
      <c r="B91" s="223">
        <v>6</v>
      </c>
      <c r="C91" s="223">
        <v>1.5</v>
      </c>
      <c r="D91" s="224">
        <v>6</v>
      </c>
      <c r="E91" s="392"/>
      <c r="F91" s="393"/>
      <c r="G91" s="393"/>
      <c r="H91" s="394"/>
      <c r="I91" s="395"/>
      <c r="J91" s="507">
        <f>IF(E89=0,0,IF(E91&gt;B91,0,IF(E91&lt;C91,D91,(E91-B91)/(C91-B91)*D91)))</f>
        <v>0</v>
      </c>
      <c r="K91" s="508">
        <f>IF(F89=0,0,IF(F91&gt;B91,0,IF(F91&lt;C91,D91,(F91-B91)/(C91-B91)*D91)))</f>
        <v>0</v>
      </c>
      <c r="L91" s="508">
        <f>IF(G89=0,0,IF(G91&gt;B91,0,IF(G91&lt;C91,D91,(G91-B91)/(C91-B91)*D91)))</f>
        <v>0</v>
      </c>
      <c r="M91" s="515">
        <f>IF(H89=0,0,IF(H91&gt;B91,0,IF(H91&lt;C91,D91,(H91-B91)/(C91-B91)*D91)))</f>
        <v>0</v>
      </c>
      <c r="N91" s="516">
        <f>IF(I89=0,0,IF(I91&gt;B91,0,IF(I91&lt;C91,D91,(I91-B91)/(C91-B91)*D91)))</f>
        <v>0</v>
      </c>
    </row>
    <row r="92" spans="1:14" s="143" customFormat="1" ht="21" customHeight="1" thickBot="1" x14ac:dyDescent="0.3">
      <c r="A92" s="252" t="s">
        <v>66</v>
      </c>
      <c r="B92" s="225">
        <v>250</v>
      </c>
      <c r="C92" s="225">
        <v>100</v>
      </c>
      <c r="D92" s="220">
        <v>1</v>
      </c>
      <c r="E92" s="396"/>
      <c r="F92" s="397"/>
      <c r="G92" s="397"/>
      <c r="H92" s="398"/>
      <c r="I92" s="399"/>
      <c r="J92" s="505">
        <f>IF(E89=0,0,IF(E92&gt;B92,0,IF(E92&lt;C92,D92,(E92-B92)/(C92-B92)*D92)))</f>
        <v>0</v>
      </c>
      <c r="K92" s="506">
        <f>IF(F89=0,0,IF(F92&gt;B92,0,IF(F92&lt;C92,D92,(F92-B92)/(C92-B92)*D92)))</f>
        <v>0</v>
      </c>
      <c r="L92" s="506">
        <f>IF(G89=0,0,IF(G92&gt;B92,0,IF(G92&lt;C92,D92,(G92-B92)/(C92-B92)*D92)))</f>
        <v>0</v>
      </c>
      <c r="M92" s="513">
        <f>IF(H89=0,0,IF(H92&gt;B92,0,IF(H92&lt;C92,D92,(H92-B92)/(C92-B92)*D92)))</f>
        <v>0</v>
      </c>
      <c r="N92" s="514">
        <f>IF(I89=0,0,IF(I92&gt;B92,0,IF(I92&lt;C92,D92,(I92-B92)/(C92-B92)*D92)))</f>
        <v>0</v>
      </c>
    </row>
    <row r="93" spans="1:14" s="143" customFormat="1" ht="21" customHeight="1" x14ac:dyDescent="0.25">
      <c r="A93" s="251" t="s">
        <v>351</v>
      </c>
      <c r="B93" s="221"/>
      <c r="C93" s="221"/>
      <c r="D93" s="222"/>
      <c r="E93" s="400"/>
      <c r="F93" s="401"/>
      <c r="G93" s="401"/>
      <c r="H93" s="402"/>
      <c r="I93" s="403"/>
      <c r="J93" s="509"/>
      <c r="K93" s="510"/>
      <c r="L93" s="510"/>
      <c r="M93" s="511"/>
      <c r="N93" s="512"/>
    </row>
    <row r="94" spans="1:14" s="143" customFormat="1" ht="21" customHeight="1" x14ac:dyDescent="0.25">
      <c r="A94" s="253" t="s">
        <v>286</v>
      </c>
      <c r="B94" s="226">
        <v>0.5</v>
      </c>
      <c r="C94" s="226">
        <v>1</v>
      </c>
      <c r="D94" s="224">
        <v>7</v>
      </c>
      <c r="E94" s="389"/>
      <c r="F94" s="390"/>
      <c r="G94" s="390"/>
      <c r="H94" s="390"/>
      <c r="I94" s="391"/>
      <c r="J94" s="507">
        <f>IF(E93=0,0,IF(E94&lt;B94,0,IF(E94&gt;C94,D94,(E94-B94)/(C94-B94)*D94)))</f>
        <v>0</v>
      </c>
      <c r="K94" s="508">
        <f>IF(F93=0,0,IF(F94&lt;B94,0,IF(F94&gt;C94,D94,(F94-B94)/(C94-B94)*D94)))</f>
        <v>0</v>
      </c>
      <c r="L94" s="508">
        <f>IF(G93=0,0,IF(G94&lt;B94,0,IF(G94&gt;C94,D94,(G94-B94)/(C94-B94)*D94)))</f>
        <v>0</v>
      </c>
      <c r="M94" s="515">
        <f>IF(H93=0,0,IF(H94&lt;B94,0,IF(H94&gt;C94,D94,(H94-B94)/(C94-B94)*D94)))</f>
        <v>0</v>
      </c>
      <c r="N94" s="516">
        <f>IF(I93=0,0,IF(I94&lt;B94,0,IF(I94&gt;C94,D94,(I94-B94)/(C94-B94)*D94)))</f>
        <v>0</v>
      </c>
    </row>
    <row r="95" spans="1:14" s="143" customFormat="1" ht="21" customHeight="1" x14ac:dyDescent="0.25">
      <c r="A95" s="253" t="s">
        <v>352</v>
      </c>
      <c r="B95" s="223">
        <v>2</v>
      </c>
      <c r="C95" s="223">
        <v>4</v>
      </c>
      <c r="D95" s="224">
        <v>2</v>
      </c>
      <c r="E95" s="392"/>
      <c r="F95" s="393"/>
      <c r="G95" s="393"/>
      <c r="H95" s="394"/>
      <c r="I95" s="395"/>
      <c r="J95" s="507">
        <f>IF(E93=0,0,IF(E95&lt;B95,0,IF(E95&gt;C95,D95,(E95-B95)/(C95-B95)*D95)))</f>
        <v>0</v>
      </c>
      <c r="K95" s="508">
        <f>IF(F93=0,0,IF(F95&lt;B95,0,IF(F95&gt;C95,D95,(F95-B95)/(C95-B95)*D95)))</f>
        <v>0</v>
      </c>
      <c r="L95" s="508">
        <f>IF(G93=0,0,IF(G95&lt;B95,0,IF(G95&gt;C95,D95,(G95-B95)/(C95-B95)*D95)))</f>
        <v>0</v>
      </c>
      <c r="M95" s="515">
        <f>IF(H93=0,0,IF(H95&lt;B95,0,IF(H95&gt;C95,D95,(H95-B95)/(C95-B95)*D95)))</f>
        <v>0</v>
      </c>
      <c r="N95" s="516">
        <f>IF(I93=0,0,IF(I95&lt;B95,0,IF(I95&gt;C95,D95,(I95-B95)/(C95-B95)*D95)))</f>
        <v>0</v>
      </c>
    </row>
    <row r="96" spans="1:14" s="143" customFormat="1" ht="21" customHeight="1" x14ac:dyDescent="0.25">
      <c r="A96" s="253" t="s">
        <v>353</v>
      </c>
      <c r="B96" s="223">
        <v>3</v>
      </c>
      <c r="C96" s="223">
        <v>4.5</v>
      </c>
      <c r="D96" s="224">
        <v>2</v>
      </c>
      <c r="E96" s="392"/>
      <c r="F96" s="393"/>
      <c r="G96" s="393"/>
      <c r="H96" s="394"/>
      <c r="I96" s="395"/>
      <c r="J96" s="507">
        <f>IF(E93=0,0,IF(E96&lt;B96,0,IF(E96&gt;C96,D96,(E96-B96)/(C96-B96)*D96)))</f>
        <v>0</v>
      </c>
      <c r="K96" s="508">
        <f>IF(F93=0,0,IF(F96&lt;B96,0,IF(F96&gt;C96,D96,(F96-B96)/(C96-B96)*D96)))</f>
        <v>0</v>
      </c>
      <c r="L96" s="508">
        <f>IF(G93=0,0,IF(G96&lt;B96,0,IF(G96&gt;C96,D96,(G96-B96)/(C96-B96)*D96)))</f>
        <v>0</v>
      </c>
      <c r="M96" s="515">
        <f>IF(H93=0,0,IF(H96&lt;B96,0,IF(H96&gt;C96,D96,(H96-B96)/(C96-B96)*D96)))</f>
        <v>0</v>
      </c>
      <c r="N96" s="516">
        <f>IF(I93=0,0,IF(I96&lt;B96,0,IF(I96&gt;C96,D96,(I96-B96)/(C96-B96)*D96)))</f>
        <v>0</v>
      </c>
    </row>
    <row r="97" spans="1:16354" s="143" customFormat="1" ht="21" customHeight="1" x14ac:dyDescent="0.25">
      <c r="A97" s="253" t="s">
        <v>354</v>
      </c>
      <c r="B97" s="223">
        <v>7</v>
      </c>
      <c r="C97" s="223">
        <v>2</v>
      </c>
      <c r="D97" s="224">
        <v>0.5</v>
      </c>
      <c r="E97" s="392"/>
      <c r="F97" s="393"/>
      <c r="G97" s="393"/>
      <c r="H97" s="394"/>
      <c r="I97" s="395"/>
      <c r="J97" s="507">
        <f>IF(E93=0,0,IF(E97&gt;B97,0,IF(E97&lt;C97,D97,(E97-B97)/(C97-B97)*D97)))</f>
        <v>0</v>
      </c>
      <c r="K97" s="508">
        <f>IF(F93=0,0,IF(F97&gt;B97,0,IF(F97&lt;C97,D97,(F97-B97)/(C97-B97)*D97)))</f>
        <v>0</v>
      </c>
      <c r="L97" s="508">
        <f>IF(G93=0,0,IF(G97&gt;B97,0,IF(G97&lt;C97,D97,(G97-B97)/(C97-B97)*D97)))</f>
        <v>0</v>
      </c>
      <c r="M97" s="515">
        <f>IF(H93=0,0,IF(H97&gt;B97,0,IF(H97&lt;C97,D97,(H97-B97)/(C97-B97)*D97)))</f>
        <v>0</v>
      </c>
      <c r="N97" s="516">
        <f>IF(I93=0,0,IF(I97&gt;B97,0,IF(I97&lt;C97,D97,(I97-B97)/(C97-B97)*D97)))</f>
        <v>0</v>
      </c>
    </row>
    <row r="98" spans="1:16354" s="143" customFormat="1" ht="21" customHeight="1" thickBot="1" x14ac:dyDescent="0.3">
      <c r="A98" s="252" t="s">
        <v>75</v>
      </c>
      <c r="B98" s="219">
        <v>0.15</v>
      </c>
      <c r="C98" s="219">
        <v>0</v>
      </c>
      <c r="D98" s="220">
        <v>0.5</v>
      </c>
      <c r="E98" s="382"/>
      <c r="F98" s="383"/>
      <c r="G98" s="383"/>
      <c r="H98" s="383"/>
      <c r="I98" s="384"/>
      <c r="J98" s="505">
        <f>IF(E93=0,0,IF(E98&gt;B98,0,IF(E98&lt;C98,D98,(E98-B98)/(C98-B98)*D98)))</f>
        <v>0</v>
      </c>
      <c r="K98" s="506">
        <f>IF(F93=0,0,IF(F98&gt;B98,0,IF(F98&lt;C98,D98,(F98-B98)/(C98-B98)*D98)))</f>
        <v>0</v>
      </c>
      <c r="L98" s="506">
        <f>IF(G93=0,0,IF(G98&gt;B98,0,IF(G98&lt;C98,D98,(G98-B98)/(C98-B98)*D98)))</f>
        <v>0</v>
      </c>
      <c r="M98" s="513">
        <f>IF(H93=0,0,IF(H98&gt;B98,0,IF(H98&lt;C98,D98,(H98-B98)/(C98-B98)*D98)))</f>
        <v>0</v>
      </c>
      <c r="N98" s="514">
        <f>IF(I93=0,0,IF(I98&gt;B98,0,IF(I98&lt;C98,D98,(I98-B98)/(C98-B98)*D98)))</f>
        <v>0</v>
      </c>
    </row>
    <row r="99" spans="1:16354" s="143" customFormat="1" ht="21" customHeight="1" x14ac:dyDescent="0.25">
      <c r="A99" s="251" t="s">
        <v>339</v>
      </c>
      <c r="B99" s="221"/>
      <c r="C99" s="221"/>
      <c r="D99" s="222"/>
      <c r="E99" s="400"/>
      <c r="F99" s="401"/>
      <c r="G99" s="401"/>
      <c r="H99" s="402"/>
      <c r="I99" s="403"/>
      <c r="J99" s="509"/>
      <c r="K99" s="510"/>
      <c r="L99" s="510"/>
      <c r="M99" s="511"/>
      <c r="N99" s="512"/>
    </row>
    <row r="100" spans="1:16354" s="143" customFormat="1" ht="21" customHeight="1" x14ac:dyDescent="0.25">
      <c r="A100" s="253" t="s">
        <v>80</v>
      </c>
      <c r="B100" s="226">
        <v>0.5</v>
      </c>
      <c r="C100" s="226">
        <v>1</v>
      </c>
      <c r="D100" s="224">
        <v>5</v>
      </c>
      <c r="E100" s="389"/>
      <c r="F100" s="390"/>
      <c r="G100" s="390"/>
      <c r="H100" s="390"/>
      <c r="I100" s="391"/>
      <c r="J100" s="507">
        <f>IF(E99=0,0,IF(E100&lt;B100,0,IF(E100&gt;C100,D100,(E100-B100)/(C100-B100)*D100)))</f>
        <v>0</v>
      </c>
      <c r="K100" s="508">
        <f>IF(F99=0,0,IF(F100&lt;B100,0,IF(F100&gt;C100,D100,(F100-B100)/(C100-B100)*D100)))</f>
        <v>0</v>
      </c>
      <c r="L100" s="508">
        <f>IF(G99=0,0,IF(G100&lt;B100,0,IF(G100&gt;C100,D100,(G100-B100)/(C100-B100)*D100)))</f>
        <v>0</v>
      </c>
      <c r="M100" s="515">
        <f>IF(H99=0,0,IF(H100&lt;B100,0,IF(H100&gt;C100,D100,(H100-B100)/(C100-B100)*D100)))</f>
        <v>0</v>
      </c>
      <c r="N100" s="516">
        <f>IF(I99=0,0,IF(I100&lt;B100,0,IF(I100&gt;C100,D100,(I100-B100)/(C100-B100)*D100)))</f>
        <v>0</v>
      </c>
    </row>
    <row r="101" spans="1:16354" s="143" customFormat="1" ht="21" customHeight="1" thickBot="1" x14ac:dyDescent="0.3">
      <c r="A101" s="252" t="s">
        <v>83</v>
      </c>
      <c r="B101" s="225">
        <v>15</v>
      </c>
      <c r="C101" s="225">
        <v>3</v>
      </c>
      <c r="D101" s="220">
        <v>3</v>
      </c>
      <c r="E101" s="428"/>
      <c r="F101" s="429"/>
      <c r="G101" s="429"/>
      <c r="H101" s="615"/>
      <c r="I101" s="616"/>
      <c r="J101" s="505">
        <f>IF(E99=0,0,IF(E101&gt;B101,0,IF(E101&lt;C101,D101,(E101-B101)/(C101-B101)*D101)))</f>
        <v>0</v>
      </c>
      <c r="K101" s="506">
        <f>IF(F99=0,0,IF(F101&gt;B101,0,IF(F101&lt;C101,D101,(F101-B101)/(C101-B101)*D101)))</f>
        <v>0</v>
      </c>
      <c r="L101" s="506">
        <f>IF(G99=0,0,IF(G101&gt;B101,0,IF(G101&lt;C101,D101,(G101-B101)/(C101-B101)*D101)))</f>
        <v>0</v>
      </c>
      <c r="M101" s="513">
        <f>IF(H99=0,0,IF(H101&gt;B101,0,IF(H101&lt;C101,D101,(H101-B101)/(C101-B101)*D101)))</f>
        <v>0</v>
      </c>
      <c r="N101" s="514">
        <f>IF(I99=0,0,IF(I101&gt;B101,0,IF(I101&lt;C101,D101,(I101-B101)/(C101-B101)*D101)))</f>
        <v>0</v>
      </c>
    </row>
    <row r="102" spans="1:16354" s="143" customFormat="1" ht="9.75" customHeight="1" x14ac:dyDescent="0.25"/>
    <row r="103" spans="1:16354" s="143" customFormat="1" ht="9.75" customHeight="1" thickBot="1" x14ac:dyDescent="0.3"/>
    <row r="104" spans="1:16354" s="630" customFormat="1" ht="27" customHeight="1" thickBot="1" x14ac:dyDescent="0.3">
      <c r="A104" s="630" t="s">
        <v>345</v>
      </c>
      <c r="B104" s="631"/>
      <c r="C104" s="631"/>
      <c r="D104" s="631"/>
      <c r="E104" s="631"/>
      <c r="F104" s="631"/>
      <c r="G104" s="631"/>
      <c r="H104" s="631"/>
      <c r="I104" s="631"/>
      <c r="J104" s="632">
        <f>J107+J132+J157+J182</f>
        <v>0</v>
      </c>
      <c r="K104" s="632">
        <f t="shared" ref="K104:N104" si="14">K107+K132+K157+K182</f>
        <v>0</v>
      </c>
      <c r="L104" s="632">
        <f t="shared" si="14"/>
        <v>0</v>
      </c>
      <c r="M104" s="632">
        <f t="shared" si="14"/>
        <v>0</v>
      </c>
      <c r="N104" s="632">
        <f t="shared" si="14"/>
        <v>0</v>
      </c>
      <c r="O104" s="631"/>
      <c r="P104" s="631"/>
      <c r="Q104" s="631"/>
      <c r="R104" s="631"/>
      <c r="S104" s="631"/>
      <c r="T104" s="631"/>
      <c r="U104" s="631"/>
      <c r="V104" s="631"/>
      <c r="W104" s="631"/>
      <c r="X104" s="631"/>
      <c r="Y104" s="631"/>
      <c r="Z104" s="631"/>
      <c r="AA104" s="631"/>
      <c r="AB104" s="631"/>
      <c r="AC104" s="631"/>
      <c r="AD104" s="631"/>
      <c r="AE104" s="631"/>
      <c r="AF104" s="631"/>
      <c r="AG104" s="631"/>
      <c r="AH104" s="631"/>
      <c r="AI104" s="631"/>
      <c r="AJ104" s="631"/>
      <c r="AK104" s="631"/>
      <c r="AL104" s="631"/>
      <c r="AM104" s="631"/>
      <c r="AN104" s="631"/>
      <c r="AO104" s="631"/>
      <c r="AP104" s="631"/>
      <c r="AQ104" s="631"/>
      <c r="AR104" s="631"/>
      <c r="AS104" s="631"/>
      <c r="AT104" s="631"/>
      <c r="AU104" s="631"/>
      <c r="AV104" s="631"/>
      <c r="AW104" s="631"/>
      <c r="AX104" s="631"/>
      <c r="AY104" s="631"/>
      <c r="AZ104" s="631"/>
      <c r="BA104" s="631"/>
      <c r="BB104" s="631"/>
      <c r="BC104" s="631"/>
      <c r="BD104" s="631"/>
      <c r="BE104" s="631"/>
      <c r="BF104" s="631"/>
      <c r="BG104" s="631"/>
      <c r="BH104" s="631"/>
      <c r="BI104" s="631"/>
      <c r="BJ104" s="631"/>
      <c r="BK104" s="631"/>
      <c r="BL104" s="631"/>
      <c r="BM104" s="631"/>
      <c r="BN104" s="631"/>
      <c r="BO104" s="631"/>
      <c r="BP104" s="631"/>
      <c r="BQ104" s="631"/>
      <c r="BR104" s="631"/>
      <c r="BS104" s="631"/>
      <c r="BT104" s="631"/>
      <c r="BU104" s="631"/>
      <c r="BV104" s="631"/>
      <c r="BW104" s="631"/>
      <c r="BX104" s="631"/>
      <c r="BY104" s="631"/>
      <c r="BZ104" s="631"/>
      <c r="CA104" s="631"/>
      <c r="CB104" s="631"/>
      <c r="CC104" s="631"/>
      <c r="CD104" s="631"/>
      <c r="CE104" s="631"/>
      <c r="CF104" s="631"/>
      <c r="CG104" s="631"/>
      <c r="CH104" s="631"/>
      <c r="CI104" s="631"/>
      <c r="CJ104" s="631"/>
      <c r="CK104" s="631"/>
      <c r="CL104" s="631"/>
      <c r="CM104" s="631"/>
      <c r="CN104" s="631"/>
      <c r="CO104" s="631"/>
      <c r="CP104" s="631"/>
      <c r="CQ104" s="631"/>
      <c r="CR104" s="631"/>
      <c r="CS104" s="631"/>
      <c r="CT104" s="631"/>
      <c r="CU104" s="631"/>
      <c r="CV104" s="631"/>
      <c r="CW104" s="631"/>
      <c r="CX104" s="631"/>
      <c r="CY104" s="631"/>
      <c r="CZ104" s="631"/>
      <c r="DA104" s="631"/>
      <c r="DB104" s="631"/>
      <c r="DC104" s="631"/>
      <c r="DD104" s="631"/>
      <c r="DE104" s="631"/>
      <c r="DF104" s="631"/>
      <c r="DG104" s="631"/>
      <c r="DH104" s="631"/>
      <c r="DI104" s="631"/>
      <c r="DJ104" s="631"/>
      <c r="DK104" s="631"/>
      <c r="DL104" s="631"/>
      <c r="DM104" s="631"/>
      <c r="DN104" s="631"/>
      <c r="DO104" s="631"/>
      <c r="DP104" s="631"/>
      <c r="DQ104" s="631"/>
      <c r="DR104" s="631"/>
      <c r="DS104" s="631"/>
      <c r="DT104" s="631"/>
      <c r="DU104" s="631"/>
      <c r="DV104" s="631"/>
      <c r="DW104" s="631"/>
      <c r="DX104" s="631"/>
      <c r="DY104" s="631"/>
      <c r="DZ104" s="631"/>
      <c r="EA104" s="631"/>
      <c r="EB104" s="631"/>
      <c r="EC104" s="631"/>
      <c r="ED104" s="631"/>
      <c r="EE104" s="631"/>
      <c r="EF104" s="631"/>
      <c r="EG104" s="631"/>
      <c r="EH104" s="631"/>
      <c r="EI104" s="631"/>
      <c r="EJ104" s="631"/>
      <c r="EK104" s="631"/>
      <c r="EL104" s="631"/>
      <c r="EM104" s="631"/>
      <c r="EN104" s="631"/>
      <c r="EO104" s="631"/>
      <c r="EP104" s="631"/>
      <c r="EQ104" s="631"/>
      <c r="ER104" s="631"/>
      <c r="ES104" s="631"/>
      <c r="ET104" s="631"/>
      <c r="EU104" s="631"/>
      <c r="EV104" s="631"/>
      <c r="EW104" s="631"/>
      <c r="EX104" s="631"/>
      <c r="EY104" s="631"/>
      <c r="EZ104" s="631"/>
      <c r="FA104" s="631"/>
      <c r="FB104" s="631"/>
      <c r="FC104" s="631"/>
      <c r="FD104" s="631"/>
      <c r="FE104" s="631"/>
      <c r="FF104" s="631"/>
      <c r="FG104" s="631"/>
      <c r="FH104" s="631"/>
      <c r="FI104" s="631"/>
      <c r="FJ104" s="631"/>
      <c r="FK104" s="631"/>
      <c r="FL104" s="631"/>
      <c r="FM104" s="631"/>
      <c r="FN104" s="631"/>
      <c r="FO104" s="631"/>
      <c r="FP104" s="631"/>
      <c r="FQ104" s="631"/>
      <c r="FR104" s="631"/>
      <c r="FS104" s="631"/>
      <c r="FT104" s="631"/>
      <c r="FU104" s="631"/>
      <c r="FV104" s="631"/>
      <c r="FW104" s="631"/>
      <c r="FX104" s="631"/>
      <c r="FY104" s="631"/>
      <c r="FZ104" s="631"/>
      <c r="GA104" s="631"/>
      <c r="GB104" s="631"/>
      <c r="GC104" s="631"/>
      <c r="GD104" s="631"/>
      <c r="GE104" s="631"/>
      <c r="GF104" s="631"/>
      <c r="GG104" s="631"/>
      <c r="GH104" s="631"/>
      <c r="GI104" s="631"/>
      <c r="GJ104" s="631"/>
      <c r="GK104" s="631"/>
      <c r="GL104" s="631"/>
      <c r="GM104" s="631"/>
      <c r="GN104" s="631"/>
      <c r="GO104" s="631"/>
      <c r="GP104" s="631"/>
      <c r="GQ104" s="631"/>
      <c r="GR104" s="631"/>
      <c r="GS104" s="631"/>
      <c r="GT104" s="631"/>
      <c r="GU104" s="631"/>
      <c r="GV104" s="631"/>
      <c r="GW104" s="631"/>
      <c r="GX104" s="631"/>
      <c r="GY104" s="631"/>
      <c r="GZ104" s="631"/>
      <c r="HA104" s="631"/>
      <c r="HB104" s="631"/>
      <c r="HC104" s="631"/>
      <c r="HD104" s="631"/>
      <c r="HE104" s="631"/>
      <c r="HF104" s="631"/>
      <c r="HG104" s="631"/>
      <c r="HH104" s="631"/>
      <c r="HI104" s="631"/>
      <c r="HJ104" s="631"/>
      <c r="HK104" s="631"/>
      <c r="HL104" s="631"/>
      <c r="HM104" s="631"/>
      <c r="HN104" s="631"/>
      <c r="HO104" s="631"/>
      <c r="HP104" s="631"/>
      <c r="HQ104" s="631"/>
      <c r="HR104" s="631"/>
      <c r="HS104" s="631"/>
      <c r="HT104" s="631"/>
      <c r="HU104" s="631"/>
      <c r="HV104" s="631"/>
      <c r="HW104" s="631"/>
      <c r="HX104" s="631"/>
      <c r="HY104" s="631"/>
      <c r="HZ104" s="631"/>
      <c r="IA104" s="631"/>
      <c r="IB104" s="631"/>
      <c r="IC104" s="631"/>
      <c r="ID104" s="631"/>
      <c r="IE104" s="631"/>
      <c r="IF104" s="631"/>
      <c r="IG104" s="631"/>
      <c r="IH104" s="631"/>
      <c r="II104" s="631"/>
      <c r="IJ104" s="631"/>
      <c r="IK104" s="631"/>
      <c r="IL104" s="631"/>
      <c r="IM104" s="631"/>
      <c r="IN104" s="631"/>
      <c r="IO104" s="631"/>
      <c r="IP104" s="631"/>
      <c r="IQ104" s="631"/>
      <c r="IR104" s="631"/>
      <c r="IS104" s="631"/>
      <c r="IT104" s="631"/>
      <c r="IU104" s="631"/>
      <c r="IV104" s="631"/>
      <c r="IW104" s="631"/>
      <c r="IX104" s="631"/>
      <c r="IY104" s="631"/>
      <c r="IZ104" s="631"/>
      <c r="JA104" s="631"/>
      <c r="JB104" s="631"/>
      <c r="JC104" s="631"/>
      <c r="JD104" s="631"/>
      <c r="JE104" s="631"/>
      <c r="JF104" s="631"/>
      <c r="JG104" s="631"/>
      <c r="JH104" s="631"/>
      <c r="JI104" s="631"/>
      <c r="JJ104" s="631"/>
      <c r="JK104" s="631"/>
      <c r="JL104" s="631"/>
      <c r="JM104" s="631"/>
      <c r="JN104" s="631"/>
      <c r="JO104" s="631"/>
      <c r="JP104" s="631"/>
      <c r="JQ104" s="631"/>
      <c r="JR104" s="631"/>
      <c r="JS104" s="631"/>
      <c r="JT104" s="631"/>
      <c r="JU104" s="631"/>
      <c r="JV104" s="631"/>
      <c r="JW104" s="631"/>
      <c r="JX104" s="631"/>
      <c r="JY104" s="631"/>
      <c r="JZ104" s="631"/>
      <c r="KA104" s="631"/>
      <c r="KB104" s="631"/>
      <c r="KC104" s="631"/>
      <c r="KD104" s="631"/>
      <c r="KE104" s="631"/>
      <c r="KF104" s="631"/>
      <c r="KG104" s="631"/>
      <c r="KH104" s="631"/>
      <c r="KI104" s="631"/>
      <c r="KJ104" s="631"/>
      <c r="KK104" s="631"/>
      <c r="KL104" s="631"/>
      <c r="KM104" s="631"/>
      <c r="KN104" s="631"/>
      <c r="KO104" s="631"/>
      <c r="KP104" s="631"/>
      <c r="KQ104" s="631"/>
      <c r="KR104" s="631"/>
      <c r="KS104" s="631"/>
      <c r="KT104" s="631"/>
      <c r="KU104" s="631"/>
      <c r="KV104" s="631"/>
      <c r="KW104" s="631"/>
      <c r="KX104" s="631"/>
      <c r="KY104" s="631"/>
      <c r="KZ104" s="631"/>
      <c r="LA104" s="631"/>
      <c r="LB104" s="631"/>
      <c r="LC104" s="631"/>
      <c r="LD104" s="631"/>
      <c r="LE104" s="631"/>
      <c r="LF104" s="631"/>
      <c r="LG104" s="631"/>
      <c r="LH104" s="631"/>
      <c r="LI104" s="631"/>
      <c r="LJ104" s="631"/>
      <c r="LK104" s="631"/>
      <c r="LL104" s="631"/>
      <c r="LM104" s="631"/>
      <c r="LN104" s="631"/>
      <c r="LO104" s="631"/>
      <c r="LP104" s="631"/>
      <c r="LQ104" s="631"/>
      <c r="LR104" s="631"/>
      <c r="LS104" s="631"/>
      <c r="LT104" s="631"/>
      <c r="LU104" s="631"/>
      <c r="LV104" s="631"/>
      <c r="LW104" s="631"/>
      <c r="LX104" s="631"/>
      <c r="LY104" s="631"/>
      <c r="LZ104" s="631"/>
      <c r="MA104" s="631"/>
      <c r="MB104" s="631"/>
      <c r="MC104" s="631"/>
      <c r="MD104" s="631"/>
      <c r="ME104" s="631"/>
      <c r="MF104" s="631"/>
      <c r="MG104" s="631"/>
      <c r="MH104" s="631"/>
      <c r="MI104" s="631"/>
      <c r="MJ104" s="631"/>
      <c r="MK104" s="631"/>
      <c r="ML104" s="631"/>
      <c r="MM104" s="631"/>
      <c r="MN104" s="631"/>
      <c r="MO104" s="631"/>
      <c r="MP104" s="631"/>
      <c r="MQ104" s="631"/>
      <c r="MR104" s="631"/>
      <c r="MS104" s="631"/>
      <c r="MT104" s="631"/>
      <c r="MU104" s="631"/>
      <c r="MV104" s="631"/>
      <c r="MW104" s="631"/>
      <c r="MX104" s="631"/>
      <c r="MY104" s="631"/>
      <c r="MZ104" s="631"/>
      <c r="NA104" s="631"/>
      <c r="NB104" s="631"/>
      <c r="NC104" s="631"/>
      <c r="ND104" s="631"/>
      <c r="NE104" s="631"/>
      <c r="NF104" s="631"/>
      <c r="NG104" s="631"/>
      <c r="NH104" s="631"/>
      <c r="NI104" s="631"/>
      <c r="NJ104" s="631"/>
      <c r="NK104" s="631"/>
      <c r="NL104" s="631"/>
      <c r="NM104" s="631"/>
      <c r="NN104" s="631"/>
      <c r="NO104" s="631"/>
      <c r="NP104" s="631"/>
      <c r="NQ104" s="631"/>
      <c r="NR104" s="631"/>
      <c r="NS104" s="631"/>
      <c r="NT104" s="631"/>
      <c r="NU104" s="631"/>
      <c r="NV104" s="631"/>
      <c r="NW104" s="631"/>
      <c r="NX104" s="631"/>
      <c r="NY104" s="631"/>
      <c r="NZ104" s="631"/>
      <c r="OA104" s="631"/>
      <c r="OB104" s="631"/>
      <c r="OC104" s="631"/>
      <c r="OD104" s="631"/>
      <c r="OE104" s="631"/>
      <c r="OF104" s="631"/>
      <c r="OG104" s="631"/>
      <c r="OH104" s="631"/>
      <c r="OI104" s="631"/>
      <c r="OJ104" s="631"/>
      <c r="OK104" s="631"/>
      <c r="OL104" s="631"/>
      <c r="OM104" s="631"/>
      <c r="ON104" s="631"/>
      <c r="OO104" s="631"/>
      <c r="OP104" s="631"/>
      <c r="OQ104" s="631"/>
      <c r="OR104" s="631"/>
      <c r="OS104" s="631"/>
      <c r="OT104" s="631"/>
      <c r="OU104" s="631"/>
      <c r="OV104" s="631"/>
      <c r="OW104" s="631"/>
      <c r="OX104" s="631"/>
      <c r="OY104" s="631"/>
      <c r="OZ104" s="631"/>
      <c r="PA104" s="631"/>
      <c r="PB104" s="631"/>
      <c r="PC104" s="631"/>
      <c r="PD104" s="631"/>
      <c r="PE104" s="631"/>
      <c r="PF104" s="631"/>
      <c r="PG104" s="631"/>
      <c r="PH104" s="631"/>
      <c r="PI104" s="631"/>
      <c r="PJ104" s="631"/>
      <c r="PK104" s="631"/>
      <c r="PL104" s="631"/>
      <c r="PM104" s="631"/>
      <c r="PN104" s="631"/>
      <c r="PO104" s="631"/>
      <c r="PP104" s="631"/>
      <c r="PQ104" s="631"/>
      <c r="PR104" s="631"/>
      <c r="PS104" s="631"/>
      <c r="PT104" s="631"/>
      <c r="PU104" s="631"/>
      <c r="PV104" s="631"/>
      <c r="PW104" s="631"/>
      <c r="PX104" s="631"/>
      <c r="PY104" s="631"/>
      <c r="PZ104" s="631"/>
      <c r="QA104" s="631"/>
      <c r="QB104" s="631"/>
      <c r="QC104" s="631"/>
      <c r="QD104" s="631"/>
      <c r="QE104" s="631"/>
      <c r="QF104" s="631"/>
      <c r="QG104" s="631"/>
      <c r="QH104" s="631"/>
      <c r="QI104" s="631"/>
      <c r="QJ104" s="631"/>
      <c r="QK104" s="631"/>
      <c r="QL104" s="631"/>
      <c r="QM104" s="631"/>
      <c r="QN104" s="631"/>
      <c r="QO104" s="631"/>
      <c r="QP104" s="631"/>
      <c r="QQ104" s="631"/>
      <c r="QR104" s="631"/>
      <c r="QS104" s="631"/>
      <c r="QT104" s="631"/>
      <c r="QU104" s="631"/>
      <c r="QV104" s="631"/>
      <c r="QW104" s="631"/>
      <c r="QX104" s="631"/>
      <c r="QY104" s="631"/>
      <c r="QZ104" s="631"/>
      <c r="RA104" s="631"/>
      <c r="RB104" s="631"/>
      <c r="RC104" s="631"/>
      <c r="RD104" s="631"/>
      <c r="RE104" s="631"/>
      <c r="RF104" s="631"/>
      <c r="RG104" s="631"/>
      <c r="RH104" s="631"/>
      <c r="RI104" s="631"/>
      <c r="RJ104" s="631"/>
      <c r="RK104" s="631"/>
      <c r="RL104" s="631"/>
      <c r="RM104" s="631"/>
      <c r="RN104" s="631"/>
      <c r="RO104" s="631"/>
      <c r="RP104" s="631"/>
      <c r="RQ104" s="631"/>
      <c r="RR104" s="631"/>
      <c r="RS104" s="631"/>
      <c r="RT104" s="631"/>
      <c r="RU104" s="631"/>
      <c r="RV104" s="631"/>
      <c r="RW104" s="631"/>
      <c r="RX104" s="631"/>
      <c r="RY104" s="631"/>
      <c r="RZ104" s="631"/>
      <c r="SA104" s="631"/>
      <c r="SB104" s="631"/>
      <c r="SC104" s="631"/>
      <c r="SD104" s="631"/>
      <c r="SE104" s="631"/>
      <c r="SF104" s="631"/>
      <c r="SG104" s="631"/>
      <c r="SH104" s="631"/>
      <c r="SI104" s="631"/>
      <c r="SJ104" s="631"/>
      <c r="SK104" s="631"/>
      <c r="SL104" s="631"/>
      <c r="SM104" s="631"/>
      <c r="SN104" s="631"/>
      <c r="SO104" s="631"/>
      <c r="SP104" s="631"/>
      <c r="SQ104" s="631"/>
      <c r="SR104" s="631"/>
      <c r="SS104" s="631"/>
      <c r="ST104" s="631"/>
      <c r="SU104" s="631"/>
      <c r="SV104" s="631"/>
      <c r="SW104" s="631"/>
      <c r="SX104" s="631"/>
      <c r="SY104" s="631"/>
      <c r="SZ104" s="631"/>
      <c r="TA104" s="631"/>
      <c r="TB104" s="631"/>
      <c r="TC104" s="631"/>
      <c r="TD104" s="631"/>
      <c r="TE104" s="631"/>
      <c r="TF104" s="631"/>
      <c r="TG104" s="631"/>
      <c r="TH104" s="631"/>
      <c r="TI104" s="631"/>
      <c r="TJ104" s="631"/>
      <c r="TK104" s="631"/>
      <c r="TL104" s="631"/>
      <c r="TM104" s="631"/>
      <c r="TN104" s="631"/>
      <c r="TO104" s="631"/>
      <c r="TP104" s="631"/>
      <c r="TQ104" s="631"/>
      <c r="TR104" s="631"/>
      <c r="TS104" s="631"/>
      <c r="TT104" s="631"/>
      <c r="TU104" s="631"/>
      <c r="TV104" s="631"/>
      <c r="TW104" s="631"/>
      <c r="TX104" s="631"/>
      <c r="TY104" s="631"/>
      <c r="TZ104" s="631"/>
      <c r="UA104" s="631"/>
      <c r="UB104" s="631"/>
      <c r="UC104" s="631"/>
      <c r="UD104" s="631"/>
      <c r="UE104" s="631"/>
      <c r="UF104" s="631"/>
      <c r="UG104" s="631"/>
      <c r="UH104" s="631"/>
      <c r="UI104" s="631"/>
      <c r="UJ104" s="631"/>
      <c r="UK104" s="631"/>
      <c r="UL104" s="631"/>
      <c r="UM104" s="631"/>
      <c r="UN104" s="631"/>
      <c r="UO104" s="631"/>
      <c r="UP104" s="631"/>
      <c r="UQ104" s="631"/>
      <c r="UR104" s="631"/>
      <c r="US104" s="631"/>
      <c r="UT104" s="631"/>
      <c r="UU104" s="631"/>
      <c r="UV104" s="631"/>
      <c r="UW104" s="631"/>
      <c r="UX104" s="631"/>
      <c r="UY104" s="631"/>
      <c r="UZ104" s="631"/>
      <c r="VA104" s="631"/>
      <c r="VB104" s="631"/>
      <c r="VC104" s="631"/>
      <c r="VD104" s="631"/>
      <c r="VE104" s="631"/>
      <c r="VF104" s="631"/>
      <c r="VG104" s="631"/>
      <c r="VH104" s="631"/>
      <c r="VI104" s="631"/>
      <c r="VJ104" s="631"/>
      <c r="VK104" s="631"/>
      <c r="VL104" s="631"/>
      <c r="VM104" s="631"/>
      <c r="VN104" s="631"/>
      <c r="VO104" s="631"/>
      <c r="VP104" s="631"/>
      <c r="VQ104" s="631"/>
      <c r="VR104" s="631"/>
      <c r="VS104" s="631"/>
      <c r="VT104" s="631"/>
      <c r="VU104" s="631"/>
      <c r="VV104" s="631"/>
      <c r="VW104" s="631"/>
      <c r="VX104" s="631"/>
      <c r="VY104" s="631"/>
      <c r="VZ104" s="631"/>
      <c r="WA104" s="631"/>
      <c r="WB104" s="631"/>
      <c r="WC104" s="631"/>
      <c r="WD104" s="631"/>
      <c r="WE104" s="631"/>
      <c r="WF104" s="631"/>
      <c r="WG104" s="631"/>
      <c r="WH104" s="631"/>
      <c r="WI104" s="631"/>
      <c r="WJ104" s="631"/>
      <c r="WK104" s="631"/>
      <c r="WL104" s="631"/>
      <c r="WM104" s="631"/>
      <c r="WN104" s="631"/>
      <c r="WO104" s="631"/>
      <c r="WP104" s="631"/>
      <c r="WQ104" s="631"/>
      <c r="WR104" s="631"/>
      <c r="WS104" s="631"/>
      <c r="WT104" s="631"/>
      <c r="WU104" s="631"/>
      <c r="WV104" s="631"/>
      <c r="WW104" s="631"/>
      <c r="WX104" s="631"/>
      <c r="WY104" s="631"/>
      <c r="WZ104" s="631"/>
      <c r="XA104" s="631"/>
      <c r="XB104" s="631"/>
      <c r="XC104" s="631"/>
      <c r="XD104" s="631"/>
      <c r="XE104" s="631"/>
      <c r="XF104" s="631"/>
      <c r="XG104" s="631"/>
      <c r="XH104" s="631"/>
      <c r="XI104" s="631"/>
      <c r="XJ104" s="631"/>
      <c r="XK104" s="631"/>
      <c r="XL104" s="631"/>
      <c r="XM104" s="631"/>
      <c r="XN104" s="631"/>
      <c r="XO104" s="631"/>
      <c r="XP104" s="631"/>
      <c r="XQ104" s="631"/>
      <c r="XR104" s="631"/>
      <c r="XS104" s="631"/>
      <c r="XT104" s="631"/>
      <c r="XU104" s="631"/>
      <c r="XV104" s="631"/>
      <c r="XW104" s="631"/>
      <c r="XX104" s="631"/>
      <c r="XY104" s="631"/>
      <c r="XZ104" s="631"/>
      <c r="YA104" s="631"/>
      <c r="YB104" s="631"/>
      <c r="YC104" s="631"/>
      <c r="YD104" s="631"/>
      <c r="YE104" s="631"/>
      <c r="YF104" s="631"/>
      <c r="YG104" s="631"/>
      <c r="YH104" s="631"/>
      <c r="YI104" s="631"/>
      <c r="YJ104" s="631"/>
      <c r="YK104" s="631"/>
      <c r="YL104" s="631"/>
      <c r="YM104" s="631"/>
      <c r="YN104" s="631"/>
      <c r="YO104" s="631"/>
      <c r="YP104" s="631"/>
      <c r="YQ104" s="631"/>
      <c r="YR104" s="631"/>
      <c r="YS104" s="631"/>
      <c r="YT104" s="631"/>
      <c r="YU104" s="631"/>
      <c r="YV104" s="631"/>
      <c r="YW104" s="631"/>
      <c r="YX104" s="631"/>
      <c r="YY104" s="631"/>
      <c r="YZ104" s="631"/>
      <c r="ZA104" s="631"/>
      <c r="ZB104" s="631"/>
      <c r="ZC104" s="631"/>
      <c r="ZD104" s="631"/>
      <c r="ZE104" s="631"/>
      <c r="ZF104" s="631"/>
      <c r="ZG104" s="631"/>
      <c r="ZH104" s="631"/>
      <c r="ZI104" s="631"/>
      <c r="ZJ104" s="631"/>
      <c r="ZK104" s="631"/>
      <c r="ZL104" s="631"/>
      <c r="ZM104" s="631"/>
      <c r="ZN104" s="631"/>
      <c r="ZO104" s="631"/>
      <c r="ZP104" s="631"/>
      <c r="ZQ104" s="631"/>
      <c r="ZR104" s="631"/>
      <c r="ZS104" s="631"/>
      <c r="ZT104" s="631"/>
      <c r="ZU104" s="631"/>
      <c r="ZV104" s="631"/>
      <c r="ZW104" s="631"/>
      <c r="ZX104" s="631"/>
      <c r="ZY104" s="631"/>
      <c r="ZZ104" s="631"/>
      <c r="AAA104" s="631"/>
      <c r="AAB104" s="631"/>
      <c r="AAC104" s="631"/>
      <c r="AAD104" s="631"/>
      <c r="AAE104" s="631"/>
      <c r="AAF104" s="631"/>
      <c r="AAG104" s="631"/>
      <c r="AAH104" s="631"/>
      <c r="AAI104" s="631"/>
      <c r="AAJ104" s="631"/>
      <c r="AAK104" s="631"/>
      <c r="AAL104" s="631"/>
      <c r="AAM104" s="631"/>
      <c r="AAN104" s="631"/>
      <c r="AAO104" s="631"/>
      <c r="AAP104" s="631"/>
      <c r="AAQ104" s="631"/>
      <c r="AAR104" s="631"/>
      <c r="AAS104" s="631"/>
      <c r="AAT104" s="631"/>
      <c r="AAU104" s="631"/>
      <c r="AAV104" s="631"/>
      <c r="AAW104" s="631"/>
      <c r="AAX104" s="631"/>
      <c r="AAY104" s="631"/>
      <c r="AAZ104" s="631"/>
      <c r="ABA104" s="631"/>
      <c r="ABB104" s="631"/>
      <c r="ABC104" s="631"/>
      <c r="ABD104" s="631"/>
      <c r="ABE104" s="631"/>
      <c r="ABF104" s="631"/>
      <c r="ABG104" s="631"/>
      <c r="ABH104" s="631"/>
      <c r="ABI104" s="631"/>
      <c r="ABJ104" s="631"/>
      <c r="ABK104" s="631"/>
      <c r="ABL104" s="631"/>
      <c r="ABM104" s="631"/>
      <c r="ABN104" s="631"/>
      <c r="ABO104" s="631"/>
      <c r="ABP104" s="631"/>
      <c r="ABQ104" s="631"/>
      <c r="ABR104" s="631"/>
      <c r="ABS104" s="631"/>
      <c r="ABT104" s="631"/>
      <c r="ABU104" s="631"/>
      <c r="ABV104" s="631"/>
      <c r="ABW104" s="631"/>
      <c r="ABX104" s="631"/>
      <c r="ABY104" s="631"/>
      <c r="ABZ104" s="631"/>
      <c r="ACA104" s="631"/>
      <c r="ACB104" s="631"/>
      <c r="ACC104" s="631"/>
      <c r="ACD104" s="631"/>
      <c r="ACE104" s="631"/>
      <c r="ACF104" s="631"/>
      <c r="ACG104" s="631"/>
      <c r="ACH104" s="631"/>
      <c r="ACI104" s="631"/>
      <c r="ACJ104" s="631"/>
      <c r="ACK104" s="631"/>
      <c r="ACL104" s="631"/>
      <c r="ACM104" s="631"/>
      <c r="ACN104" s="631"/>
      <c r="ACO104" s="631"/>
      <c r="ACP104" s="631"/>
      <c r="ACQ104" s="631"/>
      <c r="ACR104" s="631"/>
      <c r="ACS104" s="631"/>
      <c r="ACT104" s="631"/>
      <c r="ACU104" s="631"/>
      <c r="ACV104" s="631"/>
      <c r="ACW104" s="631"/>
      <c r="ACX104" s="631"/>
      <c r="ACY104" s="631"/>
      <c r="ACZ104" s="631"/>
      <c r="ADA104" s="631"/>
      <c r="ADB104" s="631"/>
      <c r="ADC104" s="631"/>
      <c r="ADD104" s="631"/>
      <c r="ADE104" s="631"/>
      <c r="ADF104" s="631"/>
      <c r="ADG104" s="631"/>
      <c r="ADH104" s="631"/>
      <c r="ADI104" s="631"/>
      <c r="ADJ104" s="631"/>
      <c r="ADK104" s="631"/>
      <c r="ADL104" s="631"/>
      <c r="ADM104" s="631"/>
      <c r="ADN104" s="631"/>
      <c r="ADO104" s="631"/>
      <c r="ADP104" s="631"/>
      <c r="ADQ104" s="631"/>
      <c r="ADR104" s="631"/>
      <c r="ADS104" s="631"/>
      <c r="ADT104" s="631"/>
      <c r="ADU104" s="631"/>
      <c r="ADV104" s="631"/>
      <c r="ADW104" s="631"/>
      <c r="ADX104" s="631"/>
      <c r="ADY104" s="631"/>
      <c r="ADZ104" s="631"/>
      <c r="AEA104" s="631"/>
      <c r="AEB104" s="631"/>
      <c r="AEC104" s="631"/>
      <c r="AED104" s="631"/>
      <c r="AEE104" s="631"/>
      <c r="AEF104" s="631"/>
      <c r="AEG104" s="631"/>
      <c r="AEH104" s="631"/>
      <c r="AEI104" s="631"/>
      <c r="AEJ104" s="631"/>
      <c r="AEK104" s="631"/>
      <c r="AEL104" s="631"/>
      <c r="AEM104" s="631"/>
      <c r="AEN104" s="631"/>
      <c r="AEO104" s="631"/>
      <c r="AEP104" s="631"/>
      <c r="AEQ104" s="631"/>
      <c r="AER104" s="631"/>
      <c r="AES104" s="631"/>
      <c r="AET104" s="631"/>
      <c r="AEU104" s="631"/>
      <c r="AEV104" s="631"/>
      <c r="AEW104" s="631"/>
      <c r="AEX104" s="631"/>
      <c r="AEY104" s="631"/>
      <c r="AEZ104" s="631"/>
      <c r="AFA104" s="631"/>
      <c r="AFB104" s="631"/>
      <c r="AFC104" s="631"/>
      <c r="AFD104" s="631"/>
      <c r="AFE104" s="631"/>
      <c r="AFF104" s="631"/>
      <c r="AFG104" s="631"/>
      <c r="AFH104" s="631"/>
      <c r="AFI104" s="631"/>
      <c r="AFJ104" s="631"/>
      <c r="AFK104" s="631"/>
      <c r="AFL104" s="631"/>
      <c r="AFM104" s="631"/>
      <c r="AFN104" s="631"/>
      <c r="AFO104" s="631"/>
      <c r="AFP104" s="631"/>
      <c r="AFQ104" s="631"/>
      <c r="AFR104" s="631"/>
      <c r="AFS104" s="631"/>
      <c r="AFT104" s="631"/>
      <c r="AFU104" s="631"/>
      <c r="AFV104" s="631"/>
      <c r="AFW104" s="631"/>
      <c r="AFX104" s="631"/>
      <c r="AFY104" s="631"/>
      <c r="AFZ104" s="631"/>
      <c r="AGA104" s="631"/>
      <c r="AGB104" s="631"/>
      <c r="AGC104" s="631"/>
      <c r="AGD104" s="631"/>
      <c r="AGE104" s="631"/>
      <c r="AGF104" s="631"/>
      <c r="AGG104" s="631"/>
      <c r="AGH104" s="631"/>
      <c r="AGI104" s="631"/>
      <c r="AGJ104" s="631"/>
      <c r="AGK104" s="631"/>
      <c r="AGL104" s="631"/>
      <c r="AGM104" s="631"/>
      <c r="AGN104" s="631"/>
      <c r="AGO104" s="631"/>
      <c r="AGP104" s="631"/>
      <c r="AGQ104" s="631"/>
      <c r="AGR104" s="631"/>
      <c r="AGS104" s="631"/>
      <c r="AGT104" s="631"/>
      <c r="AGU104" s="631"/>
      <c r="AGV104" s="631"/>
      <c r="AGW104" s="631"/>
      <c r="AGX104" s="631"/>
      <c r="AGY104" s="631"/>
      <c r="AGZ104" s="631"/>
      <c r="AHA104" s="631"/>
      <c r="AHB104" s="631"/>
      <c r="AHC104" s="631"/>
      <c r="AHD104" s="631"/>
      <c r="AHE104" s="631"/>
      <c r="AHF104" s="631"/>
      <c r="AHG104" s="631"/>
      <c r="AHH104" s="631"/>
      <c r="AHI104" s="631"/>
      <c r="AHJ104" s="631"/>
      <c r="AHK104" s="631"/>
      <c r="AHL104" s="631"/>
      <c r="AHM104" s="631"/>
      <c r="AHN104" s="631"/>
      <c r="AHO104" s="631"/>
      <c r="AHP104" s="631"/>
      <c r="AHQ104" s="631"/>
      <c r="AHR104" s="631"/>
      <c r="AHS104" s="631"/>
      <c r="AHT104" s="631"/>
      <c r="AHU104" s="631"/>
      <c r="AHV104" s="631"/>
      <c r="AHW104" s="631"/>
      <c r="AHX104" s="631"/>
      <c r="AHY104" s="631"/>
      <c r="AHZ104" s="631"/>
      <c r="AIA104" s="631"/>
      <c r="AIB104" s="631"/>
      <c r="AIC104" s="631"/>
      <c r="AID104" s="631"/>
      <c r="AIE104" s="631"/>
      <c r="AIF104" s="631"/>
      <c r="AIG104" s="631"/>
      <c r="AIH104" s="631"/>
      <c r="AII104" s="631"/>
      <c r="AIJ104" s="631"/>
      <c r="AIK104" s="631"/>
      <c r="AIL104" s="631"/>
      <c r="AIM104" s="631"/>
      <c r="AIN104" s="631"/>
      <c r="AIO104" s="631"/>
      <c r="AIP104" s="631"/>
      <c r="AIQ104" s="631"/>
      <c r="AIR104" s="631"/>
      <c r="AIS104" s="631"/>
      <c r="AIT104" s="631"/>
      <c r="AIU104" s="631"/>
      <c r="AIV104" s="631"/>
      <c r="AIW104" s="631"/>
      <c r="AIX104" s="631"/>
      <c r="AIY104" s="631"/>
      <c r="AIZ104" s="631"/>
      <c r="AJA104" s="631"/>
      <c r="AJB104" s="631"/>
      <c r="AJC104" s="631"/>
      <c r="AJD104" s="631"/>
      <c r="AJE104" s="631"/>
      <c r="AJF104" s="631"/>
      <c r="AJG104" s="631"/>
      <c r="AJH104" s="631"/>
      <c r="AJI104" s="631"/>
      <c r="AJJ104" s="631"/>
      <c r="AJK104" s="631"/>
      <c r="AJL104" s="631"/>
      <c r="AJM104" s="631"/>
      <c r="AJN104" s="631"/>
      <c r="AJO104" s="631"/>
      <c r="AJP104" s="631"/>
      <c r="AJQ104" s="631"/>
      <c r="AJR104" s="631"/>
      <c r="AJS104" s="631"/>
      <c r="AJT104" s="631"/>
      <c r="AJU104" s="631"/>
      <c r="AJV104" s="631"/>
      <c r="AJW104" s="631"/>
      <c r="AJX104" s="631"/>
      <c r="AJY104" s="631"/>
      <c r="AJZ104" s="631"/>
      <c r="AKA104" s="631"/>
      <c r="AKB104" s="631"/>
      <c r="AKC104" s="631"/>
      <c r="AKD104" s="631"/>
      <c r="AKE104" s="631"/>
      <c r="AKF104" s="631"/>
      <c r="AKG104" s="631"/>
      <c r="AKH104" s="631"/>
      <c r="AKI104" s="631"/>
      <c r="AKJ104" s="631"/>
      <c r="AKK104" s="631"/>
      <c r="AKL104" s="631"/>
      <c r="AKM104" s="631"/>
      <c r="AKN104" s="631"/>
      <c r="AKO104" s="631"/>
      <c r="AKP104" s="631"/>
      <c r="AKQ104" s="631"/>
      <c r="AKR104" s="631"/>
      <c r="AKS104" s="631"/>
      <c r="AKT104" s="631"/>
      <c r="AKU104" s="631"/>
      <c r="AKV104" s="631"/>
      <c r="AKW104" s="631"/>
      <c r="AKX104" s="631"/>
      <c r="AKY104" s="631"/>
      <c r="AKZ104" s="631"/>
      <c r="ALA104" s="631"/>
      <c r="ALB104" s="631"/>
      <c r="ALC104" s="631"/>
      <c r="ALD104" s="631"/>
      <c r="ALE104" s="631"/>
      <c r="ALF104" s="631"/>
      <c r="ALG104" s="631"/>
      <c r="ALH104" s="631"/>
      <c r="ALI104" s="631"/>
      <c r="ALJ104" s="631"/>
      <c r="ALK104" s="631"/>
      <c r="ALL104" s="631"/>
      <c r="ALM104" s="631"/>
      <c r="ALN104" s="631"/>
      <c r="ALO104" s="631"/>
      <c r="ALP104" s="631"/>
      <c r="ALQ104" s="631"/>
      <c r="ALR104" s="631"/>
      <c r="ALS104" s="631"/>
      <c r="ALT104" s="631"/>
      <c r="ALU104" s="631"/>
      <c r="ALV104" s="631"/>
      <c r="ALW104" s="631"/>
      <c r="ALX104" s="631"/>
      <c r="ALY104" s="631"/>
      <c r="ALZ104" s="631"/>
      <c r="AMA104" s="631"/>
      <c r="AMB104" s="631"/>
      <c r="AMC104" s="631"/>
      <c r="AMD104" s="631"/>
      <c r="AME104" s="631"/>
      <c r="AMF104" s="631"/>
      <c r="AMG104" s="631"/>
      <c r="AMH104" s="631"/>
      <c r="AMI104" s="631"/>
      <c r="AMJ104" s="631"/>
      <c r="AMK104" s="631"/>
      <c r="AML104" s="631"/>
      <c r="AMM104" s="631"/>
      <c r="AMN104" s="631"/>
      <c r="AMO104" s="631"/>
      <c r="AMP104" s="631"/>
      <c r="AMQ104" s="631"/>
      <c r="AMR104" s="631"/>
      <c r="AMS104" s="631"/>
      <c r="AMT104" s="631"/>
      <c r="AMU104" s="631"/>
      <c r="AMV104" s="631"/>
      <c r="AMW104" s="631"/>
      <c r="AMX104" s="631"/>
      <c r="AMY104" s="631"/>
      <c r="AMZ104" s="631"/>
      <c r="ANA104" s="631"/>
      <c r="ANB104" s="631"/>
      <c r="ANC104" s="631"/>
      <c r="AND104" s="631"/>
      <c r="ANE104" s="631"/>
      <c r="ANF104" s="631"/>
      <c r="ANG104" s="631"/>
      <c r="ANH104" s="631"/>
      <c r="ANI104" s="631"/>
      <c r="ANJ104" s="631"/>
      <c r="ANK104" s="631"/>
      <c r="ANL104" s="631"/>
      <c r="ANM104" s="631"/>
      <c r="ANN104" s="631"/>
      <c r="ANO104" s="631"/>
      <c r="ANP104" s="631"/>
      <c r="ANQ104" s="631"/>
      <c r="ANR104" s="631"/>
      <c r="ANS104" s="631"/>
      <c r="ANT104" s="631"/>
      <c r="ANU104" s="631"/>
      <c r="ANV104" s="631"/>
      <c r="ANW104" s="631"/>
      <c r="ANX104" s="631"/>
      <c r="ANY104" s="631"/>
      <c r="ANZ104" s="631"/>
      <c r="AOA104" s="631"/>
      <c r="AOB104" s="631"/>
      <c r="AOC104" s="631"/>
      <c r="AOD104" s="631"/>
      <c r="AOE104" s="631"/>
      <c r="AOF104" s="631"/>
      <c r="AOG104" s="631"/>
      <c r="AOH104" s="631"/>
      <c r="AOI104" s="631"/>
      <c r="AOJ104" s="631"/>
      <c r="AOK104" s="631"/>
      <c r="AOL104" s="631"/>
      <c r="AOM104" s="631"/>
      <c r="AON104" s="631"/>
      <c r="AOO104" s="631"/>
      <c r="AOP104" s="631"/>
      <c r="AOQ104" s="631"/>
      <c r="AOR104" s="631"/>
      <c r="AOS104" s="631"/>
      <c r="AOT104" s="631"/>
      <c r="AOU104" s="631"/>
      <c r="AOV104" s="631"/>
      <c r="AOW104" s="631"/>
      <c r="AOX104" s="631"/>
      <c r="AOY104" s="631"/>
      <c r="AOZ104" s="631"/>
      <c r="APA104" s="631"/>
      <c r="APB104" s="631"/>
      <c r="APC104" s="631"/>
      <c r="APD104" s="631"/>
      <c r="APE104" s="631"/>
      <c r="APF104" s="631"/>
      <c r="APG104" s="631"/>
      <c r="APH104" s="631"/>
      <c r="API104" s="631"/>
      <c r="APJ104" s="631"/>
      <c r="APK104" s="631"/>
      <c r="APL104" s="631"/>
      <c r="APM104" s="631"/>
      <c r="APN104" s="631"/>
      <c r="APO104" s="631"/>
      <c r="APP104" s="631"/>
      <c r="APQ104" s="631"/>
      <c r="APR104" s="631"/>
      <c r="APS104" s="631"/>
      <c r="APT104" s="631"/>
      <c r="APU104" s="631"/>
      <c r="APV104" s="631"/>
      <c r="APW104" s="631"/>
      <c r="APX104" s="631"/>
      <c r="APY104" s="631"/>
      <c r="APZ104" s="631"/>
      <c r="AQA104" s="631"/>
      <c r="AQB104" s="631"/>
      <c r="AQC104" s="631"/>
      <c r="AQD104" s="631"/>
      <c r="AQE104" s="631"/>
      <c r="AQF104" s="631"/>
      <c r="AQG104" s="631"/>
      <c r="AQH104" s="631"/>
      <c r="AQI104" s="631"/>
      <c r="AQJ104" s="631"/>
      <c r="AQK104" s="631"/>
      <c r="AQL104" s="631"/>
      <c r="AQM104" s="631"/>
      <c r="AQN104" s="631"/>
      <c r="AQO104" s="631"/>
      <c r="AQP104" s="631"/>
      <c r="AQQ104" s="631"/>
      <c r="AQR104" s="631"/>
      <c r="AQS104" s="631"/>
      <c r="AQT104" s="631"/>
      <c r="AQU104" s="631"/>
      <c r="AQV104" s="631"/>
      <c r="AQW104" s="631"/>
      <c r="AQX104" s="631"/>
      <c r="AQY104" s="631"/>
      <c r="AQZ104" s="631"/>
      <c r="ARA104" s="631"/>
      <c r="ARB104" s="631"/>
      <c r="ARC104" s="631"/>
      <c r="ARD104" s="631"/>
      <c r="ARE104" s="631"/>
      <c r="ARF104" s="631"/>
      <c r="ARG104" s="631"/>
      <c r="ARH104" s="631"/>
      <c r="ARI104" s="631"/>
      <c r="ARJ104" s="631"/>
      <c r="ARK104" s="631"/>
      <c r="ARL104" s="631"/>
      <c r="ARM104" s="631"/>
      <c r="ARN104" s="631"/>
      <c r="ARO104" s="631"/>
      <c r="ARP104" s="631"/>
      <c r="ARQ104" s="631"/>
      <c r="ARR104" s="631"/>
      <c r="ARS104" s="631"/>
      <c r="ART104" s="631"/>
      <c r="ARU104" s="631"/>
      <c r="ARV104" s="631"/>
      <c r="ARW104" s="631"/>
      <c r="ARX104" s="631"/>
      <c r="ARY104" s="631"/>
      <c r="ARZ104" s="631"/>
      <c r="ASA104" s="631"/>
      <c r="ASB104" s="631"/>
      <c r="ASC104" s="631"/>
      <c r="ASD104" s="631"/>
      <c r="ASE104" s="631"/>
      <c r="ASF104" s="631"/>
      <c r="ASG104" s="631"/>
      <c r="ASH104" s="631"/>
      <c r="ASI104" s="631"/>
      <c r="ASJ104" s="631"/>
      <c r="ASK104" s="631"/>
      <c r="ASL104" s="631"/>
      <c r="ASM104" s="631"/>
      <c r="ASN104" s="631"/>
      <c r="ASO104" s="631"/>
      <c r="ASP104" s="631"/>
      <c r="ASQ104" s="631"/>
      <c r="ASR104" s="631"/>
      <c r="ASS104" s="631"/>
      <c r="AST104" s="631"/>
      <c r="ASU104" s="631"/>
      <c r="ASV104" s="631"/>
      <c r="ASW104" s="631"/>
      <c r="ASX104" s="631"/>
      <c r="ASY104" s="631"/>
      <c r="ASZ104" s="631"/>
      <c r="ATA104" s="631"/>
      <c r="ATB104" s="631"/>
      <c r="ATC104" s="631"/>
      <c r="ATD104" s="631"/>
      <c r="ATE104" s="631"/>
      <c r="ATF104" s="631"/>
      <c r="ATG104" s="631"/>
      <c r="ATH104" s="631"/>
      <c r="ATI104" s="631"/>
      <c r="ATJ104" s="631"/>
      <c r="ATK104" s="631"/>
      <c r="ATL104" s="631"/>
      <c r="ATM104" s="631"/>
      <c r="ATN104" s="631"/>
      <c r="ATO104" s="631"/>
      <c r="ATP104" s="631"/>
      <c r="ATQ104" s="631"/>
      <c r="ATR104" s="631"/>
      <c r="ATS104" s="631"/>
      <c r="ATT104" s="631"/>
      <c r="ATU104" s="631"/>
      <c r="ATV104" s="631"/>
      <c r="ATW104" s="631"/>
      <c r="ATX104" s="631"/>
      <c r="ATY104" s="631"/>
      <c r="ATZ104" s="631"/>
      <c r="AUA104" s="631"/>
      <c r="AUB104" s="631"/>
      <c r="AUC104" s="631"/>
      <c r="AUD104" s="631"/>
      <c r="AUE104" s="631"/>
      <c r="AUF104" s="631"/>
      <c r="AUG104" s="631"/>
      <c r="AUH104" s="631"/>
      <c r="AUI104" s="631"/>
      <c r="AUJ104" s="631"/>
      <c r="AUK104" s="631"/>
      <c r="AUL104" s="631"/>
      <c r="AUM104" s="631"/>
      <c r="AUN104" s="631"/>
      <c r="AUO104" s="631"/>
      <c r="AUP104" s="631"/>
      <c r="AUQ104" s="631"/>
      <c r="AUR104" s="631"/>
      <c r="AUS104" s="631"/>
      <c r="AUT104" s="631"/>
      <c r="AUU104" s="631"/>
      <c r="AUV104" s="631"/>
      <c r="AUW104" s="631"/>
      <c r="AUX104" s="631"/>
      <c r="AUY104" s="631"/>
      <c r="AUZ104" s="631"/>
      <c r="AVA104" s="631"/>
      <c r="AVB104" s="631"/>
      <c r="AVC104" s="631"/>
      <c r="AVD104" s="631"/>
      <c r="AVE104" s="631"/>
      <c r="AVF104" s="631"/>
      <c r="AVG104" s="631"/>
      <c r="AVH104" s="631"/>
      <c r="AVI104" s="631"/>
      <c r="AVJ104" s="631"/>
      <c r="AVK104" s="631"/>
      <c r="AVL104" s="631"/>
      <c r="AVM104" s="631"/>
      <c r="AVN104" s="631"/>
      <c r="AVO104" s="631"/>
      <c r="AVP104" s="631"/>
      <c r="AVQ104" s="631"/>
      <c r="AVR104" s="631"/>
      <c r="AVS104" s="631"/>
      <c r="AVT104" s="631"/>
      <c r="AVU104" s="631"/>
      <c r="AVV104" s="631"/>
      <c r="AVW104" s="631"/>
      <c r="AVX104" s="631"/>
      <c r="AVY104" s="631"/>
      <c r="AVZ104" s="631"/>
      <c r="AWA104" s="631"/>
      <c r="AWB104" s="631"/>
      <c r="AWC104" s="631"/>
      <c r="AWD104" s="631"/>
      <c r="AWE104" s="631"/>
      <c r="AWF104" s="631"/>
      <c r="AWG104" s="631"/>
      <c r="AWH104" s="631"/>
      <c r="AWI104" s="631"/>
      <c r="AWJ104" s="631"/>
      <c r="AWK104" s="631"/>
      <c r="AWL104" s="631"/>
      <c r="AWM104" s="631"/>
      <c r="AWN104" s="631"/>
      <c r="AWO104" s="631"/>
      <c r="AWP104" s="631"/>
      <c r="AWQ104" s="631"/>
      <c r="AWR104" s="631"/>
      <c r="AWS104" s="631"/>
      <c r="AWT104" s="631"/>
      <c r="AWU104" s="631"/>
      <c r="AWV104" s="631"/>
      <c r="AWW104" s="631"/>
      <c r="AWX104" s="631"/>
      <c r="AWY104" s="631"/>
      <c r="AWZ104" s="631"/>
      <c r="AXA104" s="631"/>
      <c r="AXB104" s="631"/>
      <c r="AXC104" s="631"/>
      <c r="AXD104" s="631"/>
      <c r="AXE104" s="631"/>
      <c r="AXF104" s="631"/>
      <c r="AXG104" s="631"/>
      <c r="AXH104" s="631"/>
      <c r="AXI104" s="631"/>
      <c r="AXJ104" s="631"/>
      <c r="AXK104" s="631"/>
      <c r="AXL104" s="631"/>
      <c r="AXM104" s="631"/>
      <c r="AXN104" s="631"/>
      <c r="AXO104" s="631"/>
      <c r="AXP104" s="631"/>
      <c r="AXQ104" s="631"/>
      <c r="AXR104" s="631"/>
      <c r="AXS104" s="631"/>
      <c r="AXT104" s="631"/>
      <c r="AXU104" s="631"/>
      <c r="AXV104" s="631"/>
      <c r="AXW104" s="631"/>
      <c r="AXX104" s="631"/>
      <c r="AXY104" s="631"/>
      <c r="AXZ104" s="631"/>
      <c r="AYA104" s="631"/>
      <c r="AYB104" s="631"/>
      <c r="AYC104" s="631"/>
      <c r="AYD104" s="631"/>
      <c r="AYE104" s="631"/>
      <c r="AYF104" s="631"/>
      <c r="AYG104" s="631"/>
      <c r="AYH104" s="631"/>
      <c r="AYI104" s="631"/>
      <c r="AYJ104" s="631"/>
      <c r="AYK104" s="631"/>
      <c r="AYL104" s="631"/>
      <c r="AYM104" s="631"/>
      <c r="AYN104" s="631"/>
      <c r="AYO104" s="631"/>
      <c r="AYP104" s="631"/>
      <c r="AYQ104" s="631"/>
      <c r="AYR104" s="631"/>
      <c r="AYS104" s="631"/>
      <c r="AYT104" s="631"/>
      <c r="AYU104" s="631"/>
      <c r="AYV104" s="631"/>
      <c r="AYW104" s="631"/>
      <c r="AYX104" s="631"/>
      <c r="AYY104" s="631"/>
      <c r="AYZ104" s="631"/>
      <c r="AZA104" s="631"/>
      <c r="AZB104" s="631"/>
      <c r="AZC104" s="631"/>
      <c r="AZD104" s="631"/>
      <c r="AZE104" s="631"/>
      <c r="AZF104" s="631"/>
      <c r="AZG104" s="631"/>
      <c r="AZH104" s="631"/>
      <c r="AZI104" s="631"/>
      <c r="AZJ104" s="631"/>
      <c r="AZK104" s="631"/>
      <c r="AZL104" s="631"/>
      <c r="AZM104" s="631"/>
      <c r="AZN104" s="631"/>
      <c r="AZO104" s="631"/>
      <c r="AZP104" s="631"/>
      <c r="AZQ104" s="631"/>
      <c r="AZR104" s="631"/>
      <c r="AZS104" s="631"/>
      <c r="AZT104" s="631"/>
      <c r="AZU104" s="631"/>
      <c r="AZV104" s="631"/>
      <c r="AZW104" s="631"/>
      <c r="AZX104" s="631"/>
      <c r="AZY104" s="631"/>
      <c r="AZZ104" s="631"/>
      <c r="BAA104" s="631"/>
      <c r="BAB104" s="631"/>
      <c r="BAC104" s="631"/>
      <c r="BAD104" s="631"/>
      <c r="BAE104" s="631"/>
      <c r="BAF104" s="631"/>
      <c r="BAG104" s="631"/>
      <c r="BAH104" s="631"/>
      <c r="BAI104" s="631"/>
      <c r="BAJ104" s="631"/>
      <c r="BAK104" s="631"/>
      <c r="BAL104" s="631"/>
      <c r="BAM104" s="631"/>
      <c r="BAN104" s="631"/>
      <c r="BAO104" s="631"/>
      <c r="BAP104" s="631"/>
      <c r="BAQ104" s="631"/>
      <c r="BAR104" s="631"/>
      <c r="BAS104" s="631"/>
      <c r="BAT104" s="631"/>
      <c r="BAU104" s="631"/>
      <c r="BAV104" s="631"/>
      <c r="BAW104" s="631"/>
      <c r="BAX104" s="631"/>
      <c r="BAY104" s="631"/>
      <c r="BAZ104" s="631"/>
      <c r="BBA104" s="631"/>
      <c r="BBB104" s="631"/>
      <c r="BBC104" s="631"/>
      <c r="BBD104" s="631"/>
      <c r="BBE104" s="631"/>
      <c r="BBF104" s="631"/>
      <c r="BBG104" s="631"/>
      <c r="BBH104" s="631"/>
      <c r="BBI104" s="631"/>
      <c r="BBJ104" s="631"/>
      <c r="BBK104" s="631"/>
      <c r="BBL104" s="631"/>
      <c r="BBM104" s="631"/>
      <c r="BBN104" s="631"/>
      <c r="BBO104" s="631"/>
      <c r="BBP104" s="631"/>
      <c r="BBQ104" s="631"/>
      <c r="BBR104" s="631"/>
      <c r="BBS104" s="631"/>
      <c r="BBT104" s="631"/>
      <c r="BBU104" s="631"/>
      <c r="BBV104" s="631"/>
      <c r="BBW104" s="631"/>
      <c r="BBX104" s="631"/>
      <c r="BBY104" s="631"/>
      <c r="BBZ104" s="631"/>
      <c r="BCA104" s="631"/>
      <c r="BCB104" s="631"/>
      <c r="BCC104" s="631"/>
      <c r="BCD104" s="631"/>
      <c r="BCE104" s="631"/>
      <c r="BCF104" s="631"/>
      <c r="BCG104" s="631"/>
      <c r="BCH104" s="631"/>
      <c r="BCI104" s="631"/>
      <c r="BCJ104" s="631"/>
      <c r="BCK104" s="631"/>
      <c r="BCL104" s="631"/>
      <c r="BCM104" s="631"/>
      <c r="BCN104" s="631"/>
      <c r="BCO104" s="631"/>
      <c r="BCP104" s="631"/>
      <c r="BCQ104" s="631"/>
      <c r="BCR104" s="631"/>
      <c r="BCS104" s="631"/>
      <c r="BCT104" s="631"/>
      <c r="BCU104" s="631"/>
      <c r="BCV104" s="631"/>
      <c r="BCW104" s="631"/>
      <c r="BCX104" s="631"/>
      <c r="BCY104" s="631"/>
      <c r="BCZ104" s="631"/>
      <c r="BDA104" s="631"/>
      <c r="BDB104" s="631"/>
      <c r="BDC104" s="631"/>
      <c r="BDD104" s="631"/>
      <c r="BDE104" s="631"/>
      <c r="BDF104" s="631"/>
      <c r="BDG104" s="631"/>
      <c r="BDH104" s="631"/>
      <c r="BDI104" s="631"/>
      <c r="BDJ104" s="631"/>
      <c r="BDK104" s="631"/>
      <c r="BDL104" s="631"/>
      <c r="BDM104" s="631"/>
      <c r="BDN104" s="631"/>
      <c r="BDO104" s="631"/>
      <c r="BDP104" s="631"/>
      <c r="BDQ104" s="631"/>
      <c r="BDR104" s="631"/>
      <c r="BDS104" s="631"/>
      <c r="BDT104" s="631"/>
      <c r="BDU104" s="631"/>
      <c r="BDV104" s="631"/>
      <c r="BDW104" s="631"/>
      <c r="BDX104" s="631"/>
      <c r="BDY104" s="631"/>
      <c r="BDZ104" s="631"/>
      <c r="BEA104" s="631"/>
      <c r="BEB104" s="631"/>
      <c r="BEC104" s="631"/>
      <c r="BED104" s="631"/>
      <c r="BEE104" s="631"/>
      <c r="BEF104" s="631"/>
      <c r="BEG104" s="631"/>
      <c r="BEH104" s="631"/>
      <c r="BEI104" s="631"/>
      <c r="BEJ104" s="631"/>
      <c r="BEK104" s="631"/>
      <c r="BEL104" s="631"/>
      <c r="BEM104" s="631"/>
      <c r="BEN104" s="631"/>
      <c r="BEO104" s="631"/>
      <c r="BEP104" s="631"/>
      <c r="BEQ104" s="631"/>
      <c r="BER104" s="631"/>
      <c r="BES104" s="631"/>
      <c r="BET104" s="631"/>
      <c r="BEU104" s="631"/>
      <c r="BEV104" s="631"/>
      <c r="BEW104" s="631"/>
      <c r="BEX104" s="631"/>
      <c r="BEY104" s="631"/>
      <c r="BEZ104" s="631"/>
      <c r="BFA104" s="631"/>
      <c r="BFB104" s="631"/>
      <c r="BFC104" s="631"/>
      <c r="BFD104" s="631"/>
      <c r="BFE104" s="631"/>
      <c r="BFF104" s="631"/>
      <c r="BFG104" s="631"/>
      <c r="BFH104" s="631"/>
      <c r="BFI104" s="631"/>
      <c r="BFJ104" s="631"/>
      <c r="BFK104" s="631"/>
      <c r="BFL104" s="631"/>
      <c r="BFM104" s="631"/>
      <c r="BFN104" s="631"/>
      <c r="BFO104" s="631"/>
      <c r="BFP104" s="631"/>
      <c r="BFQ104" s="631"/>
      <c r="BFR104" s="631"/>
      <c r="BFS104" s="631"/>
      <c r="BFT104" s="631"/>
      <c r="BFU104" s="631"/>
      <c r="BFV104" s="631"/>
      <c r="BFW104" s="631"/>
      <c r="BFX104" s="631"/>
      <c r="BFY104" s="631"/>
      <c r="BFZ104" s="631"/>
      <c r="BGA104" s="631"/>
      <c r="BGB104" s="631"/>
      <c r="BGC104" s="631"/>
      <c r="BGD104" s="631"/>
      <c r="BGE104" s="631"/>
      <c r="BGF104" s="631"/>
      <c r="BGG104" s="631"/>
      <c r="BGH104" s="631"/>
      <c r="BGI104" s="631"/>
      <c r="BGJ104" s="631"/>
      <c r="BGK104" s="631"/>
      <c r="BGL104" s="631"/>
      <c r="BGM104" s="631"/>
      <c r="BGN104" s="631"/>
      <c r="BGO104" s="631"/>
      <c r="BGP104" s="631"/>
      <c r="BGQ104" s="631"/>
      <c r="BGR104" s="631"/>
      <c r="BGS104" s="631"/>
      <c r="BGT104" s="631"/>
      <c r="BGU104" s="631"/>
      <c r="BGV104" s="631"/>
      <c r="BGW104" s="631"/>
      <c r="BGX104" s="631"/>
      <c r="BGY104" s="631"/>
      <c r="BGZ104" s="631"/>
      <c r="BHA104" s="631"/>
      <c r="BHB104" s="631"/>
      <c r="BHC104" s="631"/>
      <c r="BHD104" s="631"/>
      <c r="BHE104" s="631"/>
      <c r="BHF104" s="631"/>
      <c r="BHG104" s="631"/>
      <c r="BHH104" s="631"/>
      <c r="BHI104" s="631"/>
      <c r="BHJ104" s="631"/>
      <c r="BHK104" s="631"/>
      <c r="BHL104" s="631"/>
      <c r="BHM104" s="631"/>
      <c r="BHN104" s="631"/>
      <c r="BHO104" s="631"/>
      <c r="BHP104" s="631"/>
      <c r="BHQ104" s="631"/>
      <c r="BHR104" s="631"/>
      <c r="BHS104" s="631"/>
      <c r="BHT104" s="631"/>
      <c r="BHU104" s="631"/>
      <c r="BHV104" s="631"/>
      <c r="BHW104" s="631"/>
      <c r="BHX104" s="631"/>
      <c r="BHY104" s="631"/>
      <c r="BHZ104" s="631"/>
      <c r="BIA104" s="631"/>
      <c r="BIB104" s="631"/>
      <c r="BIC104" s="631"/>
      <c r="BID104" s="631"/>
      <c r="BIE104" s="631"/>
      <c r="BIF104" s="631"/>
      <c r="BIG104" s="631"/>
      <c r="BIH104" s="631"/>
      <c r="BII104" s="631"/>
      <c r="BIJ104" s="631"/>
      <c r="BIK104" s="631"/>
      <c r="BIL104" s="631"/>
      <c r="BIM104" s="631"/>
      <c r="BIN104" s="631"/>
      <c r="BIO104" s="631"/>
      <c r="BIP104" s="631"/>
      <c r="BIQ104" s="631"/>
      <c r="BIR104" s="631"/>
      <c r="BIS104" s="631"/>
      <c r="BIT104" s="631"/>
      <c r="BIU104" s="631"/>
      <c r="BIV104" s="631"/>
      <c r="BIW104" s="631"/>
      <c r="BIX104" s="631"/>
      <c r="BIY104" s="631"/>
      <c r="BIZ104" s="631"/>
      <c r="BJA104" s="631"/>
      <c r="BJB104" s="631"/>
      <c r="BJC104" s="631"/>
      <c r="BJD104" s="631"/>
      <c r="BJE104" s="631"/>
      <c r="BJF104" s="631"/>
      <c r="BJG104" s="631"/>
      <c r="BJH104" s="631"/>
      <c r="BJI104" s="631"/>
      <c r="BJJ104" s="631"/>
      <c r="BJK104" s="631"/>
      <c r="BJL104" s="631"/>
      <c r="BJM104" s="631"/>
      <c r="BJN104" s="631"/>
      <c r="BJO104" s="631"/>
      <c r="BJP104" s="631"/>
      <c r="BJQ104" s="631"/>
      <c r="BJR104" s="631"/>
      <c r="BJS104" s="631"/>
      <c r="BJT104" s="631"/>
      <c r="BJU104" s="631"/>
      <c r="BJV104" s="631"/>
      <c r="BJW104" s="631"/>
      <c r="BJX104" s="631"/>
      <c r="BJY104" s="631"/>
      <c r="BJZ104" s="631"/>
      <c r="BKA104" s="631"/>
      <c r="BKB104" s="631"/>
      <c r="BKC104" s="631"/>
      <c r="BKD104" s="631"/>
      <c r="BKE104" s="631"/>
      <c r="BKF104" s="631"/>
      <c r="BKG104" s="631"/>
      <c r="BKH104" s="631"/>
      <c r="BKI104" s="631"/>
      <c r="BKJ104" s="631"/>
      <c r="BKK104" s="631"/>
      <c r="BKL104" s="631"/>
      <c r="BKM104" s="631"/>
      <c r="BKN104" s="631"/>
      <c r="BKO104" s="631"/>
      <c r="BKP104" s="631"/>
      <c r="BKQ104" s="631"/>
      <c r="BKR104" s="631"/>
      <c r="BKS104" s="631"/>
      <c r="BKT104" s="631"/>
      <c r="BKU104" s="631"/>
      <c r="BKV104" s="631"/>
      <c r="BKW104" s="631"/>
      <c r="BKX104" s="631"/>
      <c r="BKY104" s="631"/>
      <c r="BKZ104" s="631"/>
      <c r="BLA104" s="631"/>
      <c r="BLB104" s="631"/>
      <c r="BLC104" s="631"/>
      <c r="BLD104" s="631"/>
      <c r="BLE104" s="631"/>
      <c r="BLF104" s="631"/>
      <c r="BLG104" s="631"/>
      <c r="BLH104" s="631"/>
      <c r="BLI104" s="631"/>
      <c r="BLJ104" s="631"/>
      <c r="BLK104" s="631"/>
      <c r="BLL104" s="631"/>
      <c r="BLM104" s="631"/>
      <c r="BLN104" s="631"/>
      <c r="BLO104" s="631"/>
      <c r="BLP104" s="631"/>
      <c r="BLQ104" s="631"/>
      <c r="BLR104" s="631"/>
      <c r="BLS104" s="631"/>
      <c r="BLT104" s="631"/>
      <c r="BLU104" s="631"/>
      <c r="BLV104" s="631"/>
      <c r="BLW104" s="631"/>
      <c r="BLX104" s="631"/>
      <c r="BLY104" s="631"/>
      <c r="BLZ104" s="631"/>
      <c r="BMA104" s="631"/>
      <c r="BMB104" s="631"/>
      <c r="BMC104" s="631"/>
      <c r="BMD104" s="631"/>
      <c r="BME104" s="631"/>
      <c r="BMF104" s="631"/>
      <c r="BMG104" s="631"/>
      <c r="BMH104" s="631"/>
      <c r="BMI104" s="631"/>
      <c r="BMJ104" s="631"/>
      <c r="BMK104" s="631"/>
      <c r="BML104" s="631"/>
      <c r="BMM104" s="631"/>
      <c r="BMN104" s="631"/>
      <c r="BMO104" s="631"/>
      <c r="BMP104" s="631"/>
      <c r="BMQ104" s="631"/>
      <c r="BMR104" s="631"/>
      <c r="BMS104" s="631"/>
      <c r="BMT104" s="631"/>
      <c r="BMU104" s="631"/>
      <c r="BMV104" s="631"/>
      <c r="BMW104" s="631"/>
      <c r="BMX104" s="631"/>
      <c r="BMY104" s="631"/>
      <c r="BMZ104" s="631"/>
      <c r="BNA104" s="631"/>
      <c r="BNB104" s="631"/>
      <c r="BNC104" s="631"/>
      <c r="BND104" s="631"/>
      <c r="BNE104" s="631"/>
      <c r="BNF104" s="631"/>
      <c r="BNG104" s="631"/>
      <c r="BNH104" s="631"/>
      <c r="BNI104" s="631"/>
      <c r="BNJ104" s="631"/>
      <c r="BNK104" s="631"/>
      <c r="BNL104" s="631"/>
      <c r="BNM104" s="631"/>
      <c r="BNN104" s="631"/>
      <c r="BNO104" s="631"/>
      <c r="BNP104" s="631"/>
      <c r="BNQ104" s="631"/>
      <c r="BNR104" s="631"/>
      <c r="BNS104" s="631"/>
      <c r="BNT104" s="631"/>
      <c r="BNU104" s="631"/>
      <c r="BNV104" s="631"/>
      <c r="BNW104" s="631"/>
      <c r="BNX104" s="631"/>
      <c r="BNY104" s="631"/>
      <c r="BNZ104" s="631"/>
      <c r="BOA104" s="631"/>
      <c r="BOB104" s="631"/>
      <c r="BOC104" s="631"/>
      <c r="BOD104" s="631"/>
      <c r="BOE104" s="631"/>
      <c r="BOF104" s="631"/>
      <c r="BOG104" s="631"/>
      <c r="BOH104" s="631"/>
      <c r="BOI104" s="631"/>
      <c r="BOJ104" s="631"/>
      <c r="BOK104" s="631"/>
      <c r="BOL104" s="631"/>
      <c r="BOM104" s="631"/>
      <c r="BON104" s="631"/>
      <c r="BOO104" s="631"/>
      <c r="BOP104" s="631"/>
      <c r="BOQ104" s="631"/>
      <c r="BOR104" s="631"/>
      <c r="BOS104" s="631"/>
      <c r="BOT104" s="631"/>
      <c r="BOU104" s="631"/>
      <c r="BOV104" s="631"/>
      <c r="BOW104" s="631"/>
      <c r="BOX104" s="631"/>
      <c r="BOY104" s="631"/>
      <c r="BOZ104" s="631"/>
      <c r="BPA104" s="631"/>
      <c r="BPB104" s="631"/>
      <c r="BPC104" s="631"/>
      <c r="BPD104" s="631"/>
      <c r="BPE104" s="631"/>
      <c r="BPF104" s="631"/>
      <c r="BPG104" s="631"/>
      <c r="BPH104" s="631"/>
      <c r="BPI104" s="631"/>
      <c r="BPJ104" s="631"/>
      <c r="BPK104" s="631"/>
      <c r="BPL104" s="631"/>
      <c r="BPM104" s="631"/>
      <c r="BPN104" s="631"/>
      <c r="BPO104" s="631"/>
      <c r="BPP104" s="631"/>
      <c r="BPQ104" s="631"/>
      <c r="BPR104" s="631"/>
      <c r="BPS104" s="631"/>
      <c r="BPT104" s="631"/>
      <c r="BPU104" s="631"/>
      <c r="BPV104" s="631"/>
      <c r="BPW104" s="631"/>
      <c r="BPX104" s="631"/>
      <c r="BPY104" s="631"/>
      <c r="BPZ104" s="631"/>
      <c r="BQA104" s="631"/>
      <c r="BQB104" s="631"/>
      <c r="BQC104" s="631"/>
      <c r="BQD104" s="631"/>
      <c r="BQE104" s="631"/>
      <c r="BQF104" s="631"/>
      <c r="BQG104" s="631"/>
      <c r="BQH104" s="631"/>
      <c r="BQI104" s="631"/>
      <c r="BQJ104" s="631"/>
      <c r="BQK104" s="631"/>
      <c r="BQL104" s="631"/>
      <c r="BQM104" s="631"/>
      <c r="BQN104" s="631"/>
      <c r="BQO104" s="631"/>
      <c r="BQP104" s="631"/>
      <c r="BQQ104" s="631"/>
      <c r="BQR104" s="631"/>
      <c r="BQS104" s="631"/>
      <c r="BQT104" s="631"/>
      <c r="BQU104" s="631"/>
      <c r="BQV104" s="631"/>
      <c r="BQW104" s="631"/>
      <c r="BQX104" s="631"/>
      <c r="BQY104" s="631"/>
      <c r="BQZ104" s="631"/>
      <c r="BRA104" s="631"/>
      <c r="BRB104" s="631"/>
      <c r="BRC104" s="631"/>
      <c r="BRD104" s="631"/>
      <c r="BRE104" s="631"/>
      <c r="BRF104" s="631"/>
      <c r="BRG104" s="631"/>
      <c r="BRH104" s="631"/>
      <c r="BRI104" s="631"/>
      <c r="BRJ104" s="631"/>
      <c r="BRK104" s="631"/>
      <c r="BRL104" s="631"/>
      <c r="BRM104" s="631"/>
      <c r="BRN104" s="631"/>
      <c r="BRO104" s="631"/>
      <c r="BRP104" s="631"/>
      <c r="BRQ104" s="631"/>
      <c r="BRR104" s="631"/>
      <c r="BRS104" s="631"/>
      <c r="BRT104" s="631"/>
      <c r="BRU104" s="631"/>
      <c r="BRV104" s="631"/>
      <c r="BRW104" s="631"/>
      <c r="BRX104" s="631"/>
      <c r="BRY104" s="631"/>
      <c r="BRZ104" s="631"/>
      <c r="BSA104" s="631"/>
      <c r="BSB104" s="631"/>
      <c r="BSC104" s="631"/>
      <c r="BSD104" s="631"/>
      <c r="BSE104" s="631"/>
      <c r="BSF104" s="631"/>
      <c r="BSG104" s="631"/>
      <c r="BSH104" s="631"/>
      <c r="BSI104" s="631"/>
      <c r="BSJ104" s="631"/>
      <c r="BSK104" s="631"/>
      <c r="BSL104" s="631"/>
      <c r="BSM104" s="631"/>
      <c r="BSN104" s="631"/>
      <c r="BSO104" s="631"/>
      <c r="BSP104" s="631"/>
      <c r="BSQ104" s="631"/>
      <c r="BSR104" s="631"/>
      <c r="BSS104" s="631"/>
      <c r="BST104" s="631"/>
      <c r="BSU104" s="631"/>
      <c r="BSV104" s="631"/>
      <c r="BSW104" s="631"/>
      <c r="BSX104" s="631"/>
      <c r="BSY104" s="631"/>
      <c r="BSZ104" s="631"/>
      <c r="BTA104" s="631"/>
      <c r="BTB104" s="631"/>
      <c r="BTC104" s="631"/>
      <c r="BTD104" s="631"/>
      <c r="BTE104" s="631"/>
      <c r="BTF104" s="631"/>
      <c r="BTG104" s="631"/>
      <c r="BTH104" s="631"/>
      <c r="BTI104" s="631"/>
      <c r="BTJ104" s="631"/>
      <c r="BTK104" s="631"/>
      <c r="BTL104" s="631"/>
      <c r="BTM104" s="631"/>
      <c r="BTN104" s="631"/>
      <c r="BTO104" s="631"/>
      <c r="BTP104" s="631"/>
      <c r="BTQ104" s="631"/>
      <c r="BTR104" s="631"/>
      <c r="BTS104" s="631"/>
      <c r="BTT104" s="631"/>
      <c r="BTU104" s="631"/>
      <c r="BTV104" s="631"/>
      <c r="BTW104" s="631"/>
      <c r="BTX104" s="631"/>
      <c r="BTY104" s="631"/>
      <c r="BTZ104" s="631"/>
      <c r="BUA104" s="631"/>
      <c r="BUB104" s="631"/>
      <c r="BUC104" s="631"/>
      <c r="BUD104" s="631"/>
      <c r="BUE104" s="631"/>
      <c r="BUF104" s="631"/>
      <c r="BUG104" s="631"/>
      <c r="BUH104" s="631"/>
      <c r="BUI104" s="631"/>
      <c r="BUJ104" s="631"/>
      <c r="BUK104" s="631"/>
      <c r="BUL104" s="631"/>
      <c r="BUM104" s="631"/>
      <c r="BUN104" s="631"/>
      <c r="BUO104" s="631"/>
      <c r="BUP104" s="631"/>
      <c r="BUQ104" s="631"/>
      <c r="BUR104" s="631"/>
      <c r="BUS104" s="631"/>
      <c r="BUT104" s="631"/>
      <c r="BUU104" s="631"/>
      <c r="BUV104" s="631"/>
      <c r="BUW104" s="631"/>
      <c r="BUX104" s="631"/>
      <c r="BUY104" s="631"/>
      <c r="BUZ104" s="631"/>
      <c r="BVA104" s="631"/>
      <c r="BVB104" s="631"/>
      <c r="BVC104" s="631"/>
      <c r="BVD104" s="631"/>
      <c r="BVE104" s="631"/>
      <c r="BVF104" s="631"/>
      <c r="BVG104" s="631"/>
      <c r="BVH104" s="631"/>
      <c r="BVI104" s="631"/>
      <c r="BVJ104" s="631"/>
      <c r="BVK104" s="631"/>
      <c r="BVL104" s="631"/>
      <c r="BVM104" s="631"/>
      <c r="BVN104" s="631"/>
      <c r="BVO104" s="631"/>
      <c r="BVP104" s="631"/>
      <c r="BVQ104" s="631"/>
      <c r="BVR104" s="631"/>
      <c r="BVS104" s="631"/>
      <c r="BVT104" s="631"/>
      <c r="BVU104" s="631"/>
      <c r="BVV104" s="631"/>
      <c r="BVW104" s="631"/>
      <c r="BVX104" s="631"/>
      <c r="BVY104" s="631"/>
      <c r="BVZ104" s="631"/>
      <c r="BWA104" s="631"/>
      <c r="BWB104" s="631"/>
      <c r="BWC104" s="631"/>
      <c r="BWD104" s="631"/>
      <c r="BWE104" s="631"/>
      <c r="BWF104" s="631"/>
      <c r="BWG104" s="631"/>
      <c r="BWH104" s="631"/>
      <c r="BWI104" s="631"/>
      <c r="BWJ104" s="631"/>
      <c r="BWK104" s="631"/>
      <c r="BWL104" s="631"/>
      <c r="BWM104" s="631"/>
      <c r="BWN104" s="631"/>
      <c r="BWO104" s="631"/>
      <c r="BWP104" s="631"/>
      <c r="BWQ104" s="631"/>
      <c r="BWR104" s="631"/>
      <c r="BWS104" s="631"/>
      <c r="BWT104" s="631"/>
      <c r="BWU104" s="631"/>
      <c r="BWV104" s="631"/>
      <c r="BWW104" s="631"/>
      <c r="BWX104" s="631"/>
      <c r="BWY104" s="631"/>
      <c r="BWZ104" s="631"/>
      <c r="BXA104" s="631"/>
      <c r="BXB104" s="631"/>
      <c r="BXC104" s="631"/>
      <c r="BXD104" s="631"/>
      <c r="BXE104" s="631"/>
      <c r="BXF104" s="631"/>
      <c r="BXG104" s="631"/>
      <c r="BXH104" s="631"/>
      <c r="BXI104" s="631"/>
      <c r="BXJ104" s="631"/>
      <c r="BXK104" s="631"/>
      <c r="BXL104" s="631"/>
      <c r="BXM104" s="631"/>
      <c r="BXN104" s="631"/>
      <c r="BXO104" s="631"/>
      <c r="BXP104" s="631"/>
      <c r="BXQ104" s="631"/>
      <c r="BXR104" s="631"/>
      <c r="BXS104" s="631"/>
      <c r="BXT104" s="631"/>
      <c r="BXU104" s="631"/>
      <c r="BXV104" s="631"/>
      <c r="BXW104" s="631"/>
      <c r="BXX104" s="631"/>
      <c r="BXY104" s="631"/>
      <c r="BXZ104" s="631"/>
      <c r="BYA104" s="631"/>
      <c r="BYB104" s="631"/>
      <c r="BYC104" s="631"/>
      <c r="BYD104" s="631"/>
      <c r="BYE104" s="631"/>
      <c r="BYF104" s="631"/>
      <c r="BYG104" s="631"/>
      <c r="BYH104" s="631"/>
      <c r="BYI104" s="631"/>
      <c r="BYJ104" s="631"/>
      <c r="BYK104" s="631"/>
      <c r="BYL104" s="631"/>
      <c r="BYM104" s="631"/>
      <c r="BYN104" s="631"/>
      <c r="BYO104" s="631"/>
      <c r="BYP104" s="631"/>
      <c r="BYQ104" s="631"/>
      <c r="BYR104" s="631"/>
      <c r="BYS104" s="631"/>
      <c r="BYT104" s="631"/>
      <c r="BYU104" s="631"/>
      <c r="BYV104" s="631"/>
      <c r="BYW104" s="631"/>
      <c r="BYX104" s="631"/>
      <c r="BYY104" s="631"/>
      <c r="BYZ104" s="631"/>
      <c r="BZA104" s="631"/>
      <c r="BZB104" s="631"/>
      <c r="BZC104" s="631"/>
      <c r="BZD104" s="631"/>
      <c r="BZE104" s="631"/>
      <c r="BZF104" s="631"/>
      <c r="BZG104" s="631"/>
      <c r="BZH104" s="631"/>
      <c r="BZI104" s="631"/>
      <c r="BZJ104" s="631"/>
      <c r="BZK104" s="631"/>
      <c r="BZL104" s="631"/>
      <c r="BZM104" s="631"/>
      <c r="BZN104" s="631"/>
      <c r="BZO104" s="631"/>
      <c r="BZP104" s="631"/>
      <c r="BZQ104" s="631"/>
      <c r="BZR104" s="631"/>
      <c r="BZS104" s="631"/>
      <c r="BZT104" s="631"/>
      <c r="BZU104" s="631"/>
      <c r="BZV104" s="631"/>
      <c r="BZW104" s="631"/>
      <c r="BZX104" s="631"/>
      <c r="BZY104" s="631"/>
      <c r="BZZ104" s="631"/>
      <c r="CAA104" s="631"/>
      <c r="CAB104" s="631"/>
      <c r="CAC104" s="631"/>
      <c r="CAD104" s="631"/>
      <c r="CAE104" s="631"/>
      <c r="CAF104" s="631"/>
      <c r="CAG104" s="631"/>
      <c r="CAH104" s="631"/>
      <c r="CAI104" s="631"/>
      <c r="CAJ104" s="631"/>
      <c r="CAK104" s="631"/>
      <c r="CAL104" s="631"/>
      <c r="CAM104" s="631"/>
      <c r="CAN104" s="631"/>
      <c r="CAO104" s="631"/>
      <c r="CAP104" s="631"/>
      <c r="CAQ104" s="631"/>
      <c r="CAR104" s="631"/>
      <c r="CAS104" s="631"/>
      <c r="CAT104" s="631"/>
      <c r="CAU104" s="631"/>
      <c r="CAV104" s="631"/>
      <c r="CAW104" s="631"/>
      <c r="CAX104" s="631"/>
      <c r="CAY104" s="631"/>
      <c r="CAZ104" s="631"/>
      <c r="CBA104" s="631"/>
      <c r="CBB104" s="631"/>
      <c r="CBC104" s="631"/>
      <c r="CBD104" s="631"/>
      <c r="CBE104" s="631"/>
      <c r="CBF104" s="631"/>
      <c r="CBG104" s="631"/>
      <c r="CBH104" s="631"/>
      <c r="CBI104" s="631"/>
      <c r="CBJ104" s="631"/>
      <c r="CBK104" s="631"/>
      <c r="CBL104" s="631"/>
      <c r="CBM104" s="631"/>
      <c r="CBN104" s="631"/>
      <c r="CBO104" s="631"/>
      <c r="CBP104" s="631"/>
      <c r="CBQ104" s="631"/>
      <c r="CBR104" s="631"/>
      <c r="CBS104" s="631"/>
      <c r="CBT104" s="631"/>
      <c r="CBU104" s="631"/>
      <c r="CBV104" s="631"/>
      <c r="CBW104" s="631"/>
      <c r="CBX104" s="631"/>
      <c r="CBY104" s="631"/>
      <c r="CBZ104" s="631"/>
      <c r="CCA104" s="631"/>
      <c r="CCB104" s="631"/>
      <c r="CCC104" s="631"/>
      <c r="CCD104" s="631"/>
      <c r="CCE104" s="631"/>
      <c r="CCF104" s="631"/>
      <c r="CCG104" s="631"/>
      <c r="CCH104" s="631"/>
      <c r="CCI104" s="631"/>
      <c r="CCJ104" s="631"/>
      <c r="CCK104" s="631"/>
      <c r="CCL104" s="631"/>
      <c r="CCM104" s="631"/>
      <c r="CCN104" s="631"/>
      <c r="CCO104" s="631"/>
      <c r="CCP104" s="631"/>
      <c r="CCQ104" s="631"/>
      <c r="CCR104" s="631"/>
      <c r="CCS104" s="631"/>
      <c r="CCT104" s="631"/>
      <c r="CCU104" s="631"/>
      <c r="CCV104" s="631"/>
      <c r="CCW104" s="631"/>
      <c r="CCX104" s="631"/>
      <c r="CCY104" s="631"/>
      <c r="CCZ104" s="631"/>
      <c r="CDA104" s="631"/>
      <c r="CDB104" s="631"/>
      <c r="CDC104" s="631"/>
      <c r="CDD104" s="631"/>
      <c r="CDE104" s="631"/>
      <c r="CDF104" s="631"/>
      <c r="CDG104" s="631"/>
      <c r="CDH104" s="631"/>
      <c r="CDI104" s="631"/>
      <c r="CDJ104" s="631"/>
      <c r="CDK104" s="631"/>
      <c r="CDL104" s="631"/>
      <c r="CDM104" s="631"/>
      <c r="CDN104" s="631"/>
      <c r="CDO104" s="631"/>
      <c r="CDP104" s="631"/>
      <c r="CDQ104" s="631"/>
      <c r="CDR104" s="631"/>
      <c r="CDS104" s="631"/>
      <c r="CDT104" s="631"/>
      <c r="CDU104" s="631"/>
      <c r="CDV104" s="631"/>
      <c r="CDW104" s="631"/>
      <c r="CDX104" s="631"/>
      <c r="CDY104" s="631"/>
      <c r="CDZ104" s="631"/>
      <c r="CEA104" s="631"/>
      <c r="CEB104" s="631"/>
      <c r="CEC104" s="631"/>
      <c r="CED104" s="631"/>
      <c r="CEE104" s="631"/>
      <c r="CEF104" s="631"/>
      <c r="CEG104" s="631"/>
      <c r="CEH104" s="631"/>
      <c r="CEI104" s="631"/>
      <c r="CEJ104" s="631"/>
      <c r="CEK104" s="631"/>
      <c r="CEL104" s="631"/>
      <c r="CEM104" s="631"/>
      <c r="CEN104" s="631"/>
      <c r="CEO104" s="631"/>
      <c r="CEP104" s="631"/>
      <c r="CEQ104" s="631"/>
      <c r="CER104" s="631"/>
      <c r="CES104" s="631"/>
      <c r="CET104" s="631"/>
      <c r="CEU104" s="631"/>
      <c r="CEV104" s="631"/>
      <c r="CEW104" s="631"/>
      <c r="CEX104" s="631"/>
      <c r="CEY104" s="631"/>
      <c r="CEZ104" s="631"/>
      <c r="CFA104" s="631"/>
      <c r="CFB104" s="631"/>
      <c r="CFC104" s="631"/>
      <c r="CFD104" s="631"/>
      <c r="CFE104" s="631"/>
      <c r="CFF104" s="631"/>
      <c r="CFG104" s="631"/>
      <c r="CFH104" s="631"/>
      <c r="CFI104" s="631"/>
      <c r="CFJ104" s="631"/>
      <c r="CFK104" s="631"/>
      <c r="CFL104" s="631"/>
      <c r="CFM104" s="631"/>
      <c r="CFN104" s="631"/>
      <c r="CFO104" s="631"/>
      <c r="CFP104" s="631"/>
      <c r="CFQ104" s="631"/>
      <c r="CFR104" s="631"/>
      <c r="CFS104" s="631"/>
      <c r="CFT104" s="631"/>
      <c r="CFU104" s="631"/>
      <c r="CFV104" s="631"/>
      <c r="CFW104" s="631"/>
      <c r="CFX104" s="631"/>
      <c r="CFY104" s="631"/>
      <c r="CFZ104" s="631"/>
      <c r="CGA104" s="631"/>
      <c r="CGB104" s="631"/>
      <c r="CGC104" s="631"/>
      <c r="CGD104" s="631"/>
      <c r="CGE104" s="631"/>
      <c r="CGF104" s="631"/>
      <c r="CGG104" s="631"/>
      <c r="CGH104" s="631"/>
      <c r="CGI104" s="631"/>
      <c r="CGJ104" s="631"/>
      <c r="CGK104" s="631"/>
      <c r="CGL104" s="631"/>
      <c r="CGM104" s="631"/>
      <c r="CGN104" s="631"/>
      <c r="CGO104" s="631"/>
      <c r="CGP104" s="631"/>
      <c r="CGQ104" s="631"/>
      <c r="CGR104" s="631"/>
      <c r="CGS104" s="631"/>
      <c r="CGT104" s="631"/>
      <c r="CGU104" s="631"/>
      <c r="CGV104" s="631"/>
      <c r="CGW104" s="631"/>
      <c r="CGX104" s="631"/>
      <c r="CGY104" s="631"/>
      <c r="CGZ104" s="631"/>
      <c r="CHA104" s="631"/>
      <c r="CHB104" s="631"/>
      <c r="CHC104" s="631"/>
      <c r="CHD104" s="631"/>
      <c r="CHE104" s="631"/>
      <c r="CHF104" s="631"/>
      <c r="CHG104" s="631"/>
      <c r="CHH104" s="631"/>
      <c r="CHI104" s="631"/>
      <c r="CHJ104" s="631"/>
      <c r="CHK104" s="631"/>
      <c r="CHL104" s="631"/>
      <c r="CHM104" s="631"/>
      <c r="CHN104" s="631"/>
      <c r="CHO104" s="631"/>
      <c r="CHP104" s="631"/>
      <c r="CHQ104" s="631"/>
      <c r="CHR104" s="631"/>
      <c r="CHS104" s="631"/>
      <c r="CHT104" s="631"/>
      <c r="CHU104" s="631"/>
      <c r="CHV104" s="631"/>
      <c r="CHW104" s="631"/>
      <c r="CHX104" s="631"/>
      <c r="CHY104" s="631"/>
      <c r="CHZ104" s="631"/>
      <c r="CIA104" s="631"/>
      <c r="CIB104" s="631"/>
      <c r="CIC104" s="631"/>
      <c r="CID104" s="631"/>
      <c r="CIE104" s="631"/>
      <c r="CIF104" s="631"/>
      <c r="CIG104" s="631"/>
      <c r="CIH104" s="631"/>
      <c r="CII104" s="631"/>
      <c r="CIJ104" s="631"/>
      <c r="CIK104" s="631"/>
      <c r="CIL104" s="631"/>
      <c r="CIM104" s="631"/>
      <c r="CIN104" s="631"/>
      <c r="CIO104" s="631"/>
      <c r="CIP104" s="631"/>
      <c r="CIQ104" s="631"/>
      <c r="CIR104" s="631"/>
      <c r="CIS104" s="631"/>
      <c r="CIT104" s="631"/>
      <c r="CIU104" s="631"/>
      <c r="CIV104" s="631"/>
      <c r="CIW104" s="631"/>
      <c r="CIX104" s="631"/>
      <c r="CIY104" s="631"/>
      <c r="CIZ104" s="631"/>
      <c r="CJA104" s="631"/>
      <c r="CJB104" s="631"/>
      <c r="CJC104" s="631"/>
      <c r="CJD104" s="631"/>
      <c r="CJE104" s="631"/>
      <c r="CJF104" s="631"/>
      <c r="CJG104" s="631"/>
      <c r="CJH104" s="631"/>
      <c r="CJI104" s="631"/>
      <c r="CJJ104" s="631"/>
      <c r="CJK104" s="631"/>
      <c r="CJL104" s="631"/>
      <c r="CJM104" s="631"/>
      <c r="CJN104" s="631"/>
      <c r="CJO104" s="631"/>
      <c r="CJP104" s="631"/>
      <c r="CJQ104" s="631"/>
      <c r="CJR104" s="631"/>
      <c r="CJS104" s="631"/>
      <c r="CJT104" s="631"/>
      <c r="CJU104" s="631"/>
      <c r="CJV104" s="631"/>
      <c r="CJW104" s="631"/>
      <c r="CJX104" s="631"/>
      <c r="CJY104" s="631"/>
      <c r="CJZ104" s="631"/>
      <c r="CKA104" s="631"/>
      <c r="CKB104" s="631"/>
      <c r="CKC104" s="631"/>
      <c r="CKD104" s="631"/>
      <c r="CKE104" s="631"/>
      <c r="CKF104" s="631"/>
      <c r="CKG104" s="631"/>
      <c r="CKH104" s="631"/>
      <c r="CKI104" s="631"/>
      <c r="CKJ104" s="631"/>
      <c r="CKK104" s="631"/>
      <c r="CKL104" s="631"/>
      <c r="CKM104" s="631"/>
      <c r="CKN104" s="631"/>
      <c r="CKO104" s="631"/>
      <c r="CKP104" s="631"/>
      <c r="CKQ104" s="631"/>
      <c r="CKR104" s="631"/>
      <c r="CKS104" s="631"/>
      <c r="CKT104" s="631"/>
      <c r="CKU104" s="631"/>
      <c r="CKV104" s="631"/>
      <c r="CKW104" s="631"/>
      <c r="CKX104" s="631"/>
      <c r="CKY104" s="631"/>
      <c r="CKZ104" s="631"/>
      <c r="CLA104" s="631"/>
      <c r="CLB104" s="631"/>
      <c r="CLC104" s="631"/>
      <c r="CLD104" s="631"/>
      <c r="CLE104" s="631"/>
      <c r="CLF104" s="631"/>
      <c r="CLG104" s="631"/>
      <c r="CLH104" s="631"/>
      <c r="CLI104" s="631"/>
      <c r="CLJ104" s="631"/>
      <c r="CLK104" s="631"/>
      <c r="CLL104" s="631"/>
      <c r="CLM104" s="631"/>
      <c r="CLN104" s="631"/>
      <c r="CLO104" s="631"/>
      <c r="CLP104" s="631"/>
      <c r="CLQ104" s="631"/>
      <c r="CLR104" s="631"/>
      <c r="CLS104" s="631"/>
      <c r="CLT104" s="631"/>
      <c r="CLU104" s="631"/>
      <c r="CLV104" s="631"/>
      <c r="CLW104" s="631"/>
      <c r="CLX104" s="631"/>
      <c r="CLY104" s="631"/>
      <c r="CLZ104" s="631"/>
      <c r="CMA104" s="631"/>
      <c r="CMB104" s="631"/>
      <c r="CMC104" s="631"/>
      <c r="CMD104" s="631"/>
      <c r="CME104" s="631"/>
      <c r="CMF104" s="631"/>
      <c r="CMG104" s="631"/>
      <c r="CMH104" s="631"/>
      <c r="CMI104" s="631"/>
      <c r="CMJ104" s="631"/>
      <c r="CMK104" s="631"/>
      <c r="CML104" s="631"/>
      <c r="CMM104" s="631"/>
      <c r="CMN104" s="631"/>
      <c r="CMO104" s="631"/>
      <c r="CMP104" s="631"/>
      <c r="CMQ104" s="631"/>
      <c r="CMR104" s="631"/>
      <c r="CMS104" s="631"/>
      <c r="CMT104" s="631"/>
      <c r="CMU104" s="631"/>
      <c r="CMV104" s="631"/>
      <c r="CMW104" s="631"/>
      <c r="CMX104" s="631"/>
      <c r="CMY104" s="631"/>
      <c r="CMZ104" s="631"/>
      <c r="CNA104" s="631"/>
      <c r="CNB104" s="631"/>
      <c r="CNC104" s="631"/>
      <c r="CND104" s="631"/>
      <c r="CNE104" s="631"/>
      <c r="CNF104" s="631"/>
      <c r="CNG104" s="631"/>
      <c r="CNH104" s="631"/>
      <c r="CNI104" s="631"/>
      <c r="CNJ104" s="631"/>
      <c r="CNK104" s="631"/>
      <c r="CNL104" s="631"/>
      <c r="CNM104" s="631"/>
      <c r="CNN104" s="631"/>
      <c r="CNO104" s="631"/>
      <c r="CNP104" s="631"/>
      <c r="CNQ104" s="631"/>
      <c r="CNR104" s="631"/>
      <c r="CNS104" s="631"/>
      <c r="CNT104" s="631"/>
      <c r="CNU104" s="631"/>
      <c r="CNV104" s="631"/>
      <c r="CNW104" s="631"/>
      <c r="CNX104" s="631"/>
      <c r="CNY104" s="631"/>
      <c r="CNZ104" s="631"/>
      <c r="COA104" s="631"/>
      <c r="COB104" s="631"/>
      <c r="COC104" s="631"/>
      <c r="COD104" s="631"/>
      <c r="COE104" s="631"/>
      <c r="COF104" s="631"/>
      <c r="COG104" s="631"/>
      <c r="COH104" s="631"/>
      <c r="COI104" s="631"/>
      <c r="COJ104" s="631"/>
      <c r="COK104" s="631"/>
      <c r="COL104" s="631"/>
      <c r="COM104" s="631"/>
      <c r="CON104" s="631"/>
      <c r="COO104" s="631"/>
      <c r="COP104" s="631"/>
      <c r="COQ104" s="631"/>
      <c r="COR104" s="631"/>
      <c r="COS104" s="631"/>
      <c r="COT104" s="631"/>
      <c r="COU104" s="631"/>
      <c r="COV104" s="631"/>
      <c r="COW104" s="631"/>
      <c r="COX104" s="631"/>
      <c r="COY104" s="631"/>
      <c r="COZ104" s="631"/>
      <c r="CPA104" s="631"/>
      <c r="CPB104" s="631"/>
      <c r="CPC104" s="631"/>
      <c r="CPD104" s="631"/>
      <c r="CPE104" s="631"/>
      <c r="CPF104" s="631"/>
      <c r="CPG104" s="631"/>
      <c r="CPH104" s="631"/>
      <c r="CPI104" s="631"/>
      <c r="CPJ104" s="631"/>
      <c r="CPK104" s="631"/>
      <c r="CPL104" s="631"/>
      <c r="CPM104" s="631"/>
      <c r="CPN104" s="631"/>
      <c r="CPO104" s="631"/>
      <c r="CPP104" s="631"/>
      <c r="CPQ104" s="631"/>
      <c r="CPR104" s="631"/>
      <c r="CPS104" s="631"/>
      <c r="CPT104" s="631"/>
      <c r="CPU104" s="631"/>
      <c r="CPV104" s="631"/>
      <c r="CPW104" s="631"/>
      <c r="CPX104" s="631"/>
      <c r="CPY104" s="631"/>
      <c r="CPZ104" s="631"/>
      <c r="CQA104" s="631"/>
      <c r="CQB104" s="631"/>
      <c r="CQC104" s="631"/>
      <c r="CQD104" s="631"/>
      <c r="CQE104" s="631"/>
      <c r="CQF104" s="631"/>
      <c r="CQG104" s="631"/>
      <c r="CQH104" s="631"/>
      <c r="CQI104" s="631"/>
      <c r="CQJ104" s="631"/>
      <c r="CQK104" s="631"/>
      <c r="CQL104" s="631"/>
      <c r="CQM104" s="631"/>
      <c r="CQN104" s="631"/>
      <c r="CQO104" s="631"/>
      <c r="CQP104" s="631"/>
      <c r="CQQ104" s="631"/>
      <c r="CQR104" s="631"/>
      <c r="CQS104" s="631"/>
      <c r="CQT104" s="631"/>
      <c r="CQU104" s="631"/>
      <c r="CQV104" s="631"/>
      <c r="CQW104" s="631"/>
      <c r="CQX104" s="631"/>
      <c r="CQY104" s="631"/>
      <c r="CQZ104" s="631"/>
      <c r="CRA104" s="631"/>
      <c r="CRB104" s="631"/>
      <c r="CRC104" s="631"/>
      <c r="CRD104" s="631"/>
      <c r="CRE104" s="631"/>
      <c r="CRF104" s="631"/>
      <c r="CRG104" s="631"/>
      <c r="CRH104" s="631"/>
      <c r="CRI104" s="631"/>
      <c r="CRJ104" s="631"/>
      <c r="CRK104" s="631"/>
      <c r="CRL104" s="631"/>
      <c r="CRM104" s="631"/>
      <c r="CRN104" s="631"/>
      <c r="CRO104" s="631"/>
      <c r="CRP104" s="631"/>
      <c r="CRQ104" s="631"/>
      <c r="CRR104" s="631"/>
      <c r="CRS104" s="631"/>
      <c r="CRT104" s="631"/>
      <c r="CRU104" s="631"/>
      <c r="CRV104" s="631"/>
      <c r="CRW104" s="631"/>
      <c r="CRX104" s="631"/>
      <c r="CRY104" s="631"/>
      <c r="CRZ104" s="631"/>
      <c r="CSA104" s="631"/>
      <c r="CSB104" s="631"/>
      <c r="CSC104" s="631"/>
      <c r="CSD104" s="631"/>
      <c r="CSE104" s="631"/>
      <c r="CSF104" s="631"/>
      <c r="CSG104" s="631"/>
      <c r="CSH104" s="631"/>
      <c r="CSI104" s="631"/>
      <c r="CSJ104" s="631"/>
      <c r="CSK104" s="631"/>
      <c r="CSL104" s="631"/>
      <c r="CSM104" s="631"/>
      <c r="CSN104" s="631"/>
      <c r="CSO104" s="631"/>
      <c r="CSP104" s="631"/>
      <c r="CSQ104" s="631"/>
      <c r="CSR104" s="631"/>
      <c r="CSS104" s="631"/>
      <c r="CST104" s="631"/>
      <c r="CSU104" s="631"/>
      <c r="CSV104" s="631"/>
      <c r="CSW104" s="631"/>
      <c r="CSX104" s="631"/>
      <c r="CSY104" s="631"/>
      <c r="CSZ104" s="631"/>
      <c r="CTA104" s="631"/>
      <c r="CTB104" s="631"/>
      <c r="CTC104" s="631"/>
      <c r="CTD104" s="631"/>
      <c r="CTE104" s="631"/>
      <c r="CTF104" s="631"/>
      <c r="CTG104" s="631"/>
      <c r="CTH104" s="631"/>
      <c r="CTI104" s="631"/>
      <c r="CTJ104" s="631"/>
      <c r="CTK104" s="631"/>
      <c r="CTL104" s="631"/>
      <c r="CTM104" s="631"/>
      <c r="CTN104" s="631"/>
      <c r="CTO104" s="631"/>
      <c r="CTP104" s="631"/>
      <c r="CTQ104" s="631"/>
      <c r="CTR104" s="631"/>
      <c r="CTS104" s="631"/>
      <c r="CTT104" s="631"/>
      <c r="CTU104" s="631"/>
      <c r="CTV104" s="631"/>
      <c r="CTW104" s="631"/>
      <c r="CTX104" s="631"/>
      <c r="CTY104" s="631"/>
      <c r="CTZ104" s="631"/>
      <c r="CUA104" s="631"/>
      <c r="CUB104" s="631"/>
      <c r="CUC104" s="631"/>
      <c r="CUD104" s="631"/>
      <c r="CUE104" s="631"/>
      <c r="CUF104" s="631"/>
      <c r="CUG104" s="631"/>
      <c r="CUH104" s="631"/>
      <c r="CUI104" s="631"/>
      <c r="CUJ104" s="631"/>
      <c r="CUK104" s="631"/>
      <c r="CUL104" s="631"/>
      <c r="CUM104" s="631"/>
      <c r="CUN104" s="631"/>
      <c r="CUO104" s="631"/>
      <c r="CUP104" s="631"/>
      <c r="CUQ104" s="631"/>
      <c r="CUR104" s="631"/>
      <c r="CUS104" s="631"/>
      <c r="CUT104" s="631"/>
      <c r="CUU104" s="631"/>
      <c r="CUV104" s="631"/>
      <c r="CUW104" s="631"/>
      <c r="CUX104" s="631"/>
      <c r="CUY104" s="631"/>
      <c r="CUZ104" s="631"/>
      <c r="CVA104" s="631"/>
      <c r="CVB104" s="631"/>
      <c r="CVC104" s="631"/>
      <c r="CVD104" s="631"/>
      <c r="CVE104" s="631"/>
      <c r="CVF104" s="631"/>
      <c r="CVG104" s="631"/>
      <c r="CVH104" s="631"/>
      <c r="CVI104" s="631"/>
      <c r="CVJ104" s="631"/>
      <c r="CVK104" s="631"/>
      <c r="CVL104" s="631"/>
      <c r="CVM104" s="631"/>
      <c r="CVN104" s="631"/>
      <c r="CVO104" s="631"/>
      <c r="CVP104" s="631"/>
      <c r="CVQ104" s="631"/>
      <c r="CVR104" s="631"/>
      <c r="CVS104" s="631"/>
      <c r="CVT104" s="631"/>
      <c r="CVU104" s="631"/>
      <c r="CVV104" s="631"/>
      <c r="CVW104" s="631"/>
      <c r="CVX104" s="631"/>
      <c r="CVY104" s="631"/>
      <c r="CVZ104" s="631"/>
      <c r="CWA104" s="631"/>
      <c r="CWB104" s="631"/>
      <c r="CWC104" s="631"/>
      <c r="CWD104" s="631"/>
      <c r="CWE104" s="631"/>
      <c r="CWF104" s="631"/>
      <c r="CWG104" s="631"/>
      <c r="CWH104" s="631"/>
      <c r="CWI104" s="631"/>
      <c r="CWJ104" s="631"/>
      <c r="CWK104" s="631"/>
      <c r="CWL104" s="631"/>
      <c r="CWM104" s="631"/>
      <c r="CWN104" s="631"/>
      <c r="CWO104" s="631"/>
      <c r="CWP104" s="631"/>
      <c r="CWQ104" s="631"/>
      <c r="CWR104" s="631"/>
      <c r="CWS104" s="631"/>
      <c r="CWT104" s="631"/>
      <c r="CWU104" s="631"/>
      <c r="CWV104" s="631"/>
      <c r="CWW104" s="631"/>
      <c r="CWX104" s="631"/>
      <c r="CWY104" s="631"/>
      <c r="CWZ104" s="631"/>
      <c r="CXA104" s="631"/>
      <c r="CXB104" s="631"/>
      <c r="CXC104" s="631"/>
      <c r="CXD104" s="631"/>
      <c r="CXE104" s="631"/>
      <c r="CXF104" s="631"/>
      <c r="CXG104" s="631"/>
      <c r="CXH104" s="631"/>
      <c r="CXI104" s="631"/>
      <c r="CXJ104" s="631"/>
      <c r="CXK104" s="631"/>
      <c r="CXL104" s="631"/>
      <c r="CXM104" s="631"/>
      <c r="CXN104" s="631"/>
      <c r="CXO104" s="631"/>
      <c r="CXP104" s="631"/>
      <c r="CXQ104" s="631"/>
      <c r="CXR104" s="631"/>
      <c r="CXS104" s="631"/>
      <c r="CXT104" s="631"/>
      <c r="CXU104" s="631"/>
      <c r="CXV104" s="631"/>
      <c r="CXW104" s="631"/>
      <c r="CXX104" s="631"/>
      <c r="CXY104" s="631"/>
      <c r="CXZ104" s="631"/>
      <c r="CYA104" s="631"/>
      <c r="CYB104" s="631"/>
      <c r="CYC104" s="631"/>
      <c r="CYD104" s="631"/>
      <c r="CYE104" s="631"/>
      <c r="CYF104" s="631"/>
      <c r="CYG104" s="631"/>
      <c r="CYH104" s="631"/>
      <c r="CYI104" s="631"/>
      <c r="CYJ104" s="631"/>
      <c r="CYK104" s="631"/>
      <c r="CYL104" s="631"/>
      <c r="CYM104" s="631"/>
      <c r="CYN104" s="631"/>
      <c r="CYO104" s="631"/>
      <c r="CYP104" s="631"/>
      <c r="CYQ104" s="631"/>
      <c r="CYR104" s="631"/>
      <c r="CYS104" s="631"/>
      <c r="CYT104" s="631"/>
      <c r="CYU104" s="631"/>
      <c r="CYV104" s="631"/>
      <c r="CYW104" s="631"/>
      <c r="CYX104" s="631"/>
      <c r="CYY104" s="631"/>
      <c r="CYZ104" s="631"/>
      <c r="CZA104" s="631"/>
      <c r="CZB104" s="631"/>
      <c r="CZC104" s="631"/>
      <c r="CZD104" s="631"/>
      <c r="CZE104" s="631"/>
      <c r="CZF104" s="631"/>
      <c r="CZG104" s="631"/>
      <c r="CZH104" s="631"/>
      <c r="CZI104" s="631"/>
      <c r="CZJ104" s="631"/>
      <c r="CZK104" s="631"/>
      <c r="CZL104" s="631"/>
      <c r="CZM104" s="631"/>
      <c r="CZN104" s="631"/>
      <c r="CZO104" s="631"/>
      <c r="CZP104" s="631"/>
      <c r="CZQ104" s="631"/>
      <c r="CZR104" s="631"/>
      <c r="CZS104" s="631"/>
      <c r="CZT104" s="631"/>
      <c r="CZU104" s="631"/>
      <c r="CZV104" s="631"/>
      <c r="CZW104" s="631"/>
      <c r="CZX104" s="631"/>
      <c r="CZY104" s="631"/>
      <c r="CZZ104" s="631"/>
      <c r="DAA104" s="631"/>
      <c r="DAB104" s="631"/>
      <c r="DAC104" s="631"/>
      <c r="DAD104" s="631"/>
      <c r="DAE104" s="631"/>
      <c r="DAF104" s="631"/>
      <c r="DAG104" s="631"/>
      <c r="DAH104" s="631"/>
      <c r="DAI104" s="631"/>
      <c r="DAJ104" s="631"/>
      <c r="DAK104" s="631"/>
      <c r="DAL104" s="631"/>
      <c r="DAM104" s="631"/>
      <c r="DAN104" s="631"/>
      <c r="DAO104" s="631"/>
      <c r="DAP104" s="631"/>
      <c r="DAQ104" s="631"/>
      <c r="DAR104" s="631"/>
      <c r="DAS104" s="631"/>
      <c r="DAT104" s="631"/>
      <c r="DAU104" s="631"/>
      <c r="DAV104" s="631"/>
      <c r="DAW104" s="631"/>
      <c r="DAX104" s="631"/>
      <c r="DAY104" s="631"/>
      <c r="DAZ104" s="631"/>
      <c r="DBA104" s="631"/>
      <c r="DBB104" s="631"/>
      <c r="DBC104" s="631"/>
      <c r="DBD104" s="631"/>
      <c r="DBE104" s="631"/>
      <c r="DBF104" s="631"/>
      <c r="DBG104" s="631"/>
      <c r="DBH104" s="631"/>
      <c r="DBI104" s="631"/>
      <c r="DBJ104" s="631"/>
      <c r="DBK104" s="631"/>
      <c r="DBL104" s="631"/>
      <c r="DBM104" s="631"/>
      <c r="DBN104" s="631"/>
      <c r="DBO104" s="631"/>
      <c r="DBP104" s="631"/>
      <c r="DBQ104" s="631"/>
      <c r="DBR104" s="631"/>
      <c r="DBS104" s="631"/>
      <c r="DBT104" s="631"/>
      <c r="DBU104" s="631"/>
      <c r="DBV104" s="631"/>
      <c r="DBW104" s="631"/>
      <c r="DBX104" s="631"/>
      <c r="DBY104" s="631"/>
      <c r="DBZ104" s="631"/>
      <c r="DCA104" s="631"/>
      <c r="DCB104" s="631"/>
      <c r="DCC104" s="631"/>
      <c r="DCD104" s="631"/>
      <c r="DCE104" s="631"/>
      <c r="DCF104" s="631"/>
      <c r="DCG104" s="631"/>
      <c r="DCH104" s="631"/>
      <c r="DCI104" s="631"/>
      <c r="DCJ104" s="631"/>
      <c r="DCK104" s="631"/>
      <c r="DCL104" s="631"/>
      <c r="DCM104" s="631"/>
      <c r="DCN104" s="631"/>
      <c r="DCO104" s="631"/>
      <c r="DCP104" s="631"/>
      <c r="DCQ104" s="631"/>
      <c r="DCR104" s="631"/>
      <c r="DCS104" s="631"/>
      <c r="DCT104" s="631"/>
      <c r="DCU104" s="631"/>
      <c r="DCV104" s="631"/>
      <c r="DCW104" s="631"/>
      <c r="DCX104" s="631"/>
      <c r="DCY104" s="631"/>
      <c r="DCZ104" s="631"/>
      <c r="DDA104" s="631"/>
      <c r="DDB104" s="631"/>
      <c r="DDC104" s="631"/>
      <c r="DDD104" s="631"/>
      <c r="DDE104" s="631"/>
      <c r="DDF104" s="631"/>
      <c r="DDG104" s="631"/>
      <c r="DDH104" s="631"/>
      <c r="DDI104" s="631"/>
      <c r="DDJ104" s="631"/>
      <c r="DDK104" s="631"/>
      <c r="DDL104" s="631"/>
      <c r="DDM104" s="631"/>
      <c r="DDN104" s="631"/>
      <c r="DDO104" s="631"/>
      <c r="DDP104" s="631"/>
      <c r="DDQ104" s="631"/>
      <c r="DDR104" s="631"/>
      <c r="DDS104" s="631"/>
      <c r="DDT104" s="631"/>
      <c r="DDU104" s="631"/>
      <c r="DDV104" s="631"/>
      <c r="DDW104" s="631"/>
      <c r="DDX104" s="631"/>
      <c r="DDY104" s="631"/>
      <c r="DDZ104" s="631"/>
      <c r="DEA104" s="631"/>
      <c r="DEB104" s="631"/>
      <c r="DEC104" s="631"/>
      <c r="DED104" s="631"/>
      <c r="DEE104" s="631"/>
      <c r="DEF104" s="631"/>
      <c r="DEG104" s="631"/>
      <c r="DEH104" s="631"/>
      <c r="DEI104" s="631"/>
      <c r="DEJ104" s="631"/>
      <c r="DEK104" s="631"/>
      <c r="DEL104" s="631"/>
      <c r="DEM104" s="631"/>
      <c r="DEN104" s="631"/>
      <c r="DEO104" s="631"/>
      <c r="DEP104" s="631"/>
      <c r="DEQ104" s="631"/>
      <c r="DER104" s="631"/>
      <c r="DES104" s="631"/>
      <c r="DET104" s="631"/>
      <c r="DEU104" s="631"/>
      <c r="DEV104" s="631"/>
      <c r="DEW104" s="631"/>
      <c r="DEX104" s="631"/>
      <c r="DEY104" s="631"/>
      <c r="DEZ104" s="631"/>
      <c r="DFA104" s="631"/>
      <c r="DFB104" s="631"/>
      <c r="DFC104" s="631"/>
      <c r="DFD104" s="631"/>
      <c r="DFE104" s="631"/>
      <c r="DFF104" s="631"/>
      <c r="DFG104" s="631"/>
      <c r="DFH104" s="631"/>
      <c r="DFI104" s="631"/>
      <c r="DFJ104" s="631"/>
      <c r="DFK104" s="631"/>
      <c r="DFL104" s="631"/>
      <c r="DFM104" s="631"/>
      <c r="DFN104" s="631"/>
      <c r="DFO104" s="631"/>
      <c r="DFP104" s="631"/>
      <c r="DFQ104" s="631"/>
      <c r="DFR104" s="631"/>
      <c r="DFS104" s="631"/>
      <c r="DFT104" s="631"/>
      <c r="DFU104" s="631"/>
      <c r="DFV104" s="631"/>
      <c r="DFW104" s="631"/>
      <c r="DFX104" s="631"/>
      <c r="DFY104" s="631"/>
      <c r="DFZ104" s="631"/>
      <c r="DGA104" s="631"/>
      <c r="DGB104" s="631"/>
      <c r="DGC104" s="631"/>
      <c r="DGD104" s="631"/>
      <c r="DGE104" s="631"/>
      <c r="DGF104" s="631"/>
      <c r="DGG104" s="631"/>
      <c r="DGH104" s="631"/>
      <c r="DGI104" s="631"/>
      <c r="DGJ104" s="631"/>
      <c r="DGK104" s="631"/>
      <c r="DGL104" s="631"/>
      <c r="DGM104" s="631"/>
      <c r="DGN104" s="631"/>
      <c r="DGO104" s="631"/>
      <c r="DGP104" s="631"/>
      <c r="DGQ104" s="631"/>
      <c r="DGR104" s="631"/>
      <c r="DGS104" s="631"/>
      <c r="DGT104" s="631"/>
      <c r="DGU104" s="631"/>
      <c r="DGV104" s="631"/>
      <c r="DGW104" s="631"/>
      <c r="DGX104" s="631"/>
      <c r="DGY104" s="631"/>
      <c r="DGZ104" s="631"/>
      <c r="DHA104" s="631"/>
      <c r="DHB104" s="631"/>
      <c r="DHC104" s="631"/>
      <c r="DHD104" s="631"/>
      <c r="DHE104" s="631"/>
      <c r="DHF104" s="631"/>
      <c r="DHG104" s="631"/>
      <c r="DHH104" s="631"/>
      <c r="DHI104" s="631"/>
      <c r="DHJ104" s="631"/>
      <c r="DHK104" s="631"/>
      <c r="DHL104" s="631"/>
      <c r="DHM104" s="631"/>
      <c r="DHN104" s="631"/>
      <c r="DHO104" s="631"/>
      <c r="DHP104" s="631"/>
      <c r="DHQ104" s="631"/>
      <c r="DHR104" s="631"/>
      <c r="DHS104" s="631"/>
      <c r="DHT104" s="631"/>
      <c r="DHU104" s="631"/>
      <c r="DHV104" s="631"/>
      <c r="DHW104" s="631"/>
      <c r="DHX104" s="631"/>
      <c r="DHY104" s="631"/>
      <c r="DHZ104" s="631"/>
      <c r="DIA104" s="631"/>
      <c r="DIB104" s="631"/>
      <c r="DIC104" s="631"/>
      <c r="DID104" s="631"/>
      <c r="DIE104" s="631"/>
      <c r="DIF104" s="631"/>
      <c r="DIG104" s="631"/>
      <c r="DIH104" s="631"/>
      <c r="DII104" s="631"/>
      <c r="DIJ104" s="631"/>
      <c r="DIK104" s="631"/>
      <c r="DIL104" s="631"/>
      <c r="DIM104" s="631"/>
      <c r="DIN104" s="631"/>
      <c r="DIO104" s="631"/>
      <c r="DIP104" s="631"/>
      <c r="DIQ104" s="631"/>
      <c r="DIR104" s="631"/>
      <c r="DIS104" s="631"/>
      <c r="DIT104" s="631"/>
      <c r="DIU104" s="631"/>
      <c r="DIV104" s="631"/>
      <c r="DIW104" s="631"/>
      <c r="DIX104" s="631"/>
      <c r="DIY104" s="631"/>
      <c r="DIZ104" s="631"/>
      <c r="DJA104" s="631"/>
      <c r="DJB104" s="631"/>
      <c r="DJC104" s="631"/>
      <c r="DJD104" s="631"/>
      <c r="DJE104" s="631"/>
      <c r="DJF104" s="631"/>
      <c r="DJG104" s="631"/>
      <c r="DJH104" s="631"/>
      <c r="DJI104" s="631"/>
      <c r="DJJ104" s="631"/>
      <c r="DJK104" s="631"/>
      <c r="DJL104" s="631"/>
      <c r="DJM104" s="631"/>
      <c r="DJN104" s="631"/>
      <c r="DJO104" s="631"/>
      <c r="DJP104" s="631"/>
      <c r="DJQ104" s="631"/>
      <c r="DJR104" s="631"/>
      <c r="DJS104" s="631"/>
      <c r="DJT104" s="631"/>
      <c r="DJU104" s="631"/>
      <c r="DJV104" s="631"/>
      <c r="DJW104" s="631"/>
      <c r="DJX104" s="631"/>
      <c r="DJY104" s="631"/>
      <c r="DJZ104" s="631"/>
      <c r="DKA104" s="631"/>
      <c r="DKB104" s="631"/>
      <c r="DKC104" s="631"/>
      <c r="DKD104" s="631"/>
      <c r="DKE104" s="631"/>
      <c r="DKF104" s="631"/>
      <c r="DKG104" s="631"/>
      <c r="DKH104" s="631"/>
      <c r="DKI104" s="631"/>
      <c r="DKJ104" s="631"/>
      <c r="DKK104" s="631"/>
      <c r="DKL104" s="631"/>
      <c r="DKM104" s="631"/>
      <c r="DKN104" s="631"/>
      <c r="DKO104" s="631"/>
      <c r="DKP104" s="631"/>
      <c r="DKQ104" s="631"/>
      <c r="DKR104" s="631"/>
      <c r="DKS104" s="631"/>
      <c r="DKT104" s="631"/>
      <c r="DKU104" s="631"/>
      <c r="DKV104" s="631"/>
      <c r="DKW104" s="631"/>
      <c r="DKX104" s="631"/>
      <c r="DKY104" s="631"/>
      <c r="DKZ104" s="631"/>
      <c r="DLA104" s="631"/>
      <c r="DLB104" s="631"/>
      <c r="DLC104" s="631"/>
      <c r="DLD104" s="631"/>
      <c r="DLE104" s="631"/>
      <c r="DLF104" s="631"/>
      <c r="DLG104" s="631"/>
      <c r="DLH104" s="631"/>
      <c r="DLI104" s="631"/>
      <c r="DLJ104" s="631"/>
      <c r="DLK104" s="631"/>
      <c r="DLL104" s="631"/>
      <c r="DLM104" s="631"/>
      <c r="DLN104" s="631"/>
      <c r="DLO104" s="631"/>
      <c r="DLP104" s="631"/>
      <c r="DLQ104" s="631"/>
      <c r="DLR104" s="631"/>
      <c r="DLS104" s="631"/>
      <c r="DLT104" s="631"/>
      <c r="DLU104" s="631"/>
      <c r="DLV104" s="631"/>
      <c r="DLW104" s="631"/>
      <c r="DLX104" s="631"/>
      <c r="DLY104" s="631"/>
      <c r="DLZ104" s="631"/>
      <c r="DMA104" s="631"/>
      <c r="DMB104" s="631"/>
      <c r="DMC104" s="631"/>
      <c r="DMD104" s="631"/>
      <c r="DME104" s="631"/>
      <c r="DMF104" s="631"/>
      <c r="DMG104" s="631"/>
      <c r="DMH104" s="631"/>
      <c r="DMI104" s="631"/>
      <c r="DMJ104" s="631"/>
      <c r="DMK104" s="631"/>
      <c r="DML104" s="631"/>
      <c r="DMM104" s="631"/>
      <c r="DMN104" s="631"/>
      <c r="DMO104" s="631"/>
      <c r="DMP104" s="631"/>
      <c r="DMQ104" s="631"/>
      <c r="DMR104" s="631"/>
      <c r="DMS104" s="631"/>
      <c r="DMT104" s="631"/>
      <c r="DMU104" s="631"/>
      <c r="DMV104" s="631"/>
      <c r="DMW104" s="631"/>
      <c r="DMX104" s="631"/>
      <c r="DMY104" s="631"/>
      <c r="DMZ104" s="631"/>
      <c r="DNA104" s="631"/>
      <c r="DNB104" s="631"/>
      <c r="DNC104" s="631"/>
      <c r="DND104" s="631"/>
      <c r="DNE104" s="631"/>
      <c r="DNF104" s="631"/>
      <c r="DNG104" s="631"/>
      <c r="DNH104" s="631"/>
      <c r="DNI104" s="631"/>
      <c r="DNJ104" s="631"/>
      <c r="DNK104" s="631"/>
      <c r="DNL104" s="631"/>
      <c r="DNM104" s="631"/>
      <c r="DNN104" s="631"/>
      <c r="DNO104" s="631"/>
      <c r="DNP104" s="631"/>
      <c r="DNQ104" s="631"/>
      <c r="DNR104" s="631"/>
      <c r="DNS104" s="631"/>
      <c r="DNT104" s="631"/>
      <c r="DNU104" s="631"/>
      <c r="DNV104" s="631"/>
      <c r="DNW104" s="631"/>
      <c r="DNX104" s="631"/>
      <c r="DNY104" s="631"/>
      <c r="DNZ104" s="631"/>
      <c r="DOA104" s="631"/>
      <c r="DOB104" s="631"/>
      <c r="DOC104" s="631"/>
      <c r="DOD104" s="631"/>
      <c r="DOE104" s="631"/>
      <c r="DOF104" s="631"/>
      <c r="DOG104" s="631"/>
      <c r="DOH104" s="631"/>
      <c r="DOI104" s="631"/>
      <c r="DOJ104" s="631"/>
      <c r="DOK104" s="631"/>
      <c r="DOL104" s="631"/>
      <c r="DOM104" s="631"/>
      <c r="DON104" s="631"/>
      <c r="DOO104" s="631"/>
      <c r="DOP104" s="631"/>
      <c r="DOQ104" s="631"/>
      <c r="DOR104" s="631"/>
      <c r="DOS104" s="631"/>
      <c r="DOT104" s="631"/>
      <c r="DOU104" s="631"/>
      <c r="DOV104" s="631"/>
      <c r="DOW104" s="631"/>
      <c r="DOX104" s="631"/>
      <c r="DOY104" s="631"/>
      <c r="DOZ104" s="631"/>
      <c r="DPA104" s="631"/>
      <c r="DPB104" s="631"/>
      <c r="DPC104" s="631"/>
      <c r="DPD104" s="631"/>
      <c r="DPE104" s="631"/>
      <c r="DPF104" s="631"/>
      <c r="DPG104" s="631"/>
      <c r="DPH104" s="631"/>
      <c r="DPI104" s="631"/>
      <c r="DPJ104" s="631"/>
      <c r="DPK104" s="631"/>
      <c r="DPL104" s="631"/>
      <c r="DPM104" s="631"/>
      <c r="DPN104" s="631"/>
      <c r="DPO104" s="631"/>
      <c r="DPP104" s="631"/>
      <c r="DPQ104" s="631"/>
      <c r="DPR104" s="631"/>
      <c r="DPS104" s="631"/>
      <c r="DPT104" s="631"/>
      <c r="DPU104" s="631"/>
      <c r="DPV104" s="631"/>
      <c r="DPW104" s="631"/>
      <c r="DPX104" s="631"/>
      <c r="DPY104" s="631"/>
      <c r="DPZ104" s="631"/>
      <c r="DQA104" s="631"/>
      <c r="DQB104" s="631"/>
      <c r="DQC104" s="631"/>
      <c r="DQD104" s="631"/>
      <c r="DQE104" s="631"/>
      <c r="DQF104" s="631"/>
      <c r="DQG104" s="631"/>
      <c r="DQH104" s="631"/>
      <c r="DQI104" s="631"/>
      <c r="DQJ104" s="631"/>
      <c r="DQK104" s="631"/>
      <c r="DQL104" s="631"/>
      <c r="DQM104" s="631"/>
      <c r="DQN104" s="631"/>
      <c r="DQO104" s="631"/>
      <c r="DQP104" s="631"/>
      <c r="DQQ104" s="631"/>
      <c r="DQR104" s="631"/>
      <c r="DQS104" s="631"/>
      <c r="DQT104" s="631"/>
      <c r="DQU104" s="631"/>
      <c r="DQV104" s="631"/>
      <c r="DQW104" s="631"/>
      <c r="DQX104" s="631"/>
      <c r="DQY104" s="631"/>
      <c r="DQZ104" s="631"/>
      <c r="DRA104" s="631"/>
      <c r="DRB104" s="631"/>
      <c r="DRC104" s="631"/>
      <c r="DRD104" s="631"/>
      <c r="DRE104" s="631"/>
      <c r="DRF104" s="631"/>
      <c r="DRG104" s="631"/>
      <c r="DRH104" s="631"/>
      <c r="DRI104" s="631"/>
      <c r="DRJ104" s="631"/>
      <c r="DRK104" s="631"/>
      <c r="DRL104" s="631"/>
      <c r="DRM104" s="631"/>
      <c r="DRN104" s="631"/>
      <c r="DRO104" s="631"/>
      <c r="DRP104" s="631"/>
      <c r="DRQ104" s="631"/>
      <c r="DRR104" s="631"/>
      <c r="DRS104" s="631"/>
      <c r="DRT104" s="631"/>
      <c r="DRU104" s="631"/>
      <c r="DRV104" s="631"/>
      <c r="DRW104" s="631"/>
      <c r="DRX104" s="631"/>
      <c r="DRY104" s="631"/>
      <c r="DRZ104" s="631"/>
      <c r="DSA104" s="631"/>
      <c r="DSB104" s="631"/>
      <c r="DSC104" s="631"/>
      <c r="DSD104" s="631"/>
      <c r="DSE104" s="631"/>
      <c r="DSF104" s="631"/>
      <c r="DSG104" s="631"/>
      <c r="DSH104" s="631"/>
      <c r="DSI104" s="631"/>
      <c r="DSJ104" s="631"/>
      <c r="DSK104" s="631"/>
      <c r="DSL104" s="631"/>
      <c r="DSM104" s="631"/>
      <c r="DSN104" s="631"/>
      <c r="DSO104" s="631"/>
      <c r="DSP104" s="631"/>
      <c r="DSQ104" s="631"/>
      <c r="DSR104" s="631"/>
      <c r="DSS104" s="631"/>
      <c r="DST104" s="631"/>
      <c r="DSU104" s="631"/>
      <c r="DSV104" s="631"/>
      <c r="DSW104" s="631"/>
      <c r="DSX104" s="631"/>
      <c r="DSY104" s="631"/>
      <c r="DSZ104" s="631"/>
      <c r="DTA104" s="631"/>
      <c r="DTB104" s="631"/>
      <c r="DTC104" s="631"/>
      <c r="DTD104" s="631"/>
      <c r="DTE104" s="631"/>
      <c r="DTF104" s="631"/>
      <c r="DTG104" s="631"/>
      <c r="DTH104" s="631"/>
      <c r="DTI104" s="631"/>
      <c r="DTJ104" s="631"/>
      <c r="DTK104" s="631"/>
      <c r="DTL104" s="631"/>
      <c r="DTM104" s="631"/>
      <c r="DTN104" s="631"/>
      <c r="DTO104" s="631"/>
      <c r="DTP104" s="631"/>
      <c r="DTQ104" s="631"/>
      <c r="DTR104" s="631"/>
      <c r="DTS104" s="631"/>
      <c r="DTT104" s="631"/>
      <c r="DTU104" s="631"/>
      <c r="DTV104" s="631"/>
      <c r="DTW104" s="631"/>
      <c r="DTX104" s="631"/>
      <c r="DTY104" s="631"/>
      <c r="DTZ104" s="631"/>
      <c r="DUA104" s="631"/>
      <c r="DUB104" s="631"/>
      <c r="DUC104" s="631"/>
      <c r="DUD104" s="631"/>
      <c r="DUE104" s="631"/>
      <c r="DUF104" s="631"/>
      <c r="DUG104" s="631"/>
      <c r="DUH104" s="631"/>
      <c r="DUI104" s="631"/>
      <c r="DUJ104" s="631"/>
      <c r="DUK104" s="631"/>
      <c r="DUL104" s="631"/>
      <c r="DUM104" s="631"/>
      <c r="DUN104" s="631"/>
      <c r="DUO104" s="631"/>
      <c r="DUP104" s="631"/>
      <c r="DUQ104" s="631"/>
      <c r="DUR104" s="631"/>
      <c r="DUS104" s="631"/>
      <c r="DUT104" s="631"/>
      <c r="DUU104" s="631"/>
      <c r="DUV104" s="631"/>
      <c r="DUW104" s="631"/>
      <c r="DUX104" s="631"/>
      <c r="DUY104" s="631"/>
      <c r="DUZ104" s="631"/>
      <c r="DVA104" s="631"/>
      <c r="DVB104" s="631"/>
      <c r="DVC104" s="631"/>
      <c r="DVD104" s="631"/>
      <c r="DVE104" s="631"/>
      <c r="DVF104" s="631"/>
      <c r="DVG104" s="631"/>
      <c r="DVH104" s="631"/>
      <c r="DVI104" s="631"/>
      <c r="DVJ104" s="631"/>
      <c r="DVK104" s="631"/>
      <c r="DVL104" s="631"/>
      <c r="DVM104" s="631"/>
      <c r="DVN104" s="631"/>
      <c r="DVO104" s="631"/>
      <c r="DVP104" s="631"/>
      <c r="DVQ104" s="631"/>
      <c r="DVR104" s="631"/>
      <c r="DVS104" s="631"/>
      <c r="DVT104" s="631"/>
      <c r="DVU104" s="631"/>
      <c r="DVV104" s="631"/>
      <c r="DVW104" s="631"/>
      <c r="DVX104" s="631"/>
      <c r="DVY104" s="631"/>
      <c r="DVZ104" s="631"/>
      <c r="DWA104" s="631"/>
      <c r="DWB104" s="631"/>
      <c r="DWC104" s="631"/>
      <c r="DWD104" s="631"/>
      <c r="DWE104" s="631"/>
      <c r="DWF104" s="631"/>
      <c r="DWG104" s="631"/>
      <c r="DWH104" s="631"/>
      <c r="DWI104" s="631"/>
      <c r="DWJ104" s="631"/>
      <c r="DWK104" s="631"/>
      <c r="DWL104" s="631"/>
      <c r="DWM104" s="631"/>
      <c r="DWN104" s="631"/>
      <c r="DWO104" s="631"/>
      <c r="DWP104" s="631"/>
      <c r="DWQ104" s="631"/>
      <c r="DWR104" s="631"/>
      <c r="DWS104" s="631"/>
      <c r="DWT104" s="631"/>
      <c r="DWU104" s="631"/>
      <c r="DWV104" s="631"/>
      <c r="DWW104" s="631"/>
      <c r="DWX104" s="631"/>
      <c r="DWY104" s="631"/>
      <c r="DWZ104" s="631"/>
      <c r="DXA104" s="631"/>
      <c r="DXB104" s="631"/>
      <c r="DXC104" s="631"/>
      <c r="DXD104" s="631"/>
      <c r="DXE104" s="631"/>
      <c r="DXF104" s="631"/>
      <c r="DXG104" s="631"/>
      <c r="DXH104" s="631"/>
      <c r="DXI104" s="631"/>
      <c r="DXJ104" s="631"/>
      <c r="DXK104" s="631"/>
      <c r="DXL104" s="631"/>
      <c r="DXM104" s="631"/>
      <c r="DXN104" s="631"/>
      <c r="DXO104" s="631"/>
      <c r="DXP104" s="631"/>
      <c r="DXQ104" s="631"/>
      <c r="DXR104" s="631"/>
      <c r="DXS104" s="631"/>
      <c r="DXT104" s="631"/>
      <c r="DXU104" s="631"/>
      <c r="DXV104" s="631"/>
      <c r="DXW104" s="631"/>
      <c r="DXX104" s="631"/>
      <c r="DXY104" s="631"/>
      <c r="DXZ104" s="631"/>
      <c r="DYA104" s="631"/>
      <c r="DYB104" s="631"/>
      <c r="DYC104" s="631"/>
      <c r="DYD104" s="631"/>
      <c r="DYE104" s="631"/>
      <c r="DYF104" s="631"/>
      <c r="DYG104" s="631"/>
      <c r="DYH104" s="631"/>
      <c r="DYI104" s="631"/>
      <c r="DYJ104" s="631"/>
      <c r="DYK104" s="631"/>
      <c r="DYL104" s="631"/>
      <c r="DYM104" s="631"/>
      <c r="DYN104" s="631"/>
      <c r="DYO104" s="631"/>
      <c r="DYP104" s="631"/>
      <c r="DYQ104" s="631"/>
      <c r="DYR104" s="631"/>
      <c r="DYS104" s="631"/>
      <c r="DYT104" s="631"/>
      <c r="DYU104" s="631"/>
      <c r="DYV104" s="631"/>
      <c r="DYW104" s="631"/>
      <c r="DYX104" s="631"/>
      <c r="DYY104" s="631"/>
      <c r="DYZ104" s="631"/>
      <c r="DZA104" s="631"/>
      <c r="DZB104" s="631"/>
      <c r="DZC104" s="631"/>
      <c r="DZD104" s="631"/>
      <c r="DZE104" s="631"/>
      <c r="DZF104" s="631"/>
      <c r="DZG104" s="631"/>
      <c r="DZH104" s="631"/>
      <c r="DZI104" s="631"/>
      <c r="DZJ104" s="631"/>
      <c r="DZK104" s="631"/>
      <c r="DZL104" s="631"/>
      <c r="DZM104" s="631"/>
      <c r="DZN104" s="631"/>
      <c r="DZO104" s="631"/>
      <c r="DZP104" s="631"/>
      <c r="DZQ104" s="631"/>
      <c r="DZR104" s="631"/>
      <c r="DZS104" s="631"/>
      <c r="DZT104" s="631"/>
      <c r="DZU104" s="631"/>
      <c r="DZV104" s="631"/>
      <c r="DZW104" s="631"/>
      <c r="DZX104" s="631"/>
      <c r="DZY104" s="631"/>
      <c r="DZZ104" s="631"/>
      <c r="EAA104" s="631"/>
      <c r="EAB104" s="631"/>
      <c r="EAC104" s="631"/>
      <c r="EAD104" s="631"/>
      <c r="EAE104" s="631"/>
      <c r="EAF104" s="631"/>
      <c r="EAG104" s="631"/>
      <c r="EAH104" s="631"/>
      <c r="EAI104" s="631"/>
      <c r="EAJ104" s="631"/>
      <c r="EAK104" s="631"/>
      <c r="EAL104" s="631"/>
      <c r="EAM104" s="631"/>
      <c r="EAN104" s="631"/>
      <c r="EAO104" s="631"/>
      <c r="EAP104" s="631"/>
      <c r="EAQ104" s="631"/>
      <c r="EAR104" s="631"/>
      <c r="EAS104" s="631"/>
      <c r="EAT104" s="631"/>
      <c r="EAU104" s="631"/>
      <c r="EAV104" s="631"/>
      <c r="EAW104" s="631"/>
      <c r="EAX104" s="631"/>
      <c r="EAY104" s="631"/>
      <c r="EAZ104" s="631"/>
      <c r="EBA104" s="631"/>
      <c r="EBB104" s="631"/>
      <c r="EBC104" s="631"/>
      <c r="EBD104" s="631"/>
      <c r="EBE104" s="631"/>
      <c r="EBF104" s="631"/>
      <c r="EBG104" s="631"/>
      <c r="EBH104" s="631"/>
      <c r="EBI104" s="631"/>
      <c r="EBJ104" s="631"/>
      <c r="EBK104" s="631"/>
      <c r="EBL104" s="631"/>
      <c r="EBM104" s="631"/>
      <c r="EBN104" s="631"/>
      <c r="EBO104" s="631"/>
      <c r="EBP104" s="631"/>
      <c r="EBQ104" s="631"/>
      <c r="EBR104" s="631"/>
      <c r="EBS104" s="631"/>
      <c r="EBT104" s="631"/>
      <c r="EBU104" s="631"/>
      <c r="EBV104" s="631"/>
      <c r="EBW104" s="631"/>
      <c r="EBX104" s="631"/>
      <c r="EBY104" s="631"/>
      <c r="EBZ104" s="631"/>
      <c r="ECA104" s="631"/>
      <c r="ECB104" s="631"/>
      <c r="ECC104" s="631"/>
      <c r="ECD104" s="631"/>
      <c r="ECE104" s="631"/>
      <c r="ECF104" s="631"/>
      <c r="ECG104" s="631"/>
      <c r="ECH104" s="631"/>
      <c r="ECI104" s="631"/>
      <c r="ECJ104" s="631"/>
      <c r="ECK104" s="631"/>
      <c r="ECL104" s="631"/>
      <c r="ECM104" s="631"/>
      <c r="ECN104" s="631"/>
      <c r="ECO104" s="631"/>
      <c r="ECP104" s="631"/>
      <c r="ECQ104" s="631"/>
      <c r="ECR104" s="631"/>
      <c r="ECS104" s="631"/>
      <c r="ECT104" s="631"/>
      <c r="ECU104" s="631"/>
      <c r="ECV104" s="631"/>
      <c r="ECW104" s="631"/>
      <c r="ECX104" s="631"/>
      <c r="ECY104" s="631"/>
      <c r="ECZ104" s="631"/>
      <c r="EDA104" s="631"/>
      <c r="EDB104" s="631"/>
      <c r="EDC104" s="631"/>
      <c r="EDD104" s="631"/>
      <c r="EDE104" s="631"/>
      <c r="EDF104" s="631"/>
      <c r="EDG104" s="631"/>
      <c r="EDH104" s="631"/>
      <c r="EDI104" s="631"/>
      <c r="EDJ104" s="631"/>
      <c r="EDK104" s="631"/>
      <c r="EDL104" s="631"/>
      <c r="EDM104" s="631"/>
      <c r="EDN104" s="631"/>
      <c r="EDO104" s="631"/>
      <c r="EDP104" s="631"/>
      <c r="EDQ104" s="631"/>
      <c r="EDR104" s="631"/>
      <c r="EDS104" s="631"/>
      <c r="EDT104" s="631"/>
      <c r="EDU104" s="631"/>
      <c r="EDV104" s="631"/>
      <c r="EDW104" s="631"/>
      <c r="EDX104" s="631"/>
      <c r="EDY104" s="631"/>
      <c r="EDZ104" s="631"/>
      <c r="EEA104" s="631"/>
      <c r="EEB104" s="631"/>
      <c r="EEC104" s="631"/>
      <c r="EED104" s="631"/>
      <c r="EEE104" s="631"/>
      <c r="EEF104" s="631"/>
      <c r="EEG104" s="631"/>
      <c r="EEH104" s="631"/>
      <c r="EEI104" s="631"/>
      <c r="EEJ104" s="631"/>
      <c r="EEK104" s="631"/>
      <c r="EEL104" s="631"/>
      <c r="EEM104" s="631"/>
      <c r="EEN104" s="631"/>
      <c r="EEO104" s="631"/>
      <c r="EEP104" s="631"/>
      <c r="EEQ104" s="631"/>
      <c r="EER104" s="631"/>
      <c r="EES104" s="631"/>
      <c r="EET104" s="631"/>
      <c r="EEU104" s="631"/>
      <c r="EEV104" s="631"/>
      <c r="EEW104" s="631"/>
      <c r="EEX104" s="631"/>
      <c r="EEY104" s="631"/>
      <c r="EEZ104" s="631"/>
      <c r="EFA104" s="631"/>
      <c r="EFB104" s="631"/>
      <c r="EFC104" s="631"/>
      <c r="EFD104" s="631"/>
      <c r="EFE104" s="631"/>
      <c r="EFF104" s="631"/>
      <c r="EFG104" s="631"/>
      <c r="EFH104" s="631"/>
      <c r="EFI104" s="631"/>
      <c r="EFJ104" s="631"/>
      <c r="EFK104" s="631"/>
      <c r="EFL104" s="631"/>
      <c r="EFM104" s="631"/>
      <c r="EFN104" s="631"/>
      <c r="EFO104" s="631"/>
      <c r="EFP104" s="631"/>
      <c r="EFQ104" s="631"/>
      <c r="EFR104" s="631"/>
      <c r="EFS104" s="631"/>
      <c r="EFT104" s="631"/>
      <c r="EFU104" s="631"/>
      <c r="EFV104" s="631"/>
      <c r="EFW104" s="631"/>
      <c r="EFX104" s="631"/>
      <c r="EFY104" s="631"/>
      <c r="EFZ104" s="631"/>
      <c r="EGA104" s="631"/>
      <c r="EGB104" s="631"/>
      <c r="EGC104" s="631"/>
      <c r="EGD104" s="631"/>
      <c r="EGE104" s="631"/>
      <c r="EGF104" s="631"/>
      <c r="EGG104" s="631"/>
      <c r="EGH104" s="631"/>
      <c r="EGI104" s="631"/>
      <c r="EGJ104" s="631"/>
      <c r="EGK104" s="631"/>
      <c r="EGL104" s="631"/>
      <c r="EGM104" s="631"/>
      <c r="EGN104" s="631"/>
      <c r="EGO104" s="631"/>
      <c r="EGP104" s="631"/>
      <c r="EGQ104" s="631"/>
      <c r="EGR104" s="631"/>
      <c r="EGS104" s="631"/>
      <c r="EGT104" s="631"/>
      <c r="EGU104" s="631"/>
      <c r="EGV104" s="631"/>
      <c r="EGW104" s="631"/>
      <c r="EGX104" s="631"/>
      <c r="EGY104" s="631"/>
      <c r="EGZ104" s="631"/>
      <c r="EHA104" s="631"/>
      <c r="EHB104" s="631"/>
      <c r="EHC104" s="631"/>
      <c r="EHD104" s="631"/>
      <c r="EHE104" s="631"/>
      <c r="EHF104" s="631"/>
      <c r="EHG104" s="631"/>
      <c r="EHH104" s="631"/>
      <c r="EHI104" s="631"/>
      <c r="EHJ104" s="631"/>
      <c r="EHK104" s="631"/>
      <c r="EHL104" s="631"/>
      <c r="EHM104" s="631"/>
      <c r="EHN104" s="631"/>
      <c r="EHO104" s="631"/>
      <c r="EHP104" s="631"/>
      <c r="EHQ104" s="631"/>
      <c r="EHR104" s="631"/>
      <c r="EHS104" s="631"/>
      <c r="EHT104" s="631"/>
      <c r="EHU104" s="631"/>
      <c r="EHV104" s="631"/>
      <c r="EHW104" s="631"/>
      <c r="EHX104" s="631"/>
      <c r="EHY104" s="631"/>
      <c r="EHZ104" s="631"/>
      <c r="EIA104" s="631"/>
      <c r="EIB104" s="631"/>
      <c r="EIC104" s="631"/>
      <c r="EID104" s="631"/>
      <c r="EIE104" s="631"/>
      <c r="EIF104" s="631"/>
      <c r="EIG104" s="631"/>
      <c r="EIH104" s="631"/>
      <c r="EII104" s="631"/>
      <c r="EIJ104" s="631"/>
      <c r="EIK104" s="631"/>
      <c r="EIL104" s="631"/>
      <c r="EIM104" s="631"/>
      <c r="EIN104" s="631"/>
      <c r="EIO104" s="631"/>
      <c r="EIP104" s="631"/>
      <c r="EIQ104" s="631"/>
      <c r="EIR104" s="631"/>
      <c r="EIS104" s="631"/>
      <c r="EIT104" s="631"/>
      <c r="EIU104" s="631"/>
      <c r="EIV104" s="631"/>
      <c r="EIW104" s="631"/>
      <c r="EIX104" s="631"/>
      <c r="EIY104" s="631"/>
      <c r="EIZ104" s="631"/>
      <c r="EJA104" s="631"/>
      <c r="EJB104" s="631"/>
      <c r="EJC104" s="631"/>
      <c r="EJD104" s="631"/>
      <c r="EJE104" s="631"/>
      <c r="EJF104" s="631"/>
      <c r="EJG104" s="631"/>
      <c r="EJH104" s="631"/>
      <c r="EJI104" s="631"/>
      <c r="EJJ104" s="631"/>
      <c r="EJK104" s="631"/>
      <c r="EJL104" s="631"/>
      <c r="EJM104" s="631"/>
      <c r="EJN104" s="631"/>
      <c r="EJO104" s="631"/>
      <c r="EJP104" s="631"/>
      <c r="EJQ104" s="631"/>
      <c r="EJR104" s="631"/>
      <c r="EJS104" s="631"/>
      <c r="EJT104" s="631"/>
      <c r="EJU104" s="631"/>
      <c r="EJV104" s="631"/>
      <c r="EJW104" s="631"/>
      <c r="EJX104" s="631"/>
      <c r="EJY104" s="631"/>
      <c r="EJZ104" s="631"/>
      <c r="EKA104" s="631"/>
      <c r="EKB104" s="631"/>
      <c r="EKC104" s="631"/>
      <c r="EKD104" s="631"/>
      <c r="EKE104" s="631"/>
      <c r="EKF104" s="631"/>
      <c r="EKG104" s="631"/>
      <c r="EKH104" s="631"/>
      <c r="EKI104" s="631"/>
      <c r="EKJ104" s="631"/>
      <c r="EKK104" s="631"/>
      <c r="EKL104" s="631"/>
      <c r="EKM104" s="631"/>
      <c r="EKN104" s="631"/>
      <c r="EKO104" s="631"/>
      <c r="EKP104" s="631"/>
      <c r="EKQ104" s="631"/>
      <c r="EKR104" s="631"/>
      <c r="EKS104" s="631"/>
      <c r="EKT104" s="631"/>
      <c r="EKU104" s="631"/>
      <c r="EKV104" s="631"/>
      <c r="EKW104" s="631"/>
      <c r="EKX104" s="631"/>
      <c r="EKY104" s="631"/>
      <c r="EKZ104" s="631"/>
      <c r="ELA104" s="631"/>
      <c r="ELB104" s="631"/>
      <c r="ELC104" s="631"/>
      <c r="ELD104" s="631"/>
      <c r="ELE104" s="631"/>
      <c r="ELF104" s="631"/>
      <c r="ELG104" s="631"/>
      <c r="ELH104" s="631"/>
      <c r="ELI104" s="631"/>
      <c r="ELJ104" s="631"/>
      <c r="ELK104" s="631"/>
      <c r="ELL104" s="631"/>
      <c r="ELM104" s="631"/>
      <c r="ELN104" s="631"/>
      <c r="ELO104" s="631"/>
      <c r="ELP104" s="631"/>
      <c r="ELQ104" s="631"/>
      <c r="ELR104" s="631"/>
      <c r="ELS104" s="631"/>
      <c r="ELT104" s="631"/>
      <c r="ELU104" s="631"/>
      <c r="ELV104" s="631"/>
      <c r="ELW104" s="631"/>
      <c r="ELX104" s="631"/>
      <c r="ELY104" s="631"/>
      <c r="ELZ104" s="631"/>
      <c r="EMA104" s="631"/>
      <c r="EMB104" s="631"/>
      <c r="EMC104" s="631"/>
      <c r="EMD104" s="631"/>
      <c r="EME104" s="631"/>
      <c r="EMF104" s="631"/>
      <c r="EMG104" s="631"/>
      <c r="EMH104" s="631"/>
      <c r="EMI104" s="631"/>
      <c r="EMJ104" s="631"/>
      <c r="EMK104" s="631"/>
      <c r="EML104" s="631"/>
      <c r="EMM104" s="631"/>
      <c r="EMN104" s="631"/>
      <c r="EMO104" s="631"/>
      <c r="EMP104" s="631"/>
      <c r="EMQ104" s="631"/>
      <c r="EMR104" s="631"/>
      <c r="EMS104" s="631"/>
      <c r="EMT104" s="631"/>
      <c r="EMU104" s="631"/>
      <c r="EMV104" s="631"/>
      <c r="EMW104" s="631"/>
      <c r="EMX104" s="631"/>
      <c r="EMY104" s="631"/>
      <c r="EMZ104" s="631"/>
      <c r="ENA104" s="631"/>
      <c r="ENB104" s="631"/>
      <c r="ENC104" s="631"/>
      <c r="END104" s="631"/>
      <c r="ENE104" s="631"/>
      <c r="ENF104" s="631"/>
      <c r="ENG104" s="631"/>
      <c r="ENH104" s="631"/>
      <c r="ENI104" s="631"/>
      <c r="ENJ104" s="631"/>
      <c r="ENK104" s="631"/>
      <c r="ENL104" s="631"/>
      <c r="ENM104" s="631"/>
      <c r="ENN104" s="631"/>
      <c r="ENO104" s="631"/>
      <c r="ENP104" s="631"/>
      <c r="ENQ104" s="631"/>
      <c r="ENR104" s="631"/>
      <c r="ENS104" s="631"/>
      <c r="ENT104" s="631"/>
      <c r="ENU104" s="631"/>
      <c r="ENV104" s="631"/>
      <c r="ENW104" s="631"/>
      <c r="ENX104" s="631"/>
      <c r="ENY104" s="631"/>
      <c r="ENZ104" s="631"/>
      <c r="EOA104" s="631"/>
      <c r="EOB104" s="631"/>
      <c r="EOC104" s="631"/>
      <c r="EOD104" s="631"/>
      <c r="EOE104" s="631"/>
      <c r="EOF104" s="631"/>
      <c r="EOG104" s="631"/>
      <c r="EOH104" s="631"/>
      <c r="EOI104" s="631"/>
      <c r="EOJ104" s="631"/>
      <c r="EOK104" s="631"/>
      <c r="EOL104" s="631"/>
      <c r="EOM104" s="631"/>
      <c r="EON104" s="631"/>
      <c r="EOO104" s="631"/>
      <c r="EOP104" s="631"/>
      <c r="EOQ104" s="631"/>
      <c r="EOR104" s="631"/>
      <c r="EOS104" s="631"/>
      <c r="EOT104" s="631"/>
      <c r="EOU104" s="631"/>
      <c r="EOV104" s="631"/>
      <c r="EOW104" s="631"/>
      <c r="EOX104" s="631"/>
      <c r="EOY104" s="631"/>
      <c r="EOZ104" s="631"/>
      <c r="EPA104" s="631"/>
      <c r="EPB104" s="631"/>
      <c r="EPC104" s="631"/>
      <c r="EPD104" s="631"/>
      <c r="EPE104" s="631"/>
      <c r="EPF104" s="631"/>
      <c r="EPG104" s="631"/>
      <c r="EPH104" s="631"/>
      <c r="EPI104" s="631"/>
      <c r="EPJ104" s="631"/>
      <c r="EPK104" s="631"/>
      <c r="EPL104" s="631"/>
      <c r="EPM104" s="631"/>
      <c r="EPN104" s="631"/>
      <c r="EPO104" s="631"/>
      <c r="EPP104" s="631"/>
      <c r="EPQ104" s="631"/>
      <c r="EPR104" s="631"/>
      <c r="EPS104" s="631"/>
      <c r="EPT104" s="631"/>
      <c r="EPU104" s="631"/>
      <c r="EPV104" s="631"/>
      <c r="EPW104" s="631"/>
      <c r="EPX104" s="631"/>
      <c r="EPY104" s="631"/>
      <c r="EPZ104" s="631"/>
      <c r="EQA104" s="631"/>
      <c r="EQB104" s="631"/>
      <c r="EQC104" s="631"/>
      <c r="EQD104" s="631"/>
      <c r="EQE104" s="631"/>
      <c r="EQF104" s="631"/>
      <c r="EQG104" s="631"/>
      <c r="EQH104" s="631"/>
      <c r="EQI104" s="631"/>
      <c r="EQJ104" s="631"/>
      <c r="EQK104" s="631"/>
      <c r="EQL104" s="631"/>
      <c r="EQM104" s="631"/>
      <c r="EQN104" s="631"/>
      <c r="EQO104" s="631"/>
      <c r="EQP104" s="631"/>
      <c r="EQQ104" s="631"/>
      <c r="EQR104" s="631"/>
      <c r="EQS104" s="631"/>
      <c r="EQT104" s="631"/>
      <c r="EQU104" s="631"/>
      <c r="EQV104" s="631"/>
      <c r="EQW104" s="631"/>
      <c r="EQX104" s="631"/>
      <c r="EQY104" s="631"/>
      <c r="EQZ104" s="631"/>
      <c r="ERA104" s="631"/>
      <c r="ERB104" s="631"/>
      <c r="ERC104" s="631"/>
      <c r="ERD104" s="631"/>
      <c r="ERE104" s="631"/>
      <c r="ERF104" s="631"/>
      <c r="ERG104" s="631"/>
      <c r="ERH104" s="631"/>
      <c r="ERI104" s="631"/>
      <c r="ERJ104" s="631"/>
      <c r="ERK104" s="631"/>
      <c r="ERL104" s="631"/>
      <c r="ERM104" s="631"/>
      <c r="ERN104" s="631"/>
      <c r="ERO104" s="631"/>
      <c r="ERP104" s="631"/>
      <c r="ERQ104" s="631"/>
      <c r="ERR104" s="631"/>
      <c r="ERS104" s="631"/>
      <c r="ERT104" s="631"/>
      <c r="ERU104" s="631"/>
      <c r="ERV104" s="631"/>
      <c r="ERW104" s="631"/>
      <c r="ERX104" s="631"/>
      <c r="ERY104" s="631"/>
      <c r="ERZ104" s="631"/>
      <c r="ESA104" s="631"/>
      <c r="ESB104" s="631"/>
      <c r="ESC104" s="631"/>
      <c r="ESD104" s="631"/>
      <c r="ESE104" s="631"/>
      <c r="ESF104" s="631"/>
      <c r="ESG104" s="631"/>
      <c r="ESH104" s="631"/>
      <c r="ESI104" s="631"/>
      <c r="ESJ104" s="631"/>
      <c r="ESK104" s="631"/>
      <c r="ESL104" s="631"/>
      <c r="ESM104" s="631"/>
      <c r="ESN104" s="631"/>
      <c r="ESO104" s="631"/>
      <c r="ESP104" s="631"/>
      <c r="ESQ104" s="631"/>
      <c r="ESR104" s="631"/>
      <c r="ESS104" s="631"/>
      <c r="EST104" s="631"/>
      <c r="ESU104" s="631"/>
      <c r="ESV104" s="631"/>
      <c r="ESW104" s="631"/>
      <c r="ESX104" s="631"/>
      <c r="ESY104" s="631"/>
      <c r="ESZ104" s="631"/>
      <c r="ETA104" s="631"/>
      <c r="ETB104" s="631"/>
      <c r="ETC104" s="631"/>
      <c r="ETD104" s="631"/>
      <c r="ETE104" s="631"/>
      <c r="ETF104" s="631"/>
      <c r="ETG104" s="631"/>
      <c r="ETH104" s="631"/>
      <c r="ETI104" s="631"/>
      <c r="ETJ104" s="631"/>
      <c r="ETK104" s="631"/>
      <c r="ETL104" s="631"/>
      <c r="ETM104" s="631"/>
      <c r="ETN104" s="631"/>
      <c r="ETO104" s="631"/>
      <c r="ETP104" s="631"/>
      <c r="ETQ104" s="631"/>
      <c r="ETR104" s="631"/>
      <c r="ETS104" s="631"/>
      <c r="ETT104" s="631"/>
      <c r="ETU104" s="631"/>
      <c r="ETV104" s="631"/>
      <c r="ETW104" s="631"/>
      <c r="ETX104" s="631"/>
      <c r="ETY104" s="631"/>
      <c r="ETZ104" s="631"/>
      <c r="EUA104" s="631"/>
      <c r="EUB104" s="631"/>
      <c r="EUC104" s="631"/>
      <c r="EUD104" s="631"/>
      <c r="EUE104" s="631"/>
      <c r="EUF104" s="631"/>
      <c r="EUG104" s="631"/>
      <c r="EUH104" s="631"/>
      <c r="EUI104" s="631"/>
      <c r="EUJ104" s="631"/>
      <c r="EUK104" s="631"/>
      <c r="EUL104" s="631"/>
      <c r="EUM104" s="631"/>
      <c r="EUN104" s="631"/>
      <c r="EUO104" s="631"/>
      <c r="EUP104" s="631"/>
      <c r="EUQ104" s="631"/>
      <c r="EUR104" s="631"/>
      <c r="EUS104" s="631"/>
      <c r="EUT104" s="631"/>
      <c r="EUU104" s="631"/>
      <c r="EUV104" s="631"/>
      <c r="EUW104" s="631"/>
      <c r="EUX104" s="631"/>
      <c r="EUY104" s="631"/>
      <c r="EUZ104" s="631"/>
      <c r="EVA104" s="631"/>
      <c r="EVB104" s="631"/>
      <c r="EVC104" s="631"/>
      <c r="EVD104" s="631"/>
      <c r="EVE104" s="631"/>
      <c r="EVF104" s="631"/>
      <c r="EVG104" s="631"/>
      <c r="EVH104" s="631"/>
      <c r="EVI104" s="631"/>
      <c r="EVJ104" s="631"/>
      <c r="EVK104" s="631"/>
      <c r="EVL104" s="631"/>
      <c r="EVM104" s="631"/>
      <c r="EVN104" s="631"/>
      <c r="EVO104" s="631"/>
      <c r="EVP104" s="631"/>
      <c r="EVQ104" s="631"/>
      <c r="EVR104" s="631"/>
      <c r="EVS104" s="631"/>
      <c r="EVT104" s="631"/>
      <c r="EVU104" s="631"/>
      <c r="EVV104" s="631"/>
      <c r="EVW104" s="631"/>
      <c r="EVX104" s="631"/>
      <c r="EVY104" s="631"/>
      <c r="EVZ104" s="631"/>
      <c r="EWA104" s="631"/>
      <c r="EWB104" s="631"/>
      <c r="EWC104" s="631"/>
      <c r="EWD104" s="631"/>
      <c r="EWE104" s="631"/>
      <c r="EWF104" s="631"/>
      <c r="EWG104" s="631"/>
      <c r="EWH104" s="631"/>
      <c r="EWI104" s="631"/>
      <c r="EWJ104" s="631"/>
      <c r="EWK104" s="631"/>
      <c r="EWL104" s="631"/>
      <c r="EWM104" s="631"/>
      <c r="EWN104" s="631"/>
      <c r="EWO104" s="631"/>
      <c r="EWP104" s="631"/>
      <c r="EWQ104" s="631"/>
      <c r="EWR104" s="631"/>
      <c r="EWS104" s="631"/>
      <c r="EWT104" s="631"/>
      <c r="EWU104" s="631"/>
      <c r="EWV104" s="631"/>
      <c r="EWW104" s="631"/>
      <c r="EWX104" s="631"/>
      <c r="EWY104" s="631"/>
      <c r="EWZ104" s="631"/>
      <c r="EXA104" s="631"/>
      <c r="EXB104" s="631"/>
      <c r="EXC104" s="631"/>
      <c r="EXD104" s="631"/>
      <c r="EXE104" s="631"/>
      <c r="EXF104" s="631"/>
      <c r="EXG104" s="631"/>
      <c r="EXH104" s="631"/>
      <c r="EXI104" s="631"/>
      <c r="EXJ104" s="631"/>
      <c r="EXK104" s="631"/>
      <c r="EXL104" s="631"/>
      <c r="EXM104" s="631"/>
      <c r="EXN104" s="631"/>
      <c r="EXO104" s="631"/>
      <c r="EXP104" s="631"/>
      <c r="EXQ104" s="631"/>
      <c r="EXR104" s="631"/>
      <c r="EXS104" s="631"/>
      <c r="EXT104" s="631"/>
      <c r="EXU104" s="631"/>
      <c r="EXV104" s="631"/>
      <c r="EXW104" s="631"/>
      <c r="EXX104" s="631"/>
      <c r="EXY104" s="631"/>
      <c r="EXZ104" s="631"/>
      <c r="EYA104" s="631"/>
      <c r="EYB104" s="631"/>
      <c r="EYC104" s="631"/>
      <c r="EYD104" s="631"/>
      <c r="EYE104" s="631"/>
      <c r="EYF104" s="631"/>
      <c r="EYG104" s="631"/>
      <c r="EYH104" s="631"/>
      <c r="EYI104" s="631"/>
      <c r="EYJ104" s="631"/>
      <c r="EYK104" s="631"/>
      <c r="EYL104" s="631"/>
      <c r="EYM104" s="631"/>
      <c r="EYN104" s="631"/>
      <c r="EYO104" s="631"/>
      <c r="EYP104" s="631"/>
      <c r="EYQ104" s="631"/>
      <c r="EYR104" s="631"/>
      <c r="EYS104" s="631"/>
      <c r="EYT104" s="631"/>
      <c r="EYU104" s="631"/>
      <c r="EYV104" s="631"/>
      <c r="EYW104" s="631"/>
      <c r="EYX104" s="631"/>
      <c r="EYY104" s="631"/>
      <c r="EYZ104" s="631"/>
      <c r="EZA104" s="631"/>
      <c r="EZB104" s="631"/>
      <c r="EZC104" s="631"/>
      <c r="EZD104" s="631"/>
      <c r="EZE104" s="631"/>
      <c r="EZF104" s="631"/>
      <c r="EZG104" s="631"/>
      <c r="EZH104" s="631"/>
      <c r="EZI104" s="631"/>
      <c r="EZJ104" s="631"/>
      <c r="EZK104" s="631"/>
      <c r="EZL104" s="631"/>
      <c r="EZM104" s="631"/>
      <c r="EZN104" s="631"/>
      <c r="EZO104" s="631"/>
      <c r="EZP104" s="631"/>
      <c r="EZQ104" s="631"/>
      <c r="EZR104" s="631"/>
      <c r="EZS104" s="631"/>
      <c r="EZT104" s="631"/>
      <c r="EZU104" s="631"/>
      <c r="EZV104" s="631"/>
      <c r="EZW104" s="631"/>
      <c r="EZX104" s="631"/>
      <c r="EZY104" s="631"/>
      <c r="EZZ104" s="631"/>
      <c r="FAA104" s="631"/>
      <c r="FAB104" s="631"/>
      <c r="FAC104" s="631"/>
      <c r="FAD104" s="631"/>
      <c r="FAE104" s="631"/>
      <c r="FAF104" s="631"/>
      <c r="FAG104" s="631"/>
      <c r="FAH104" s="631"/>
      <c r="FAI104" s="631"/>
      <c r="FAJ104" s="631"/>
      <c r="FAK104" s="631"/>
      <c r="FAL104" s="631"/>
      <c r="FAM104" s="631"/>
      <c r="FAN104" s="631"/>
      <c r="FAO104" s="631"/>
      <c r="FAP104" s="631"/>
      <c r="FAQ104" s="631"/>
      <c r="FAR104" s="631"/>
      <c r="FAS104" s="631"/>
      <c r="FAT104" s="631"/>
      <c r="FAU104" s="631"/>
      <c r="FAV104" s="631"/>
      <c r="FAW104" s="631"/>
      <c r="FAX104" s="631"/>
      <c r="FAY104" s="631"/>
      <c r="FAZ104" s="631"/>
      <c r="FBA104" s="631"/>
      <c r="FBB104" s="631"/>
      <c r="FBC104" s="631"/>
      <c r="FBD104" s="631"/>
      <c r="FBE104" s="631"/>
      <c r="FBF104" s="631"/>
      <c r="FBG104" s="631"/>
      <c r="FBH104" s="631"/>
      <c r="FBI104" s="631"/>
      <c r="FBJ104" s="631"/>
      <c r="FBK104" s="631"/>
      <c r="FBL104" s="631"/>
      <c r="FBM104" s="631"/>
      <c r="FBN104" s="631"/>
      <c r="FBO104" s="631"/>
      <c r="FBP104" s="631"/>
      <c r="FBQ104" s="631"/>
      <c r="FBR104" s="631"/>
      <c r="FBS104" s="631"/>
      <c r="FBT104" s="631"/>
      <c r="FBU104" s="631"/>
      <c r="FBV104" s="631"/>
      <c r="FBW104" s="631"/>
      <c r="FBX104" s="631"/>
      <c r="FBY104" s="631"/>
      <c r="FBZ104" s="631"/>
      <c r="FCA104" s="631"/>
      <c r="FCB104" s="631"/>
      <c r="FCC104" s="631"/>
      <c r="FCD104" s="631"/>
      <c r="FCE104" s="631"/>
      <c r="FCF104" s="631"/>
      <c r="FCG104" s="631"/>
      <c r="FCH104" s="631"/>
      <c r="FCI104" s="631"/>
      <c r="FCJ104" s="631"/>
      <c r="FCK104" s="631"/>
      <c r="FCL104" s="631"/>
      <c r="FCM104" s="631"/>
      <c r="FCN104" s="631"/>
      <c r="FCO104" s="631"/>
      <c r="FCP104" s="631"/>
      <c r="FCQ104" s="631"/>
      <c r="FCR104" s="631"/>
      <c r="FCS104" s="631"/>
      <c r="FCT104" s="631"/>
      <c r="FCU104" s="631"/>
      <c r="FCV104" s="631"/>
      <c r="FCW104" s="631"/>
      <c r="FCX104" s="631"/>
      <c r="FCY104" s="631"/>
      <c r="FCZ104" s="631"/>
      <c r="FDA104" s="631"/>
      <c r="FDB104" s="631"/>
      <c r="FDC104" s="631"/>
      <c r="FDD104" s="631"/>
      <c r="FDE104" s="631"/>
      <c r="FDF104" s="631"/>
      <c r="FDG104" s="631"/>
      <c r="FDH104" s="631"/>
      <c r="FDI104" s="631"/>
      <c r="FDJ104" s="631"/>
      <c r="FDK104" s="631"/>
      <c r="FDL104" s="631"/>
      <c r="FDM104" s="631"/>
      <c r="FDN104" s="631"/>
      <c r="FDO104" s="631"/>
      <c r="FDP104" s="631"/>
      <c r="FDQ104" s="631"/>
      <c r="FDR104" s="631"/>
      <c r="FDS104" s="631"/>
      <c r="FDT104" s="631"/>
      <c r="FDU104" s="631"/>
      <c r="FDV104" s="631"/>
      <c r="FDW104" s="631"/>
      <c r="FDX104" s="631"/>
      <c r="FDY104" s="631"/>
      <c r="FDZ104" s="631"/>
      <c r="FEA104" s="631"/>
      <c r="FEB104" s="631"/>
      <c r="FEC104" s="631"/>
      <c r="FED104" s="631"/>
      <c r="FEE104" s="631"/>
      <c r="FEF104" s="631"/>
      <c r="FEG104" s="631"/>
      <c r="FEH104" s="631"/>
      <c r="FEI104" s="631"/>
      <c r="FEJ104" s="631"/>
      <c r="FEK104" s="631"/>
      <c r="FEL104" s="631"/>
      <c r="FEM104" s="631"/>
      <c r="FEN104" s="631"/>
      <c r="FEO104" s="631"/>
      <c r="FEP104" s="631"/>
      <c r="FEQ104" s="631"/>
      <c r="FER104" s="631"/>
      <c r="FES104" s="631"/>
      <c r="FET104" s="631"/>
      <c r="FEU104" s="631"/>
      <c r="FEV104" s="631"/>
      <c r="FEW104" s="631"/>
      <c r="FEX104" s="631"/>
      <c r="FEY104" s="631"/>
      <c r="FEZ104" s="631"/>
      <c r="FFA104" s="631"/>
      <c r="FFB104" s="631"/>
      <c r="FFC104" s="631"/>
      <c r="FFD104" s="631"/>
      <c r="FFE104" s="631"/>
      <c r="FFF104" s="631"/>
      <c r="FFG104" s="631"/>
      <c r="FFH104" s="631"/>
      <c r="FFI104" s="631"/>
      <c r="FFJ104" s="631"/>
      <c r="FFK104" s="631"/>
      <c r="FFL104" s="631"/>
      <c r="FFM104" s="631"/>
      <c r="FFN104" s="631"/>
      <c r="FFO104" s="631"/>
      <c r="FFP104" s="631"/>
      <c r="FFQ104" s="631"/>
      <c r="FFR104" s="631"/>
      <c r="FFS104" s="631"/>
      <c r="FFT104" s="631"/>
      <c r="FFU104" s="631"/>
      <c r="FFV104" s="631"/>
      <c r="FFW104" s="631"/>
      <c r="FFX104" s="631"/>
      <c r="FFY104" s="631"/>
      <c r="FFZ104" s="631"/>
      <c r="FGA104" s="631"/>
      <c r="FGB104" s="631"/>
      <c r="FGC104" s="631"/>
      <c r="FGD104" s="631"/>
      <c r="FGE104" s="631"/>
      <c r="FGF104" s="631"/>
      <c r="FGG104" s="631"/>
      <c r="FGH104" s="631"/>
      <c r="FGI104" s="631"/>
      <c r="FGJ104" s="631"/>
      <c r="FGK104" s="631"/>
      <c r="FGL104" s="631"/>
      <c r="FGM104" s="631"/>
      <c r="FGN104" s="631"/>
      <c r="FGO104" s="631"/>
      <c r="FGP104" s="631"/>
      <c r="FGQ104" s="631"/>
      <c r="FGR104" s="631"/>
      <c r="FGS104" s="631"/>
      <c r="FGT104" s="631"/>
      <c r="FGU104" s="631"/>
      <c r="FGV104" s="631"/>
      <c r="FGW104" s="631"/>
      <c r="FGX104" s="631"/>
      <c r="FGY104" s="631"/>
      <c r="FGZ104" s="631"/>
      <c r="FHA104" s="631"/>
      <c r="FHB104" s="631"/>
      <c r="FHC104" s="631"/>
      <c r="FHD104" s="631"/>
      <c r="FHE104" s="631"/>
      <c r="FHF104" s="631"/>
      <c r="FHG104" s="631"/>
      <c r="FHH104" s="631"/>
      <c r="FHI104" s="631"/>
      <c r="FHJ104" s="631"/>
      <c r="FHK104" s="631"/>
      <c r="FHL104" s="631"/>
      <c r="FHM104" s="631"/>
      <c r="FHN104" s="631"/>
      <c r="FHO104" s="631"/>
      <c r="FHP104" s="631"/>
      <c r="FHQ104" s="631"/>
      <c r="FHR104" s="631"/>
      <c r="FHS104" s="631"/>
      <c r="FHT104" s="631"/>
      <c r="FHU104" s="631"/>
      <c r="FHV104" s="631"/>
      <c r="FHW104" s="631"/>
      <c r="FHX104" s="631"/>
      <c r="FHY104" s="631"/>
      <c r="FHZ104" s="631"/>
      <c r="FIA104" s="631"/>
      <c r="FIB104" s="631"/>
      <c r="FIC104" s="631"/>
      <c r="FID104" s="631"/>
      <c r="FIE104" s="631"/>
      <c r="FIF104" s="631"/>
      <c r="FIG104" s="631"/>
      <c r="FIH104" s="631"/>
      <c r="FII104" s="631"/>
      <c r="FIJ104" s="631"/>
      <c r="FIK104" s="631"/>
      <c r="FIL104" s="631"/>
      <c r="FIM104" s="631"/>
      <c r="FIN104" s="631"/>
      <c r="FIO104" s="631"/>
      <c r="FIP104" s="631"/>
      <c r="FIQ104" s="631"/>
      <c r="FIR104" s="631"/>
      <c r="FIS104" s="631"/>
      <c r="FIT104" s="631"/>
      <c r="FIU104" s="631"/>
      <c r="FIV104" s="631"/>
      <c r="FIW104" s="631"/>
      <c r="FIX104" s="631"/>
      <c r="FIY104" s="631"/>
      <c r="FIZ104" s="631"/>
      <c r="FJA104" s="631"/>
      <c r="FJB104" s="631"/>
      <c r="FJC104" s="631"/>
      <c r="FJD104" s="631"/>
      <c r="FJE104" s="631"/>
      <c r="FJF104" s="631"/>
      <c r="FJG104" s="631"/>
      <c r="FJH104" s="631"/>
      <c r="FJI104" s="631"/>
      <c r="FJJ104" s="631"/>
      <c r="FJK104" s="631"/>
      <c r="FJL104" s="631"/>
      <c r="FJM104" s="631"/>
      <c r="FJN104" s="631"/>
      <c r="FJO104" s="631"/>
      <c r="FJP104" s="631"/>
      <c r="FJQ104" s="631"/>
      <c r="FJR104" s="631"/>
      <c r="FJS104" s="631"/>
      <c r="FJT104" s="631"/>
      <c r="FJU104" s="631"/>
      <c r="FJV104" s="631"/>
      <c r="FJW104" s="631"/>
      <c r="FJX104" s="631"/>
      <c r="FJY104" s="631"/>
      <c r="FJZ104" s="631"/>
      <c r="FKA104" s="631"/>
      <c r="FKB104" s="631"/>
      <c r="FKC104" s="631"/>
      <c r="FKD104" s="631"/>
      <c r="FKE104" s="631"/>
      <c r="FKF104" s="631"/>
      <c r="FKG104" s="631"/>
      <c r="FKH104" s="631"/>
      <c r="FKI104" s="631"/>
      <c r="FKJ104" s="631"/>
      <c r="FKK104" s="631"/>
      <c r="FKL104" s="631"/>
      <c r="FKM104" s="631"/>
      <c r="FKN104" s="631"/>
      <c r="FKO104" s="631"/>
      <c r="FKP104" s="631"/>
      <c r="FKQ104" s="631"/>
      <c r="FKR104" s="631"/>
      <c r="FKS104" s="631"/>
      <c r="FKT104" s="631"/>
      <c r="FKU104" s="631"/>
      <c r="FKV104" s="631"/>
      <c r="FKW104" s="631"/>
      <c r="FKX104" s="631"/>
      <c r="FKY104" s="631"/>
      <c r="FKZ104" s="631"/>
      <c r="FLA104" s="631"/>
      <c r="FLB104" s="631"/>
      <c r="FLC104" s="631"/>
      <c r="FLD104" s="631"/>
      <c r="FLE104" s="631"/>
      <c r="FLF104" s="631"/>
      <c r="FLG104" s="631"/>
      <c r="FLH104" s="631"/>
      <c r="FLI104" s="631"/>
      <c r="FLJ104" s="631"/>
      <c r="FLK104" s="631"/>
      <c r="FLL104" s="631"/>
      <c r="FLM104" s="631"/>
      <c r="FLN104" s="631"/>
      <c r="FLO104" s="631"/>
      <c r="FLP104" s="631"/>
      <c r="FLQ104" s="631"/>
      <c r="FLR104" s="631"/>
      <c r="FLS104" s="631"/>
      <c r="FLT104" s="631"/>
      <c r="FLU104" s="631"/>
      <c r="FLV104" s="631"/>
      <c r="FLW104" s="631"/>
      <c r="FLX104" s="631"/>
      <c r="FLY104" s="631"/>
      <c r="FLZ104" s="631"/>
      <c r="FMA104" s="631"/>
      <c r="FMB104" s="631"/>
      <c r="FMC104" s="631"/>
      <c r="FMD104" s="631"/>
      <c r="FME104" s="631"/>
      <c r="FMF104" s="631"/>
      <c r="FMG104" s="631"/>
      <c r="FMH104" s="631"/>
      <c r="FMI104" s="631"/>
      <c r="FMJ104" s="631"/>
      <c r="FMK104" s="631"/>
      <c r="FML104" s="631"/>
      <c r="FMM104" s="631"/>
      <c r="FMN104" s="631"/>
      <c r="FMO104" s="631"/>
      <c r="FMP104" s="631"/>
      <c r="FMQ104" s="631"/>
      <c r="FMR104" s="631"/>
      <c r="FMS104" s="631"/>
      <c r="FMT104" s="631"/>
      <c r="FMU104" s="631"/>
      <c r="FMV104" s="631"/>
      <c r="FMW104" s="631"/>
      <c r="FMX104" s="631"/>
      <c r="FMY104" s="631"/>
      <c r="FMZ104" s="631"/>
      <c r="FNA104" s="631"/>
      <c r="FNB104" s="631"/>
      <c r="FNC104" s="631"/>
      <c r="FND104" s="631"/>
      <c r="FNE104" s="631"/>
      <c r="FNF104" s="631"/>
      <c r="FNG104" s="631"/>
      <c r="FNH104" s="631"/>
      <c r="FNI104" s="631"/>
      <c r="FNJ104" s="631"/>
      <c r="FNK104" s="631"/>
      <c r="FNL104" s="631"/>
      <c r="FNM104" s="631"/>
      <c r="FNN104" s="631"/>
      <c r="FNO104" s="631"/>
      <c r="FNP104" s="631"/>
      <c r="FNQ104" s="631"/>
      <c r="FNR104" s="631"/>
      <c r="FNS104" s="631"/>
      <c r="FNT104" s="631"/>
      <c r="FNU104" s="631"/>
      <c r="FNV104" s="631"/>
      <c r="FNW104" s="631"/>
      <c r="FNX104" s="631"/>
      <c r="FNY104" s="631"/>
      <c r="FNZ104" s="631"/>
      <c r="FOA104" s="631"/>
      <c r="FOB104" s="631"/>
      <c r="FOC104" s="631"/>
      <c r="FOD104" s="631"/>
      <c r="FOE104" s="631"/>
      <c r="FOF104" s="631"/>
      <c r="FOG104" s="631"/>
      <c r="FOH104" s="631"/>
      <c r="FOI104" s="631"/>
      <c r="FOJ104" s="631"/>
      <c r="FOK104" s="631"/>
      <c r="FOL104" s="631"/>
      <c r="FOM104" s="631"/>
      <c r="FON104" s="631"/>
      <c r="FOO104" s="631"/>
      <c r="FOP104" s="631"/>
      <c r="FOQ104" s="631"/>
      <c r="FOR104" s="631"/>
      <c r="FOS104" s="631"/>
      <c r="FOT104" s="631"/>
      <c r="FOU104" s="631"/>
      <c r="FOV104" s="631"/>
      <c r="FOW104" s="631"/>
      <c r="FOX104" s="631"/>
      <c r="FOY104" s="631"/>
      <c r="FOZ104" s="631"/>
      <c r="FPA104" s="631"/>
      <c r="FPB104" s="631"/>
      <c r="FPC104" s="631"/>
      <c r="FPD104" s="631"/>
      <c r="FPE104" s="631"/>
      <c r="FPF104" s="631"/>
      <c r="FPG104" s="631"/>
      <c r="FPH104" s="631"/>
      <c r="FPI104" s="631"/>
      <c r="FPJ104" s="631"/>
      <c r="FPK104" s="631"/>
      <c r="FPL104" s="631"/>
      <c r="FPM104" s="631"/>
      <c r="FPN104" s="631"/>
      <c r="FPO104" s="631"/>
      <c r="FPP104" s="631"/>
      <c r="FPQ104" s="631"/>
      <c r="FPR104" s="631"/>
      <c r="FPS104" s="631"/>
      <c r="FPT104" s="631"/>
      <c r="FPU104" s="631"/>
      <c r="FPV104" s="631"/>
      <c r="FPW104" s="631"/>
      <c r="FPX104" s="631"/>
      <c r="FPY104" s="631"/>
      <c r="FPZ104" s="631"/>
      <c r="FQA104" s="631"/>
      <c r="FQB104" s="631"/>
      <c r="FQC104" s="631"/>
      <c r="FQD104" s="631"/>
      <c r="FQE104" s="631"/>
      <c r="FQF104" s="631"/>
      <c r="FQG104" s="631"/>
      <c r="FQH104" s="631"/>
      <c r="FQI104" s="631"/>
      <c r="FQJ104" s="631"/>
      <c r="FQK104" s="631"/>
      <c r="FQL104" s="631"/>
      <c r="FQM104" s="631"/>
      <c r="FQN104" s="631"/>
      <c r="FQO104" s="631"/>
      <c r="FQP104" s="631"/>
      <c r="FQQ104" s="631"/>
      <c r="FQR104" s="631"/>
      <c r="FQS104" s="631"/>
      <c r="FQT104" s="631"/>
      <c r="FQU104" s="631"/>
      <c r="FQV104" s="631"/>
      <c r="FQW104" s="631"/>
      <c r="FQX104" s="631"/>
      <c r="FQY104" s="631"/>
      <c r="FQZ104" s="631"/>
      <c r="FRA104" s="631"/>
      <c r="FRB104" s="631"/>
      <c r="FRC104" s="631"/>
      <c r="FRD104" s="631"/>
      <c r="FRE104" s="631"/>
      <c r="FRF104" s="631"/>
      <c r="FRG104" s="631"/>
      <c r="FRH104" s="631"/>
      <c r="FRI104" s="631"/>
      <c r="FRJ104" s="631"/>
      <c r="FRK104" s="631"/>
      <c r="FRL104" s="631"/>
      <c r="FRM104" s="631"/>
      <c r="FRN104" s="631"/>
      <c r="FRO104" s="631"/>
      <c r="FRP104" s="631"/>
      <c r="FRQ104" s="631"/>
      <c r="FRR104" s="631"/>
      <c r="FRS104" s="631"/>
      <c r="FRT104" s="631"/>
      <c r="FRU104" s="631"/>
      <c r="FRV104" s="631"/>
      <c r="FRW104" s="631"/>
      <c r="FRX104" s="631"/>
      <c r="FRY104" s="631"/>
      <c r="FRZ104" s="631"/>
      <c r="FSA104" s="631"/>
      <c r="FSB104" s="631"/>
      <c r="FSC104" s="631"/>
      <c r="FSD104" s="631"/>
      <c r="FSE104" s="631"/>
      <c r="FSF104" s="631"/>
      <c r="FSG104" s="631"/>
      <c r="FSH104" s="631"/>
      <c r="FSI104" s="631"/>
      <c r="FSJ104" s="631"/>
      <c r="FSK104" s="631"/>
      <c r="FSL104" s="631"/>
      <c r="FSM104" s="631"/>
      <c r="FSN104" s="631"/>
      <c r="FSO104" s="631"/>
      <c r="FSP104" s="631"/>
      <c r="FSQ104" s="631"/>
      <c r="FSR104" s="631"/>
      <c r="FSS104" s="631"/>
      <c r="FST104" s="631"/>
      <c r="FSU104" s="631"/>
      <c r="FSV104" s="631"/>
      <c r="FSW104" s="631"/>
      <c r="FSX104" s="631"/>
      <c r="FSY104" s="631"/>
      <c r="FSZ104" s="631"/>
      <c r="FTA104" s="631"/>
      <c r="FTB104" s="631"/>
      <c r="FTC104" s="631"/>
      <c r="FTD104" s="631"/>
      <c r="FTE104" s="631"/>
      <c r="FTF104" s="631"/>
      <c r="FTG104" s="631"/>
      <c r="FTH104" s="631"/>
      <c r="FTI104" s="631"/>
      <c r="FTJ104" s="631"/>
      <c r="FTK104" s="631"/>
      <c r="FTL104" s="631"/>
      <c r="FTM104" s="631"/>
      <c r="FTN104" s="631"/>
      <c r="FTO104" s="631"/>
      <c r="FTP104" s="631"/>
      <c r="FTQ104" s="631"/>
      <c r="FTR104" s="631"/>
      <c r="FTS104" s="631"/>
      <c r="FTT104" s="631"/>
      <c r="FTU104" s="631"/>
      <c r="FTV104" s="631"/>
      <c r="FTW104" s="631"/>
      <c r="FTX104" s="631"/>
      <c r="FTY104" s="631"/>
      <c r="FTZ104" s="631"/>
      <c r="FUA104" s="631"/>
      <c r="FUB104" s="631"/>
      <c r="FUC104" s="631"/>
      <c r="FUD104" s="631"/>
      <c r="FUE104" s="631"/>
      <c r="FUF104" s="631"/>
      <c r="FUG104" s="631"/>
      <c r="FUH104" s="631"/>
      <c r="FUI104" s="631"/>
      <c r="FUJ104" s="631"/>
      <c r="FUK104" s="631"/>
      <c r="FUL104" s="631"/>
      <c r="FUM104" s="631"/>
      <c r="FUN104" s="631"/>
      <c r="FUO104" s="631"/>
      <c r="FUP104" s="631"/>
      <c r="FUQ104" s="631"/>
      <c r="FUR104" s="631"/>
      <c r="FUS104" s="631"/>
      <c r="FUT104" s="631"/>
      <c r="FUU104" s="631"/>
      <c r="FUV104" s="631"/>
      <c r="FUW104" s="631"/>
      <c r="FUX104" s="631"/>
      <c r="FUY104" s="631"/>
      <c r="FUZ104" s="631"/>
      <c r="FVA104" s="631"/>
      <c r="FVB104" s="631"/>
      <c r="FVC104" s="631"/>
      <c r="FVD104" s="631"/>
      <c r="FVE104" s="631"/>
      <c r="FVF104" s="631"/>
      <c r="FVG104" s="631"/>
      <c r="FVH104" s="631"/>
      <c r="FVI104" s="631"/>
      <c r="FVJ104" s="631"/>
      <c r="FVK104" s="631"/>
      <c r="FVL104" s="631"/>
      <c r="FVM104" s="631"/>
      <c r="FVN104" s="631"/>
      <c r="FVO104" s="631"/>
      <c r="FVP104" s="631"/>
      <c r="FVQ104" s="631"/>
      <c r="FVR104" s="631"/>
      <c r="FVS104" s="631"/>
      <c r="FVT104" s="631"/>
      <c r="FVU104" s="631"/>
      <c r="FVV104" s="631"/>
      <c r="FVW104" s="631"/>
      <c r="FVX104" s="631"/>
      <c r="FVY104" s="631"/>
      <c r="FVZ104" s="631"/>
      <c r="FWA104" s="631"/>
      <c r="FWB104" s="631"/>
      <c r="FWC104" s="631"/>
      <c r="FWD104" s="631"/>
      <c r="FWE104" s="631"/>
      <c r="FWF104" s="631"/>
      <c r="FWG104" s="631"/>
      <c r="FWH104" s="631"/>
      <c r="FWI104" s="631"/>
      <c r="FWJ104" s="631"/>
      <c r="FWK104" s="631"/>
      <c r="FWL104" s="631"/>
      <c r="FWM104" s="631"/>
      <c r="FWN104" s="631"/>
      <c r="FWO104" s="631"/>
      <c r="FWP104" s="631"/>
      <c r="FWQ104" s="631"/>
      <c r="FWR104" s="631"/>
      <c r="FWS104" s="631"/>
      <c r="FWT104" s="631"/>
      <c r="FWU104" s="631"/>
      <c r="FWV104" s="631"/>
      <c r="FWW104" s="631"/>
      <c r="FWX104" s="631"/>
      <c r="FWY104" s="631"/>
      <c r="FWZ104" s="631"/>
      <c r="FXA104" s="631"/>
      <c r="FXB104" s="631"/>
      <c r="FXC104" s="631"/>
      <c r="FXD104" s="631"/>
      <c r="FXE104" s="631"/>
      <c r="FXF104" s="631"/>
      <c r="FXG104" s="631"/>
      <c r="FXH104" s="631"/>
      <c r="FXI104" s="631"/>
      <c r="FXJ104" s="631"/>
      <c r="FXK104" s="631"/>
      <c r="FXL104" s="631"/>
      <c r="FXM104" s="631"/>
      <c r="FXN104" s="631"/>
      <c r="FXO104" s="631"/>
      <c r="FXP104" s="631"/>
      <c r="FXQ104" s="631"/>
      <c r="FXR104" s="631"/>
      <c r="FXS104" s="631"/>
      <c r="FXT104" s="631"/>
      <c r="FXU104" s="631"/>
      <c r="FXV104" s="631"/>
      <c r="FXW104" s="631"/>
      <c r="FXX104" s="631"/>
      <c r="FXY104" s="631"/>
      <c r="FXZ104" s="631"/>
      <c r="FYA104" s="631"/>
      <c r="FYB104" s="631"/>
      <c r="FYC104" s="631"/>
      <c r="FYD104" s="631"/>
      <c r="FYE104" s="631"/>
      <c r="FYF104" s="631"/>
      <c r="FYG104" s="631"/>
      <c r="FYH104" s="631"/>
      <c r="FYI104" s="631"/>
      <c r="FYJ104" s="631"/>
      <c r="FYK104" s="631"/>
      <c r="FYL104" s="631"/>
      <c r="FYM104" s="631"/>
      <c r="FYN104" s="631"/>
      <c r="FYO104" s="631"/>
      <c r="FYP104" s="631"/>
      <c r="FYQ104" s="631"/>
      <c r="FYR104" s="631"/>
      <c r="FYS104" s="631"/>
      <c r="FYT104" s="631"/>
      <c r="FYU104" s="631"/>
      <c r="FYV104" s="631"/>
      <c r="FYW104" s="631"/>
      <c r="FYX104" s="631"/>
      <c r="FYY104" s="631"/>
      <c r="FYZ104" s="631"/>
      <c r="FZA104" s="631"/>
      <c r="FZB104" s="631"/>
      <c r="FZC104" s="631"/>
      <c r="FZD104" s="631"/>
      <c r="FZE104" s="631"/>
      <c r="FZF104" s="631"/>
      <c r="FZG104" s="631"/>
      <c r="FZH104" s="631"/>
      <c r="FZI104" s="631"/>
      <c r="FZJ104" s="631"/>
      <c r="FZK104" s="631"/>
      <c r="FZL104" s="631"/>
      <c r="FZM104" s="631"/>
      <c r="FZN104" s="631"/>
      <c r="FZO104" s="631"/>
      <c r="FZP104" s="631"/>
      <c r="FZQ104" s="631"/>
      <c r="FZR104" s="631"/>
      <c r="FZS104" s="631"/>
      <c r="FZT104" s="631"/>
      <c r="FZU104" s="631"/>
      <c r="FZV104" s="631"/>
      <c r="FZW104" s="631"/>
      <c r="FZX104" s="631"/>
      <c r="FZY104" s="631"/>
      <c r="FZZ104" s="631"/>
      <c r="GAA104" s="631"/>
      <c r="GAB104" s="631"/>
      <c r="GAC104" s="631"/>
      <c r="GAD104" s="631"/>
      <c r="GAE104" s="631"/>
      <c r="GAF104" s="631"/>
      <c r="GAG104" s="631"/>
      <c r="GAH104" s="631"/>
      <c r="GAI104" s="631"/>
      <c r="GAJ104" s="631"/>
      <c r="GAK104" s="631"/>
      <c r="GAL104" s="631"/>
      <c r="GAM104" s="631"/>
      <c r="GAN104" s="631"/>
      <c r="GAO104" s="631"/>
      <c r="GAP104" s="631"/>
      <c r="GAQ104" s="631"/>
      <c r="GAR104" s="631"/>
      <c r="GAS104" s="631"/>
      <c r="GAT104" s="631"/>
      <c r="GAU104" s="631"/>
      <c r="GAV104" s="631"/>
      <c r="GAW104" s="631"/>
      <c r="GAX104" s="631"/>
      <c r="GAY104" s="631"/>
      <c r="GAZ104" s="631"/>
      <c r="GBA104" s="631"/>
      <c r="GBB104" s="631"/>
      <c r="GBC104" s="631"/>
      <c r="GBD104" s="631"/>
      <c r="GBE104" s="631"/>
      <c r="GBF104" s="631"/>
      <c r="GBG104" s="631"/>
      <c r="GBH104" s="631"/>
      <c r="GBI104" s="631"/>
      <c r="GBJ104" s="631"/>
      <c r="GBK104" s="631"/>
      <c r="GBL104" s="631"/>
      <c r="GBM104" s="631"/>
      <c r="GBN104" s="631"/>
      <c r="GBO104" s="631"/>
      <c r="GBP104" s="631"/>
      <c r="GBQ104" s="631"/>
      <c r="GBR104" s="631"/>
      <c r="GBS104" s="631"/>
      <c r="GBT104" s="631"/>
      <c r="GBU104" s="631"/>
      <c r="GBV104" s="631"/>
      <c r="GBW104" s="631"/>
      <c r="GBX104" s="631"/>
      <c r="GBY104" s="631"/>
      <c r="GBZ104" s="631"/>
      <c r="GCA104" s="631"/>
      <c r="GCB104" s="631"/>
      <c r="GCC104" s="631"/>
      <c r="GCD104" s="631"/>
      <c r="GCE104" s="631"/>
      <c r="GCF104" s="631"/>
      <c r="GCG104" s="631"/>
      <c r="GCH104" s="631"/>
      <c r="GCI104" s="631"/>
      <c r="GCJ104" s="631"/>
      <c r="GCK104" s="631"/>
      <c r="GCL104" s="631"/>
      <c r="GCM104" s="631"/>
      <c r="GCN104" s="631"/>
      <c r="GCO104" s="631"/>
      <c r="GCP104" s="631"/>
      <c r="GCQ104" s="631"/>
      <c r="GCR104" s="631"/>
      <c r="GCS104" s="631"/>
      <c r="GCT104" s="631"/>
      <c r="GCU104" s="631"/>
      <c r="GCV104" s="631"/>
      <c r="GCW104" s="631"/>
      <c r="GCX104" s="631"/>
      <c r="GCY104" s="631"/>
      <c r="GCZ104" s="631"/>
      <c r="GDA104" s="631"/>
      <c r="GDB104" s="631"/>
      <c r="GDC104" s="631"/>
      <c r="GDD104" s="631"/>
      <c r="GDE104" s="631"/>
      <c r="GDF104" s="631"/>
      <c r="GDG104" s="631"/>
      <c r="GDH104" s="631"/>
      <c r="GDI104" s="631"/>
      <c r="GDJ104" s="631"/>
      <c r="GDK104" s="631"/>
      <c r="GDL104" s="631"/>
      <c r="GDM104" s="631"/>
      <c r="GDN104" s="631"/>
      <c r="GDO104" s="631"/>
      <c r="GDP104" s="631"/>
      <c r="GDQ104" s="631"/>
      <c r="GDR104" s="631"/>
      <c r="GDS104" s="631"/>
      <c r="GDT104" s="631"/>
      <c r="GDU104" s="631"/>
      <c r="GDV104" s="631"/>
      <c r="GDW104" s="631"/>
      <c r="GDX104" s="631"/>
      <c r="GDY104" s="631"/>
      <c r="GDZ104" s="631"/>
      <c r="GEA104" s="631"/>
      <c r="GEB104" s="631"/>
      <c r="GEC104" s="631"/>
      <c r="GED104" s="631"/>
      <c r="GEE104" s="631"/>
      <c r="GEF104" s="631"/>
      <c r="GEG104" s="631"/>
      <c r="GEH104" s="631"/>
      <c r="GEI104" s="631"/>
      <c r="GEJ104" s="631"/>
      <c r="GEK104" s="631"/>
      <c r="GEL104" s="631"/>
      <c r="GEM104" s="631"/>
      <c r="GEN104" s="631"/>
      <c r="GEO104" s="631"/>
      <c r="GEP104" s="631"/>
      <c r="GEQ104" s="631"/>
      <c r="GER104" s="631"/>
      <c r="GES104" s="631"/>
      <c r="GET104" s="631"/>
      <c r="GEU104" s="631"/>
      <c r="GEV104" s="631"/>
      <c r="GEW104" s="631"/>
      <c r="GEX104" s="631"/>
      <c r="GEY104" s="631"/>
      <c r="GEZ104" s="631"/>
      <c r="GFA104" s="631"/>
      <c r="GFB104" s="631"/>
      <c r="GFC104" s="631"/>
      <c r="GFD104" s="631"/>
      <c r="GFE104" s="631"/>
      <c r="GFF104" s="631"/>
      <c r="GFG104" s="631"/>
      <c r="GFH104" s="631"/>
      <c r="GFI104" s="631"/>
      <c r="GFJ104" s="631"/>
      <c r="GFK104" s="631"/>
      <c r="GFL104" s="631"/>
      <c r="GFM104" s="631"/>
      <c r="GFN104" s="631"/>
      <c r="GFO104" s="631"/>
      <c r="GFP104" s="631"/>
      <c r="GFQ104" s="631"/>
      <c r="GFR104" s="631"/>
      <c r="GFS104" s="631"/>
      <c r="GFT104" s="631"/>
      <c r="GFU104" s="631"/>
      <c r="GFV104" s="631"/>
      <c r="GFW104" s="631"/>
      <c r="GFX104" s="631"/>
      <c r="GFY104" s="631"/>
      <c r="GFZ104" s="631"/>
      <c r="GGA104" s="631"/>
      <c r="GGB104" s="631"/>
      <c r="GGC104" s="631"/>
      <c r="GGD104" s="631"/>
      <c r="GGE104" s="631"/>
      <c r="GGF104" s="631"/>
      <c r="GGG104" s="631"/>
      <c r="GGH104" s="631"/>
      <c r="GGI104" s="631"/>
      <c r="GGJ104" s="631"/>
      <c r="GGK104" s="631"/>
      <c r="GGL104" s="631"/>
      <c r="GGM104" s="631"/>
      <c r="GGN104" s="631"/>
      <c r="GGO104" s="631"/>
      <c r="GGP104" s="631"/>
      <c r="GGQ104" s="631"/>
      <c r="GGR104" s="631"/>
      <c r="GGS104" s="631"/>
      <c r="GGT104" s="631"/>
      <c r="GGU104" s="631"/>
      <c r="GGV104" s="631"/>
      <c r="GGW104" s="631"/>
      <c r="GGX104" s="631"/>
      <c r="GGY104" s="631"/>
      <c r="GGZ104" s="631"/>
      <c r="GHA104" s="631"/>
      <c r="GHB104" s="631"/>
      <c r="GHC104" s="631"/>
      <c r="GHD104" s="631"/>
      <c r="GHE104" s="631"/>
      <c r="GHF104" s="631"/>
      <c r="GHG104" s="631"/>
      <c r="GHH104" s="631"/>
      <c r="GHI104" s="631"/>
      <c r="GHJ104" s="631"/>
      <c r="GHK104" s="631"/>
      <c r="GHL104" s="631"/>
      <c r="GHM104" s="631"/>
      <c r="GHN104" s="631"/>
      <c r="GHO104" s="631"/>
      <c r="GHP104" s="631"/>
      <c r="GHQ104" s="631"/>
      <c r="GHR104" s="631"/>
      <c r="GHS104" s="631"/>
      <c r="GHT104" s="631"/>
      <c r="GHU104" s="631"/>
      <c r="GHV104" s="631"/>
      <c r="GHW104" s="631"/>
      <c r="GHX104" s="631"/>
      <c r="GHY104" s="631"/>
      <c r="GHZ104" s="631"/>
      <c r="GIA104" s="631"/>
      <c r="GIB104" s="631"/>
      <c r="GIC104" s="631"/>
      <c r="GID104" s="631"/>
      <c r="GIE104" s="631"/>
      <c r="GIF104" s="631"/>
      <c r="GIG104" s="631"/>
      <c r="GIH104" s="631"/>
      <c r="GII104" s="631"/>
      <c r="GIJ104" s="631"/>
      <c r="GIK104" s="631"/>
      <c r="GIL104" s="631"/>
      <c r="GIM104" s="631"/>
      <c r="GIN104" s="631"/>
      <c r="GIO104" s="631"/>
      <c r="GIP104" s="631"/>
      <c r="GIQ104" s="631"/>
      <c r="GIR104" s="631"/>
      <c r="GIS104" s="631"/>
      <c r="GIT104" s="631"/>
      <c r="GIU104" s="631"/>
      <c r="GIV104" s="631"/>
      <c r="GIW104" s="631"/>
      <c r="GIX104" s="631"/>
      <c r="GIY104" s="631"/>
      <c r="GIZ104" s="631"/>
      <c r="GJA104" s="631"/>
      <c r="GJB104" s="631"/>
      <c r="GJC104" s="631"/>
      <c r="GJD104" s="631"/>
      <c r="GJE104" s="631"/>
      <c r="GJF104" s="631"/>
      <c r="GJG104" s="631"/>
      <c r="GJH104" s="631"/>
      <c r="GJI104" s="631"/>
      <c r="GJJ104" s="631"/>
      <c r="GJK104" s="631"/>
      <c r="GJL104" s="631"/>
      <c r="GJM104" s="631"/>
      <c r="GJN104" s="631"/>
      <c r="GJO104" s="631"/>
      <c r="GJP104" s="631"/>
      <c r="GJQ104" s="631"/>
      <c r="GJR104" s="631"/>
      <c r="GJS104" s="631"/>
      <c r="GJT104" s="631"/>
      <c r="GJU104" s="631"/>
      <c r="GJV104" s="631"/>
      <c r="GJW104" s="631"/>
      <c r="GJX104" s="631"/>
      <c r="GJY104" s="631"/>
      <c r="GJZ104" s="631"/>
      <c r="GKA104" s="631"/>
      <c r="GKB104" s="631"/>
      <c r="GKC104" s="631"/>
      <c r="GKD104" s="631"/>
      <c r="GKE104" s="631"/>
      <c r="GKF104" s="631"/>
      <c r="GKG104" s="631"/>
      <c r="GKH104" s="631"/>
      <c r="GKI104" s="631"/>
      <c r="GKJ104" s="631"/>
      <c r="GKK104" s="631"/>
      <c r="GKL104" s="631"/>
      <c r="GKM104" s="631"/>
      <c r="GKN104" s="631"/>
      <c r="GKO104" s="631"/>
      <c r="GKP104" s="631"/>
      <c r="GKQ104" s="631"/>
      <c r="GKR104" s="631"/>
      <c r="GKS104" s="631"/>
      <c r="GKT104" s="631"/>
      <c r="GKU104" s="631"/>
      <c r="GKV104" s="631"/>
      <c r="GKW104" s="631"/>
      <c r="GKX104" s="631"/>
      <c r="GKY104" s="631"/>
      <c r="GKZ104" s="631"/>
      <c r="GLA104" s="631"/>
      <c r="GLB104" s="631"/>
      <c r="GLC104" s="631"/>
      <c r="GLD104" s="631"/>
      <c r="GLE104" s="631"/>
      <c r="GLF104" s="631"/>
      <c r="GLG104" s="631"/>
      <c r="GLH104" s="631"/>
      <c r="GLI104" s="631"/>
      <c r="GLJ104" s="631"/>
      <c r="GLK104" s="631"/>
      <c r="GLL104" s="631"/>
      <c r="GLM104" s="631"/>
      <c r="GLN104" s="631"/>
      <c r="GLO104" s="631"/>
      <c r="GLP104" s="631"/>
      <c r="GLQ104" s="631"/>
      <c r="GLR104" s="631"/>
      <c r="GLS104" s="631"/>
      <c r="GLT104" s="631"/>
      <c r="GLU104" s="631"/>
      <c r="GLV104" s="631"/>
      <c r="GLW104" s="631"/>
      <c r="GLX104" s="631"/>
      <c r="GLY104" s="631"/>
      <c r="GLZ104" s="631"/>
      <c r="GMA104" s="631"/>
      <c r="GMB104" s="631"/>
      <c r="GMC104" s="631"/>
      <c r="GMD104" s="631"/>
      <c r="GME104" s="631"/>
      <c r="GMF104" s="631"/>
      <c r="GMG104" s="631"/>
      <c r="GMH104" s="631"/>
      <c r="GMI104" s="631"/>
      <c r="GMJ104" s="631"/>
      <c r="GMK104" s="631"/>
      <c r="GML104" s="631"/>
      <c r="GMM104" s="631"/>
      <c r="GMN104" s="631"/>
      <c r="GMO104" s="631"/>
      <c r="GMP104" s="631"/>
      <c r="GMQ104" s="631"/>
      <c r="GMR104" s="631"/>
      <c r="GMS104" s="631"/>
      <c r="GMT104" s="631"/>
      <c r="GMU104" s="631"/>
      <c r="GMV104" s="631"/>
      <c r="GMW104" s="631"/>
      <c r="GMX104" s="631"/>
      <c r="GMY104" s="631"/>
      <c r="GMZ104" s="631"/>
      <c r="GNA104" s="631"/>
      <c r="GNB104" s="631"/>
      <c r="GNC104" s="631"/>
      <c r="GND104" s="631"/>
      <c r="GNE104" s="631"/>
      <c r="GNF104" s="631"/>
      <c r="GNG104" s="631"/>
      <c r="GNH104" s="631"/>
      <c r="GNI104" s="631"/>
      <c r="GNJ104" s="631"/>
      <c r="GNK104" s="631"/>
      <c r="GNL104" s="631"/>
      <c r="GNM104" s="631"/>
      <c r="GNN104" s="631"/>
      <c r="GNO104" s="631"/>
      <c r="GNP104" s="631"/>
      <c r="GNQ104" s="631"/>
      <c r="GNR104" s="631"/>
      <c r="GNS104" s="631"/>
      <c r="GNT104" s="631"/>
      <c r="GNU104" s="631"/>
      <c r="GNV104" s="631"/>
      <c r="GNW104" s="631"/>
      <c r="GNX104" s="631"/>
      <c r="GNY104" s="631"/>
      <c r="GNZ104" s="631"/>
      <c r="GOA104" s="631"/>
      <c r="GOB104" s="631"/>
      <c r="GOC104" s="631"/>
      <c r="GOD104" s="631"/>
      <c r="GOE104" s="631"/>
      <c r="GOF104" s="631"/>
      <c r="GOG104" s="631"/>
      <c r="GOH104" s="631"/>
      <c r="GOI104" s="631"/>
      <c r="GOJ104" s="631"/>
      <c r="GOK104" s="631"/>
      <c r="GOL104" s="631"/>
      <c r="GOM104" s="631"/>
      <c r="GON104" s="631"/>
      <c r="GOO104" s="631"/>
      <c r="GOP104" s="631"/>
      <c r="GOQ104" s="631"/>
      <c r="GOR104" s="631"/>
      <c r="GOS104" s="631"/>
      <c r="GOT104" s="631"/>
      <c r="GOU104" s="631"/>
      <c r="GOV104" s="631"/>
      <c r="GOW104" s="631"/>
      <c r="GOX104" s="631"/>
      <c r="GOY104" s="631"/>
      <c r="GOZ104" s="631"/>
      <c r="GPA104" s="631"/>
      <c r="GPB104" s="631"/>
      <c r="GPC104" s="631"/>
      <c r="GPD104" s="631"/>
      <c r="GPE104" s="631"/>
      <c r="GPF104" s="631"/>
      <c r="GPG104" s="631"/>
      <c r="GPH104" s="631"/>
      <c r="GPI104" s="631"/>
      <c r="GPJ104" s="631"/>
      <c r="GPK104" s="631"/>
      <c r="GPL104" s="631"/>
      <c r="GPM104" s="631"/>
      <c r="GPN104" s="631"/>
      <c r="GPO104" s="631"/>
      <c r="GPP104" s="631"/>
      <c r="GPQ104" s="631"/>
      <c r="GPR104" s="631"/>
      <c r="GPS104" s="631"/>
      <c r="GPT104" s="631"/>
      <c r="GPU104" s="631"/>
      <c r="GPV104" s="631"/>
      <c r="GPW104" s="631"/>
      <c r="GPX104" s="631"/>
      <c r="GPY104" s="631"/>
      <c r="GPZ104" s="631"/>
      <c r="GQA104" s="631"/>
      <c r="GQB104" s="631"/>
      <c r="GQC104" s="631"/>
      <c r="GQD104" s="631"/>
      <c r="GQE104" s="631"/>
      <c r="GQF104" s="631"/>
      <c r="GQG104" s="631"/>
      <c r="GQH104" s="631"/>
      <c r="GQI104" s="631"/>
      <c r="GQJ104" s="631"/>
      <c r="GQK104" s="631"/>
      <c r="GQL104" s="631"/>
      <c r="GQM104" s="631"/>
      <c r="GQN104" s="631"/>
      <c r="GQO104" s="631"/>
      <c r="GQP104" s="631"/>
      <c r="GQQ104" s="631"/>
      <c r="GQR104" s="631"/>
      <c r="GQS104" s="631"/>
      <c r="GQT104" s="631"/>
      <c r="GQU104" s="631"/>
      <c r="GQV104" s="631"/>
      <c r="GQW104" s="631"/>
      <c r="GQX104" s="631"/>
      <c r="GQY104" s="631"/>
      <c r="GQZ104" s="631"/>
      <c r="GRA104" s="631"/>
      <c r="GRB104" s="631"/>
      <c r="GRC104" s="631"/>
      <c r="GRD104" s="631"/>
      <c r="GRE104" s="631"/>
      <c r="GRF104" s="631"/>
      <c r="GRG104" s="631"/>
      <c r="GRH104" s="631"/>
      <c r="GRI104" s="631"/>
      <c r="GRJ104" s="631"/>
      <c r="GRK104" s="631"/>
      <c r="GRL104" s="631"/>
      <c r="GRM104" s="631"/>
      <c r="GRN104" s="631"/>
      <c r="GRO104" s="631"/>
      <c r="GRP104" s="631"/>
      <c r="GRQ104" s="631"/>
      <c r="GRR104" s="631"/>
      <c r="GRS104" s="631"/>
      <c r="GRT104" s="631"/>
      <c r="GRU104" s="631"/>
      <c r="GRV104" s="631"/>
      <c r="GRW104" s="631"/>
      <c r="GRX104" s="631"/>
      <c r="GRY104" s="631"/>
      <c r="GRZ104" s="631"/>
      <c r="GSA104" s="631"/>
      <c r="GSB104" s="631"/>
      <c r="GSC104" s="631"/>
      <c r="GSD104" s="631"/>
      <c r="GSE104" s="631"/>
      <c r="GSF104" s="631"/>
      <c r="GSG104" s="631"/>
      <c r="GSH104" s="631"/>
      <c r="GSI104" s="631"/>
      <c r="GSJ104" s="631"/>
      <c r="GSK104" s="631"/>
      <c r="GSL104" s="631"/>
      <c r="GSM104" s="631"/>
      <c r="GSN104" s="631"/>
      <c r="GSO104" s="631"/>
      <c r="GSP104" s="631"/>
      <c r="GSQ104" s="631"/>
      <c r="GSR104" s="631"/>
      <c r="GSS104" s="631"/>
      <c r="GST104" s="631"/>
      <c r="GSU104" s="631"/>
      <c r="GSV104" s="631"/>
      <c r="GSW104" s="631"/>
      <c r="GSX104" s="631"/>
      <c r="GSY104" s="631"/>
      <c r="GSZ104" s="631"/>
      <c r="GTA104" s="631"/>
      <c r="GTB104" s="631"/>
      <c r="GTC104" s="631"/>
      <c r="GTD104" s="631"/>
      <c r="GTE104" s="631"/>
      <c r="GTF104" s="631"/>
      <c r="GTG104" s="631"/>
      <c r="GTH104" s="631"/>
      <c r="GTI104" s="631"/>
      <c r="GTJ104" s="631"/>
      <c r="GTK104" s="631"/>
      <c r="GTL104" s="631"/>
      <c r="GTM104" s="631"/>
      <c r="GTN104" s="631"/>
      <c r="GTO104" s="631"/>
      <c r="GTP104" s="631"/>
      <c r="GTQ104" s="631"/>
      <c r="GTR104" s="631"/>
      <c r="GTS104" s="631"/>
      <c r="GTT104" s="631"/>
      <c r="GTU104" s="631"/>
      <c r="GTV104" s="631"/>
      <c r="GTW104" s="631"/>
      <c r="GTX104" s="631"/>
      <c r="GTY104" s="631"/>
      <c r="GTZ104" s="631"/>
      <c r="GUA104" s="631"/>
      <c r="GUB104" s="631"/>
      <c r="GUC104" s="631"/>
      <c r="GUD104" s="631"/>
      <c r="GUE104" s="631"/>
      <c r="GUF104" s="631"/>
      <c r="GUG104" s="631"/>
      <c r="GUH104" s="631"/>
      <c r="GUI104" s="631"/>
      <c r="GUJ104" s="631"/>
      <c r="GUK104" s="631"/>
      <c r="GUL104" s="631"/>
      <c r="GUM104" s="631"/>
      <c r="GUN104" s="631"/>
      <c r="GUO104" s="631"/>
      <c r="GUP104" s="631"/>
      <c r="GUQ104" s="631"/>
      <c r="GUR104" s="631"/>
      <c r="GUS104" s="631"/>
      <c r="GUT104" s="631"/>
      <c r="GUU104" s="631"/>
      <c r="GUV104" s="631"/>
      <c r="GUW104" s="631"/>
      <c r="GUX104" s="631"/>
      <c r="GUY104" s="631"/>
      <c r="GUZ104" s="631"/>
      <c r="GVA104" s="631"/>
      <c r="GVB104" s="631"/>
      <c r="GVC104" s="631"/>
      <c r="GVD104" s="631"/>
      <c r="GVE104" s="631"/>
      <c r="GVF104" s="631"/>
      <c r="GVG104" s="631"/>
      <c r="GVH104" s="631"/>
      <c r="GVI104" s="631"/>
      <c r="GVJ104" s="631"/>
      <c r="GVK104" s="631"/>
      <c r="GVL104" s="631"/>
      <c r="GVM104" s="631"/>
      <c r="GVN104" s="631"/>
      <c r="GVO104" s="631"/>
      <c r="GVP104" s="631"/>
      <c r="GVQ104" s="631"/>
      <c r="GVR104" s="631"/>
      <c r="GVS104" s="631"/>
      <c r="GVT104" s="631"/>
      <c r="GVU104" s="631"/>
      <c r="GVV104" s="631"/>
      <c r="GVW104" s="631"/>
      <c r="GVX104" s="631"/>
      <c r="GVY104" s="631"/>
      <c r="GVZ104" s="631"/>
      <c r="GWA104" s="631"/>
      <c r="GWB104" s="631"/>
      <c r="GWC104" s="631"/>
      <c r="GWD104" s="631"/>
      <c r="GWE104" s="631"/>
      <c r="GWF104" s="631"/>
      <c r="GWG104" s="631"/>
      <c r="GWH104" s="631"/>
      <c r="GWI104" s="631"/>
      <c r="GWJ104" s="631"/>
      <c r="GWK104" s="631"/>
      <c r="GWL104" s="631"/>
      <c r="GWM104" s="631"/>
      <c r="GWN104" s="631"/>
      <c r="GWO104" s="631"/>
      <c r="GWP104" s="631"/>
      <c r="GWQ104" s="631"/>
      <c r="GWR104" s="631"/>
      <c r="GWS104" s="631"/>
      <c r="GWT104" s="631"/>
      <c r="GWU104" s="631"/>
      <c r="GWV104" s="631"/>
      <c r="GWW104" s="631"/>
      <c r="GWX104" s="631"/>
      <c r="GWY104" s="631"/>
      <c r="GWZ104" s="631"/>
      <c r="GXA104" s="631"/>
      <c r="GXB104" s="631"/>
      <c r="GXC104" s="631"/>
      <c r="GXD104" s="631"/>
      <c r="GXE104" s="631"/>
      <c r="GXF104" s="631"/>
      <c r="GXG104" s="631"/>
      <c r="GXH104" s="631"/>
      <c r="GXI104" s="631"/>
      <c r="GXJ104" s="631"/>
      <c r="GXK104" s="631"/>
      <c r="GXL104" s="631"/>
      <c r="GXM104" s="631"/>
      <c r="GXN104" s="631"/>
      <c r="GXO104" s="631"/>
      <c r="GXP104" s="631"/>
      <c r="GXQ104" s="631"/>
      <c r="GXR104" s="631"/>
      <c r="GXS104" s="631"/>
      <c r="GXT104" s="631"/>
      <c r="GXU104" s="631"/>
      <c r="GXV104" s="631"/>
      <c r="GXW104" s="631"/>
      <c r="GXX104" s="631"/>
      <c r="GXY104" s="631"/>
      <c r="GXZ104" s="631"/>
      <c r="GYA104" s="631"/>
      <c r="GYB104" s="631"/>
      <c r="GYC104" s="631"/>
      <c r="GYD104" s="631"/>
      <c r="GYE104" s="631"/>
      <c r="GYF104" s="631"/>
      <c r="GYG104" s="631"/>
      <c r="GYH104" s="631"/>
      <c r="GYI104" s="631"/>
      <c r="GYJ104" s="631"/>
      <c r="GYK104" s="631"/>
      <c r="GYL104" s="631"/>
      <c r="GYM104" s="631"/>
      <c r="GYN104" s="631"/>
      <c r="GYO104" s="631"/>
      <c r="GYP104" s="631"/>
      <c r="GYQ104" s="631"/>
      <c r="GYR104" s="631"/>
      <c r="GYS104" s="631"/>
      <c r="GYT104" s="631"/>
      <c r="GYU104" s="631"/>
      <c r="GYV104" s="631"/>
      <c r="GYW104" s="631"/>
      <c r="GYX104" s="631"/>
      <c r="GYY104" s="631"/>
      <c r="GYZ104" s="631"/>
      <c r="GZA104" s="631"/>
      <c r="GZB104" s="631"/>
      <c r="GZC104" s="631"/>
      <c r="GZD104" s="631"/>
      <c r="GZE104" s="631"/>
      <c r="GZF104" s="631"/>
      <c r="GZG104" s="631"/>
      <c r="GZH104" s="631"/>
      <c r="GZI104" s="631"/>
      <c r="GZJ104" s="631"/>
      <c r="GZK104" s="631"/>
      <c r="GZL104" s="631"/>
      <c r="GZM104" s="631"/>
      <c r="GZN104" s="631"/>
      <c r="GZO104" s="631"/>
      <c r="GZP104" s="631"/>
      <c r="GZQ104" s="631"/>
      <c r="GZR104" s="631"/>
      <c r="GZS104" s="631"/>
      <c r="GZT104" s="631"/>
      <c r="GZU104" s="631"/>
      <c r="GZV104" s="631"/>
      <c r="GZW104" s="631"/>
      <c r="GZX104" s="631"/>
      <c r="GZY104" s="631"/>
      <c r="GZZ104" s="631"/>
      <c r="HAA104" s="631"/>
      <c r="HAB104" s="631"/>
      <c r="HAC104" s="631"/>
      <c r="HAD104" s="631"/>
      <c r="HAE104" s="631"/>
      <c r="HAF104" s="631"/>
      <c r="HAG104" s="631"/>
      <c r="HAH104" s="631"/>
      <c r="HAI104" s="631"/>
      <c r="HAJ104" s="631"/>
      <c r="HAK104" s="631"/>
      <c r="HAL104" s="631"/>
      <c r="HAM104" s="631"/>
      <c r="HAN104" s="631"/>
      <c r="HAO104" s="631"/>
      <c r="HAP104" s="631"/>
      <c r="HAQ104" s="631"/>
      <c r="HAR104" s="631"/>
      <c r="HAS104" s="631"/>
      <c r="HAT104" s="631"/>
      <c r="HAU104" s="631"/>
      <c r="HAV104" s="631"/>
      <c r="HAW104" s="631"/>
      <c r="HAX104" s="631"/>
      <c r="HAY104" s="631"/>
      <c r="HAZ104" s="631"/>
      <c r="HBA104" s="631"/>
      <c r="HBB104" s="631"/>
      <c r="HBC104" s="631"/>
      <c r="HBD104" s="631"/>
      <c r="HBE104" s="631"/>
      <c r="HBF104" s="631"/>
      <c r="HBG104" s="631"/>
      <c r="HBH104" s="631"/>
      <c r="HBI104" s="631"/>
      <c r="HBJ104" s="631"/>
      <c r="HBK104" s="631"/>
      <c r="HBL104" s="631"/>
      <c r="HBM104" s="631"/>
      <c r="HBN104" s="631"/>
      <c r="HBO104" s="631"/>
      <c r="HBP104" s="631"/>
      <c r="HBQ104" s="631"/>
      <c r="HBR104" s="631"/>
      <c r="HBS104" s="631"/>
      <c r="HBT104" s="631"/>
      <c r="HBU104" s="631"/>
      <c r="HBV104" s="631"/>
      <c r="HBW104" s="631"/>
      <c r="HBX104" s="631"/>
      <c r="HBY104" s="631"/>
      <c r="HBZ104" s="631"/>
      <c r="HCA104" s="631"/>
      <c r="HCB104" s="631"/>
      <c r="HCC104" s="631"/>
      <c r="HCD104" s="631"/>
      <c r="HCE104" s="631"/>
      <c r="HCF104" s="631"/>
      <c r="HCG104" s="631"/>
      <c r="HCH104" s="631"/>
      <c r="HCI104" s="631"/>
      <c r="HCJ104" s="631"/>
      <c r="HCK104" s="631"/>
      <c r="HCL104" s="631"/>
      <c r="HCM104" s="631"/>
      <c r="HCN104" s="631"/>
      <c r="HCO104" s="631"/>
      <c r="HCP104" s="631"/>
      <c r="HCQ104" s="631"/>
      <c r="HCR104" s="631"/>
      <c r="HCS104" s="631"/>
      <c r="HCT104" s="631"/>
      <c r="HCU104" s="631"/>
      <c r="HCV104" s="631"/>
      <c r="HCW104" s="631"/>
      <c r="HCX104" s="631"/>
      <c r="HCY104" s="631"/>
      <c r="HCZ104" s="631"/>
      <c r="HDA104" s="631"/>
      <c r="HDB104" s="631"/>
      <c r="HDC104" s="631"/>
      <c r="HDD104" s="631"/>
      <c r="HDE104" s="631"/>
      <c r="HDF104" s="631"/>
      <c r="HDG104" s="631"/>
      <c r="HDH104" s="631"/>
      <c r="HDI104" s="631"/>
      <c r="HDJ104" s="631"/>
      <c r="HDK104" s="631"/>
      <c r="HDL104" s="631"/>
      <c r="HDM104" s="631"/>
      <c r="HDN104" s="631"/>
      <c r="HDO104" s="631"/>
      <c r="HDP104" s="631"/>
      <c r="HDQ104" s="631"/>
      <c r="HDR104" s="631"/>
      <c r="HDS104" s="631"/>
      <c r="HDT104" s="631"/>
      <c r="HDU104" s="631"/>
      <c r="HDV104" s="631"/>
      <c r="HDW104" s="631"/>
      <c r="HDX104" s="631"/>
      <c r="HDY104" s="631"/>
      <c r="HDZ104" s="631"/>
      <c r="HEA104" s="631"/>
      <c r="HEB104" s="631"/>
      <c r="HEC104" s="631"/>
      <c r="HED104" s="631"/>
      <c r="HEE104" s="631"/>
      <c r="HEF104" s="631"/>
      <c r="HEG104" s="631"/>
      <c r="HEH104" s="631"/>
      <c r="HEI104" s="631"/>
      <c r="HEJ104" s="631"/>
      <c r="HEK104" s="631"/>
      <c r="HEL104" s="631"/>
      <c r="HEM104" s="631"/>
      <c r="HEN104" s="631"/>
      <c r="HEO104" s="631"/>
      <c r="HEP104" s="631"/>
      <c r="HEQ104" s="631"/>
      <c r="HER104" s="631"/>
      <c r="HES104" s="631"/>
      <c r="HET104" s="631"/>
      <c r="HEU104" s="631"/>
      <c r="HEV104" s="631"/>
      <c r="HEW104" s="631"/>
      <c r="HEX104" s="631"/>
      <c r="HEY104" s="631"/>
      <c r="HEZ104" s="631"/>
      <c r="HFA104" s="631"/>
      <c r="HFB104" s="631"/>
      <c r="HFC104" s="631"/>
      <c r="HFD104" s="631"/>
      <c r="HFE104" s="631"/>
      <c r="HFF104" s="631"/>
      <c r="HFG104" s="631"/>
      <c r="HFH104" s="631"/>
      <c r="HFI104" s="631"/>
      <c r="HFJ104" s="631"/>
      <c r="HFK104" s="631"/>
      <c r="HFL104" s="631"/>
      <c r="HFM104" s="631"/>
      <c r="HFN104" s="631"/>
      <c r="HFO104" s="631"/>
      <c r="HFP104" s="631"/>
      <c r="HFQ104" s="631"/>
      <c r="HFR104" s="631"/>
      <c r="HFS104" s="631"/>
      <c r="HFT104" s="631"/>
      <c r="HFU104" s="631"/>
      <c r="HFV104" s="631"/>
      <c r="HFW104" s="631"/>
      <c r="HFX104" s="631"/>
      <c r="HFY104" s="631"/>
      <c r="HFZ104" s="631"/>
      <c r="HGA104" s="631"/>
      <c r="HGB104" s="631"/>
      <c r="HGC104" s="631"/>
      <c r="HGD104" s="631"/>
      <c r="HGE104" s="631"/>
      <c r="HGF104" s="631"/>
      <c r="HGG104" s="631"/>
      <c r="HGH104" s="631"/>
      <c r="HGI104" s="631"/>
      <c r="HGJ104" s="631"/>
      <c r="HGK104" s="631"/>
      <c r="HGL104" s="631"/>
      <c r="HGM104" s="631"/>
      <c r="HGN104" s="631"/>
      <c r="HGO104" s="631"/>
      <c r="HGP104" s="631"/>
      <c r="HGQ104" s="631"/>
      <c r="HGR104" s="631"/>
      <c r="HGS104" s="631"/>
      <c r="HGT104" s="631"/>
      <c r="HGU104" s="631"/>
      <c r="HGV104" s="631"/>
      <c r="HGW104" s="631"/>
      <c r="HGX104" s="631"/>
      <c r="HGY104" s="631"/>
      <c r="HGZ104" s="631"/>
      <c r="HHA104" s="631"/>
      <c r="HHB104" s="631"/>
      <c r="HHC104" s="631"/>
      <c r="HHD104" s="631"/>
      <c r="HHE104" s="631"/>
      <c r="HHF104" s="631"/>
      <c r="HHG104" s="631"/>
      <c r="HHH104" s="631"/>
      <c r="HHI104" s="631"/>
      <c r="HHJ104" s="631"/>
      <c r="HHK104" s="631"/>
      <c r="HHL104" s="631"/>
      <c r="HHM104" s="631"/>
      <c r="HHN104" s="631"/>
      <c r="HHO104" s="631"/>
      <c r="HHP104" s="631"/>
      <c r="HHQ104" s="631"/>
      <c r="HHR104" s="631"/>
      <c r="HHS104" s="631"/>
      <c r="HHT104" s="631"/>
      <c r="HHU104" s="631"/>
      <c r="HHV104" s="631"/>
      <c r="HHW104" s="631"/>
      <c r="HHX104" s="631"/>
      <c r="HHY104" s="631"/>
      <c r="HHZ104" s="631"/>
      <c r="HIA104" s="631"/>
      <c r="HIB104" s="631"/>
      <c r="HIC104" s="631"/>
      <c r="HID104" s="631"/>
      <c r="HIE104" s="631"/>
      <c r="HIF104" s="631"/>
      <c r="HIG104" s="631"/>
      <c r="HIH104" s="631"/>
      <c r="HII104" s="631"/>
      <c r="HIJ104" s="631"/>
      <c r="HIK104" s="631"/>
      <c r="HIL104" s="631"/>
      <c r="HIM104" s="631"/>
      <c r="HIN104" s="631"/>
      <c r="HIO104" s="631"/>
      <c r="HIP104" s="631"/>
      <c r="HIQ104" s="631"/>
      <c r="HIR104" s="631"/>
      <c r="HIS104" s="631"/>
      <c r="HIT104" s="631"/>
      <c r="HIU104" s="631"/>
      <c r="HIV104" s="631"/>
      <c r="HIW104" s="631"/>
      <c r="HIX104" s="631"/>
      <c r="HIY104" s="631"/>
      <c r="HIZ104" s="631"/>
      <c r="HJA104" s="631"/>
      <c r="HJB104" s="631"/>
      <c r="HJC104" s="631"/>
      <c r="HJD104" s="631"/>
      <c r="HJE104" s="631"/>
      <c r="HJF104" s="631"/>
      <c r="HJG104" s="631"/>
      <c r="HJH104" s="631"/>
      <c r="HJI104" s="631"/>
      <c r="HJJ104" s="631"/>
      <c r="HJK104" s="631"/>
      <c r="HJL104" s="631"/>
      <c r="HJM104" s="631"/>
      <c r="HJN104" s="631"/>
      <c r="HJO104" s="631"/>
      <c r="HJP104" s="631"/>
      <c r="HJQ104" s="631"/>
      <c r="HJR104" s="631"/>
      <c r="HJS104" s="631"/>
      <c r="HJT104" s="631"/>
      <c r="HJU104" s="631"/>
      <c r="HJV104" s="631"/>
      <c r="HJW104" s="631"/>
      <c r="HJX104" s="631"/>
      <c r="HJY104" s="631"/>
      <c r="HJZ104" s="631"/>
      <c r="HKA104" s="631"/>
      <c r="HKB104" s="631"/>
      <c r="HKC104" s="631"/>
      <c r="HKD104" s="631"/>
      <c r="HKE104" s="631"/>
      <c r="HKF104" s="631"/>
      <c r="HKG104" s="631"/>
      <c r="HKH104" s="631"/>
      <c r="HKI104" s="631"/>
      <c r="HKJ104" s="631"/>
      <c r="HKK104" s="631"/>
      <c r="HKL104" s="631"/>
      <c r="HKM104" s="631"/>
      <c r="HKN104" s="631"/>
      <c r="HKO104" s="631"/>
      <c r="HKP104" s="631"/>
      <c r="HKQ104" s="631"/>
      <c r="HKR104" s="631"/>
      <c r="HKS104" s="631"/>
      <c r="HKT104" s="631"/>
      <c r="HKU104" s="631"/>
      <c r="HKV104" s="631"/>
      <c r="HKW104" s="631"/>
      <c r="HKX104" s="631"/>
      <c r="HKY104" s="631"/>
      <c r="HKZ104" s="631"/>
      <c r="HLA104" s="631"/>
      <c r="HLB104" s="631"/>
      <c r="HLC104" s="631"/>
      <c r="HLD104" s="631"/>
      <c r="HLE104" s="631"/>
      <c r="HLF104" s="631"/>
      <c r="HLG104" s="631"/>
      <c r="HLH104" s="631"/>
      <c r="HLI104" s="631"/>
      <c r="HLJ104" s="631"/>
      <c r="HLK104" s="631"/>
      <c r="HLL104" s="631"/>
      <c r="HLM104" s="631"/>
      <c r="HLN104" s="631"/>
      <c r="HLO104" s="631"/>
      <c r="HLP104" s="631"/>
      <c r="HLQ104" s="631"/>
      <c r="HLR104" s="631"/>
      <c r="HLS104" s="631"/>
      <c r="HLT104" s="631"/>
      <c r="HLU104" s="631"/>
      <c r="HLV104" s="631"/>
      <c r="HLW104" s="631"/>
      <c r="HLX104" s="631"/>
      <c r="HLY104" s="631"/>
      <c r="HLZ104" s="631"/>
      <c r="HMA104" s="631"/>
      <c r="HMB104" s="631"/>
      <c r="HMC104" s="631"/>
      <c r="HMD104" s="631"/>
      <c r="HME104" s="631"/>
      <c r="HMF104" s="631"/>
      <c r="HMG104" s="631"/>
      <c r="HMH104" s="631"/>
      <c r="HMI104" s="631"/>
      <c r="HMJ104" s="631"/>
      <c r="HMK104" s="631"/>
      <c r="HML104" s="631"/>
      <c r="HMM104" s="631"/>
      <c r="HMN104" s="631"/>
      <c r="HMO104" s="631"/>
      <c r="HMP104" s="631"/>
      <c r="HMQ104" s="631"/>
      <c r="HMR104" s="631"/>
      <c r="HMS104" s="631"/>
      <c r="HMT104" s="631"/>
      <c r="HMU104" s="631"/>
      <c r="HMV104" s="631"/>
      <c r="HMW104" s="631"/>
      <c r="HMX104" s="631"/>
      <c r="HMY104" s="631"/>
      <c r="HMZ104" s="631"/>
      <c r="HNA104" s="631"/>
      <c r="HNB104" s="631"/>
      <c r="HNC104" s="631"/>
      <c r="HND104" s="631"/>
      <c r="HNE104" s="631"/>
      <c r="HNF104" s="631"/>
      <c r="HNG104" s="631"/>
      <c r="HNH104" s="631"/>
      <c r="HNI104" s="631"/>
      <c r="HNJ104" s="631"/>
      <c r="HNK104" s="631"/>
      <c r="HNL104" s="631"/>
      <c r="HNM104" s="631"/>
      <c r="HNN104" s="631"/>
      <c r="HNO104" s="631"/>
      <c r="HNP104" s="631"/>
      <c r="HNQ104" s="631"/>
      <c r="HNR104" s="631"/>
      <c r="HNS104" s="631"/>
      <c r="HNT104" s="631"/>
      <c r="HNU104" s="631"/>
      <c r="HNV104" s="631"/>
      <c r="HNW104" s="631"/>
      <c r="HNX104" s="631"/>
      <c r="HNY104" s="631"/>
      <c r="HNZ104" s="631"/>
      <c r="HOA104" s="631"/>
      <c r="HOB104" s="631"/>
      <c r="HOC104" s="631"/>
      <c r="HOD104" s="631"/>
      <c r="HOE104" s="631"/>
      <c r="HOF104" s="631"/>
      <c r="HOG104" s="631"/>
      <c r="HOH104" s="631"/>
      <c r="HOI104" s="631"/>
      <c r="HOJ104" s="631"/>
      <c r="HOK104" s="631"/>
      <c r="HOL104" s="631"/>
      <c r="HOM104" s="631"/>
      <c r="HON104" s="631"/>
      <c r="HOO104" s="631"/>
      <c r="HOP104" s="631"/>
      <c r="HOQ104" s="631"/>
      <c r="HOR104" s="631"/>
      <c r="HOS104" s="631"/>
      <c r="HOT104" s="631"/>
      <c r="HOU104" s="631"/>
      <c r="HOV104" s="631"/>
      <c r="HOW104" s="631"/>
      <c r="HOX104" s="631"/>
      <c r="HOY104" s="631"/>
      <c r="HOZ104" s="631"/>
      <c r="HPA104" s="631"/>
      <c r="HPB104" s="631"/>
      <c r="HPC104" s="631"/>
      <c r="HPD104" s="631"/>
      <c r="HPE104" s="631"/>
      <c r="HPF104" s="631"/>
      <c r="HPG104" s="631"/>
      <c r="HPH104" s="631"/>
      <c r="HPI104" s="631"/>
      <c r="HPJ104" s="631"/>
      <c r="HPK104" s="631"/>
      <c r="HPL104" s="631"/>
      <c r="HPM104" s="631"/>
      <c r="HPN104" s="631"/>
      <c r="HPO104" s="631"/>
      <c r="HPP104" s="631"/>
      <c r="HPQ104" s="631"/>
      <c r="HPR104" s="631"/>
      <c r="HPS104" s="631"/>
      <c r="HPT104" s="631"/>
      <c r="HPU104" s="631"/>
      <c r="HPV104" s="631"/>
      <c r="HPW104" s="631"/>
      <c r="HPX104" s="631"/>
      <c r="HPY104" s="631"/>
      <c r="HPZ104" s="631"/>
      <c r="HQA104" s="631"/>
      <c r="HQB104" s="631"/>
      <c r="HQC104" s="631"/>
      <c r="HQD104" s="631"/>
      <c r="HQE104" s="631"/>
      <c r="HQF104" s="631"/>
      <c r="HQG104" s="631"/>
      <c r="HQH104" s="631"/>
      <c r="HQI104" s="631"/>
      <c r="HQJ104" s="631"/>
      <c r="HQK104" s="631"/>
      <c r="HQL104" s="631"/>
      <c r="HQM104" s="631"/>
      <c r="HQN104" s="631"/>
      <c r="HQO104" s="631"/>
      <c r="HQP104" s="631"/>
      <c r="HQQ104" s="631"/>
      <c r="HQR104" s="631"/>
      <c r="HQS104" s="631"/>
      <c r="HQT104" s="631"/>
      <c r="HQU104" s="631"/>
      <c r="HQV104" s="631"/>
      <c r="HQW104" s="631"/>
      <c r="HQX104" s="631"/>
      <c r="HQY104" s="631"/>
      <c r="HQZ104" s="631"/>
      <c r="HRA104" s="631"/>
      <c r="HRB104" s="631"/>
      <c r="HRC104" s="631"/>
      <c r="HRD104" s="631"/>
      <c r="HRE104" s="631"/>
      <c r="HRF104" s="631"/>
      <c r="HRG104" s="631"/>
      <c r="HRH104" s="631"/>
      <c r="HRI104" s="631"/>
      <c r="HRJ104" s="631"/>
      <c r="HRK104" s="631"/>
      <c r="HRL104" s="631"/>
      <c r="HRM104" s="631"/>
      <c r="HRN104" s="631"/>
      <c r="HRO104" s="631"/>
      <c r="HRP104" s="631"/>
      <c r="HRQ104" s="631"/>
      <c r="HRR104" s="631"/>
      <c r="HRS104" s="631"/>
      <c r="HRT104" s="631"/>
      <c r="HRU104" s="631"/>
      <c r="HRV104" s="631"/>
      <c r="HRW104" s="631"/>
      <c r="HRX104" s="631"/>
      <c r="HRY104" s="631"/>
      <c r="HRZ104" s="631"/>
      <c r="HSA104" s="631"/>
      <c r="HSB104" s="631"/>
      <c r="HSC104" s="631"/>
      <c r="HSD104" s="631"/>
      <c r="HSE104" s="631"/>
      <c r="HSF104" s="631"/>
      <c r="HSG104" s="631"/>
      <c r="HSH104" s="631"/>
      <c r="HSI104" s="631"/>
      <c r="HSJ104" s="631"/>
      <c r="HSK104" s="631"/>
      <c r="HSL104" s="631"/>
      <c r="HSM104" s="631"/>
      <c r="HSN104" s="631"/>
      <c r="HSO104" s="631"/>
      <c r="HSP104" s="631"/>
      <c r="HSQ104" s="631"/>
      <c r="HSR104" s="631"/>
      <c r="HSS104" s="631"/>
      <c r="HST104" s="631"/>
      <c r="HSU104" s="631"/>
      <c r="HSV104" s="631"/>
      <c r="HSW104" s="631"/>
      <c r="HSX104" s="631"/>
      <c r="HSY104" s="631"/>
      <c r="HSZ104" s="631"/>
      <c r="HTA104" s="631"/>
      <c r="HTB104" s="631"/>
      <c r="HTC104" s="631"/>
      <c r="HTD104" s="631"/>
      <c r="HTE104" s="631"/>
      <c r="HTF104" s="631"/>
      <c r="HTG104" s="631"/>
      <c r="HTH104" s="631"/>
      <c r="HTI104" s="631"/>
      <c r="HTJ104" s="631"/>
      <c r="HTK104" s="631"/>
      <c r="HTL104" s="631"/>
      <c r="HTM104" s="631"/>
      <c r="HTN104" s="631"/>
      <c r="HTO104" s="631"/>
      <c r="HTP104" s="631"/>
      <c r="HTQ104" s="631"/>
      <c r="HTR104" s="631"/>
      <c r="HTS104" s="631"/>
      <c r="HTT104" s="631"/>
      <c r="HTU104" s="631"/>
      <c r="HTV104" s="631"/>
      <c r="HTW104" s="631"/>
      <c r="HTX104" s="631"/>
      <c r="HTY104" s="631"/>
      <c r="HTZ104" s="631"/>
      <c r="HUA104" s="631"/>
      <c r="HUB104" s="631"/>
      <c r="HUC104" s="631"/>
      <c r="HUD104" s="631"/>
      <c r="HUE104" s="631"/>
      <c r="HUF104" s="631"/>
      <c r="HUG104" s="631"/>
      <c r="HUH104" s="631"/>
      <c r="HUI104" s="631"/>
      <c r="HUJ104" s="631"/>
      <c r="HUK104" s="631"/>
      <c r="HUL104" s="631"/>
      <c r="HUM104" s="631"/>
      <c r="HUN104" s="631"/>
      <c r="HUO104" s="631"/>
      <c r="HUP104" s="631"/>
      <c r="HUQ104" s="631"/>
      <c r="HUR104" s="631"/>
      <c r="HUS104" s="631"/>
      <c r="HUT104" s="631"/>
      <c r="HUU104" s="631"/>
      <c r="HUV104" s="631"/>
      <c r="HUW104" s="631"/>
      <c r="HUX104" s="631"/>
      <c r="HUY104" s="631"/>
      <c r="HUZ104" s="631"/>
      <c r="HVA104" s="631"/>
      <c r="HVB104" s="631"/>
      <c r="HVC104" s="631"/>
      <c r="HVD104" s="631"/>
      <c r="HVE104" s="631"/>
      <c r="HVF104" s="631"/>
      <c r="HVG104" s="631"/>
      <c r="HVH104" s="631"/>
      <c r="HVI104" s="631"/>
      <c r="HVJ104" s="631"/>
      <c r="HVK104" s="631"/>
      <c r="HVL104" s="631"/>
      <c r="HVM104" s="631"/>
      <c r="HVN104" s="631"/>
      <c r="HVO104" s="631"/>
      <c r="HVP104" s="631"/>
      <c r="HVQ104" s="631"/>
      <c r="HVR104" s="631"/>
      <c r="HVS104" s="631"/>
      <c r="HVT104" s="631"/>
      <c r="HVU104" s="631"/>
      <c r="HVV104" s="631"/>
      <c r="HVW104" s="631"/>
      <c r="HVX104" s="631"/>
      <c r="HVY104" s="631"/>
      <c r="HVZ104" s="631"/>
      <c r="HWA104" s="631"/>
      <c r="HWB104" s="631"/>
      <c r="HWC104" s="631"/>
      <c r="HWD104" s="631"/>
      <c r="HWE104" s="631"/>
      <c r="HWF104" s="631"/>
      <c r="HWG104" s="631"/>
      <c r="HWH104" s="631"/>
      <c r="HWI104" s="631"/>
      <c r="HWJ104" s="631"/>
      <c r="HWK104" s="631"/>
      <c r="HWL104" s="631"/>
      <c r="HWM104" s="631"/>
      <c r="HWN104" s="631"/>
      <c r="HWO104" s="631"/>
      <c r="HWP104" s="631"/>
      <c r="HWQ104" s="631"/>
      <c r="HWR104" s="631"/>
      <c r="HWS104" s="631"/>
      <c r="HWT104" s="631"/>
      <c r="HWU104" s="631"/>
      <c r="HWV104" s="631"/>
      <c r="HWW104" s="631"/>
      <c r="HWX104" s="631"/>
      <c r="HWY104" s="631"/>
      <c r="HWZ104" s="631"/>
      <c r="HXA104" s="631"/>
      <c r="HXB104" s="631"/>
      <c r="HXC104" s="631"/>
      <c r="HXD104" s="631"/>
      <c r="HXE104" s="631"/>
      <c r="HXF104" s="631"/>
      <c r="HXG104" s="631"/>
      <c r="HXH104" s="631"/>
      <c r="HXI104" s="631"/>
      <c r="HXJ104" s="631"/>
      <c r="HXK104" s="631"/>
      <c r="HXL104" s="631"/>
      <c r="HXM104" s="631"/>
      <c r="HXN104" s="631"/>
      <c r="HXO104" s="631"/>
      <c r="HXP104" s="631"/>
      <c r="HXQ104" s="631"/>
      <c r="HXR104" s="631"/>
      <c r="HXS104" s="631"/>
      <c r="HXT104" s="631"/>
      <c r="HXU104" s="631"/>
      <c r="HXV104" s="631"/>
      <c r="HXW104" s="631"/>
      <c r="HXX104" s="631"/>
      <c r="HXY104" s="631"/>
      <c r="HXZ104" s="631"/>
      <c r="HYA104" s="631"/>
      <c r="HYB104" s="631"/>
      <c r="HYC104" s="631"/>
      <c r="HYD104" s="631"/>
      <c r="HYE104" s="631"/>
      <c r="HYF104" s="631"/>
      <c r="HYG104" s="631"/>
      <c r="HYH104" s="631"/>
      <c r="HYI104" s="631"/>
      <c r="HYJ104" s="631"/>
      <c r="HYK104" s="631"/>
      <c r="HYL104" s="631"/>
      <c r="HYM104" s="631"/>
      <c r="HYN104" s="631"/>
      <c r="HYO104" s="631"/>
      <c r="HYP104" s="631"/>
      <c r="HYQ104" s="631"/>
      <c r="HYR104" s="631"/>
      <c r="HYS104" s="631"/>
      <c r="HYT104" s="631"/>
      <c r="HYU104" s="631"/>
      <c r="HYV104" s="631"/>
      <c r="HYW104" s="631"/>
      <c r="HYX104" s="631"/>
      <c r="HYY104" s="631"/>
      <c r="HYZ104" s="631"/>
      <c r="HZA104" s="631"/>
      <c r="HZB104" s="631"/>
      <c r="HZC104" s="631"/>
      <c r="HZD104" s="631"/>
      <c r="HZE104" s="631"/>
      <c r="HZF104" s="631"/>
      <c r="HZG104" s="631"/>
      <c r="HZH104" s="631"/>
      <c r="HZI104" s="631"/>
      <c r="HZJ104" s="631"/>
      <c r="HZK104" s="631"/>
      <c r="HZL104" s="631"/>
      <c r="HZM104" s="631"/>
      <c r="HZN104" s="631"/>
      <c r="HZO104" s="631"/>
      <c r="HZP104" s="631"/>
      <c r="HZQ104" s="631"/>
      <c r="HZR104" s="631"/>
      <c r="HZS104" s="631"/>
      <c r="HZT104" s="631"/>
      <c r="HZU104" s="631"/>
      <c r="HZV104" s="631"/>
      <c r="HZW104" s="631"/>
      <c r="HZX104" s="631"/>
      <c r="HZY104" s="631"/>
      <c r="HZZ104" s="631"/>
      <c r="IAA104" s="631"/>
      <c r="IAB104" s="631"/>
      <c r="IAC104" s="631"/>
      <c r="IAD104" s="631"/>
      <c r="IAE104" s="631"/>
      <c r="IAF104" s="631"/>
      <c r="IAG104" s="631"/>
      <c r="IAH104" s="631"/>
      <c r="IAI104" s="631"/>
      <c r="IAJ104" s="631"/>
      <c r="IAK104" s="631"/>
      <c r="IAL104" s="631"/>
      <c r="IAM104" s="631"/>
      <c r="IAN104" s="631"/>
      <c r="IAO104" s="631"/>
      <c r="IAP104" s="631"/>
      <c r="IAQ104" s="631"/>
      <c r="IAR104" s="631"/>
      <c r="IAS104" s="631"/>
      <c r="IAT104" s="631"/>
      <c r="IAU104" s="631"/>
      <c r="IAV104" s="631"/>
      <c r="IAW104" s="631"/>
      <c r="IAX104" s="631"/>
      <c r="IAY104" s="631"/>
      <c r="IAZ104" s="631"/>
      <c r="IBA104" s="631"/>
      <c r="IBB104" s="631"/>
      <c r="IBC104" s="631"/>
      <c r="IBD104" s="631"/>
      <c r="IBE104" s="631"/>
      <c r="IBF104" s="631"/>
      <c r="IBG104" s="631"/>
      <c r="IBH104" s="631"/>
      <c r="IBI104" s="631"/>
      <c r="IBJ104" s="631"/>
      <c r="IBK104" s="631"/>
      <c r="IBL104" s="631"/>
      <c r="IBM104" s="631"/>
      <c r="IBN104" s="631"/>
      <c r="IBO104" s="631"/>
      <c r="IBP104" s="631"/>
      <c r="IBQ104" s="631"/>
      <c r="IBR104" s="631"/>
      <c r="IBS104" s="631"/>
      <c r="IBT104" s="631"/>
      <c r="IBU104" s="631"/>
      <c r="IBV104" s="631"/>
      <c r="IBW104" s="631"/>
      <c r="IBX104" s="631"/>
      <c r="IBY104" s="631"/>
      <c r="IBZ104" s="631"/>
      <c r="ICA104" s="631"/>
      <c r="ICB104" s="631"/>
      <c r="ICC104" s="631"/>
      <c r="ICD104" s="631"/>
      <c r="ICE104" s="631"/>
      <c r="ICF104" s="631"/>
      <c r="ICG104" s="631"/>
      <c r="ICH104" s="631"/>
      <c r="ICI104" s="631"/>
      <c r="ICJ104" s="631"/>
      <c r="ICK104" s="631"/>
      <c r="ICL104" s="631"/>
      <c r="ICM104" s="631"/>
      <c r="ICN104" s="631"/>
      <c r="ICO104" s="631"/>
      <c r="ICP104" s="631"/>
      <c r="ICQ104" s="631"/>
      <c r="ICR104" s="631"/>
      <c r="ICS104" s="631"/>
      <c r="ICT104" s="631"/>
      <c r="ICU104" s="631"/>
      <c r="ICV104" s="631"/>
      <c r="ICW104" s="631"/>
      <c r="ICX104" s="631"/>
      <c r="ICY104" s="631"/>
      <c r="ICZ104" s="631"/>
      <c r="IDA104" s="631"/>
      <c r="IDB104" s="631"/>
      <c r="IDC104" s="631"/>
      <c r="IDD104" s="631"/>
      <c r="IDE104" s="631"/>
      <c r="IDF104" s="631"/>
      <c r="IDG104" s="631"/>
      <c r="IDH104" s="631"/>
      <c r="IDI104" s="631"/>
      <c r="IDJ104" s="631"/>
      <c r="IDK104" s="631"/>
      <c r="IDL104" s="631"/>
      <c r="IDM104" s="631"/>
      <c r="IDN104" s="631"/>
      <c r="IDO104" s="631"/>
      <c r="IDP104" s="631"/>
      <c r="IDQ104" s="631"/>
      <c r="IDR104" s="631"/>
      <c r="IDS104" s="631"/>
      <c r="IDT104" s="631"/>
      <c r="IDU104" s="631"/>
      <c r="IDV104" s="631"/>
      <c r="IDW104" s="631"/>
      <c r="IDX104" s="631"/>
      <c r="IDY104" s="631"/>
      <c r="IDZ104" s="631"/>
      <c r="IEA104" s="631"/>
      <c r="IEB104" s="631"/>
      <c r="IEC104" s="631"/>
      <c r="IED104" s="631"/>
      <c r="IEE104" s="631"/>
      <c r="IEF104" s="631"/>
      <c r="IEG104" s="631"/>
      <c r="IEH104" s="631"/>
      <c r="IEI104" s="631"/>
      <c r="IEJ104" s="631"/>
      <c r="IEK104" s="631"/>
      <c r="IEL104" s="631"/>
      <c r="IEM104" s="631"/>
      <c r="IEN104" s="631"/>
      <c r="IEO104" s="631"/>
      <c r="IEP104" s="631"/>
      <c r="IEQ104" s="631"/>
      <c r="IER104" s="631"/>
      <c r="IES104" s="631"/>
      <c r="IET104" s="631"/>
      <c r="IEU104" s="631"/>
      <c r="IEV104" s="631"/>
      <c r="IEW104" s="631"/>
      <c r="IEX104" s="631"/>
      <c r="IEY104" s="631"/>
      <c r="IEZ104" s="631"/>
      <c r="IFA104" s="631"/>
      <c r="IFB104" s="631"/>
      <c r="IFC104" s="631"/>
      <c r="IFD104" s="631"/>
      <c r="IFE104" s="631"/>
      <c r="IFF104" s="631"/>
      <c r="IFG104" s="631"/>
      <c r="IFH104" s="631"/>
      <c r="IFI104" s="631"/>
      <c r="IFJ104" s="631"/>
      <c r="IFK104" s="631"/>
      <c r="IFL104" s="631"/>
      <c r="IFM104" s="631"/>
      <c r="IFN104" s="631"/>
      <c r="IFO104" s="631"/>
      <c r="IFP104" s="631"/>
      <c r="IFQ104" s="631"/>
      <c r="IFR104" s="631"/>
      <c r="IFS104" s="631"/>
      <c r="IFT104" s="631"/>
      <c r="IFU104" s="631"/>
      <c r="IFV104" s="631"/>
      <c r="IFW104" s="631"/>
      <c r="IFX104" s="631"/>
      <c r="IFY104" s="631"/>
      <c r="IFZ104" s="631"/>
      <c r="IGA104" s="631"/>
      <c r="IGB104" s="631"/>
      <c r="IGC104" s="631"/>
      <c r="IGD104" s="631"/>
      <c r="IGE104" s="631"/>
      <c r="IGF104" s="631"/>
      <c r="IGG104" s="631"/>
      <c r="IGH104" s="631"/>
      <c r="IGI104" s="631"/>
      <c r="IGJ104" s="631"/>
      <c r="IGK104" s="631"/>
      <c r="IGL104" s="631"/>
      <c r="IGM104" s="631"/>
      <c r="IGN104" s="631"/>
      <c r="IGO104" s="631"/>
      <c r="IGP104" s="631"/>
      <c r="IGQ104" s="631"/>
      <c r="IGR104" s="631"/>
      <c r="IGS104" s="631"/>
      <c r="IGT104" s="631"/>
      <c r="IGU104" s="631"/>
      <c r="IGV104" s="631"/>
      <c r="IGW104" s="631"/>
      <c r="IGX104" s="631"/>
      <c r="IGY104" s="631"/>
      <c r="IGZ104" s="631"/>
      <c r="IHA104" s="631"/>
      <c r="IHB104" s="631"/>
      <c r="IHC104" s="631"/>
      <c r="IHD104" s="631"/>
      <c r="IHE104" s="631"/>
      <c r="IHF104" s="631"/>
      <c r="IHG104" s="631"/>
      <c r="IHH104" s="631"/>
      <c r="IHI104" s="631"/>
      <c r="IHJ104" s="631"/>
      <c r="IHK104" s="631"/>
      <c r="IHL104" s="631"/>
      <c r="IHM104" s="631"/>
      <c r="IHN104" s="631"/>
      <c r="IHO104" s="631"/>
      <c r="IHP104" s="631"/>
      <c r="IHQ104" s="631"/>
      <c r="IHR104" s="631"/>
      <c r="IHS104" s="631"/>
      <c r="IHT104" s="631"/>
      <c r="IHU104" s="631"/>
      <c r="IHV104" s="631"/>
      <c r="IHW104" s="631"/>
      <c r="IHX104" s="631"/>
      <c r="IHY104" s="631"/>
      <c r="IHZ104" s="631"/>
      <c r="IIA104" s="631"/>
      <c r="IIB104" s="631"/>
      <c r="IIC104" s="631"/>
      <c r="IID104" s="631"/>
      <c r="IIE104" s="631"/>
      <c r="IIF104" s="631"/>
      <c r="IIG104" s="631"/>
      <c r="IIH104" s="631"/>
      <c r="III104" s="631"/>
      <c r="IIJ104" s="631"/>
      <c r="IIK104" s="631"/>
      <c r="IIL104" s="631"/>
      <c r="IIM104" s="631"/>
      <c r="IIN104" s="631"/>
      <c r="IIO104" s="631"/>
      <c r="IIP104" s="631"/>
      <c r="IIQ104" s="631"/>
      <c r="IIR104" s="631"/>
      <c r="IIS104" s="631"/>
      <c r="IIT104" s="631"/>
      <c r="IIU104" s="631"/>
      <c r="IIV104" s="631"/>
      <c r="IIW104" s="631"/>
      <c r="IIX104" s="631"/>
      <c r="IIY104" s="631"/>
      <c r="IIZ104" s="631"/>
      <c r="IJA104" s="631"/>
      <c r="IJB104" s="631"/>
      <c r="IJC104" s="631"/>
      <c r="IJD104" s="631"/>
      <c r="IJE104" s="631"/>
      <c r="IJF104" s="631"/>
      <c r="IJG104" s="631"/>
      <c r="IJH104" s="631"/>
      <c r="IJI104" s="631"/>
      <c r="IJJ104" s="631"/>
      <c r="IJK104" s="631"/>
      <c r="IJL104" s="631"/>
      <c r="IJM104" s="631"/>
      <c r="IJN104" s="631"/>
      <c r="IJO104" s="631"/>
      <c r="IJP104" s="631"/>
      <c r="IJQ104" s="631"/>
      <c r="IJR104" s="631"/>
      <c r="IJS104" s="631"/>
      <c r="IJT104" s="631"/>
      <c r="IJU104" s="631"/>
      <c r="IJV104" s="631"/>
      <c r="IJW104" s="631"/>
      <c r="IJX104" s="631"/>
      <c r="IJY104" s="631"/>
      <c r="IJZ104" s="631"/>
      <c r="IKA104" s="631"/>
      <c r="IKB104" s="631"/>
      <c r="IKC104" s="631"/>
      <c r="IKD104" s="631"/>
      <c r="IKE104" s="631"/>
      <c r="IKF104" s="631"/>
      <c r="IKG104" s="631"/>
      <c r="IKH104" s="631"/>
      <c r="IKI104" s="631"/>
      <c r="IKJ104" s="631"/>
      <c r="IKK104" s="631"/>
      <c r="IKL104" s="631"/>
      <c r="IKM104" s="631"/>
      <c r="IKN104" s="631"/>
      <c r="IKO104" s="631"/>
      <c r="IKP104" s="631"/>
      <c r="IKQ104" s="631"/>
      <c r="IKR104" s="631"/>
      <c r="IKS104" s="631"/>
      <c r="IKT104" s="631"/>
      <c r="IKU104" s="631"/>
      <c r="IKV104" s="631"/>
      <c r="IKW104" s="631"/>
      <c r="IKX104" s="631"/>
      <c r="IKY104" s="631"/>
      <c r="IKZ104" s="631"/>
      <c r="ILA104" s="631"/>
      <c r="ILB104" s="631"/>
      <c r="ILC104" s="631"/>
      <c r="ILD104" s="631"/>
      <c r="ILE104" s="631"/>
      <c r="ILF104" s="631"/>
      <c r="ILG104" s="631"/>
      <c r="ILH104" s="631"/>
      <c r="ILI104" s="631"/>
      <c r="ILJ104" s="631"/>
      <c r="ILK104" s="631"/>
      <c r="ILL104" s="631"/>
      <c r="ILM104" s="631"/>
      <c r="ILN104" s="631"/>
      <c r="ILO104" s="631"/>
      <c r="ILP104" s="631"/>
      <c r="ILQ104" s="631"/>
      <c r="ILR104" s="631"/>
      <c r="ILS104" s="631"/>
      <c r="ILT104" s="631"/>
      <c r="ILU104" s="631"/>
      <c r="ILV104" s="631"/>
      <c r="ILW104" s="631"/>
      <c r="ILX104" s="631"/>
      <c r="ILY104" s="631"/>
      <c r="ILZ104" s="631"/>
      <c r="IMA104" s="631"/>
      <c r="IMB104" s="631"/>
      <c r="IMC104" s="631"/>
      <c r="IMD104" s="631"/>
      <c r="IME104" s="631"/>
      <c r="IMF104" s="631"/>
      <c r="IMG104" s="631"/>
      <c r="IMH104" s="631"/>
      <c r="IMI104" s="631"/>
      <c r="IMJ104" s="631"/>
      <c r="IMK104" s="631"/>
      <c r="IML104" s="631"/>
      <c r="IMM104" s="631"/>
      <c r="IMN104" s="631"/>
      <c r="IMO104" s="631"/>
      <c r="IMP104" s="631"/>
      <c r="IMQ104" s="631"/>
      <c r="IMR104" s="631"/>
      <c r="IMS104" s="631"/>
      <c r="IMT104" s="631"/>
      <c r="IMU104" s="631"/>
      <c r="IMV104" s="631"/>
      <c r="IMW104" s="631"/>
      <c r="IMX104" s="631"/>
      <c r="IMY104" s="631"/>
      <c r="IMZ104" s="631"/>
      <c r="INA104" s="631"/>
      <c r="INB104" s="631"/>
      <c r="INC104" s="631"/>
      <c r="IND104" s="631"/>
      <c r="INE104" s="631"/>
      <c r="INF104" s="631"/>
      <c r="ING104" s="631"/>
      <c r="INH104" s="631"/>
      <c r="INI104" s="631"/>
      <c r="INJ104" s="631"/>
      <c r="INK104" s="631"/>
      <c r="INL104" s="631"/>
      <c r="INM104" s="631"/>
      <c r="INN104" s="631"/>
      <c r="INO104" s="631"/>
      <c r="INP104" s="631"/>
      <c r="INQ104" s="631"/>
      <c r="INR104" s="631"/>
      <c r="INS104" s="631"/>
      <c r="INT104" s="631"/>
      <c r="INU104" s="631"/>
      <c r="INV104" s="631"/>
      <c r="INW104" s="631"/>
      <c r="INX104" s="631"/>
      <c r="INY104" s="631"/>
      <c r="INZ104" s="631"/>
      <c r="IOA104" s="631"/>
      <c r="IOB104" s="631"/>
      <c r="IOC104" s="631"/>
      <c r="IOD104" s="631"/>
      <c r="IOE104" s="631"/>
      <c r="IOF104" s="631"/>
      <c r="IOG104" s="631"/>
      <c r="IOH104" s="631"/>
      <c r="IOI104" s="631"/>
      <c r="IOJ104" s="631"/>
      <c r="IOK104" s="631"/>
      <c r="IOL104" s="631"/>
      <c r="IOM104" s="631"/>
      <c r="ION104" s="631"/>
      <c r="IOO104" s="631"/>
      <c r="IOP104" s="631"/>
      <c r="IOQ104" s="631"/>
      <c r="IOR104" s="631"/>
      <c r="IOS104" s="631"/>
      <c r="IOT104" s="631"/>
      <c r="IOU104" s="631"/>
      <c r="IOV104" s="631"/>
      <c r="IOW104" s="631"/>
      <c r="IOX104" s="631"/>
      <c r="IOY104" s="631"/>
      <c r="IOZ104" s="631"/>
      <c r="IPA104" s="631"/>
      <c r="IPB104" s="631"/>
      <c r="IPC104" s="631"/>
      <c r="IPD104" s="631"/>
      <c r="IPE104" s="631"/>
      <c r="IPF104" s="631"/>
      <c r="IPG104" s="631"/>
      <c r="IPH104" s="631"/>
      <c r="IPI104" s="631"/>
      <c r="IPJ104" s="631"/>
      <c r="IPK104" s="631"/>
      <c r="IPL104" s="631"/>
      <c r="IPM104" s="631"/>
      <c r="IPN104" s="631"/>
      <c r="IPO104" s="631"/>
      <c r="IPP104" s="631"/>
      <c r="IPQ104" s="631"/>
      <c r="IPR104" s="631"/>
      <c r="IPS104" s="631"/>
      <c r="IPT104" s="631"/>
      <c r="IPU104" s="631"/>
      <c r="IPV104" s="631"/>
      <c r="IPW104" s="631"/>
      <c r="IPX104" s="631"/>
      <c r="IPY104" s="631"/>
      <c r="IPZ104" s="631"/>
      <c r="IQA104" s="631"/>
      <c r="IQB104" s="631"/>
      <c r="IQC104" s="631"/>
      <c r="IQD104" s="631"/>
      <c r="IQE104" s="631"/>
      <c r="IQF104" s="631"/>
      <c r="IQG104" s="631"/>
      <c r="IQH104" s="631"/>
      <c r="IQI104" s="631"/>
      <c r="IQJ104" s="631"/>
      <c r="IQK104" s="631"/>
      <c r="IQL104" s="631"/>
      <c r="IQM104" s="631"/>
      <c r="IQN104" s="631"/>
      <c r="IQO104" s="631"/>
      <c r="IQP104" s="631"/>
      <c r="IQQ104" s="631"/>
      <c r="IQR104" s="631"/>
      <c r="IQS104" s="631"/>
      <c r="IQT104" s="631"/>
      <c r="IQU104" s="631"/>
      <c r="IQV104" s="631"/>
      <c r="IQW104" s="631"/>
      <c r="IQX104" s="631"/>
      <c r="IQY104" s="631"/>
      <c r="IQZ104" s="631"/>
      <c r="IRA104" s="631"/>
      <c r="IRB104" s="631"/>
      <c r="IRC104" s="631"/>
      <c r="IRD104" s="631"/>
      <c r="IRE104" s="631"/>
      <c r="IRF104" s="631"/>
      <c r="IRG104" s="631"/>
      <c r="IRH104" s="631"/>
      <c r="IRI104" s="631"/>
      <c r="IRJ104" s="631"/>
      <c r="IRK104" s="631"/>
      <c r="IRL104" s="631"/>
      <c r="IRM104" s="631"/>
      <c r="IRN104" s="631"/>
      <c r="IRO104" s="631"/>
      <c r="IRP104" s="631"/>
      <c r="IRQ104" s="631"/>
      <c r="IRR104" s="631"/>
      <c r="IRS104" s="631"/>
      <c r="IRT104" s="631"/>
      <c r="IRU104" s="631"/>
      <c r="IRV104" s="631"/>
      <c r="IRW104" s="631"/>
      <c r="IRX104" s="631"/>
      <c r="IRY104" s="631"/>
      <c r="IRZ104" s="631"/>
      <c r="ISA104" s="631"/>
      <c r="ISB104" s="631"/>
      <c r="ISC104" s="631"/>
      <c r="ISD104" s="631"/>
      <c r="ISE104" s="631"/>
      <c r="ISF104" s="631"/>
      <c r="ISG104" s="631"/>
      <c r="ISH104" s="631"/>
      <c r="ISI104" s="631"/>
      <c r="ISJ104" s="631"/>
      <c r="ISK104" s="631"/>
      <c r="ISL104" s="631"/>
      <c r="ISM104" s="631"/>
      <c r="ISN104" s="631"/>
      <c r="ISO104" s="631"/>
      <c r="ISP104" s="631"/>
      <c r="ISQ104" s="631"/>
      <c r="ISR104" s="631"/>
      <c r="ISS104" s="631"/>
      <c r="IST104" s="631"/>
      <c r="ISU104" s="631"/>
      <c r="ISV104" s="631"/>
      <c r="ISW104" s="631"/>
      <c r="ISX104" s="631"/>
      <c r="ISY104" s="631"/>
      <c r="ISZ104" s="631"/>
      <c r="ITA104" s="631"/>
      <c r="ITB104" s="631"/>
      <c r="ITC104" s="631"/>
      <c r="ITD104" s="631"/>
      <c r="ITE104" s="631"/>
      <c r="ITF104" s="631"/>
      <c r="ITG104" s="631"/>
      <c r="ITH104" s="631"/>
      <c r="ITI104" s="631"/>
      <c r="ITJ104" s="631"/>
      <c r="ITK104" s="631"/>
      <c r="ITL104" s="631"/>
      <c r="ITM104" s="631"/>
      <c r="ITN104" s="631"/>
      <c r="ITO104" s="631"/>
      <c r="ITP104" s="631"/>
      <c r="ITQ104" s="631"/>
      <c r="ITR104" s="631"/>
      <c r="ITS104" s="631"/>
      <c r="ITT104" s="631"/>
      <c r="ITU104" s="631"/>
      <c r="ITV104" s="631"/>
      <c r="ITW104" s="631"/>
      <c r="ITX104" s="631"/>
      <c r="ITY104" s="631"/>
      <c r="ITZ104" s="631"/>
      <c r="IUA104" s="631"/>
      <c r="IUB104" s="631"/>
      <c r="IUC104" s="631"/>
      <c r="IUD104" s="631"/>
      <c r="IUE104" s="631"/>
      <c r="IUF104" s="631"/>
      <c r="IUG104" s="631"/>
      <c r="IUH104" s="631"/>
      <c r="IUI104" s="631"/>
      <c r="IUJ104" s="631"/>
      <c r="IUK104" s="631"/>
      <c r="IUL104" s="631"/>
      <c r="IUM104" s="631"/>
      <c r="IUN104" s="631"/>
      <c r="IUO104" s="631"/>
      <c r="IUP104" s="631"/>
      <c r="IUQ104" s="631"/>
      <c r="IUR104" s="631"/>
      <c r="IUS104" s="631"/>
      <c r="IUT104" s="631"/>
      <c r="IUU104" s="631"/>
      <c r="IUV104" s="631"/>
      <c r="IUW104" s="631"/>
      <c r="IUX104" s="631"/>
      <c r="IUY104" s="631"/>
      <c r="IUZ104" s="631"/>
      <c r="IVA104" s="631"/>
      <c r="IVB104" s="631"/>
      <c r="IVC104" s="631"/>
      <c r="IVD104" s="631"/>
      <c r="IVE104" s="631"/>
      <c r="IVF104" s="631"/>
      <c r="IVG104" s="631"/>
      <c r="IVH104" s="631"/>
      <c r="IVI104" s="631"/>
      <c r="IVJ104" s="631"/>
      <c r="IVK104" s="631"/>
      <c r="IVL104" s="631"/>
      <c r="IVM104" s="631"/>
      <c r="IVN104" s="631"/>
      <c r="IVO104" s="631"/>
      <c r="IVP104" s="631"/>
      <c r="IVQ104" s="631"/>
      <c r="IVR104" s="631"/>
      <c r="IVS104" s="631"/>
      <c r="IVT104" s="631"/>
      <c r="IVU104" s="631"/>
      <c r="IVV104" s="631"/>
      <c r="IVW104" s="631"/>
      <c r="IVX104" s="631"/>
      <c r="IVY104" s="631"/>
      <c r="IVZ104" s="631"/>
      <c r="IWA104" s="631"/>
      <c r="IWB104" s="631"/>
      <c r="IWC104" s="631"/>
      <c r="IWD104" s="631"/>
      <c r="IWE104" s="631"/>
      <c r="IWF104" s="631"/>
      <c r="IWG104" s="631"/>
      <c r="IWH104" s="631"/>
      <c r="IWI104" s="631"/>
      <c r="IWJ104" s="631"/>
      <c r="IWK104" s="631"/>
      <c r="IWL104" s="631"/>
      <c r="IWM104" s="631"/>
      <c r="IWN104" s="631"/>
      <c r="IWO104" s="631"/>
      <c r="IWP104" s="631"/>
      <c r="IWQ104" s="631"/>
      <c r="IWR104" s="631"/>
      <c r="IWS104" s="631"/>
      <c r="IWT104" s="631"/>
      <c r="IWU104" s="631"/>
      <c r="IWV104" s="631"/>
      <c r="IWW104" s="631"/>
      <c r="IWX104" s="631"/>
      <c r="IWY104" s="631"/>
      <c r="IWZ104" s="631"/>
      <c r="IXA104" s="631"/>
      <c r="IXB104" s="631"/>
      <c r="IXC104" s="631"/>
      <c r="IXD104" s="631"/>
      <c r="IXE104" s="631"/>
      <c r="IXF104" s="631"/>
      <c r="IXG104" s="631"/>
      <c r="IXH104" s="631"/>
      <c r="IXI104" s="631"/>
      <c r="IXJ104" s="631"/>
      <c r="IXK104" s="631"/>
      <c r="IXL104" s="631"/>
      <c r="IXM104" s="631"/>
      <c r="IXN104" s="631"/>
      <c r="IXO104" s="631"/>
      <c r="IXP104" s="631"/>
      <c r="IXQ104" s="631"/>
      <c r="IXR104" s="631"/>
      <c r="IXS104" s="631"/>
      <c r="IXT104" s="631"/>
      <c r="IXU104" s="631"/>
      <c r="IXV104" s="631"/>
      <c r="IXW104" s="631"/>
      <c r="IXX104" s="631"/>
      <c r="IXY104" s="631"/>
      <c r="IXZ104" s="631"/>
      <c r="IYA104" s="631"/>
      <c r="IYB104" s="631"/>
      <c r="IYC104" s="631"/>
      <c r="IYD104" s="631"/>
      <c r="IYE104" s="631"/>
      <c r="IYF104" s="631"/>
      <c r="IYG104" s="631"/>
      <c r="IYH104" s="631"/>
      <c r="IYI104" s="631"/>
      <c r="IYJ104" s="631"/>
      <c r="IYK104" s="631"/>
      <c r="IYL104" s="631"/>
      <c r="IYM104" s="631"/>
      <c r="IYN104" s="631"/>
      <c r="IYO104" s="631"/>
      <c r="IYP104" s="631"/>
      <c r="IYQ104" s="631"/>
      <c r="IYR104" s="631"/>
      <c r="IYS104" s="631"/>
      <c r="IYT104" s="631"/>
      <c r="IYU104" s="631"/>
      <c r="IYV104" s="631"/>
      <c r="IYW104" s="631"/>
      <c r="IYX104" s="631"/>
      <c r="IYY104" s="631"/>
      <c r="IYZ104" s="631"/>
      <c r="IZA104" s="631"/>
      <c r="IZB104" s="631"/>
      <c r="IZC104" s="631"/>
      <c r="IZD104" s="631"/>
      <c r="IZE104" s="631"/>
      <c r="IZF104" s="631"/>
      <c r="IZG104" s="631"/>
      <c r="IZH104" s="631"/>
      <c r="IZI104" s="631"/>
      <c r="IZJ104" s="631"/>
      <c r="IZK104" s="631"/>
      <c r="IZL104" s="631"/>
      <c r="IZM104" s="631"/>
      <c r="IZN104" s="631"/>
      <c r="IZO104" s="631"/>
      <c r="IZP104" s="631"/>
      <c r="IZQ104" s="631"/>
      <c r="IZR104" s="631"/>
      <c r="IZS104" s="631"/>
      <c r="IZT104" s="631"/>
      <c r="IZU104" s="631"/>
      <c r="IZV104" s="631"/>
      <c r="IZW104" s="631"/>
      <c r="IZX104" s="631"/>
      <c r="IZY104" s="631"/>
      <c r="IZZ104" s="631"/>
      <c r="JAA104" s="631"/>
      <c r="JAB104" s="631"/>
      <c r="JAC104" s="631"/>
      <c r="JAD104" s="631"/>
      <c r="JAE104" s="631"/>
      <c r="JAF104" s="631"/>
      <c r="JAG104" s="631"/>
      <c r="JAH104" s="631"/>
      <c r="JAI104" s="631"/>
      <c r="JAJ104" s="631"/>
      <c r="JAK104" s="631"/>
      <c r="JAL104" s="631"/>
      <c r="JAM104" s="631"/>
      <c r="JAN104" s="631"/>
      <c r="JAO104" s="631"/>
      <c r="JAP104" s="631"/>
      <c r="JAQ104" s="631"/>
      <c r="JAR104" s="631"/>
      <c r="JAS104" s="631"/>
      <c r="JAT104" s="631"/>
      <c r="JAU104" s="631"/>
      <c r="JAV104" s="631"/>
      <c r="JAW104" s="631"/>
      <c r="JAX104" s="631"/>
      <c r="JAY104" s="631"/>
      <c r="JAZ104" s="631"/>
      <c r="JBA104" s="631"/>
      <c r="JBB104" s="631"/>
      <c r="JBC104" s="631"/>
      <c r="JBD104" s="631"/>
      <c r="JBE104" s="631"/>
      <c r="JBF104" s="631"/>
      <c r="JBG104" s="631"/>
      <c r="JBH104" s="631"/>
      <c r="JBI104" s="631"/>
      <c r="JBJ104" s="631"/>
      <c r="JBK104" s="631"/>
      <c r="JBL104" s="631"/>
      <c r="JBM104" s="631"/>
      <c r="JBN104" s="631"/>
      <c r="JBO104" s="631"/>
      <c r="JBP104" s="631"/>
      <c r="JBQ104" s="631"/>
      <c r="JBR104" s="631"/>
      <c r="JBS104" s="631"/>
      <c r="JBT104" s="631"/>
      <c r="JBU104" s="631"/>
      <c r="JBV104" s="631"/>
      <c r="JBW104" s="631"/>
      <c r="JBX104" s="631"/>
      <c r="JBY104" s="631"/>
      <c r="JBZ104" s="631"/>
      <c r="JCA104" s="631"/>
      <c r="JCB104" s="631"/>
      <c r="JCC104" s="631"/>
      <c r="JCD104" s="631"/>
      <c r="JCE104" s="631"/>
      <c r="JCF104" s="631"/>
      <c r="JCG104" s="631"/>
      <c r="JCH104" s="631"/>
      <c r="JCI104" s="631"/>
      <c r="JCJ104" s="631"/>
      <c r="JCK104" s="631"/>
      <c r="JCL104" s="631"/>
      <c r="JCM104" s="631"/>
      <c r="JCN104" s="631"/>
      <c r="JCO104" s="631"/>
      <c r="JCP104" s="631"/>
      <c r="JCQ104" s="631"/>
      <c r="JCR104" s="631"/>
      <c r="JCS104" s="631"/>
      <c r="JCT104" s="631"/>
      <c r="JCU104" s="631"/>
      <c r="JCV104" s="631"/>
      <c r="JCW104" s="631"/>
      <c r="JCX104" s="631"/>
      <c r="JCY104" s="631"/>
      <c r="JCZ104" s="631"/>
      <c r="JDA104" s="631"/>
      <c r="JDB104" s="631"/>
      <c r="JDC104" s="631"/>
      <c r="JDD104" s="631"/>
      <c r="JDE104" s="631"/>
      <c r="JDF104" s="631"/>
      <c r="JDG104" s="631"/>
      <c r="JDH104" s="631"/>
      <c r="JDI104" s="631"/>
      <c r="JDJ104" s="631"/>
      <c r="JDK104" s="631"/>
      <c r="JDL104" s="631"/>
      <c r="JDM104" s="631"/>
      <c r="JDN104" s="631"/>
      <c r="JDO104" s="631"/>
      <c r="JDP104" s="631"/>
      <c r="JDQ104" s="631"/>
      <c r="JDR104" s="631"/>
      <c r="JDS104" s="631"/>
      <c r="JDT104" s="631"/>
      <c r="JDU104" s="631"/>
      <c r="JDV104" s="631"/>
      <c r="JDW104" s="631"/>
      <c r="JDX104" s="631"/>
      <c r="JDY104" s="631"/>
      <c r="JDZ104" s="631"/>
      <c r="JEA104" s="631"/>
      <c r="JEB104" s="631"/>
      <c r="JEC104" s="631"/>
      <c r="JED104" s="631"/>
      <c r="JEE104" s="631"/>
      <c r="JEF104" s="631"/>
      <c r="JEG104" s="631"/>
      <c r="JEH104" s="631"/>
      <c r="JEI104" s="631"/>
      <c r="JEJ104" s="631"/>
      <c r="JEK104" s="631"/>
      <c r="JEL104" s="631"/>
      <c r="JEM104" s="631"/>
      <c r="JEN104" s="631"/>
      <c r="JEO104" s="631"/>
      <c r="JEP104" s="631"/>
      <c r="JEQ104" s="631"/>
      <c r="JER104" s="631"/>
      <c r="JES104" s="631"/>
      <c r="JET104" s="631"/>
      <c r="JEU104" s="631"/>
      <c r="JEV104" s="631"/>
      <c r="JEW104" s="631"/>
      <c r="JEX104" s="631"/>
      <c r="JEY104" s="631"/>
      <c r="JEZ104" s="631"/>
      <c r="JFA104" s="631"/>
      <c r="JFB104" s="631"/>
      <c r="JFC104" s="631"/>
      <c r="JFD104" s="631"/>
      <c r="JFE104" s="631"/>
      <c r="JFF104" s="631"/>
      <c r="JFG104" s="631"/>
      <c r="JFH104" s="631"/>
      <c r="JFI104" s="631"/>
      <c r="JFJ104" s="631"/>
      <c r="JFK104" s="631"/>
      <c r="JFL104" s="631"/>
      <c r="JFM104" s="631"/>
      <c r="JFN104" s="631"/>
      <c r="JFO104" s="631"/>
      <c r="JFP104" s="631"/>
      <c r="JFQ104" s="631"/>
      <c r="JFR104" s="631"/>
      <c r="JFS104" s="631"/>
      <c r="JFT104" s="631"/>
      <c r="JFU104" s="631"/>
      <c r="JFV104" s="631"/>
      <c r="JFW104" s="631"/>
      <c r="JFX104" s="631"/>
      <c r="JFY104" s="631"/>
      <c r="JFZ104" s="631"/>
      <c r="JGA104" s="631"/>
      <c r="JGB104" s="631"/>
      <c r="JGC104" s="631"/>
      <c r="JGD104" s="631"/>
      <c r="JGE104" s="631"/>
      <c r="JGF104" s="631"/>
      <c r="JGG104" s="631"/>
      <c r="JGH104" s="631"/>
      <c r="JGI104" s="631"/>
      <c r="JGJ104" s="631"/>
      <c r="JGK104" s="631"/>
      <c r="JGL104" s="631"/>
      <c r="JGM104" s="631"/>
      <c r="JGN104" s="631"/>
      <c r="JGO104" s="631"/>
      <c r="JGP104" s="631"/>
      <c r="JGQ104" s="631"/>
      <c r="JGR104" s="631"/>
      <c r="JGS104" s="631"/>
      <c r="JGT104" s="631"/>
      <c r="JGU104" s="631"/>
      <c r="JGV104" s="631"/>
      <c r="JGW104" s="631"/>
      <c r="JGX104" s="631"/>
      <c r="JGY104" s="631"/>
      <c r="JGZ104" s="631"/>
      <c r="JHA104" s="631"/>
      <c r="JHB104" s="631"/>
      <c r="JHC104" s="631"/>
      <c r="JHD104" s="631"/>
      <c r="JHE104" s="631"/>
      <c r="JHF104" s="631"/>
      <c r="JHG104" s="631"/>
      <c r="JHH104" s="631"/>
      <c r="JHI104" s="631"/>
      <c r="JHJ104" s="631"/>
      <c r="JHK104" s="631"/>
      <c r="JHL104" s="631"/>
      <c r="JHM104" s="631"/>
      <c r="JHN104" s="631"/>
      <c r="JHO104" s="631"/>
      <c r="JHP104" s="631"/>
      <c r="JHQ104" s="631"/>
      <c r="JHR104" s="631"/>
      <c r="JHS104" s="631"/>
      <c r="JHT104" s="631"/>
      <c r="JHU104" s="631"/>
      <c r="JHV104" s="631"/>
      <c r="JHW104" s="631"/>
      <c r="JHX104" s="631"/>
      <c r="JHY104" s="631"/>
      <c r="JHZ104" s="631"/>
      <c r="JIA104" s="631"/>
      <c r="JIB104" s="631"/>
      <c r="JIC104" s="631"/>
      <c r="JID104" s="631"/>
      <c r="JIE104" s="631"/>
      <c r="JIF104" s="631"/>
      <c r="JIG104" s="631"/>
      <c r="JIH104" s="631"/>
      <c r="JII104" s="631"/>
      <c r="JIJ104" s="631"/>
      <c r="JIK104" s="631"/>
      <c r="JIL104" s="631"/>
      <c r="JIM104" s="631"/>
      <c r="JIN104" s="631"/>
      <c r="JIO104" s="631"/>
      <c r="JIP104" s="631"/>
      <c r="JIQ104" s="631"/>
      <c r="JIR104" s="631"/>
      <c r="JIS104" s="631"/>
      <c r="JIT104" s="631"/>
      <c r="JIU104" s="631"/>
      <c r="JIV104" s="631"/>
      <c r="JIW104" s="631"/>
      <c r="JIX104" s="631"/>
      <c r="JIY104" s="631"/>
      <c r="JIZ104" s="631"/>
      <c r="JJA104" s="631"/>
      <c r="JJB104" s="631"/>
      <c r="JJC104" s="631"/>
      <c r="JJD104" s="631"/>
      <c r="JJE104" s="631"/>
      <c r="JJF104" s="631"/>
      <c r="JJG104" s="631"/>
      <c r="JJH104" s="631"/>
      <c r="JJI104" s="631"/>
      <c r="JJJ104" s="631"/>
      <c r="JJK104" s="631"/>
      <c r="JJL104" s="631"/>
      <c r="JJM104" s="631"/>
      <c r="JJN104" s="631"/>
      <c r="JJO104" s="631"/>
      <c r="JJP104" s="631"/>
      <c r="JJQ104" s="631"/>
      <c r="JJR104" s="631"/>
      <c r="JJS104" s="631"/>
      <c r="JJT104" s="631"/>
      <c r="JJU104" s="631"/>
      <c r="JJV104" s="631"/>
      <c r="JJW104" s="631"/>
      <c r="JJX104" s="631"/>
      <c r="JJY104" s="631"/>
      <c r="JJZ104" s="631"/>
      <c r="JKA104" s="631"/>
      <c r="JKB104" s="631"/>
      <c r="JKC104" s="631"/>
      <c r="JKD104" s="631"/>
      <c r="JKE104" s="631"/>
      <c r="JKF104" s="631"/>
      <c r="JKG104" s="631"/>
      <c r="JKH104" s="631"/>
      <c r="JKI104" s="631"/>
      <c r="JKJ104" s="631"/>
      <c r="JKK104" s="631"/>
      <c r="JKL104" s="631"/>
      <c r="JKM104" s="631"/>
      <c r="JKN104" s="631"/>
      <c r="JKO104" s="631"/>
      <c r="JKP104" s="631"/>
      <c r="JKQ104" s="631"/>
      <c r="JKR104" s="631"/>
      <c r="JKS104" s="631"/>
      <c r="JKT104" s="631"/>
      <c r="JKU104" s="631"/>
      <c r="JKV104" s="631"/>
      <c r="JKW104" s="631"/>
      <c r="JKX104" s="631"/>
      <c r="JKY104" s="631"/>
      <c r="JKZ104" s="631"/>
      <c r="JLA104" s="631"/>
      <c r="JLB104" s="631"/>
      <c r="JLC104" s="631"/>
      <c r="JLD104" s="631"/>
      <c r="JLE104" s="631"/>
      <c r="JLF104" s="631"/>
      <c r="JLG104" s="631"/>
      <c r="JLH104" s="631"/>
      <c r="JLI104" s="631"/>
      <c r="JLJ104" s="631"/>
      <c r="JLK104" s="631"/>
      <c r="JLL104" s="631"/>
      <c r="JLM104" s="631"/>
      <c r="JLN104" s="631"/>
      <c r="JLO104" s="631"/>
      <c r="JLP104" s="631"/>
      <c r="JLQ104" s="631"/>
      <c r="JLR104" s="631"/>
      <c r="JLS104" s="631"/>
      <c r="JLT104" s="631"/>
      <c r="JLU104" s="631"/>
      <c r="JLV104" s="631"/>
      <c r="JLW104" s="631"/>
      <c r="JLX104" s="631"/>
      <c r="JLY104" s="631"/>
      <c r="JLZ104" s="631"/>
      <c r="JMA104" s="631"/>
      <c r="JMB104" s="631"/>
      <c r="JMC104" s="631"/>
      <c r="JMD104" s="631"/>
      <c r="JME104" s="631"/>
      <c r="JMF104" s="631"/>
      <c r="JMG104" s="631"/>
      <c r="JMH104" s="631"/>
      <c r="JMI104" s="631"/>
      <c r="JMJ104" s="631"/>
      <c r="JMK104" s="631"/>
      <c r="JML104" s="631"/>
      <c r="JMM104" s="631"/>
      <c r="JMN104" s="631"/>
      <c r="JMO104" s="631"/>
      <c r="JMP104" s="631"/>
      <c r="JMQ104" s="631"/>
      <c r="JMR104" s="631"/>
      <c r="JMS104" s="631"/>
      <c r="JMT104" s="631"/>
      <c r="JMU104" s="631"/>
      <c r="JMV104" s="631"/>
      <c r="JMW104" s="631"/>
      <c r="JMX104" s="631"/>
      <c r="JMY104" s="631"/>
      <c r="JMZ104" s="631"/>
      <c r="JNA104" s="631"/>
      <c r="JNB104" s="631"/>
      <c r="JNC104" s="631"/>
      <c r="JND104" s="631"/>
      <c r="JNE104" s="631"/>
      <c r="JNF104" s="631"/>
      <c r="JNG104" s="631"/>
      <c r="JNH104" s="631"/>
      <c r="JNI104" s="631"/>
      <c r="JNJ104" s="631"/>
      <c r="JNK104" s="631"/>
      <c r="JNL104" s="631"/>
      <c r="JNM104" s="631"/>
      <c r="JNN104" s="631"/>
      <c r="JNO104" s="631"/>
      <c r="JNP104" s="631"/>
      <c r="JNQ104" s="631"/>
      <c r="JNR104" s="631"/>
      <c r="JNS104" s="631"/>
      <c r="JNT104" s="631"/>
      <c r="JNU104" s="631"/>
      <c r="JNV104" s="631"/>
      <c r="JNW104" s="631"/>
      <c r="JNX104" s="631"/>
      <c r="JNY104" s="631"/>
      <c r="JNZ104" s="631"/>
      <c r="JOA104" s="631"/>
      <c r="JOB104" s="631"/>
      <c r="JOC104" s="631"/>
      <c r="JOD104" s="631"/>
      <c r="JOE104" s="631"/>
      <c r="JOF104" s="631"/>
      <c r="JOG104" s="631"/>
      <c r="JOH104" s="631"/>
      <c r="JOI104" s="631"/>
      <c r="JOJ104" s="631"/>
      <c r="JOK104" s="631"/>
      <c r="JOL104" s="631"/>
      <c r="JOM104" s="631"/>
      <c r="JON104" s="631"/>
      <c r="JOO104" s="631"/>
      <c r="JOP104" s="631"/>
      <c r="JOQ104" s="631"/>
      <c r="JOR104" s="631"/>
      <c r="JOS104" s="631"/>
      <c r="JOT104" s="631"/>
      <c r="JOU104" s="631"/>
      <c r="JOV104" s="631"/>
      <c r="JOW104" s="631"/>
      <c r="JOX104" s="631"/>
      <c r="JOY104" s="631"/>
      <c r="JOZ104" s="631"/>
      <c r="JPA104" s="631"/>
      <c r="JPB104" s="631"/>
      <c r="JPC104" s="631"/>
      <c r="JPD104" s="631"/>
      <c r="JPE104" s="631"/>
      <c r="JPF104" s="631"/>
      <c r="JPG104" s="631"/>
      <c r="JPH104" s="631"/>
      <c r="JPI104" s="631"/>
      <c r="JPJ104" s="631"/>
      <c r="JPK104" s="631"/>
      <c r="JPL104" s="631"/>
      <c r="JPM104" s="631"/>
      <c r="JPN104" s="631"/>
      <c r="JPO104" s="631"/>
      <c r="JPP104" s="631"/>
      <c r="JPQ104" s="631"/>
      <c r="JPR104" s="631"/>
      <c r="JPS104" s="631"/>
      <c r="JPT104" s="631"/>
      <c r="JPU104" s="631"/>
      <c r="JPV104" s="631"/>
      <c r="JPW104" s="631"/>
      <c r="JPX104" s="631"/>
      <c r="JPY104" s="631"/>
      <c r="JPZ104" s="631"/>
      <c r="JQA104" s="631"/>
      <c r="JQB104" s="631"/>
      <c r="JQC104" s="631"/>
      <c r="JQD104" s="631"/>
      <c r="JQE104" s="631"/>
      <c r="JQF104" s="631"/>
      <c r="JQG104" s="631"/>
      <c r="JQH104" s="631"/>
      <c r="JQI104" s="631"/>
      <c r="JQJ104" s="631"/>
      <c r="JQK104" s="631"/>
      <c r="JQL104" s="631"/>
      <c r="JQM104" s="631"/>
      <c r="JQN104" s="631"/>
      <c r="JQO104" s="631"/>
      <c r="JQP104" s="631"/>
      <c r="JQQ104" s="631"/>
      <c r="JQR104" s="631"/>
      <c r="JQS104" s="631"/>
      <c r="JQT104" s="631"/>
      <c r="JQU104" s="631"/>
      <c r="JQV104" s="631"/>
      <c r="JQW104" s="631"/>
      <c r="JQX104" s="631"/>
      <c r="JQY104" s="631"/>
      <c r="JQZ104" s="631"/>
      <c r="JRA104" s="631"/>
      <c r="JRB104" s="631"/>
      <c r="JRC104" s="631"/>
      <c r="JRD104" s="631"/>
      <c r="JRE104" s="631"/>
      <c r="JRF104" s="631"/>
      <c r="JRG104" s="631"/>
      <c r="JRH104" s="631"/>
      <c r="JRI104" s="631"/>
      <c r="JRJ104" s="631"/>
      <c r="JRK104" s="631"/>
      <c r="JRL104" s="631"/>
      <c r="JRM104" s="631"/>
      <c r="JRN104" s="631"/>
      <c r="JRO104" s="631"/>
      <c r="JRP104" s="631"/>
      <c r="JRQ104" s="631"/>
      <c r="JRR104" s="631"/>
      <c r="JRS104" s="631"/>
      <c r="JRT104" s="631"/>
      <c r="JRU104" s="631"/>
      <c r="JRV104" s="631"/>
      <c r="JRW104" s="631"/>
      <c r="JRX104" s="631"/>
      <c r="JRY104" s="631"/>
      <c r="JRZ104" s="631"/>
      <c r="JSA104" s="631"/>
      <c r="JSB104" s="631"/>
      <c r="JSC104" s="631"/>
      <c r="JSD104" s="631"/>
      <c r="JSE104" s="631"/>
      <c r="JSF104" s="631"/>
      <c r="JSG104" s="631"/>
      <c r="JSH104" s="631"/>
      <c r="JSI104" s="631"/>
      <c r="JSJ104" s="631"/>
      <c r="JSK104" s="631"/>
      <c r="JSL104" s="631"/>
      <c r="JSM104" s="631"/>
      <c r="JSN104" s="631"/>
      <c r="JSO104" s="631"/>
      <c r="JSP104" s="631"/>
      <c r="JSQ104" s="631"/>
      <c r="JSR104" s="631"/>
      <c r="JSS104" s="631"/>
      <c r="JST104" s="631"/>
      <c r="JSU104" s="631"/>
      <c r="JSV104" s="631"/>
      <c r="JSW104" s="631"/>
      <c r="JSX104" s="631"/>
      <c r="JSY104" s="631"/>
      <c r="JSZ104" s="631"/>
      <c r="JTA104" s="631"/>
      <c r="JTB104" s="631"/>
      <c r="JTC104" s="631"/>
      <c r="JTD104" s="631"/>
      <c r="JTE104" s="631"/>
      <c r="JTF104" s="631"/>
      <c r="JTG104" s="631"/>
      <c r="JTH104" s="631"/>
      <c r="JTI104" s="631"/>
      <c r="JTJ104" s="631"/>
      <c r="JTK104" s="631"/>
      <c r="JTL104" s="631"/>
      <c r="JTM104" s="631"/>
      <c r="JTN104" s="631"/>
      <c r="JTO104" s="631"/>
      <c r="JTP104" s="631"/>
      <c r="JTQ104" s="631"/>
      <c r="JTR104" s="631"/>
      <c r="JTS104" s="631"/>
      <c r="JTT104" s="631"/>
      <c r="JTU104" s="631"/>
      <c r="JTV104" s="631"/>
      <c r="JTW104" s="631"/>
      <c r="JTX104" s="631"/>
      <c r="JTY104" s="631"/>
      <c r="JTZ104" s="631"/>
      <c r="JUA104" s="631"/>
      <c r="JUB104" s="631"/>
      <c r="JUC104" s="631"/>
      <c r="JUD104" s="631"/>
      <c r="JUE104" s="631"/>
      <c r="JUF104" s="631"/>
      <c r="JUG104" s="631"/>
      <c r="JUH104" s="631"/>
      <c r="JUI104" s="631"/>
      <c r="JUJ104" s="631"/>
      <c r="JUK104" s="631"/>
      <c r="JUL104" s="631"/>
      <c r="JUM104" s="631"/>
      <c r="JUN104" s="631"/>
      <c r="JUO104" s="631"/>
      <c r="JUP104" s="631"/>
      <c r="JUQ104" s="631"/>
      <c r="JUR104" s="631"/>
      <c r="JUS104" s="631"/>
      <c r="JUT104" s="631"/>
      <c r="JUU104" s="631"/>
      <c r="JUV104" s="631"/>
      <c r="JUW104" s="631"/>
      <c r="JUX104" s="631"/>
      <c r="JUY104" s="631"/>
      <c r="JUZ104" s="631"/>
      <c r="JVA104" s="631"/>
      <c r="JVB104" s="631"/>
      <c r="JVC104" s="631"/>
      <c r="JVD104" s="631"/>
      <c r="JVE104" s="631"/>
      <c r="JVF104" s="631"/>
      <c r="JVG104" s="631"/>
      <c r="JVH104" s="631"/>
      <c r="JVI104" s="631"/>
      <c r="JVJ104" s="631"/>
      <c r="JVK104" s="631"/>
      <c r="JVL104" s="631"/>
      <c r="JVM104" s="631"/>
      <c r="JVN104" s="631"/>
      <c r="JVO104" s="631"/>
      <c r="JVP104" s="631"/>
      <c r="JVQ104" s="631"/>
      <c r="JVR104" s="631"/>
      <c r="JVS104" s="631"/>
      <c r="JVT104" s="631"/>
      <c r="JVU104" s="631"/>
      <c r="JVV104" s="631"/>
      <c r="JVW104" s="631"/>
      <c r="JVX104" s="631"/>
      <c r="JVY104" s="631"/>
      <c r="JVZ104" s="631"/>
      <c r="JWA104" s="631"/>
      <c r="JWB104" s="631"/>
      <c r="JWC104" s="631"/>
      <c r="JWD104" s="631"/>
      <c r="JWE104" s="631"/>
      <c r="JWF104" s="631"/>
      <c r="JWG104" s="631"/>
      <c r="JWH104" s="631"/>
      <c r="JWI104" s="631"/>
      <c r="JWJ104" s="631"/>
      <c r="JWK104" s="631"/>
      <c r="JWL104" s="631"/>
      <c r="JWM104" s="631"/>
      <c r="JWN104" s="631"/>
      <c r="JWO104" s="631"/>
      <c r="JWP104" s="631"/>
      <c r="JWQ104" s="631"/>
      <c r="JWR104" s="631"/>
      <c r="JWS104" s="631"/>
      <c r="JWT104" s="631"/>
      <c r="JWU104" s="631"/>
      <c r="JWV104" s="631"/>
      <c r="JWW104" s="631"/>
      <c r="JWX104" s="631"/>
      <c r="JWY104" s="631"/>
      <c r="JWZ104" s="631"/>
      <c r="JXA104" s="631"/>
      <c r="JXB104" s="631"/>
      <c r="JXC104" s="631"/>
      <c r="JXD104" s="631"/>
      <c r="JXE104" s="631"/>
      <c r="JXF104" s="631"/>
      <c r="JXG104" s="631"/>
      <c r="JXH104" s="631"/>
      <c r="JXI104" s="631"/>
      <c r="JXJ104" s="631"/>
      <c r="JXK104" s="631"/>
      <c r="JXL104" s="631"/>
      <c r="JXM104" s="631"/>
      <c r="JXN104" s="631"/>
      <c r="JXO104" s="631"/>
      <c r="JXP104" s="631"/>
      <c r="JXQ104" s="631"/>
      <c r="JXR104" s="631"/>
      <c r="JXS104" s="631"/>
      <c r="JXT104" s="631"/>
      <c r="JXU104" s="631"/>
      <c r="JXV104" s="631"/>
      <c r="JXW104" s="631"/>
      <c r="JXX104" s="631"/>
      <c r="JXY104" s="631"/>
      <c r="JXZ104" s="631"/>
      <c r="JYA104" s="631"/>
      <c r="JYB104" s="631"/>
      <c r="JYC104" s="631"/>
      <c r="JYD104" s="631"/>
      <c r="JYE104" s="631"/>
      <c r="JYF104" s="631"/>
      <c r="JYG104" s="631"/>
      <c r="JYH104" s="631"/>
      <c r="JYI104" s="631"/>
      <c r="JYJ104" s="631"/>
      <c r="JYK104" s="631"/>
      <c r="JYL104" s="631"/>
      <c r="JYM104" s="631"/>
      <c r="JYN104" s="631"/>
      <c r="JYO104" s="631"/>
      <c r="JYP104" s="631"/>
      <c r="JYQ104" s="631"/>
      <c r="JYR104" s="631"/>
      <c r="JYS104" s="631"/>
      <c r="JYT104" s="631"/>
      <c r="JYU104" s="631"/>
      <c r="JYV104" s="631"/>
      <c r="JYW104" s="631"/>
      <c r="JYX104" s="631"/>
      <c r="JYY104" s="631"/>
      <c r="JYZ104" s="631"/>
      <c r="JZA104" s="631"/>
      <c r="JZB104" s="631"/>
      <c r="JZC104" s="631"/>
      <c r="JZD104" s="631"/>
      <c r="JZE104" s="631"/>
      <c r="JZF104" s="631"/>
      <c r="JZG104" s="631"/>
      <c r="JZH104" s="631"/>
      <c r="JZI104" s="631"/>
      <c r="JZJ104" s="631"/>
      <c r="JZK104" s="631"/>
      <c r="JZL104" s="631"/>
      <c r="JZM104" s="631"/>
      <c r="JZN104" s="631"/>
      <c r="JZO104" s="631"/>
      <c r="JZP104" s="631"/>
      <c r="JZQ104" s="631"/>
      <c r="JZR104" s="631"/>
      <c r="JZS104" s="631"/>
      <c r="JZT104" s="631"/>
      <c r="JZU104" s="631"/>
      <c r="JZV104" s="631"/>
      <c r="JZW104" s="631"/>
      <c r="JZX104" s="631"/>
      <c r="JZY104" s="631"/>
      <c r="JZZ104" s="631"/>
      <c r="KAA104" s="631"/>
      <c r="KAB104" s="631"/>
      <c r="KAC104" s="631"/>
      <c r="KAD104" s="631"/>
      <c r="KAE104" s="631"/>
      <c r="KAF104" s="631"/>
      <c r="KAG104" s="631"/>
      <c r="KAH104" s="631"/>
      <c r="KAI104" s="631"/>
      <c r="KAJ104" s="631"/>
      <c r="KAK104" s="631"/>
      <c r="KAL104" s="631"/>
      <c r="KAM104" s="631"/>
      <c r="KAN104" s="631"/>
      <c r="KAO104" s="631"/>
      <c r="KAP104" s="631"/>
      <c r="KAQ104" s="631"/>
      <c r="KAR104" s="631"/>
      <c r="KAS104" s="631"/>
      <c r="KAT104" s="631"/>
      <c r="KAU104" s="631"/>
      <c r="KAV104" s="631"/>
      <c r="KAW104" s="631"/>
      <c r="KAX104" s="631"/>
      <c r="KAY104" s="631"/>
      <c r="KAZ104" s="631"/>
      <c r="KBA104" s="631"/>
      <c r="KBB104" s="631"/>
      <c r="KBC104" s="631"/>
      <c r="KBD104" s="631"/>
      <c r="KBE104" s="631"/>
      <c r="KBF104" s="631"/>
      <c r="KBG104" s="631"/>
      <c r="KBH104" s="631"/>
      <c r="KBI104" s="631"/>
      <c r="KBJ104" s="631"/>
      <c r="KBK104" s="631"/>
      <c r="KBL104" s="631"/>
      <c r="KBM104" s="631"/>
      <c r="KBN104" s="631"/>
      <c r="KBO104" s="631"/>
      <c r="KBP104" s="631"/>
      <c r="KBQ104" s="631"/>
      <c r="KBR104" s="631"/>
      <c r="KBS104" s="631"/>
      <c r="KBT104" s="631"/>
      <c r="KBU104" s="631"/>
      <c r="KBV104" s="631"/>
      <c r="KBW104" s="631"/>
      <c r="KBX104" s="631"/>
      <c r="KBY104" s="631"/>
      <c r="KBZ104" s="631"/>
      <c r="KCA104" s="631"/>
      <c r="KCB104" s="631"/>
      <c r="KCC104" s="631"/>
      <c r="KCD104" s="631"/>
      <c r="KCE104" s="631"/>
      <c r="KCF104" s="631"/>
      <c r="KCG104" s="631"/>
      <c r="KCH104" s="631"/>
      <c r="KCI104" s="631"/>
      <c r="KCJ104" s="631"/>
      <c r="KCK104" s="631"/>
      <c r="KCL104" s="631"/>
      <c r="KCM104" s="631"/>
      <c r="KCN104" s="631"/>
      <c r="KCO104" s="631"/>
      <c r="KCP104" s="631"/>
      <c r="KCQ104" s="631"/>
      <c r="KCR104" s="631"/>
      <c r="KCS104" s="631"/>
      <c r="KCT104" s="631"/>
      <c r="KCU104" s="631"/>
      <c r="KCV104" s="631"/>
      <c r="KCW104" s="631"/>
      <c r="KCX104" s="631"/>
      <c r="KCY104" s="631"/>
      <c r="KCZ104" s="631"/>
      <c r="KDA104" s="631"/>
      <c r="KDB104" s="631"/>
      <c r="KDC104" s="631"/>
      <c r="KDD104" s="631"/>
      <c r="KDE104" s="631"/>
      <c r="KDF104" s="631"/>
      <c r="KDG104" s="631"/>
      <c r="KDH104" s="631"/>
      <c r="KDI104" s="631"/>
      <c r="KDJ104" s="631"/>
      <c r="KDK104" s="631"/>
      <c r="KDL104" s="631"/>
      <c r="KDM104" s="631"/>
      <c r="KDN104" s="631"/>
      <c r="KDO104" s="631"/>
      <c r="KDP104" s="631"/>
      <c r="KDQ104" s="631"/>
      <c r="KDR104" s="631"/>
      <c r="KDS104" s="631"/>
      <c r="KDT104" s="631"/>
      <c r="KDU104" s="631"/>
      <c r="KDV104" s="631"/>
      <c r="KDW104" s="631"/>
      <c r="KDX104" s="631"/>
      <c r="KDY104" s="631"/>
      <c r="KDZ104" s="631"/>
      <c r="KEA104" s="631"/>
      <c r="KEB104" s="631"/>
      <c r="KEC104" s="631"/>
      <c r="KED104" s="631"/>
      <c r="KEE104" s="631"/>
      <c r="KEF104" s="631"/>
      <c r="KEG104" s="631"/>
      <c r="KEH104" s="631"/>
      <c r="KEI104" s="631"/>
      <c r="KEJ104" s="631"/>
      <c r="KEK104" s="631"/>
      <c r="KEL104" s="631"/>
      <c r="KEM104" s="631"/>
      <c r="KEN104" s="631"/>
      <c r="KEO104" s="631"/>
      <c r="KEP104" s="631"/>
      <c r="KEQ104" s="631"/>
      <c r="KER104" s="631"/>
      <c r="KES104" s="631"/>
      <c r="KET104" s="631"/>
      <c r="KEU104" s="631"/>
      <c r="KEV104" s="631"/>
      <c r="KEW104" s="631"/>
      <c r="KEX104" s="631"/>
      <c r="KEY104" s="631"/>
      <c r="KEZ104" s="631"/>
      <c r="KFA104" s="631"/>
      <c r="KFB104" s="631"/>
      <c r="KFC104" s="631"/>
      <c r="KFD104" s="631"/>
      <c r="KFE104" s="631"/>
      <c r="KFF104" s="631"/>
      <c r="KFG104" s="631"/>
      <c r="KFH104" s="631"/>
      <c r="KFI104" s="631"/>
      <c r="KFJ104" s="631"/>
      <c r="KFK104" s="631"/>
      <c r="KFL104" s="631"/>
      <c r="KFM104" s="631"/>
      <c r="KFN104" s="631"/>
      <c r="KFO104" s="631"/>
      <c r="KFP104" s="631"/>
      <c r="KFQ104" s="631"/>
      <c r="KFR104" s="631"/>
      <c r="KFS104" s="631"/>
      <c r="KFT104" s="631"/>
      <c r="KFU104" s="631"/>
      <c r="KFV104" s="631"/>
      <c r="KFW104" s="631"/>
      <c r="KFX104" s="631"/>
      <c r="KFY104" s="631"/>
      <c r="KFZ104" s="631"/>
      <c r="KGA104" s="631"/>
      <c r="KGB104" s="631"/>
      <c r="KGC104" s="631"/>
      <c r="KGD104" s="631"/>
      <c r="KGE104" s="631"/>
      <c r="KGF104" s="631"/>
      <c r="KGG104" s="631"/>
      <c r="KGH104" s="631"/>
      <c r="KGI104" s="631"/>
      <c r="KGJ104" s="631"/>
      <c r="KGK104" s="631"/>
      <c r="KGL104" s="631"/>
      <c r="KGM104" s="631"/>
      <c r="KGN104" s="631"/>
      <c r="KGO104" s="631"/>
      <c r="KGP104" s="631"/>
      <c r="KGQ104" s="631"/>
      <c r="KGR104" s="631"/>
      <c r="KGS104" s="631"/>
      <c r="KGT104" s="631"/>
      <c r="KGU104" s="631"/>
      <c r="KGV104" s="631"/>
      <c r="KGW104" s="631"/>
      <c r="KGX104" s="631"/>
      <c r="KGY104" s="631"/>
      <c r="KGZ104" s="631"/>
      <c r="KHA104" s="631"/>
      <c r="KHB104" s="631"/>
      <c r="KHC104" s="631"/>
      <c r="KHD104" s="631"/>
      <c r="KHE104" s="631"/>
      <c r="KHF104" s="631"/>
      <c r="KHG104" s="631"/>
      <c r="KHH104" s="631"/>
      <c r="KHI104" s="631"/>
      <c r="KHJ104" s="631"/>
      <c r="KHK104" s="631"/>
      <c r="KHL104" s="631"/>
      <c r="KHM104" s="631"/>
      <c r="KHN104" s="631"/>
      <c r="KHO104" s="631"/>
      <c r="KHP104" s="631"/>
      <c r="KHQ104" s="631"/>
      <c r="KHR104" s="631"/>
      <c r="KHS104" s="631"/>
      <c r="KHT104" s="631"/>
      <c r="KHU104" s="631"/>
      <c r="KHV104" s="631"/>
      <c r="KHW104" s="631"/>
      <c r="KHX104" s="631"/>
      <c r="KHY104" s="631"/>
      <c r="KHZ104" s="631"/>
      <c r="KIA104" s="631"/>
      <c r="KIB104" s="631"/>
      <c r="KIC104" s="631"/>
      <c r="KID104" s="631"/>
      <c r="KIE104" s="631"/>
      <c r="KIF104" s="631"/>
      <c r="KIG104" s="631"/>
      <c r="KIH104" s="631"/>
      <c r="KII104" s="631"/>
      <c r="KIJ104" s="631"/>
      <c r="KIK104" s="631"/>
      <c r="KIL104" s="631"/>
      <c r="KIM104" s="631"/>
      <c r="KIN104" s="631"/>
      <c r="KIO104" s="631"/>
      <c r="KIP104" s="631"/>
      <c r="KIQ104" s="631"/>
      <c r="KIR104" s="631"/>
      <c r="KIS104" s="631"/>
      <c r="KIT104" s="631"/>
      <c r="KIU104" s="631"/>
      <c r="KIV104" s="631"/>
      <c r="KIW104" s="631"/>
      <c r="KIX104" s="631"/>
      <c r="KIY104" s="631"/>
      <c r="KIZ104" s="631"/>
      <c r="KJA104" s="631"/>
      <c r="KJB104" s="631"/>
      <c r="KJC104" s="631"/>
      <c r="KJD104" s="631"/>
      <c r="KJE104" s="631"/>
      <c r="KJF104" s="631"/>
      <c r="KJG104" s="631"/>
      <c r="KJH104" s="631"/>
      <c r="KJI104" s="631"/>
      <c r="KJJ104" s="631"/>
      <c r="KJK104" s="631"/>
      <c r="KJL104" s="631"/>
      <c r="KJM104" s="631"/>
      <c r="KJN104" s="631"/>
      <c r="KJO104" s="631"/>
      <c r="KJP104" s="631"/>
      <c r="KJQ104" s="631"/>
      <c r="KJR104" s="631"/>
      <c r="KJS104" s="631"/>
      <c r="KJT104" s="631"/>
      <c r="KJU104" s="631"/>
      <c r="KJV104" s="631"/>
      <c r="KJW104" s="631"/>
      <c r="KJX104" s="631"/>
      <c r="KJY104" s="631"/>
      <c r="KJZ104" s="631"/>
      <c r="KKA104" s="631"/>
      <c r="KKB104" s="631"/>
      <c r="KKC104" s="631"/>
      <c r="KKD104" s="631"/>
      <c r="KKE104" s="631"/>
      <c r="KKF104" s="631"/>
      <c r="KKG104" s="631"/>
      <c r="KKH104" s="631"/>
      <c r="KKI104" s="631"/>
      <c r="KKJ104" s="631"/>
      <c r="KKK104" s="631"/>
      <c r="KKL104" s="631"/>
      <c r="KKM104" s="631"/>
      <c r="KKN104" s="631"/>
      <c r="KKO104" s="631"/>
      <c r="KKP104" s="631"/>
      <c r="KKQ104" s="631"/>
      <c r="KKR104" s="631"/>
      <c r="KKS104" s="631"/>
      <c r="KKT104" s="631"/>
      <c r="KKU104" s="631"/>
      <c r="KKV104" s="631"/>
      <c r="KKW104" s="631"/>
      <c r="KKX104" s="631"/>
      <c r="KKY104" s="631"/>
      <c r="KKZ104" s="631"/>
      <c r="KLA104" s="631"/>
      <c r="KLB104" s="631"/>
      <c r="KLC104" s="631"/>
      <c r="KLD104" s="631"/>
      <c r="KLE104" s="631"/>
      <c r="KLF104" s="631"/>
      <c r="KLG104" s="631"/>
      <c r="KLH104" s="631"/>
      <c r="KLI104" s="631"/>
      <c r="KLJ104" s="631"/>
      <c r="KLK104" s="631"/>
      <c r="KLL104" s="631"/>
      <c r="KLM104" s="631"/>
      <c r="KLN104" s="631"/>
      <c r="KLO104" s="631"/>
      <c r="KLP104" s="631"/>
      <c r="KLQ104" s="631"/>
      <c r="KLR104" s="631"/>
      <c r="KLS104" s="631"/>
      <c r="KLT104" s="631"/>
      <c r="KLU104" s="631"/>
      <c r="KLV104" s="631"/>
      <c r="KLW104" s="631"/>
      <c r="KLX104" s="631"/>
      <c r="KLY104" s="631"/>
      <c r="KLZ104" s="631"/>
      <c r="KMA104" s="631"/>
      <c r="KMB104" s="631"/>
      <c r="KMC104" s="631"/>
      <c r="KMD104" s="631"/>
      <c r="KME104" s="631"/>
      <c r="KMF104" s="631"/>
      <c r="KMG104" s="631"/>
      <c r="KMH104" s="631"/>
      <c r="KMI104" s="631"/>
      <c r="KMJ104" s="631"/>
      <c r="KMK104" s="631"/>
      <c r="KML104" s="631"/>
      <c r="KMM104" s="631"/>
      <c r="KMN104" s="631"/>
      <c r="KMO104" s="631"/>
      <c r="KMP104" s="631"/>
      <c r="KMQ104" s="631"/>
      <c r="KMR104" s="631"/>
      <c r="KMS104" s="631"/>
      <c r="KMT104" s="631"/>
      <c r="KMU104" s="631"/>
      <c r="KMV104" s="631"/>
      <c r="KMW104" s="631"/>
      <c r="KMX104" s="631"/>
      <c r="KMY104" s="631"/>
      <c r="KMZ104" s="631"/>
      <c r="KNA104" s="631"/>
      <c r="KNB104" s="631"/>
      <c r="KNC104" s="631"/>
      <c r="KND104" s="631"/>
      <c r="KNE104" s="631"/>
      <c r="KNF104" s="631"/>
      <c r="KNG104" s="631"/>
      <c r="KNH104" s="631"/>
      <c r="KNI104" s="631"/>
      <c r="KNJ104" s="631"/>
      <c r="KNK104" s="631"/>
      <c r="KNL104" s="631"/>
      <c r="KNM104" s="631"/>
      <c r="KNN104" s="631"/>
      <c r="KNO104" s="631"/>
      <c r="KNP104" s="631"/>
      <c r="KNQ104" s="631"/>
      <c r="KNR104" s="631"/>
      <c r="KNS104" s="631"/>
      <c r="KNT104" s="631"/>
      <c r="KNU104" s="631"/>
      <c r="KNV104" s="631"/>
      <c r="KNW104" s="631"/>
      <c r="KNX104" s="631"/>
      <c r="KNY104" s="631"/>
      <c r="KNZ104" s="631"/>
      <c r="KOA104" s="631"/>
      <c r="KOB104" s="631"/>
      <c r="KOC104" s="631"/>
      <c r="KOD104" s="631"/>
      <c r="KOE104" s="631"/>
      <c r="KOF104" s="631"/>
      <c r="KOG104" s="631"/>
      <c r="KOH104" s="631"/>
      <c r="KOI104" s="631"/>
      <c r="KOJ104" s="631"/>
      <c r="KOK104" s="631"/>
      <c r="KOL104" s="631"/>
      <c r="KOM104" s="631"/>
      <c r="KON104" s="631"/>
      <c r="KOO104" s="631"/>
      <c r="KOP104" s="631"/>
      <c r="KOQ104" s="631"/>
      <c r="KOR104" s="631"/>
      <c r="KOS104" s="631"/>
      <c r="KOT104" s="631"/>
      <c r="KOU104" s="631"/>
      <c r="KOV104" s="631"/>
      <c r="KOW104" s="631"/>
      <c r="KOX104" s="631"/>
      <c r="KOY104" s="631"/>
      <c r="KOZ104" s="631"/>
      <c r="KPA104" s="631"/>
      <c r="KPB104" s="631"/>
      <c r="KPC104" s="631"/>
      <c r="KPD104" s="631"/>
      <c r="KPE104" s="631"/>
      <c r="KPF104" s="631"/>
      <c r="KPG104" s="631"/>
      <c r="KPH104" s="631"/>
      <c r="KPI104" s="631"/>
      <c r="KPJ104" s="631"/>
      <c r="KPK104" s="631"/>
      <c r="KPL104" s="631"/>
      <c r="KPM104" s="631"/>
      <c r="KPN104" s="631"/>
      <c r="KPO104" s="631"/>
      <c r="KPP104" s="631"/>
      <c r="KPQ104" s="631"/>
      <c r="KPR104" s="631"/>
      <c r="KPS104" s="631"/>
      <c r="KPT104" s="631"/>
      <c r="KPU104" s="631"/>
      <c r="KPV104" s="631"/>
      <c r="KPW104" s="631"/>
      <c r="KPX104" s="631"/>
      <c r="KPY104" s="631"/>
      <c r="KPZ104" s="631"/>
      <c r="KQA104" s="631"/>
      <c r="KQB104" s="631"/>
      <c r="KQC104" s="631"/>
      <c r="KQD104" s="631"/>
      <c r="KQE104" s="631"/>
      <c r="KQF104" s="631"/>
      <c r="KQG104" s="631"/>
      <c r="KQH104" s="631"/>
      <c r="KQI104" s="631"/>
      <c r="KQJ104" s="631"/>
      <c r="KQK104" s="631"/>
      <c r="KQL104" s="631"/>
      <c r="KQM104" s="631"/>
      <c r="KQN104" s="631"/>
      <c r="KQO104" s="631"/>
      <c r="KQP104" s="631"/>
      <c r="KQQ104" s="631"/>
      <c r="KQR104" s="631"/>
      <c r="KQS104" s="631"/>
      <c r="KQT104" s="631"/>
      <c r="KQU104" s="631"/>
      <c r="KQV104" s="631"/>
      <c r="KQW104" s="631"/>
      <c r="KQX104" s="631"/>
      <c r="KQY104" s="631"/>
      <c r="KQZ104" s="631"/>
      <c r="KRA104" s="631"/>
      <c r="KRB104" s="631"/>
      <c r="KRC104" s="631"/>
      <c r="KRD104" s="631"/>
      <c r="KRE104" s="631"/>
      <c r="KRF104" s="631"/>
      <c r="KRG104" s="631"/>
      <c r="KRH104" s="631"/>
      <c r="KRI104" s="631"/>
      <c r="KRJ104" s="631"/>
      <c r="KRK104" s="631"/>
      <c r="KRL104" s="631"/>
      <c r="KRM104" s="631"/>
      <c r="KRN104" s="631"/>
      <c r="KRO104" s="631"/>
      <c r="KRP104" s="631"/>
      <c r="KRQ104" s="631"/>
      <c r="KRR104" s="631"/>
      <c r="KRS104" s="631"/>
      <c r="KRT104" s="631"/>
      <c r="KRU104" s="631"/>
      <c r="KRV104" s="631"/>
      <c r="KRW104" s="631"/>
      <c r="KRX104" s="631"/>
      <c r="KRY104" s="631"/>
      <c r="KRZ104" s="631"/>
      <c r="KSA104" s="631"/>
      <c r="KSB104" s="631"/>
      <c r="KSC104" s="631"/>
      <c r="KSD104" s="631"/>
      <c r="KSE104" s="631"/>
      <c r="KSF104" s="631"/>
      <c r="KSG104" s="631"/>
      <c r="KSH104" s="631"/>
      <c r="KSI104" s="631"/>
      <c r="KSJ104" s="631"/>
      <c r="KSK104" s="631"/>
      <c r="KSL104" s="631"/>
      <c r="KSM104" s="631"/>
      <c r="KSN104" s="631"/>
      <c r="KSO104" s="631"/>
      <c r="KSP104" s="631"/>
      <c r="KSQ104" s="631"/>
      <c r="KSR104" s="631"/>
      <c r="KSS104" s="631"/>
      <c r="KST104" s="631"/>
      <c r="KSU104" s="631"/>
      <c r="KSV104" s="631"/>
      <c r="KSW104" s="631"/>
      <c r="KSX104" s="631"/>
      <c r="KSY104" s="631"/>
      <c r="KSZ104" s="631"/>
      <c r="KTA104" s="631"/>
      <c r="KTB104" s="631"/>
      <c r="KTC104" s="631"/>
      <c r="KTD104" s="631"/>
      <c r="KTE104" s="631"/>
      <c r="KTF104" s="631"/>
      <c r="KTG104" s="631"/>
      <c r="KTH104" s="631"/>
      <c r="KTI104" s="631"/>
      <c r="KTJ104" s="631"/>
      <c r="KTK104" s="631"/>
      <c r="KTL104" s="631"/>
      <c r="KTM104" s="631"/>
      <c r="KTN104" s="631"/>
      <c r="KTO104" s="631"/>
      <c r="KTP104" s="631"/>
      <c r="KTQ104" s="631"/>
      <c r="KTR104" s="631"/>
      <c r="KTS104" s="631"/>
      <c r="KTT104" s="631"/>
      <c r="KTU104" s="631"/>
      <c r="KTV104" s="631"/>
      <c r="KTW104" s="631"/>
      <c r="KTX104" s="631"/>
      <c r="KTY104" s="631"/>
      <c r="KTZ104" s="631"/>
      <c r="KUA104" s="631"/>
      <c r="KUB104" s="631"/>
      <c r="KUC104" s="631"/>
      <c r="KUD104" s="631"/>
      <c r="KUE104" s="631"/>
      <c r="KUF104" s="631"/>
      <c r="KUG104" s="631"/>
      <c r="KUH104" s="631"/>
      <c r="KUI104" s="631"/>
      <c r="KUJ104" s="631"/>
      <c r="KUK104" s="631"/>
      <c r="KUL104" s="631"/>
      <c r="KUM104" s="631"/>
      <c r="KUN104" s="631"/>
      <c r="KUO104" s="631"/>
      <c r="KUP104" s="631"/>
      <c r="KUQ104" s="631"/>
      <c r="KUR104" s="631"/>
      <c r="KUS104" s="631"/>
      <c r="KUT104" s="631"/>
      <c r="KUU104" s="631"/>
      <c r="KUV104" s="631"/>
      <c r="KUW104" s="631"/>
      <c r="KUX104" s="631"/>
      <c r="KUY104" s="631"/>
      <c r="KUZ104" s="631"/>
      <c r="KVA104" s="631"/>
      <c r="KVB104" s="631"/>
      <c r="KVC104" s="631"/>
      <c r="KVD104" s="631"/>
      <c r="KVE104" s="631"/>
      <c r="KVF104" s="631"/>
      <c r="KVG104" s="631"/>
      <c r="KVH104" s="631"/>
      <c r="KVI104" s="631"/>
      <c r="KVJ104" s="631"/>
      <c r="KVK104" s="631"/>
      <c r="KVL104" s="631"/>
      <c r="KVM104" s="631"/>
      <c r="KVN104" s="631"/>
      <c r="KVO104" s="631"/>
      <c r="KVP104" s="631"/>
      <c r="KVQ104" s="631"/>
      <c r="KVR104" s="631"/>
      <c r="KVS104" s="631"/>
      <c r="KVT104" s="631"/>
      <c r="KVU104" s="631"/>
      <c r="KVV104" s="631"/>
      <c r="KVW104" s="631"/>
      <c r="KVX104" s="631"/>
      <c r="KVY104" s="631"/>
      <c r="KVZ104" s="631"/>
      <c r="KWA104" s="631"/>
      <c r="KWB104" s="631"/>
      <c r="KWC104" s="631"/>
      <c r="KWD104" s="631"/>
      <c r="KWE104" s="631"/>
      <c r="KWF104" s="631"/>
      <c r="KWG104" s="631"/>
      <c r="KWH104" s="631"/>
      <c r="KWI104" s="631"/>
      <c r="KWJ104" s="631"/>
      <c r="KWK104" s="631"/>
      <c r="KWL104" s="631"/>
      <c r="KWM104" s="631"/>
      <c r="KWN104" s="631"/>
      <c r="KWO104" s="631"/>
      <c r="KWP104" s="631"/>
      <c r="KWQ104" s="631"/>
      <c r="KWR104" s="631"/>
      <c r="KWS104" s="631"/>
      <c r="KWT104" s="631"/>
      <c r="KWU104" s="631"/>
      <c r="KWV104" s="631"/>
      <c r="KWW104" s="631"/>
      <c r="KWX104" s="631"/>
      <c r="KWY104" s="631"/>
      <c r="KWZ104" s="631"/>
      <c r="KXA104" s="631"/>
      <c r="KXB104" s="631"/>
      <c r="KXC104" s="631"/>
      <c r="KXD104" s="631"/>
      <c r="KXE104" s="631"/>
      <c r="KXF104" s="631"/>
      <c r="KXG104" s="631"/>
      <c r="KXH104" s="631"/>
      <c r="KXI104" s="631"/>
      <c r="KXJ104" s="631"/>
      <c r="KXK104" s="631"/>
      <c r="KXL104" s="631"/>
      <c r="KXM104" s="631"/>
      <c r="KXN104" s="631"/>
      <c r="KXO104" s="631"/>
      <c r="KXP104" s="631"/>
      <c r="KXQ104" s="631"/>
      <c r="KXR104" s="631"/>
      <c r="KXS104" s="631"/>
      <c r="KXT104" s="631"/>
      <c r="KXU104" s="631"/>
      <c r="KXV104" s="631"/>
      <c r="KXW104" s="631"/>
      <c r="KXX104" s="631"/>
      <c r="KXY104" s="631"/>
      <c r="KXZ104" s="631"/>
      <c r="KYA104" s="631"/>
      <c r="KYB104" s="631"/>
      <c r="KYC104" s="631"/>
      <c r="KYD104" s="631"/>
      <c r="KYE104" s="631"/>
      <c r="KYF104" s="631"/>
      <c r="KYG104" s="631"/>
      <c r="KYH104" s="631"/>
      <c r="KYI104" s="631"/>
      <c r="KYJ104" s="631"/>
      <c r="KYK104" s="631"/>
      <c r="KYL104" s="631"/>
      <c r="KYM104" s="631"/>
      <c r="KYN104" s="631"/>
      <c r="KYO104" s="631"/>
      <c r="KYP104" s="631"/>
      <c r="KYQ104" s="631"/>
      <c r="KYR104" s="631"/>
      <c r="KYS104" s="631"/>
      <c r="KYT104" s="631"/>
      <c r="KYU104" s="631"/>
      <c r="KYV104" s="631"/>
      <c r="KYW104" s="631"/>
      <c r="KYX104" s="631"/>
      <c r="KYY104" s="631"/>
      <c r="KYZ104" s="631"/>
      <c r="KZA104" s="631"/>
      <c r="KZB104" s="631"/>
      <c r="KZC104" s="631"/>
      <c r="KZD104" s="631"/>
      <c r="KZE104" s="631"/>
      <c r="KZF104" s="631"/>
      <c r="KZG104" s="631"/>
      <c r="KZH104" s="631"/>
      <c r="KZI104" s="631"/>
      <c r="KZJ104" s="631"/>
      <c r="KZK104" s="631"/>
      <c r="KZL104" s="631"/>
      <c r="KZM104" s="631"/>
      <c r="KZN104" s="631"/>
      <c r="KZO104" s="631"/>
      <c r="KZP104" s="631"/>
      <c r="KZQ104" s="631"/>
      <c r="KZR104" s="631"/>
      <c r="KZS104" s="631"/>
      <c r="KZT104" s="631"/>
      <c r="KZU104" s="631"/>
      <c r="KZV104" s="631"/>
      <c r="KZW104" s="631"/>
      <c r="KZX104" s="631"/>
      <c r="KZY104" s="631"/>
      <c r="KZZ104" s="631"/>
      <c r="LAA104" s="631"/>
      <c r="LAB104" s="631"/>
      <c r="LAC104" s="631"/>
      <c r="LAD104" s="631"/>
      <c r="LAE104" s="631"/>
      <c r="LAF104" s="631"/>
      <c r="LAG104" s="631"/>
      <c r="LAH104" s="631"/>
      <c r="LAI104" s="631"/>
      <c r="LAJ104" s="631"/>
      <c r="LAK104" s="631"/>
      <c r="LAL104" s="631"/>
      <c r="LAM104" s="631"/>
      <c r="LAN104" s="631"/>
      <c r="LAO104" s="631"/>
      <c r="LAP104" s="631"/>
      <c r="LAQ104" s="631"/>
      <c r="LAR104" s="631"/>
      <c r="LAS104" s="631"/>
      <c r="LAT104" s="631"/>
      <c r="LAU104" s="631"/>
      <c r="LAV104" s="631"/>
      <c r="LAW104" s="631"/>
      <c r="LAX104" s="631"/>
      <c r="LAY104" s="631"/>
      <c r="LAZ104" s="631"/>
      <c r="LBA104" s="631"/>
      <c r="LBB104" s="631"/>
      <c r="LBC104" s="631"/>
      <c r="LBD104" s="631"/>
      <c r="LBE104" s="631"/>
      <c r="LBF104" s="631"/>
      <c r="LBG104" s="631"/>
      <c r="LBH104" s="631"/>
      <c r="LBI104" s="631"/>
      <c r="LBJ104" s="631"/>
      <c r="LBK104" s="631"/>
      <c r="LBL104" s="631"/>
      <c r="LBM104" s="631"/>
      <c r="LBN104" s="631"/>
      <c r="LBO104" s="631"/>
      <c r="LBP104" s="631"/>
      <c r="LBQ104" s="631"/>
      <c r="LBR104" s="631"/>
      <c r="LBS104" s="631"/>
      <c r="LBT104" s="631"/>
      <c r="LBU104" s="631"/>
      <c r="LBV104" s="631"/>
      <c r="LBW104" s="631"/>
      <c r="LBX104" s="631"/>
      <c r="LBY104" s="631"/>
      <c r="LBZ104" s="631"/>
      <c r="LCA104" s="631"/>
      <c r="LCB104" s="631"/>
      <c r="LCC104" s="631"/>
      <c r="LCD104" s="631"/>
      <c r="LCE104" s="631"/>
      <c r="LCF104" s="631"/>
      <c r="LCG104" s="631"/>
      <c r="LCH104" s="631"/>
      <c r="LCI104" s="631"/>
      <c r="LCJ104" s="631"/>
      <c r="LCK104" s="631"/>
      <c r="LCL104" s="631"/>
      <c r="LCM104" s="631"/>
      <c r="LCN104" s="631"/>
      <c r="LCO104" s="631"/>
      <c r="LCP104" s="631"/>
      <c r="LCQ104" s="631"/>
      <c r="LCR104" s="631"/>
      <c r="LCS104" s="631"/>
      <c r="LCT104" s="631"/>
      <c r="LCU104" s="631"/>
      <c r="LCV104" s="631"/>
      <c r="LCW104" s="631"/>
      <c r="LCX104" s="631"/>
      <c r="LCY104" s="631"/>
      <c r="LCZ104" s="631"/>
      <c r="LDA104" s="631"/>
      <c r="LDB104" s="631"/>
      <c r="LDC104" s="631"/>
      <c r="LDD104" s="631"/>
      <c r="LDE104" s="631"/>
      <c r="LDF104" s="631"/>
      <c r="LDG104" s="631"/>
      <c r="LDH104" s="631"/>
      <c r="LDI104" s="631"/>
      <c r="LDJ104" s="631"/>
      <c r="LDK104" s="631"/>
      <c r="LDL104" s="631"/>
      <c r="LDM104" s="631"/>
      <c r="LDN104" s="631"/>
      <c r="LDO104" s="631"/>
      <c r="LDP104" s="631"/>
      <c r="LDQ104" s="631"/>
      <c r="LDR104" s="631"/>
      <c r="LDS104" s="631"/>
      <c r="LDT104" s="631"/>
      <c r="LDU104" s="631"/>
      <c r="LDV104" s="631"/>
      <c r="LDW104" s="631"/>
      <c r="LDX104" s="631"/>
      <c r="LDY104" s="631"/>
      <c r="LDZ104" s="631"/>
      <c r="LEA104" s="631"/>
      <c r="LEB104" s="631"/>
      <c r="LEC104" s="631"/>
      <c r="LED104" s="631"/>
      <c r="LEE104" s="631"/>
      <c r="LEF104" s="631"/>
      <c r="LEG104" s="631"/>
      <c r="LEH104" s="631"/>
      <c r="LEI104" s="631"/>
      <c r="LEJ104" s="631"/>
      <c r="LEK104" s="631"/>
      <c r="LEL104" s="631"/>
      <c r="LEM104" s="631"/>
      <c r="LEN104" s="631"/>
      <c r="LEO104" s="631"/>
      <c r="LEP104" s="631"/>
      <c r="LEQ104" s="631"/>
      <c r="LER104" s="631"/>
      <c r="LES104" s="631"/>
      <c r="LET104" s="631"/>
      <c r="LEU104" s="631"/>
      <c r="LEV104" s="631"/>
      <c r="LEW104" s="631"/>
      <c r="LEX104" s="631"/>
      <c r="LEY104" s="631"/>
      <c r="LEZ104" s="631"/>
      <c r="LFA104" s="631"/>
      <c r="LFB104" s="631"/>
      <c r="LFC104" s="631"/>
      <c r="LFD104" s="631"/>
      <c r="LFE104" s="631"/>
      <c r="LFF104" s="631"/>
      <c r="LFG104" s="631"/>
      <c r="LFH104" s="631"/>
      <c r="LFI104" s="631"/>
      <c r="LFJ104" s="631"/>
      <c r="LFK104" s="631"/>
      <c r="LFL104" s="631"/>
      <c r="LFM104" s="631"/>
      <c r="LFN104" s="631"/>
      <c r="LFO104" s="631"/>
      <c r="LFP104" s="631"/>
      <c r="LFQ104" s="631"/>
      <c r="LFR104" s="631"/>
      <c r="LFS104" s="631"/>
      <c r="LFT104" s="631"/>
      <c r="LFU104" s="631"/>
      <c r="LFV104" s="631"/>
      <c r="LFW104" s="631"/>
      <c r="LFX104" s="631"/>
      <c r="LFY104" s="631"/>
      <c r="LFZ104" s="631"/>
      <c r="LGA104" s="631"/>
      <c r="LGB104" s="631"/>
      <c r="LGC104" s="631"/>
      <c r="LGD104" s="631"/>
      <c r="LGE104" s="631"/>
      <c r="LGF104" s="631"/>
      <c r="LGG104" s="631"/>
      <c r="LGH104" s="631"/>
      <c r="LGI104" s="631"/>
      <c r="LGJ104" s="631"/>
      <c r="LGK104" s="631"/>
      <c r="LGL104" s="631"/>
      <c r="LGM104" s="631"/>
      <c r="LGN104" s="631"/>
      <c r="LGO104" s="631"/>
      <c r="LGP104" s="631"/>
      <c r="LGQ104" s="631"/>
      <c r="LGR104" s="631"/>
      <c r="LGS104" s="631"/>
      <c r="LGT104" s="631"/>
      <c r="LGU104" s="631"/>
      <c r="LGV104" s="631"/>
      <c r="LGW104" s="631"/>
      <c r="LGX104" s="631"/>
      <c r="LGY104" s="631"/>
      <c r="LGZ104" s="631"/>
      <c r="LHA104" s="631"/>
      <c r="LHB104" s="631"/>
      <c r="LHC104" s="631"/>
      <c r="LHD104" s="631"/>
      <c r="LHE104" s="631"/>
      <c r="LHF104" s="631"/>
      <c r="LHG104" s="631"/>
      <c r="LHH104" s="631"/>
      <c r="LHI104" s="631"/>
      <c r="LHJ104" s="631"/>
      <c r="LHK104" s="631"/>
      <c r="LHL104" s="631"/>
      <c r="LHM104" s="631"/>
      <c r="LHN104" s="631"/>
      <c r="LHO104" s="631"/>
      <c r="LHP104" s="631"/>
      <c r="LHQ104" s="631"/>
      <c r="LHR104" s="631"/>
      <c r="LHS104" s="631"/>
      <c r="LHT104" s="631"/>
      <c r="LHU104" s="631"/>
      <c r="LHV104" s="631"/>
      <c r="LHW104" s="631"/>
      <c r="LHX104" s="631"/>
      <c r="LHY104" s="631"/>
      <c r="LHZ104" s="631"/>
      <c r="LIA104" s="631"/>
      <c r="LIB104" s="631"/>
      <c r="LIC104" s="631"/>
      <c r="LID104" s="631"/>
      <c r="LIE104" s="631"/>
      <c r="LIF104" s="631"/>
      <c r="LIG104" s="631"/>
      <c r="LIH104" s="631"/>
      <c r="LII104" s="631"/>
      <c r="LIJ104" s="631"/>
      <c r="LIK104" s="631"/>
      <c r="LIL104" s="631"/>
      <c r="LIM104" s="631"/>
      <c r="LIN104" s="631"/>
      <c r="LIO104" s="631"/>
      <c r="LIP104" s="631"/>
      <c r="LIQ104" s="631"/>
      <c r="LIR104" s="631"/>
      <c r="LIS104" s="631"/>
      <c r="LIT104" s="631"/>
      <c r="LIU104" s="631"/>
      <c r="LIV104" s="631"/>
      <c r="LIW104" s="631"/>
      <c r="LIX104" s="631"/>
      <c r="LIY104" s="631"/>
      <c r="LIZ104" s="631"/>
      <c r="LJA104" s="631"/>
      <c r="LJB104" s="631"/>
      <c r="LJC104" s="631"/>
      <c r="LJD104" s="631"/>
      <c r="LJE104" s="631"/>
      <c r="LJF104" s="631"/>
      <c r="LJG104" s="631"/>
      <c r="LJH104" s="631"/>
      <c r="LJI104" s="631"/>
      <c r="LJJ104" s="631"/>
      <c r="LJK104" s="631"/>
      <c r="LJL104" s="631"/>
      <c r="LJM104" s="631"/>
      <c r="LJN104" s="631"/>
      <c r="LJO104" s="631"/>
      <c r="LJP104" s="631"/>
      <c r="LJQ104" s="631"/>
      <c r="LJR104" s="631"/>
      <c r="LJS104" s="631"/>
      <c r="LJT104" s="631"/>
      <c r="LJU104" s="631"/>
      <c r="LJV104" s="631"/>
      <c r="LJW104" s="631"/>
      <c r="LJX104" s="631"/>
      <c r="LJY104" s="631"/>
      <c r="LJZ104" s="631"/>
      <c r="LKA104" s="631"/>
      <c r="LKB104" s="631"/>
      <c r="LKC104" s="631"/>
      <c r="LKD104" s="631"/>
      <c r="LKE104" s="631"/>
      <c r="LKF104" s="631"/>
      <c r="LKG104" s="631"/>
      <c r="LKH104" s="631"/>
      <c r="LKI104" s="631"/>
      <c r="LKJ104" s="631"/>
      <c r="LKK104" s="631"/>
      <c r="LKL104" s="631"/>
      <c r="LKM104" s="631"/>
      <c r="LKN104" s="631"/>
      <c r="LKO104" s="631"/>
      <c r="LKP104" s="631"/>
      <c r="LKQ104" s="631"/>
      <c r="LKR104" s="631"/>
      <c r="LKS104" s="631"/>
      <c r="LKT104" s="631"/>
      <c r="LKU104" s="631"/>
      <c r="LKV104" s="631"/>
      <c r="LKW104" s="631"/>
      <c r="LKX104" s="631"/>
      <c r="LKY104" s="631"/>
      <c r="LKZ104" s="631"/>
      <c r="LLA104" s="631"/>
      <c r="LLB104" s="631"/>
      <c r="LLC104" s="631"/>
      <c r="LLD104" s="631"/>
      <c r="LLE104" s="631"/>
      <c r="LLF104" s="631"/>
      <c r="LLG104" s="631"/>
      <c r="LLH104" s="631"/>
      <c r="LLI104" s="631"/>
      <c r="LLJ104" s="631"/>
      <c r="LLK104" s="631"/>
      <c r="LLL104" s="631"/>
      <c r="LLM104" s="631"/>
      <c r="LLN104" s="631"/>
      <c r="LLO104" s="631"/>
      <c r="LLP104" s="631"/>
      <c r="LLQ104" s="631"/>
      <c r="LLR104" s="631"/>
      <c r="LLS104" s="631"/>
      <c r="LLT104" s="631"/>
      <c r="LLU104" s="631"/>
      <c r="LLV104" s="631"/>
      <c r="LLW104" s="631"/>
      <c r="LLX104" s="631"/>
      <c r="LLY104" s="631"/>
      <c r="LLZ104" s="631"/>
      <c r="LMA104" s="631"/>
      <c r="LMB104" s="631"/>
      <c r="LMC104" s="631"/>
      <c r="LMD104" s="631"/>
      <c r="LME104" s="631"/>
      <c r="LMF104" s="631"/>
      <c r="LMG104" s="631"/>
      <c r="LMH104" s="631"/>
      <c r="LMI104" s="631"/>
      <c r="LMJ104" s="631"/>
      <c r="LMK104" s="631"/>
      <c r="LML104" s="631"/>
      <c r="LMM104" s="631"/>
      <c r="LMN104" s="631"/>
      <c r="LMO104" s="631"/>
      <c r="LMP104" s="631"/>
      <c r="LMQ104" s="631"/>
      <c r="LMR104" s="631"/>
      <c r="LMS104" s="631"/>
      <c r="LMT104" s="631"/>
      <c r="LMU104" s="631"/>
      <c r="LMV104" s="631"/>
      <c r="LMW104" s="631"/>
      <c r="LMX104" s="631"/>
      <c r="LMY104" s="631"/>
      <c r="LMZ104" s="631"/>
      <c r="LNA104" s="631"/>
      <c r="LNB104" s="631"/>
      <c r="LNC104" s="631"/>
      <c r="LND104" s="631"/>
      <c r="LNE104" s="631"/>
      <c r="LNF104" s="631"/>
      <c r="LNG104" s="631"/>
      <c r="LNH104" s="631"/>
      <c r="LNI104" s="631"/>
      <c r="LNJ104" s="631"/>
      <c r="LNK104" s="631"/>
      <c r="LNL104" s="631"/>
      <c r="LNM104" s="631"/>
      <c r="LNN104" s="631"/>
      <c r="LNO104" s="631"/>
      <c r="LNP104" s="631"/>
      <c r="LNQ104" s="631"/>
      <c r="LNR104" s="631"/>
      <c r="LNS104" s="631"/>
      <c r="LNT104" s="631"/>
      <c r="LNU104" s="631"/>
      <c r="LNV104" s="631"/>
      <c r="LNW104" s="631"/>
      <c r="LNX104" s="631"/>
      <c r="LNY104" s="631"/>
      <c r="LNZ104" s="631"/>
      <c r="LOA104" s="631"/>
      <c r="LOB104" s="631"/>
      <c r="LOC104" s="631"/>
      <c r="LOD104" s="631"/>
      <c r="LOE104" s="631"/>
      <c r="LOF104" s="631"/>
      <c r="LOG104" s="631"/>
      <c r="LOH104" s="631"/>
      <c r="LOI104" s="631"/>
      <c r="LOJ104" s="631"/>
      <c r="LOK104" s="631"/>
      <c r="LOL104" s="631"/>
      <c r="LOM104" s="631"/>
      <c r="LON104" s="631"/>
      <c r="LOO104" s="631"/>
      <c r="LOP104" s="631"/>
      <c r="LOQ104" s="631"/>
      <c r="LOR104" s="631"/>
      <c r="LOS104" s="631"/>
      <c r="LOT104" s="631"/>
      <c r="LOU104" s="631"/>
      <c r="LOV104" s="631"/>
      <c r="LOW104" s="631"/>
      <c r="LOX104" s="631"/>
      <c r="LOY104" s="631"/>
      <c r="LOZ104" s="631"/>
      <c r="LPA104" s="631"/>
      <c r="LPB104" s="631"/>
      <c r="LPC104" s="631"/>
      <c r="LPD104" s="631"/>
      <c r="LPE104" s="631"/>
      <c r="LPF104" s="631"/>
      <c r="LPG104" s="631"/>
      <c r="LPH104" s="631"/>
      <c r="LPI104" s="631"/>
      <c r="LPJ104" s="631"/>
      <c r="LPK104" s="631"/>
      <c r="LPL104" s="631"/>
      <c r="LPM104" s="631"/>
      <c r="LPN104" s="631"/>
      <c r="LPO104" s="631"/>
      <c r="LPP104" s="631"/>
      <c r="LPQ104" s="631"/>
      <c r="LPR104" s="631"/>
      <c r="LPS104" s="631"/>
      <c r="LPT104" s="631"/>
      <c r="LPU104" s="631"/>
      <c r="LPV104" s="631"/>
      <c r="LPW104" s="631"/>
      <c r="LPX104" s="631"/>
      <c r="LPY104" s="631"/>
      <c r="LPZ104" s="631"/>
      <c r="LQA104" s="631"/>
      <c r="LQB104" s="631"/>
      <c r="LQC104" s="631"/>
      <c r="LQD104" s="631"/>
      <c r="LQE104" s="631"/>
      <c r="LQF104" s="631"/>
      <c r="LQG104" s="631"/>
      <c r="LQH104" s="631"/>
      <c r="LQI104" s="631"/>
      <c r="LQJ104" s="631"/>
      <c r="LQK104" s="631"/>
      <c r="LQL104" s="631"/>
      <c r="LQM104" s="631"/>
      <c r="LQN104" s="631"/>
      <c r="LQO104" s="631"/>
      <c r="LQP104" s="631"/>
      <c r="LQQ104" s="631"/>
      <c r="LQR104" s="631"/>
      <c r="LQS104" s="631"/>
      <c r="LQT104" s="631"/>
      <c r="LQU104" s="631"/>
      <c r="LQV104" s="631"/>
      <c r="LQW104" s="631"/>
      <c r="LQX104" s="631"/>
      <c r="LQY104" s="631"/>
      <c r="LQZ104" s="631"/>
      <c r="LRA104" s="631"/>
      <c r="LRB104" s="631"/>
      <c r="LRC104" s="631"/>
      <c r="LRD104" s="631"/>
      <c r="LRE104" s="631"/>
      <c r="LRF104" s="631"/>
      <c r="LRG104" s="631"/>
      <c r="LRH104" s="631"/>
      <c r="LRI104" s="631"/>
      <c r="LRJ104" s="631"/>
      <c r="LRK104" s="631"/>
      <c r="LRL104" s="631"/>
      <c r="LRM104" s="631"/>
      <c r="LRN104" s="631"/>
      <c r="LRO104" s="631"/>
      <c r="LRP104" s="631"/>
      <c r="LRQ104" s="631"/>
      <c r="LRR104" s="631"/>
      <c r="LRS104" s="631"/>
      <c r="LRT104" s="631"/>
      <c r="LRU104" s="631"/>
      <c r="LRV104" s="631"/>
      <c r="LRW104" s="631"/>
      <c r="LRX104" s="631"/>
      <c r="LRY104" s="631"/>
      <c r="LRZ104" s="631"/>
      <c r="LSA104" s="631"/>
      <c r="LSB104" s="631"/>
      <c r="LSC104" s="631"/>
      <c r="LSD104" s="631"/>
      <c r="LSE104" s="631"/>
      <c r="LSF104" s="631"/>
      <c r="LSG104" s="631"/>
      <c r="LSH104" s="631"/>
      <c r="LSI104" s="631"/>
      <c r="LSJ104" s="631"/>
      <c r="LSK104" s="631"/>
      <c r="LSL104" s="631"/>
      <c r="LSM104" s="631"/>
      <c r="LSN104" s="631"/>
      <c r="LSO104" s="631"/>
      <c r="LSP104" s="631"/>
      <c r="LSQ104" s="631"/>
      <c r="LSR104" s="631"/>
      <c r="LSS104" s="631"/>
      <c r="LST104" s="631"/>
      <c r="LSU104" s="631"/>
      <c r="LSV104" s="631"/>
      <c r="LSW104" s="631"/>
      <c r="LSX104" s="631"/>
      <c r="LSY104" s="631"/>
      <c r="LSZ104" s="631"/>
      <c r="LTA104" s="631"/>
      <c r="LTB104" s="631"/>
      <c r="LTC104" s="631"/>
      <c r="LTD104" s="631"/>
      <c r="LTE104" s="631"/>
      <c r="LTF104" s="631"/>
      <c r="LTG104" s="631"/>
      <c r="LTH104" s="631"/>
      <c r="LTI104" s="631"/>
      <c r="LTJ104" s="631"/>
      <c r="LTK104" s="631"/>
      <c r="LTL104" s="631"/>
      <c r="LTM104" s="631"/>
      <c r="LTN104" s="631"/>
      <c r="LTO104" s="631"/>
      <c r="LTP104" s="631"/>
      <c r="LTQ104" s="631"/>
      <c r="LTR104" s="631"/>
      <c r="LTS104" s="631"/>
      <c r="LTT104" s="631"/>
      <c r="LTU104" s="631"/>
      <c r="LTV104" s="631"/>
      <c r="LTW104" s="631"/>
      <c r="LTX104" s="631"/>
      <c r="LTY104" s="631"/>
      <c r="LTZ104" s="631"/>
      <c r="LUA104" s="631"/>
      <c r="LUB104" s="631"/>
      <c r="LUC104" s="631"/>
      <c r="LUD104" s="631"/>
      <c r="LUE104" s="631"/>
      <c r="LUF104" s="631"/>
      <c r="LUG104" s="631"/>
      <c r="LUH104" s="631"/>
      <c r="LUI104" s="631"/>
      <c r="LUJ104" s="631"/>
      <c r="LUK104" s="631"/>
      <c r="LUL104" s="631"/>
      <c r="LUM104" s="631"/>
      <c r="LUN104" s="631"/>
      <c r="LUO104" s="631"/>
      <c r="LUP104" s="631"/>
      <c r="LUQ104" s="631"/>
      <c r="LUR104" s="631"/>
      <c r="LUS104" s="631"/>
      <c r="LUT104" s="631"/>
      <c r="LUU104" s="631"/>
      <c r="LUV104" s="631"/>
      <c r="LUW104" s="631"/>
      <c r="LUX104" s="631"/>
      <c r="LUY104" s="631"/>
      <c r="LUZ104" s="631"/>
      <c r="LVA104" s="631"/>
      <c r="LVB104" s="631"/>
      <c r="LVC104" s="631"/>
      <c r="LVD104" s="631"/>
      <c r="LVE104" s="631"/>
      <c r="LVF104" s="631"/>
      <c r="LVG104" s="631"/>
      <c r="LVH104" s="631"/>
      <c r="LVI104" s="631"/>
      <c r="LVJ104" s="631"/>
      <c r="LVK104" s="631"/>
      <c r="LVL104" s="631"/>
      <c r="LVM104" s="631"/>
      <c r="LVN104" s="631"/>
      <c r="LVO104" s="631"/>
      <c r="LVP104" s="631"/>
      <c r="LVQ104" s="631"/>
      <c r="LVR104" s="631"/>
      <c r="LVS104" s="631"/>
      <c r="LVT104" s="631"/>
      <c r="LVU104" s="631"/>
      <c r="LVV104" s="631"/>
      <c r="LVW104" s="631"/>
      <c r="LVX104" s="631"/>
      <c r="LVY104" s="631"/>
      <c r="LVZ104" s="631"/>
      <c r="LWA104" s="631"/>
      <c r="LWB104" s="631"/>
      <c r="LWC104" s="631"/>
      <c r="LWD104" s="631"/>
      <c r="LWE104" s="631"/>
      <c r="LWF104" s="631"/>
      <c r="LWG104" s="631"/>
      <c r="LWH104" s="631"/>
      <c r="LWI104" s="631"/>
      <c r="LWJ104" s="631"/>
      <c r="LWK104" s="631"/>
      <c r="LWL104" s="631"/>
      <c r="LWM104" s="631"/>
      <c r="LWN104" s="631"/>
      <c r="LWO104" s="631"/>
      <c r="LWP104" s="631"/>
      <c r="LWQ104" s="631"/>
      <c r="LWR104" s="631"/>
      <c r="LWS104" s="631"/>
      <c r="LWT104" s="631"/>
      <c r="LWU104" s="631"/>
      <c r="LWV104" s="631"/>
      <c r="LWW104" s="631"/>
      <c r="LWX104" s="631"/>
      <c r="LWY104" s="631"/>
      <c r="LWZ104" s="631"/>
      <c r="LXA104" s="631"/>
      <c r="LXB104" s="631"/>
      <c r="LXC104" s="631"/>
      <c r="LXD104" s="631"/>
      <c r="LXE104" s="631"/>
      <c r="LXF104" s="631"/>
      <c r="LXG104" s="631"/>
      <c r="LXH104" s="631"/>
      <c r="LXI104" s="631"/>
      <c r="LXJ104" s="631"/>
      <c r="LXK104" s="631"/>
      <c r="LXL104" s="631"/>
      <c r="LXM104" s="631"/>
      <c r="LXN104" s="631"/>
      <c r="LXO104" s="631"/>
      <c r="LXP104" s="631"/>
      <c r="LXQ104" s="631"/>
      <c r="LXR104" s="631"/>
      <c r="LXS104" s="631"/>
      <c r="LXT104" s="631"/>
      <c r="LXU104" s="631"/>
      <c r="LXV104" s="631"/>
      <c r="LXW104" s="631"/>
      <c r="LXX104" s="631"/>
      <c r="LXY104" s="631"/>
      <c r="LXZ104" s="631"/>
      <c r="LYA104" s="631"/>
      <c r="LYB104" s="631"/>
      <c r="LYC104" s="631"/>
      <c r="LYD104" s="631"/>
      <c r="LYE104" s="631"/>
      <c r="LYF104" s="631"/>
      <c r="LYG104" s="631"/>
      <c r="LYH104" s="631"/>
      <c r="LYI104" s="631"/>
      <c r="LYJ104" s="631"/>
      <c r="LYK104" s="631"/>
      <c r="LYL104" s="631"/>
      <c r="LYM104" s="631"/>
      <c r="LYN104" s="631"/>
      <c r="LYO104" s="631"/>
      <c r="LYP104" s="631"/>
      <c r="LYQ104" s="631"/>
      <c r="LYR104" s="631"/>
      <c r="LYS104" s="631"/>
      <c r="LYT104" s="631"/>
      <c r="LYU104" s="631"/>
      <c r="LYV104" s="631"/>
      <c r="LYW104" s="631"/>
      <c r="LYX104" s="631"/>
      <c r="LYY104" s="631"/>
      <c r="LYZ104" s="631"/>
      <c r="LZA104" s="631"/>
      <c r="LZB104" s="631"/>
      <c r="LZC104" s="631"/>
      <c r="LZD104" s="631"/>
      <c r="LZE104" s="631"/>
      <c r="LZF104" s="631"/>
      <c r="LZG104" s="631"/>
      <c r="LZH104" s="631"/>
      <c r="LZI104" s="631"/>
      <c r="LZJ104" s="631"/>
      <c r="LZK104" s="631"/>
      <c r="LZL104" s="631"/>
      <c r="LZM104" s="631"/>
      <c r="LZN104" s="631"/>
      <c r="LZO104" s="631"/>
      <c r="LZP104" s="631"/>
      <c r="LZQ104" s="631"/>
      <c r="LZR104" s="631"/>
      <c r="LZS104" s="631"/>
      <c r="LZT104" s="631"/>
      <c r="LZU104" s="631"/>
      <c r="LZV104" s="631"/>
      <c r="LZW104" s="631"/>
      <c r="LZX104" s="631"/>
      <c r="LZY104" s="631"/>
      <c r="LZZ104" s="631"/>
      <c r="MAA104" s="631"/>
      <c r="MAB104" s="631"/>
      <c r="MAC104" s="631"/>
      <c r="MAD104" s="631"/>
      <c r="MAE104" s="631"/>
      <c r="MAF104" s="631"/>
      <c r="MAG104" s="631"/>
      <c r="MAH104" s="631"/>
      <c r="MAI104" s="631"/>
      <c r="MAJ104" s="631"/>
      <c r="MAK104" s="631"/>
      <c r="MAL104" s="631"/>
      <c r="MAM104" s="631"/>
      <c r="MAN104" s="631"/>
      <c r="MAO104" s="631"/>
      <c r="MAP104" s="631"/>
      <c r="MAQ104" s="631"/>
      <c r="MAR104" s="631"/>
      <c r="MAS104" s="631"/>
      <c r="MAT104" s="631"/>
      <c r="MAU104" s="631"/>
      <c r="MAV104" s="631"/>
      <c r="MAW104" s="631"/>
      <c r="MAX104" s="631"/>
      <c r="MAY104" s="631"/>
      <c r="MAZ104" s="631"/>
      <c r="MBA104" s="631"/>
      <c r="MBB104" s="631"/>
      <c r="MBC104" s="631"/>
      <c r="MBD104" s="631"/>
      <c r="MBE104" s="631"/>
      <c r="MBF104" s="631"/>
      <c r="MBG104" s="631"/>
      <c r="MBH104" s="631"/>
      <c r="MBI104" s="631"/>
      <c r="MBJ104" s="631"/>
      <c r="MBK104" s="631"/>
      <c r="MBL104" s="631"/>
      <c r="MBM104" s="631"/>
      <c r="MBN104" s="631"/>
      <c r="MBO104" s="631"/>
      <c r="MBP104" s="631"/>
      <c r="MBQ104" s="631"/>
      <c r="MBR104" s="631"/>
      <c r="MBS104" s="631"/>
      <c r="MBT104" s="631"/>
      <c r="MBU104" s="631"/>
      <c r="MBV104" s="631"/>
      <c r="MBW104" s="631"/>
      <c r="MBX104" s="631"/>
      <c r="MBY104" s="631"/>
      <c r="MBZ104" s="631"/>
      <c r="MCA104" s="631"/>
      <c r="MCB104" s="631"/>
      <c r="MCC104" s="631"/>
      <c r="MCD104" s="631"/>
      <c r="MCE104" s="631"/>
      <c r="MCF104" s="631"/>
      <c r="MCG104" s="631"/>
      <c r="MCH104" s="631"/>
      <c r="MCI104" s="631"/>
      <c r="MCJ104" s="631"/>
      <c r="MCK104" s="631"/>
      <c r="MCL104" s="631"/>
      <c r="MCM104" s="631"/>
      <c r="MCN104" s="631"/>
      <c r="MCO104" s="631"/>
      <c r="MCP104" s="631"/>
      <c r="MCQ104" s="631"/>
      <c r="MCR104" s="631"/>
      <c r="MCS104" s="631"/>
      <c r="MCT104" s="631"/>
      <c r="MCU104" s="631"/>
      <c r="MCV104" s="631"/>
      <c r="MCW104" s="631"/>
      <c r="MCX104" s="631"/>
      <c r="MCY104" s="631"/>
      <c r="MCZ104" s="631"/>
      <c r="MDA104" s="631"/>
      <c r="MDB104" s="631"/>
      <c r="MDC104" s="631"/>
      <c r="MDD104" s="631"/>
      <c r="MDE104" s="631"/>
      <c r="MDF104" s="631"/>
      <c r="MDG104" s="631"/>
      <c r="MDH104" s="631"/>
      <c r="MDI104" s="631"/>
      <c r="MDJ104" s="631"/>
      <c r="MDK104" s="631"/>
      <c r="MDL104" s="631"/>
      <c r="MDM104" s="631"/>
      <c r="MDN104" s="631"/>
      <c r="MDO104" s="631"/>
      <c r="MDP104" s="631"/>
      <c r="MDQ104" s="631"/>
      <c r="MDR104" s="631"/>
      <c r="MDS104" s="631"/>
      <c r="MDT104" s="631"/>
      <c r="MDU104" s="631"/>
      <c r="MDV104" s="631"/>
      <c r="MDW104" s="631"/>
      <c r="MDX104" s="631"/>
      <c r="MDY104" s="631"/>
      <c r="MDZ104" s="631"/>
      <c r="MEA104" s="631"/>
      <c r="MEB104" s="631"/>
      <c r="MEC104" s="631"/>
      <c r="MED104" s="631"/>
      <c r="MEE104" s="631"/>
      <c r="MEF104" s="631"/>
      <c r="MEG104" s="631"/>
      <c r="MEH104" s="631"/>
      <c r="MEI104" s="631"/>
      <c r="MEJ104" s="631"/>
      <c r="MEK104" s="631"/>
      <c r="MEL104" s="631"/>
      <c r="MEM104" s="631"/>
      <c r="MEN104" s="631"/>
      <c r="MEO104" s="631"/>
      <c r="MEP104" s="631"/>
      <c r="MEQ104" s="631"/>
      <c r="MER104" s="631"/>
      <c r="MES104" s="631"/>
      <c r="MET104" s="631"/>
      <c r="MEU104" s="631"/>
      <c r="MEV104" s="631"/>
      <c r="MEW104" s="631"/>
      <c r="MEX104" s="631"/>
      <c r="MEY104" s="631"/>
      <c r="MEZ104" s="631"/>
      <c r="MFA104" s="631"/>
      <c r="MFB104" s="631"/>
      <c r="MFC104" s="631"/>
      <c r="MFD104" s="631"/>
      <c r="MFE104" s="631"/>
      <c r="MFF104" s="631"/>
      <c r="MFG104" s="631"/>
      <c r="MFH104" s="631"/>
      <c r="MFI104" s="631"/>
      <c r="MFJ104" s="631"/>
      <c r="MFK104" s="631"/>
      <c r="MFL104" s="631"/>
      <c r="MFM104" s="631"/>
      <c r="MFN104" s="631"/>
      <c r="MFO104" s="631"/>
      <c r="MFP104" s="631"/>
      <c r="MFQ104" s="631"/>
      <c r="MFR104" s="631"/>
      <c r="MFS104" s="631"/>
      <c r="MFT104" s="631"/>
      <c r="MFU104" s="631"/>
      <c r="MFV104" s="631"/>
      <c r="MFW104" s="631"/>
      <c r="MFX104" s="631"/>
      <c r="MFY104" s="631"/>
      <c r="MFZ104" s="631"/>
      <c r="MGA104" s="631"/>
      <c r="MGB104" s="631"/>
      <c r="MGC104" s="631"/>
      <c r="MGD104" s="631"/>
      <c r="MGE104" s="631"/>
      <c r="MGF104" s="631"/>
      <c r="MGG104" s="631"/>
      <c r="MGH104" s="631"/>
      <c r="MGI104" s="631"/>
      <c r="MGJ104" s="631"/>
      <c r="MGK104" s="631"/>
      <c r="MGL104" s="631"/>
      <c r="MGM104" s="631"/>
      <c r="MGN104" s="631"/>
      <c r="MGO104" s="631"/>
      <c r="MGP104" s="631"/>
      <c r="MGQ104" s="631"/>
      <c r="MGR104" s="631"/>
      <c r="MGS104" s="631"/>
      <c r="MGT104" s="631"/>
      <c r="MGU104" s="631"/>
      <c r="MGV104" s="631"/>
      <c r="MGW104" s="631"/>
      <c r="MGX104" s="631"/>
      <c r="MGY104" s="631"/>
      <c r="MGZ104" s="631"/>
      <c r="MHA104" s="631"/>
      <c r="MHB104" s="631"/>
      <c r="MHC104" s="631"/>
      <c r="MHD104" s="631"/>
      <c r="MHE104" s="631"/>
      <c r="MHF104" s="631"/>
      <c r="MHG104" s="631"/>
      <c r="MHH104" s="631"/>
      <c r="MHI104" s="631"/>
      <c r="MHJ104" s="631"/>
      <c r="MHK104" s="631"/>
      <c r="MHL104" s="631"/>
      <c r="MHM104" s="631"/>
      <c r="MHN104" s="631"/>
      <c r="MHO104" s="631"/>
      <c r="MHP104" s="631"/>
      <c r="MHQ104" s="631"/>
      <c r="MHR104" s="631"/>
      <c r="MHS104" s="631"/>
      <c r="MHT104" s="631"/>
      <c r="MHU104" s="631"/>
      <c r="MHV104" s="631"/>
      <c r="MHW104" s="631"/>
      <c r="MHX104" s="631"/>
      <c r="MHY104" s="631"/>
      <c r="MHZ104" s="631"/>
      <c r="MIA104" s="631"/>
      <c r="MIB104" s="631"/>
      <c r="MIC104" s="631"/>
      <c r="MID104" s="631"/>
      <c r="MIE104" s="631"/>
      <c r="MIF104" s="631"/>
      <c r="MIG104" s="631"/>
      <c r="MIH104" s="631"/>
      <c r="MII104" s="631"/>
      <c r="MIJ104" s="631"/>
      <c r="MIK104" s="631"/>
      <c r="MIL104" s="631"/>
      <c r="MIM104" s="631"/>
      <c r="MIN104" s="631"/>
      <c r="MIO104" s="631"/>
      <c r="MIP104" s="631"/>
      <c r="MIQ104" s="631"/>
      <c r="MIR104" s="631"/>
      <c r="MIS104" s="631"/>
      <c r="MIT104" s="631"/>
      <c r="MIU104" s="631"/>
      <c r="MIV104" s="631"/>
      <c r="MIW104" s="631"/>
      <c r="MIX104" s="631"/>
      <c r="MIY104" s="631"/>
      <c r="MIZ104" s="631"/>
      <c r="MJA104" s="631"/>
      <c r="MJB104" s="631"/>
      <c r="MJC104" s="631"/>
      <c r="MJD104" s="631"/>
      <c r="MJE104" s="631"/>
      <c r="MJF104" s="631"/>
      <c r="MJG104" s="631"/>
      <c r="MJH104" s="631"/>
      <c r="MJI104" s="631"/>
      <c r="MJJ104" s="631"/>
      <c r="MJK104" s="631"/>
      <c r="MJL104" s="631"/>
      <c r="MJM104" s="631"/>
      <c r="MJN104" s="631"/>
      <c r="MJO104" s="631"/>
      <c r="MJP104" s="631"/>
      <c r="MJQ104" s="631"/>
      <c r="MJR104" s="631"/>
      <c r="MJS104" s="631"/>
      <c r="MJT104" s="631"/>
      <c r="MJU104" s="631"/>
      <c r="MJV104" s="631"/>
      <c r="MJW104" s="631"/>
      <c r="MJX104" s="631"/>
      <c r="MJY104" s="631"/>
      <c r="MJZ104" s="631"/>
      <c r="MKA104" s="631"/>
      <c r="MKB104" s="631"/>
      <c r="MKC104" s="631"/>
      <c r="MKD104" s="631"/>
      <c r="MKE104" s="631"/>
      <c r="MKF104" s="631"/>
      <c r="MKG104" s="631"/>
      <c r="MKH104" s="631"/>
      <c r="MKI104" s="631"/>
      <c r="MKJ104" s="631"/>
      <c r="MKK104" s="631"/>
      <c r="MKL104" s="631"/>
      <c r="MKM104" s="631"/>
      <c r="MKN104" s="631"/>
      <c r="MKO104" s="631"/>
      <c r="MKP104" s="631"/>
      <c r="MKQ104" s="631"/>
      <c r="MKR104" s="631"/>
      <c r="MKS104" s="631"/>
      <c r="MKT104" s="631"/>
      <c r="MKU104" s="631"/>
      <c r="MKV104" s="631"/>
      <c r="MKW104" s="631"/>
      <c r="MKX104" s="631"/>
      <c r="MKY104" s="631"/>
      <c r="MKZ104" s="631"/>
      <c r="MLA104" s="631"/>
      <c r="MLB104" s="631"/>
      <c r="MLC104" s="631"/>
      <c r="MLD104" s="631"/>
      <c r="MLE104" s="631"/>
      <c r="MLF104" s="631"/>
      <c r="MLG104" s="631"/>
      <c r="MLH104" s="631"/>
      <c r="MLI104" s="631"/>
      <c r="MLJ104" s="631"/>
      <c r="MLK104" s="631"/>
      <c r="MLL104" s="631"/>
      <c r="MLM104" s="631"/>
      <c r="MLN104" s="631"/>
      <c r="MLO104" s="631"/>
      <c r="MLP104" s="631"/>
      <c r="MLQ104" s="631"/>
      <c r="MLR104" s="631"/>
      <c r="MLS104" s="631"/>
      <c r="MLT104" s="631"/>
      <c r="MLU104" s="631"/>
      <c r="MLV104" s="631"/>
      <c r="MLW104" s="631"/>
      <c r="MLX104" s="631"/>
      <c r="MLY104" s="631"/>
      <c r="MLZ104" s="631"/>
      <c r="MMA104" s="631"/>
      <c r="MMB104" s="631"/>
      <c r="MMC104" s="631"/>
      <c r="MMD104" s="631"/>
      <c r="MME104" s="631"/>
      <c r="MMF104" s="631"/>
      <c r="MMG104" s="631"/>
      <c r="MMH104" s="631"/>
      <c r="MMI104" s="631"/>
      <c r="MMJ104" s="631"/>
      <c r="MMK104" s="631"/>
      <c r="MML104" s="631"/>
      <c r="MMM104" s="631"/>
      <c r="MMN104" s="631"/>
      <c r="MMO104" s="631"/>
      <c r="MMP104" s="631"/>
      <c r="MMQ104" s="631"/>
      <c r="MMR104" s="631"/>
      <c r="MMS104" s="631"/>
      <c r="MMT104" s="631"/>
      <c r="MMU104" s="631"/>
      <c r="MMV104" s="631"/>
      <c r="MMW104" s="631"/>
      <c r="MMX104" s="631"/>
      <c r="MMY104" s="631"/>
      <c r="MMZ104" s="631"/>
      <c r="MNA104" s="631"/>
      <c r="MNB104" s="631"/>
      <c r="MNC104" s="631"/>
      <c r="MND104" s="631"/>
      <c r="MNE104" s="631"/>
      <c r="MNF104" s="631"/>
      <c r="MNG104" s="631"/>
      <c r="MNH104" s="631"/>
      <c r="MNI104" s="631"/>
      <c r="MNJ104" s="631"/>
      <c r="MNK104" s="631"/>
      <c r="MNL104" s="631"/>
      <c r="MNM104" s="631"/>
      <c r="MNN104" s="631"/>
      <c r="MNO104" s="631"/>
      <c r="MNP104" s="631"/>
      <c r="MNQ104" s="631"/>
      <c r="MNR104" s="631"/>
      <c r="MNS104" s="631"/>
      <c r="MNT104" s="631"/>
      <c r="MNU104" s="631"/>
      <c r="MNV104" s="631"/>
      <c r="MNW104" s="631"/>
      <c r="MNX104" s="631"/>
      <c r="MNY104" s="631"/>
      <c r="MNZ104" s="631"/>
      <c r="MOA104" s="631"/>
      <c r="MOB104" s="631"/>
      <c r="MOC104" s="631"/>
      <c r="MOD104" s="631"/>
      <c r="MOE104" s="631"/>
      <c r="MOF104" s="631"/>
      <c r="MOG104" s="631"/>
      <c r="MOH104" s="631"/>
      <c r="MOI104" s="631"/>
      <c r="MOJ104" s="631"/>
      <c r="MOK104" s="631"/>
      <c r="MOL104" s="631"/>
      <c r="MOM104" s="631"/>
      <c r="MON104" s="631"/>
      <c r="MOO104" s="631"/>
      <c r="MOP104" s="631"/>
      <c r="MOQ104" s="631"/>
      <c r="MOR104" s="631"/>
      <c r="MOS104" s="631"/>
      <c r="MOT104" s="631"/>
      <c r="MOU104" s="631"/>
      <c r="MOV104" s="631"/>
      <c r="MOW104" s="631"/>
      <c r="MOX104" s="631"/>
      <c r="MOY104" s="631"/>
      <c r="MOZ104" s="631"/>
      <c r="MPA104" s="631"/>
      <c r="MPB104" s="631"/>
      <c r="MPC104" s="631"/>
      <c r="MPD104" s="631"/>
      <c r="MPE104" s="631"/>
      <c r="MPF104" s="631"/>
      <c r="MPG104" s="631"/>
      <c r="MPH104" s="631"/>
      <c r="MPI104" s="631"/>
      <c r="MPJ104" s="631"/>
      <c r="MPK104" s="631"/>
      <c r="MPL104" s="631"/>
      <c r="MPM104" s="631"/>
      <c r="MPN104" s="631"/>
      <c r="MPO104" s="631"/>
      <c r="MPP104" s="631"/>
      <c r="MPQ104" s="631"/>
      <c r="MPR104" s="631"/>
      <c r="MPS104" s="631"/>
      <c r="MPT104" s="631"/>
      <c r="MPU104" s="631"/>
      <c r="MPV104" s="631"/>
      <c r="MPW104" s="631"/>
      <c r="MPX104" s="631"/>
      <c r="MPY104" s="631"/>
      <c r="MPZ104" s="631"/>
      <c r="MQA104" s="631"/>
      <c r="MQB104" s="631"/>
      <c r="MQC104" s="631"/>
      <c r="MQD104" s="631"/>
      <c r="MQE104" s="631"/>
      <c r="MQF104" s="631"/>
      <c r="MQG104" s="631"/>
      <c r="MQH104" s="631"/>
      <c r="MQI104" s="631"/>
      <c r="MQJ104" s="631"/>
      <c r="MQK104" s="631"/>
      <c r="MQL104" s="631"/>
      <c r="MQM104" s="631"/>
      <c r="MQN104" s="631"/>
      <c r="MQO104" s="631"/>
      <c r="MQP104" s="631"/>
      <c r="MQQ104" s="631"/>
      <c r="MQR104" s="631"/>
      <c r="MQS104" s="631"/>
      <c r="MQT104" s="631"/>
      <c r="MQU104" s="631"/>
      <c r="MQV104" s="631"/>
      <c r="MQW104" s="631"/>
      <c r="MQX104" s="631"/>
      <c r="MQY104" s="631"/>
      <c r="MQZ104" s="631"/>
      <c r="MRA104" s="631"/>
      <c r="MRB104" s="631"/>
      <c r="MRC104" s="631"/>
      <c r="MRD104" s="631"/>
      <c r="MRE104" s="631"/>
      <c r="MRF104" s="631"/>
      <c r="MRG104" s="631"/>
      <c r="MRH104" s="631"/>
      <c r="MRI104" s="631"/>
      <c r="MRJ104" s="631"/>
      <c r="MRK104" s="631"/>
      <c r="MRL104" s="631"/>
      <c r="MRM104" s="631"/>
      <c r="MRN104" s="631"/>
      <c r="MRO104" s="631"/>
      <c r="MRP104" s="631"/>
      <c r="MRQ104" s="631"/>
      <c r="MRR104" s="631"/>
      <c r="MRS104" s="631"/>
      <c r="MRT104" s="631"/>
      <c r="MRU104" s="631"/>
      <c r="MRV104" s="631"/>
      <c r="MRW104" s="631"/>
      <c r="MRX104" s="631"/>
      <c r="MRY104" s="631"/>
      <c r="MRZ104" s="631"/>
      <c r="MSA104" s="631"/>
      <c r="MSB104" s="631"/>
      <c r="MSC104" s="631"/>
      <c r="MSD104" s="631"/>
      <c r="MSE104" s="631"/>
      <c r="MSF104" s="631"/>
      <c r="MSG104" s="631"/>
      <c r="MSH104" s="631"/>
      <c r="MSI104" s="631"/>
      <c r="MSJ104" s="631"/>
      <c r="MSK104" s="631"/>
      <c r="MSL104" s="631"/>
      <c r="MSM104" s="631"/>
      <c r="MSN104" s="631"/>
      <c r="MSO104" s="631"/>
      <c r="MSP104" s="631"/>
      <c r="MSQ104" s="631"/>
      <c r="MSR104" s="631"/>
      <c r="MSS104" s="631"/>
      <c r="MST104" s="631"/>
      <c r="MSU104" s="631"/>
      <c r="MSV104" s="631"/>
      <c r="MSW104" s="631"/>
      <c r="MSX104" s="631"/>
      <c r="MSY104" s="631"/>
      <c r="MSZ104" s="631"/>
      <c r="MTA104" s="631"/>
      <c r="MTB104" s="631"/>
      <c r="MTC104" s="631"/>
      <c r="MTD104" s="631"/>
      <c r="MTE104" s="631"/>
      <c r="MTF104" s="631"/>
      <c r="MTG104" s="631"/>
      <c r="MTH104" s="631"/>
      <c r="MTI104" s="631"/>
      <c r="MTJ104" s="631"/>
      <c r="MTK104" s="631"/>
      <c r="MTL104" s="631"/>
      <c r="MTM104" s="631"/>
      <c r="MTN104" s="631"/>
      <c r="MTO104" s="631"/>
      <c r="MTP104" s="631"/>
      <c r="MTQ104" s="631"/>
      <c r="MTR104" s="631"/>
      <c r="MTS104" s="631"/>
      <c r="MTT104" s="631"/>
      <c r="MTU104" s="631"/>
      <c r="MTV104" s="631"/>
      <c r="MTW104" s="631"/>
      <c r="MTX104" s="631"/>
      <c r="MTY104" s="631"/>
      <c r="MTZ104" s="631"/>
      <c r="MUA104" s="631"/>
      <c r="MUB104" s="631"/>
      <c r="MUC104" s="631"/>
      <c r="MUD104" s="631"/>
      <c r="MUE104" s="631"/>
      <c r="MUF104" s="631"/>
      <c r="MUG104" s="631"/>
      <c r="MUH104" s="631"/>
      <c r="MUI104" s="631"/>
      <c r="MUJ104" s="631"/>
      <c r="MUK104" s="631"/>
      <c r="MUL104" s="631"/>
      <c r="MUM104" s="631"/>
      <c r="MUN104" s="631"/>
      <c r="MUO104" s="631"/>
      <c r="MUP104" s="631"/>
      <c r="MUQ104" s="631"/>
      <c r="MUR104" s="631"/>
      <c r="MUS104" s="631"/>
      <c r="MUT104" s="631"/>
      <c r="MUU104" s="631"/>
      <c r="MUV104" s="631"/>
      <c r="MUW104" s="631"/>
      <c r="MUX104" s="631"/>
      <c r="MUY104" s="631"/>
      <c r="MUZ104" s="631"/>
      <c r="MVA104" s="631"/>
      <c r="MVB104" s="631"/>
      <c r="MVC104" s="631"/>
      <c r="MVD104" s="631"/>
      <c r="MVE104" s="631"/>
      <c r="MVF104" s="631"/>
      <c r="MVG104" s="631"/>
      <c r="MVH104" s="631"/>
      <c r="MVI104" s="631"/>
      <c r="MVJ104" s="631"/>
      <c r="MVK104" s="631"/>
      <c r="MVL104" s="631"/>
      <c r="MVM104" s="631"/>
      <c r="MVN104" s="631"/>
      <c r="MVO104" s="631"/>
      <c r="MVP104" s="631"/>
      <c r="MVQ104" s="631"/>
      <c r="MVR104" s="631"/>
      <c r="MVS104" s="631"/>
      <c r="MVT104" s="631"/>
      <c r="MVU104" s="631"/>
      <c r="MVV104" s="631"/>
      <c r="MVW104" s="631"/>
      <c r="MVX104" s="631"/>
      <c r="MVY104" s="631"/>
      <c r="MVZ104" s="631"/>
      <c r="MWA104" s="631"/>
      <c r="MWB104" s="631"/>
      <c r="MWC104" s="631"/>
      <c r="MWD104" s="631"/>
      <c r="MWE104" s="631"/>
      <c r="MWF104" s="631"/>
      <c r="MWG104" s="631"/>
      <c r="MWH104" s="631"/>
      <c r="MWI104" s="631"/>
      <c r="MWJ104" s="631"/>
      <c r="MWK104" s="631"/>
      <c r="MWL104" s="631"/>
      <c r="MWM104" s="631"/>
      <c r="MWN104" s="631"/>
      <c r="MWO104" s="631"/>
      <c r="MWP104" s="631"/>
      <c r="MWQ104" s="631"/>
      <c r="MWR104" s="631"/>
      <c r="MWS104" s="631"/>
      <c r="MWT104" s="631"/>
      <c r="MWU104" s="631"/>
      <c r="MWV104" s="631"/>
      <c r="MWW104" s="631"/>
      <c r="MWX104" s="631"/>
      <c r="MWY104" s="631"/>
      <c r="MWZ104" s="631"/>
      <c r="MXA104" s="631"/>
      <c r="MXB104" s="631"/>
      <c r="MXC104" s="631"/>
      <c r="MXD104" s="631"/>
      <c r="MXE104" s="631"/>
      <c r="MXF104" s="631"/>
      <c r="MXG104" s="631"/>
      <c r="MXH104" s="631"/>
      <c r="MXI104" s="631"/>
      <c r="MXJ104" s="631"/>
      <c r="MXK104" s="631"/>
      <c r="MXL104" s="631"/>
      <c r="MXM104" s="631"/>
      <c r="MXN104" s="631"/>
      <c r="MXO104" s="631"/>
      <c r="MXP104" s="631"/>
      <c r="MXQ104" s="631"/>
      <c r="MXR104" s="631"/>
      <c r="MXS104" s="631"/>
      <c r="MXT104" s="631"/>
      <c r="MXU104" s="631"/>
      <c r="MXV104" s="631"/>
      <c r="MXW104" s="631"/>
      <c r="MXX104" s="631"/>
      <c r="MXY104" s="631"/>
      <c r="MXZ104" s="631"/>
      <c r="MYA104" s="631"/>
      <c r="MYB104" s="631"/>
      <c r="MYC104" s="631"/>
      <c r="MYD104" s="631"/>
      <c r="MYE104" s="631"/>
      <c r="MYF104" s="631"/>
      <c r="MYG104" s="631"/>
      <c r="MYH104" s="631"/>
      <c r="MYI104" s="631"/>
      <c r="MYJ104" s="631"/>
      <c r="MYK104" s="631"/>
      <c r="MYL104" s="631"/>
      <c r="MYM104" s="631"/>
      <c r="MYN104" s="631"/>
      <c r="MYO104" s="631"/>
      <c r="MYP104" s="631"/>
      <c r="MYQ104" s="631"/>
      <c r="MYR104" s="631"/>
      <c r="MYS104" s="631"/>
      <c r="MYT104" s="631"/>
      <c r="MYU104" s="631"/>
      <c r="MYV104" s="631"/>
      <c r="MYW104" s="631"/>
      <c r="MYX104" s="631"/>
      <c r="MYY104" s="631"/>
      <c r="MYZ104" s="631"/>
      <c r="MZA104" s="631"/>
      <c r="MZB104" s="631"/>
      <c r="MZC104" s="631"/>
      <c r="MZD104" s="631"/>
      <c r="MZE104" s="631"/>
      <c r="MZF104" s="631"/>
      <c r="MZG104" s="631"/>
      <c r="MZH104" s="631"/>
      <c r="MZI104" s="631"/>
      <c r="MZJ104" s="631"/>
      <c r="MZK104" s="631"/>
      <c r="MZL104" s="631"/>
      <c r="MZM104" s="631"/>
      <c r="MZN104" s="631"/>
      <c r="MZO104" s="631"/>
      <c r="MZP104" s="631"/>
      <c r="MZQ104" s="631"/>
      <c r="MZR104" s="631"/>
      <c r="MZS104" s="631"/>
      <c r="MZT104" s="631"/>
      <c r="MZU104" s="631"/>
      <c r="MZV104" s="631"/>
      <c r="MZW104" s="631"/>
      <c r="MZX104" s="631"/>
      <c r="MZY104" s="631"/>
      <c r="MZZ104" s="631"/>
      <c r="NAA104" s="631"/>
      <c r="NAB104" s="631"/>
      <c r="NAC104" s="631"/>
      <c r="NAD104" s="631"/>
      <c r="NAE104" s="631"/>
      <c r="NAF104" s="631"/>
      <c r="NAG104" s="631"/>
      <c r="NAH104" s="631"/>
      <c r="NAI104" s="631"/>
      <c r="NAJ104" s="631"/>
      <c r="NAK104" s="631"/>
      <c r="NAL104" s="631"/>
      <c r="NAM104" s="631"/>
      <c r="NAN104" s="631"/>
      <c r="NAO104" s="631"/>
      <c r="NAP104" s="631"/>
      <c r="NAQ104" s="631"/>
      <c r="NAR104" s="631"/>
      <c r="NAS104" s="631"/>
      <c r="NAT104" s="631"/>
      <c r="NAU104" s="631"/>
      <c r="NAV104" s="631"/>
      <c r="NAW104" s="631"/>
      <c r="NAX104" s="631"/>
      <c r="NAY104" s="631"/>
      <c r="NAZ104" s="631"/>
      <c r="NBA104" s="631"/>
      <c r="NBB104" s="631"/>
      <c r="NBC104" s="631"/>
      <c r="NBD104" s="631"/>
      <c r="NBE104" s="631"/>
      <c r="NBF104" s="631"/>
      <c r="NBG104" s="631"/>
      <c r="NBH104" s="631"/>
      <c r="NBI104" s="631"/>
      <c r="NBJ104" s="631"/>
      <c r="NBK104" s="631"/>
      <c r="NBL104" s="631"/>
      <c r="NBM104" s="631"/>
      <c r="NBN104" s="631"/>
      <c r="NBO104" s="631"/>
      <c r="NBP104" s="631"/>
      <c r="NBQ104" s="631"/>
      <c r="NBR104" s="631"/>
      <c r="NBS104" s="631"/>
      <c r="NBT104" s="631"/>
      <c r="NBU104" s="631"/>
      <c r="NBV104" s="631"/>
      <c r="NBW104" s="631"/>
      <c r="NBX104" s="631"/>
      <c r="NBY104" s="631"/>
      <c r="NBZ104" s="631"/>
      <c r="NCA104" s="631"/>
      <c r="NCB104" s="631"/>
      <c r="NCC104" s="631"/>
      <c r="NCD104" s="631"/>
      <c r="NCE104" s="631"/>
      <c r="NCF104" s="631"/>
      <c r="NCG104" s="631"/>
      <c r="NCH104" s="631"/>
      <c r="NCI104" s="631"/>
      <c r="NCJ104" s="631"/>
      <c r="NCK104" s="631"/>
      <c r="NCL104" s="631"/>
      <c r="NCM104" s="631"/>
      <c r="NCN104" s="631"/>
      <c r="NCO104" s="631"/>
      <c r="NCP104" s="631"/>
      <c r="NCQ104" s="631"/>
      <c r="NCR104" s="631"/>
      <c r="NCS104" s="631"/>
      <c r="NCT104" s="631"/>
      <c r="NCU104" s="631"/>
      <c r="NCV104" s="631"/>
      <c r="NCW104" s="631"/>
      <c r="NCX104" s="631"/>
      <c r="NCY104" s="631"/>
      <c r="NCZ104" s="631"/>
      <c r="NDA104" s="631"/>
      <c r="NDB104" s="631"/>
      <c r="NDC104" s="631"/>
      <c r="NDD104" s="631"/>
      <c r="NDE104" s="631"/>
      <c r="NDF104" s="631"/>
      <c r="NDG104" s="631"/>
      <c r="NDH104" s="631"/>
      <c r="NDI104" s="631"/>
      <c r="NDJ104" s="631"/>
      <c r="NDK104" s="631"/>
      <c r="NDL104" s="631"/>
      <c r="NDM104" s="631"/>
      <c r="NDN104" s="631"/>
      <c r="NDO104" s="631"/>
      <c r="NDP104" s="631"/>
      <c r="NDQ104" s="631"/>
      <c r="NDR104" s="631"/>
      <c r="NDS104" s="631"/>
      <c r="NDT104" s="631"/>
      <c r="NDU104" s="631"/>
      <c r="NDV104" s="631"/>
      <c r="NDW104" s="631"/>
      <c r="NDX104" s="631"/>
      <c r="NDY104" s="631"/>
      <c r="NDZ104" s="631"/>
      <c r="NEA104" s="631"/>
      <c r="NEB104" s="631"/>
      <c r="NEC104" s="631"/>
      <c r="NED104" s="631"/>
      <c r="NEE104" s="631"/>
      <c r="NEF104" s="631"/>
      <c r="NEG104" s="631"/>
      <c r="NEH104" s="631"/>
      <c r="NEI104" s="631"/>
      <c r="NEJ104" s="631"/>
      <c r="NEK104" s="631"/>
      <c r="NEL104" s="631"/>
      <c r="NEM104" s="631"/>
      <c r="NEN104" s="631"/>
      <c r="NEO104" s="631"/>
      <c r="NEP104" s="631"/>
      <c r="NEQ104" s="631"/>
      <c r="NER104" s="631"/>
      <c r="NES104" s="631"/>
      <c r="NET104" s="631"/>
      <c r="NEU104" s="631"/>
      <c r="NEV104" s="631"/>
      <c r="NEW104" s="631"/>
      <c r="NEX104" s="631"/>
      <c r="NEY104" s="631"/>
      <c r="NEZ104" s="631"/>
      <c r="NFA104" s="631"/>
      <c r="NFB104" s="631"/>
      <c r="NFC104" s="631"/>
      <c r="NFD104" s="631"/>
      <c r="NFE104" s="631"/>
      <c r="NFF104" s="631"/>
      <c r="NFG104" s="631"/>
      <c r="NFH104" s="631"/>
      <c r="NFI104" s="631"/>
      <c r="NFJ104" s="631"/>
      <c r="NFK104" s="631"/>
      <c r="NFL104" s="631"/>
      <c r="NFM104" s="631"/>
      <c r="NFN104" s="631"/>
      <c r="NFO104" s="631"/>
      <c r="NFP104" s="631"/>
      <c r="NFQ104" s="631"/>
      <c r="NFR104" s="631"/>
      <c r="NFS104" s="631"/>
      <c r="NFT104" s="631"/>
      <c r="NFU104" s="631"/>
      <c r="NFV104" s="631"/>
      <c r="NFW104" s="631"/>
      <c r="NFX104" s="631"/>
      <c r="NFY104" s="631"/>
      <c r="NFZ104" s="631"/>
      <c r="NGA104" s="631"/>
      <c r="NGB104" s="631"/>
      <c r="NGC104" s="631"/>
      <c r="NGD104" s="631"/>
      <c r="NGE104" s="631"/>
      <c r="NGF104" s="631"/>
      <c r="NGG104" s="631"/>
      <c r="NGH104" s="631"/>
      <c r="NGI104" s="631"/>
      <c r="NGJ104" s="631"/>
      <c r="NGK104" s="631"/>
      <c r="NGL104" s="631"/>
      <c r="NGM104" s="631"/>
      <c r="NGN104" s="631"/>
      <c r="NGO104" s="631"/>
      <c r="NGP104" s="631"/>
      <c r="NGQ104" s="631"/>
      <c r="NGR104" s="631"/>
      <c r="NGS104" s="631"/>
      <c r="NGT104" s="631"/>
      <c r="NGU104" s="631"/>
      <c r="NGV104" s="631"/>
      <c r="NGW104" s="631"/>
      <c r="NGX104" s="631"/>
      <c r="NGY104" s="631"/>
      <c r="NGZ104" s="631"/>
      <c r="NHA104" s="631"/>
      <c r="NHB104" s="631"/>
      <c r="NHC104" s="631"/>
      <c r="NHD104" s="631"/>
      <c r="NHE104" s="631"/>
      <c r="NHF104" s="631"/>
      <c r="NHG104" s="631"/>
      <c r="NHH104" s="631"/>
      <c r="NHI104" s="631"/>
      <c r="NHJ104" s="631"/>
      <c r="NHK104" s="631"/>
      <c r="NHL104" s="631"/>
      <c r="NHM104" s="631"/>
      <c r="NHN104" s="631"/>
      <c r="NHO104" s="631"/>
      <c r="NHP104" s="631"/>
      <c r="NHQ104" s="631"/>
      <c r="NHR104" s="631"/>
      <c r="NHS104" s="631"/>
      <c r="NHT104" s="631"/>
      <c r="NHU104" s="631"/>
      <c r="NHV104" s="631"/>
      <c r="NHW104" s="631"/>
      <c r="NHX104" s="631"/>
      <c r="NHY104" s="631"/>
      <c r="NHZ104" s="631"/>
      <c r="NIA104" s="631"/>
      <c r="NIB104" s="631"/>
      <c r="NIC104" s="631"/>
      <c r="NID104" s="631"/>
      <c r="NIE104" s="631"/>
      <c r="NIF104" s="631"/>
      <c r="NIG104" s="631"/>
      <c r="NIH104" s="631"/>
      <c r="NII104" s="631"/>
      <c r="NIJ104" s="631"/>
      <c r="NIK104" s="631"/>
      <c r="NIL104" s="631"/>
      <c r="NIM104" s="631"/>
      <c r="NIN104" s="631"/>
      <c r="NIO104" s="631"/>
      <c r="NIP104" s="631"/>
      <c r="NIQ104" s="631"/>
      <c r="NIR104" s="631"/>
      <c r="NIS104" s="631"/>
      <c r="NIT104" s="631"/>
      <c r="NIU104" s="631"/>
      <c r="NIV104" s="631"/>
      <c r="NIW104" s="631"/>
      <c r="NIX104" s="631"/>
      <c r="NIY104" s="631"/>
      <c r="NIZ104" s="631"/>
      <c r="NJA104" s="631"/>
      <c r="NJB104" s="631"/>
      <c r="NJC104" s="631"/>
      <c r="NJD104" s="631"/>
      <c r="NJE104" s="631"/>
      <c r="NJF104" s="631"/>
      <c r="NJG104" s="631"/>
      <c r="NJH104" s="631"/>
      <c r="NJI104" s="631"/>
      <c r="NJJ104" s="631"/>
      <c r="NJK104" s="631"/>
      <c r="NJL104" s="631"/>
      <c r="NJM104" s="631"/>
      <c r="NJN104" s="631"/>
      <c r="NJO104" s="631"/>
      <c r="NJP104" s="631"/>
      <c r="NJQ104" s="631"/>
      <c r="NJR104" s="631"/>
      <c r="NJS104" s="631"/>
      <c r="NJT104" s="631"/>
      <c r="NJU104" s="631"/>
      <c r="NJV104" s="631"/>
      <c r="NJW104" s="631"/>
      <c r="NJX104" s="631"/>
      <c r="NJY104" s="631"/>
      <c r="NJZ104" s="631"/>
      <c r="NKA104" s="631"/>
      <c r="NKB104" s="631"/>
      <c r="NKC104" s="631"/>
      <c r="NKD104" s="631"/>
      <c r="NKE104" s="631"/>
      <c r="NKF104" s="631"/>
      <c r="NKG104" s="631"/>
      <c r="NKH104" s="631"/>
      <c r="NKI104" s="631"/>
      <c r="NKJ104" s="631"/>
      <c r="NKK104" s="631"/>
      <c r="NKL104" s="631"/>
      <c r="NKM104" s="631"/>
      <c r="NKN104" s="631"/>
      <c r="NKO104" s="631"/>
      <c r="NKP104" s="631"/>
      <c r="NKQ104" s="631"/>
      <c r="NKR104" s="631"/>
      <c r="NKS104" s="631"/>
      <c r="NKT104" s="631"/>
      <c r="NKU104" s="631"/>
      <c r="NKV104" s="631"/>
      <c r="NKW104" s="631"/>
      <c r="NKX104" s="631"/>
      <c r="NKY104" s="631"/>
      <c r="NKZ104" s="631"/>
      <c r="NLA104" s="631"/>
      <c r="NLB104" s="631"/>
      <c r="NLC104" s="631"/>
      <c r="NLD104" s="631"/>
      <c r="NLE104" s="631"/>
      <c r="NLF104" s="631"/>
      <c r="NLG104" s="631"/>
      <c r="NLH104" s="631"/>
      <c r="NLI104" s="631"/>
      <c r="NLJ104" s="631"/>
      <c r="NLK104" s="631"/>
      <c r="NLL104" s="631"/>
      <c r="NLM104" s="631"/>
      <c r="NLN104" s="631"/>
      <c r="NLO104" s="631"/>
      <c r="NLP104" s="631"/>
      <c r="NLQ104" s="631"/>
      <c r="NLR104" s="631"/>
      <c r="NLS104" s="631"/>
      <c r="NLT104" s="631"/>
      <c r="NLU104" s="631"/>
      <c r="NLV104" s="631"/>
      <c r="NLW104" s="631"/>
      <c r="NLX104" s="631"/>
      <c r="NLY104" s="631"/>
      <c r="NLZ104" s="631"/>
      <c r="NMA104" s="631"/>
      <c r="NMB104" s="631"/>
      <c r="NMC104" s="631"/>
      <c r="NMD104" s="631"/>
      <c r="NME104" s="631"/>
      <c r="NMF104" s="631"/>
      <c r="NMG104" s="631"/>
      <c r="NMH104" s="631"/>
      <c r="NMI104" s="631"/>
      <c r="NMJ104" s="631"/>
      <c r="NMK104" s="631"/>
      <c r="NML104" s="631"/>
      <c r="NMM104" s="631"/>
      <c r="NMN104" s="631"/>
      <c r="NMO104" s="631"/>
      <c r="NMP104" s="631"/>
      <c r="NMQ104" s="631"/>
      <c r="NMR104" s="631"/>
      <c r="NMS104" s="631"/>
      <c r="NMT104" s="631"/>
      <c r="NMU104" s="631"/>
      <c r="NMV104" s="631"/>
      <c r="NMW104" s="631"/>
      <c r="NMX104" s="631"/>
      <c r="NMY104" s="631"/>
      <c r="NMZ104" s="631"/>
      <c r="NNA104" s="631"/>
      <c r="NNB104" s="631"/>
      <c r="NNC104" s="631"/>
      <c r="NND104" s="631"/>
      <c r="NNE104" s="631"/>
      <c r="NNF104" s="631"/>
      <c r="NNG104" s="631"/>
      <c r="NNH104" s="631"/>
      <c r="NNI104" s="631"/>
      <c r="NNJ104" s="631"/>
      <c r="NNK104" s="631"/>
      <c r="NNL104" s="631"/>
      <c r="NNM104" s="631"/>
      <c r="NNN104" s="631"/>
      <c r="NNO104" s="631"/>
      <c r="NNP104" s="631"/>
      <c r="NNQ104" s="631"/>
      <c r="NNR104" s="631"/>
      <c r="NNS104" s="631"/>
      <c r="NNT104" s="631"/>
      <c r="NNU104" s="631"/>
      <c r="NNV104" s="631"/>
      <c r="NNW104" s="631"/>
      <c r="NNX104" s="631"/>
      <c r="NNY104" s="631"/>
      <c r="NNZ104" s="631"/>
      <c r="NOA104" s="631"/>
      <c r="NOB104" s="631"/>
      <c r="NOC104" s="631"/>
      <c r="NOD104" s="631"/>
      <c r="NOE104" s="631"/>
      <c r="NOF104" s="631"/>
      <c r="NOG104" s="631"/>
      <c r="NOH104" s="631"/>
      <c r="NOI104" s="631"/>
      <c r="NOJ104" s="631"/>
      <c r="NOK104" s="631"/>
      <c r="NOL104" s="631"/>
      <c r="NOM104" s="631"/>
      <c r="NON104" s="631"/>
      <c r="NOO104" s="631"/>
      <c r="NOP104" s="631"/>
      <c r="NOQ104" s="631"/>
      <c r="NOR104" s="631"/>
      <c r="NOS104" s="631"/>
      <c r="NOT104" s="631"/>
      <c r="NOU104" s="631"/>
      <c r="NOV104" s="631"/>
      <c r="NOW104" s="631"/>
      <c r="NOX104" s="631"/>
      <c r="NOY104" s="631"/>
      <c r="NOZ104" s="631"/>
      <c r="NPA104" s="631"/>
      <c r="NPB104" s="631"/>
      <c r="NPC104" s="631"/>
      <c r="NPD104" s="631"/>
      <c r="NPE104" s="631"/>
      <c r="NPF104" s="631"/>
      <c r="NPG104" s="631"/>
      <c r="NPH104" s="631"/>
      <c r="NPI104" s="631"/>
      <c r="NPJ104" s="631"/>
      <c r="NPK104" s="631"/>
      <c r="NPL104" s="631"/>
      <c r="NPM104" s="631"/>
      <c r="NPN104" s="631"/>
      <c r="NPO104" s="631"/>
      <c r="NPP104" s="631"/>
      <c r="NPQ104" s="631"/>
      <c r="NPR104" s="631"/>
      <c r="NPS104" s="631"/>
      <c r="NPT104" s="631"/>
      <c r="NPU104" s="631"/>
      <c r="NPV104" s="631"/>
      <c r="NPW104" s="631"/>
      <c r="NPX104" s="631"/>
      <c r="NPY104" s="631"/>
      <c r="NPZ104" s="631"/>
      <c r="NQA104" s="631"/>
      <c r="NQB104" s="631"/>
      <c r="NQC104" s="631"/>
      <c r="NQD104" s="631"/>
      <c r="NQE104" s="631"/>
      <c r="NQF104" s="631"/>
      <c r="NQG104" s="631"/>
      <c r="NQH104" s="631"/>
      <c r="NQI104" s="631"/>
      <c r="NQJ104" s="631"/>
      <c r="NQK104" s="631"/>
      <c r="NQL104" s="631"/>
      <c r="NQM104" s="631"/>
      <c r="NQN104" s="631"/>
      <c r="NQO104" s="631"/>
      <c r="NQP104" s="631"/>
      <c r="NQQ104" s="631"/>
      <c r="NQR104" s="631"/>
      <c r="NQS104" s="631"/>
      <c r="NQT104" s="631"/>
      <c r="NQU104" s="631"/>
      <c r="NQV104" s="631"/>
      <c r="NQW104" s="631"/>
      <c r="NQX104" s="631"/>
      <c r="NQY104" s="631"/>
      <c r="NQZ104" s="631"/>
      <c r="NRA104" s="631"/>
      <c r="NRB104" s="631"/>
      <c r="NRC104" s="631"/>
      <c r="NRD104" s="631"/>
      <c r="NRE104" s="631"/>
      <c r="NRF104" s="631"/>
      <c r="NRG104" s="631"/>
      <c r="NRH104" s="631"/>
      <c r="NRI104" s="631"/>
      <c r="NRJ104" s="631"/>
      <c r="NRK104" s="631"/>
      <c r="NRL104" s="631"/>
      <c r="NRM104" s="631"/>
      <c r="NRN104" s="631"/>
      <c r="NRO104" s="631"/>
      <c r="NRP104" s="631"/>
      <c r="NRQ104" s="631"/>
      <c r="NRR104" s="631"/>
      <c r="NRS104" s="631"/>
      <c r="NRT104" s="631"/>
      <c r="NRU104" s="631"/>
      <c r="NRV104" s="631"/>
      <c r="NRW104" s="631"/>
      <c r="NRX104" s="631"/>
      <c r="NRY104" s="631"/>
      <c r="NRZ104" s="631"/>
      <c r="NSA104" s="631"/>
      <c r="NSB104" s="631"/>
      <c r="NSC104" s="631"/>
      <c r="NSD104" s="631"/>
      <c r="NSE104" s="631"/>
      <c r="NSF104" s="631"/>
      <c r="NSG104" s="631"/>
      <c r="NSH104" s="631"/>
      <c r="NSI104" s="631"/>
      <c r="NSJ104" s="631"/>
      <c r="NSK104" s="631"/>
      <c r="NSL104" s="631"/>
      <c r="NSM104" s="631"/>
      <c r="NSN104" s="631"/>
      <c r="NSO104" s="631"/>
      <c r="NSP104" s="631"/>
      <c r="NSQ104" s="631"/>
      <c r="NSR104" s="631"/>
      <c r="NSS104" s="631"/>
      <c r="NST104" s="631"/>
      <c r="NSU104" s="631"/>
      <c r="NSV104" s="631"/>
      <c r="NSW104" s="631"/>
      <c r="NSX104" s="631"/>
      <c r="NSY104" s="631"/>
      <c r="NSZ104" s="631"/>
      <c r="NTA104" s="631"/>
      <c r="NTB104" s="631"/>
      <c r="NTC104" s="631"/>
      <c r="NTD104" s="631"/>
      <c r="NTE104" s="631"/>
      <c r="NTF104" s="631"/>
      <c r="NTG104" s="631"/>
      <c r="NTH104" s="631"/>
      <c r="NTI104" s="631"/>
      <c r="NTJ104" s="631"/>
      <c r="NTK104" s="631"/>
      <c r="NTL104" s="631"/>
      <c r="NTM104" s="631"/>
      <c r="NTN104" s="631"/>
      <c r="NTO104" s="631"/>
      <c r="NTP104" s="631"/>
      <c r="NTQ104" s="631"/>
      <c r="NTR104" s="631"/>
      <c r="NTS104" s="631"/>
      <c r="NTT104" s="631"/>
      <c r="NTU104" s="631"/>
      <c r="NTV104" s="631"/>
      <c r="NTW104" s="631"/>
      <c r="NTX104" s="631"/>
      <c r="NTY104" s="631"/>
      <c r="NTZ104" s="631"/>
      <c r="NUA104" s="631"/>
      <c r="NUB104" s="631"/>
      <c r="NUC104" s="631"/>
      <c r="NUD104" s="631"/>
      <c r="NUE104" s="631"/>
      <c r="NUF104" s="631"/>
      <c r="NUG104" s="631"/>
      <c r="NUH104" s="631"/>
      <c r="NUI104" s="631"/>
      <c r="NUJ104" s="631"/>
      <c r="NUK104" s="631"/>
      <c r="NUL104" s="631"/>
      <c r="NUM104" s="631"/>
      <c r="NUN104" s="631"/>
      <c r="NUO104" s="631"/>
      <c r="NUP104" s="631"/>
      <c r="NUQ104" s="631"/>
      <c r="NUR104" s="631"/>
      <c r="NUS104" s="631"/>
      <c r="NUT104" s="631"/>
      <c r="NUU104" s="631"/>
      <c r="NUV104" s="631"/>
      <c r="NUW104" s="631"/>
      <c r="NUX104" s="631"/>
      <c r="NUY104" s="631"/>
      <c r="NUZ104" s="631"/>
      <c r="NVA104" s="631"/>
      <c r="NVB104" s="631"/>
      <c r="NVC104" s="631"/>
      <c r="NVD104" s="631"/>
      <c r="NVE104" s="631"/>
      <c r="NVF104" s="631"/>
      <c r="NVG104" s="631"/>
      <c r="NVH104" s="631"/>
      <c r="NVI104" s="631"/>
      <c r="NVJ104" s="631"/>
      <c r="NVK104" s="631"/>
      <c r="NVL104" s="631"/>
      <c r="NVM104" s="631"/>
      <c r="NVN104" s="631"/>
      <c r="NVO104" s="631"/>
      <c r="NVP104" s="631"/>
      <c r="NVQ104" s="631"/>
      <c r="NVR104" s="631"/>
      <c r="NVS104" s="631"/>
      <c r="NVT104" s="631"/>
      <c r="NVU104" s="631"/>
      <c r="NVV104" s="631"/>
      <c r="NVW104" s="631"/>
      <c r="NVX104" s="631"/>
      <c r="NVY104" s="631"/>
      <c r="NVZ104" s="631"/>
      <c r="NWA104" s="631"/>
      <c r="NWB104" s="631"/>
      <c r="NWC104" s="631"/>
      <c r="NWD104" s="631"/>
      <c r="NWE104" s="631"/>
      <c r="NWF104" s="631"/>
      <c r="NWG104" s="631"/>
      <c r="NWH104" s="631"/>
      <c r="NWI104" s="631"/>
      <c r="NWJ104" s="631"/>
      <c r="NWK104" s="631"/>
      <c r="NWL104" s="631"/>
      <c r="NWM104" s="631"/>
      <c r="NWN104" s="631"/>
      <c r="NWO104" s="631"/>
      <c r="NWP104" s="631"/>
      <c r="NWQ104" s="631"/>
      <c r="NWR104" s="631"/>
      <c r="NWS104" s="631"/>
      <c r="NWT104" s="631"/>
      <c r="NWU104" s="631"/>
      <c r="NWV104" s="631"/>
      <c r="NWW104" s="631"/>
      <c r="NWX104" s="631"/>
      <c r="NWY104" s="631"/>
      <c r="NWZ104" s="631"/>
      <c r="NXA104" s="631"/>
      <c r="NXB104" s="631"/>
      <c r="NXC104" s="631"/>
      <c r="NXD104" s="631"/>
      <c r="NXE104" s="631"/>
      <c r="NXF104" s="631"/>
      <c r="NXG104" s="631"/>
      <c r="NXH104" s="631"/>
      <c r="NXI104" s="631"/>
      <c r="NXJ104" s="631"/>
      <c r="NXK104" s="631"/>
      <c r="NXL104" s="631"/>
      <c r="NXM104" s="631"/>
      <c r="NXN104" s="631"/>
      <c r="NXO104" s="631"/>
      <c r="NXP104" s="631"/>
      <c r="NXQ104" s="631"/>
      <c r="NXR104" s="631"/>
      <c r="NXS104" s="631"/>
      <c r="NXT104" s="631"/>
      <c r="NXU104" s="631"/>
      <c r="NXV104" s="631"/>
      <c r="NXW104" s="631"/>
      <c r="NXX104" s="631"/>
      <c r="NXY104" s="631"/>
      <c r="NXZ104" s="631"/>
      <c r="NYA104" s="631"/>
      <c r="NYB104" s="631"/>
      <c r="NYC104" s="631"/>
      <c r="NYD104" s="631"/>
      <c r="NYE104" s="631"/>
      <c r="NYF104" s="631"/>
      <c r="NYG104" s="631"/>
      <c r="NYH104" s="631"/>
      <c r="NYI104" s="631"/>
      <c r="NYJ104" s="631"/>
      <c r="NYK104" s="631"/>
      <c r="NYL104" s="631"/>
      <c r="NYM104" s="631"/>
      <c r="NYN104" s="631"/>
      <c r="NYO104" s="631"/>
      <c r="NYP104" s="631"/>
      <c r="NYQ104" s="631"/>
      <c r="NYR104" s="631"/>
      <c r="NYS104" s="631"/>
      <c r="NYT104" s="631"/>
      <c r="NYU104" s="631"/>
      <c r="NYV104" s="631"/>
      <c r="NYW104" s="631"/>
      <c r="NYX104" s="631"/>
      <c r="NYY104" s="631"/>
      <c r="NYZ104" s="631"/>
      <c r="NZA104" s="631"/>
      <c r="NZB104" s="631"/>
      <c r="NZC104" s="631"/>
      <c r="NZD104" s="631"/>
      <c r="NZE104" s="631"/>
      <c r="NZF104" s="631"/>
      <c r="NZG104" s="631"/>
      <c r="NZH104" s="631"/>
      <c r="NZI104" s="631"/>
      <c r="NZJ104" s="631"/>
      <c r="NZK104" s="631"/>
      <c r="NZL104" s="631"/>
      <c r="NZM104" s="631"/>
      <c r="NZN104" s="631"/>
      <c r="NZO104" s="631"/>
      <c r="NZP104" s="631"/>
      <c r="NZQ104" s="631"/>
      <c r="NZR104" s="631"/>
      <c r="NZS104" s="631"/>
      <c r="NZT104" s="631"/>
      <c r="NZU104" s="631"/>
      <c r="NZV104" s="631"/>
      <c r="NZW104" s="631"/>
      <c r="NZX104" s="631"/>
      <c r="NZY104" s="631"/>
      <c r="NZZ104" s="631"/>
      <c r="OAA104" s="631"/>
      <c r="OAB104" s="631"/>
      <c r="OAC104" s="631"/>
      <c r="OAD104" s="631"/>
      <c r="OAE104" s="631"/>
      <c r="OAF104" s="631"/>
      <c r="OAG104" s="631"/>
      <c r="OAH104" s="631"/>
      <c r="OAI104" s="631"/>
      <c r="OAJ104" s="631"/>
      <c r="OAK104" s="631"/>
      <c r="OAL104" s="631"/>
      <c r="OAM104" s="631"/>
      <c r="OAN104" s="631"/>
      <c r="OAO104" s="631"/>
      <c r="OAP104" s="631"/>
      <c r="OAQ104" s="631"/>
      <c r="OAR104" s="631"/>
      <c r="OAS104" s="631"/>
      <c r="OAT104" s="631"/>
      <c r="OAU104" s="631"/>
      <c r="OAV104" s="631"/>
      <c r="OAW104" s="631"/>
      <c r="OAX104" s="631"/>
      <c r="OAY104" s="631"/>
      <c r="OAZ104" s="631"/>
      <c r="OBA104" s="631"/>
      <c r="OBB104" s="631"/>
      <c r="OBC104" s="631"/>
      <c r="OBD104" s="631"/>
      <c r="OBE104" s="631"/>
      <c r="OBF104" s="631"/>
      <c r="OBG104" s="631"/>
      <c r="OBH104" s="631"/>
      <c r="OBI104" s="631"/>
      <c r="OBJ104" s="631"/>
      <c r="OBK104" s="631"/>
      <c r="OBL104" s="631"/>
      <c r="OBM104" s="631"/>
      <c r="OBN104" s="631"/>
      <c r="OBO104" s="631"/>
      <c r="OBP104" s="631"/>
      <c r="OBQ104" s="631"/>
      <c r="OBR104" s="631"/>
      <c r="OBS104" s="631"/>
      <c r="OBT104" s="631"/>
      <c r="OBU104" s="631"/>
      <c r="OBV104" s="631"/>
      <c r="OBW104" s="631"/>
      <c r="OBX104" s="631"/>
      <c r="OBY104" s="631"/>
      <c r="OBZ104" s="631"/>
      <c r="OCA104" s="631"/>
      <c r="OCB104" s="631"/>
      <c r="OCC104" s="631"/>
      <c r="OCD104" s="631"/>
      <c r="OCE104" s="631"/>
      <c r="OCF104" s="631"/>
      <c r="OCG104" s="631"/>
      <c r="OCH104" s="631"/>
      <c r="OCI104" s="631"/>
      <c r="OCJ104" s="631"/>
      <c r="OCK104" s="631"/>
      <c r="OCL104" s="631"/>
      <c r="OCM104" s="631"/>
      <c r="OCN104" s="631"/>
      <c r="OCO104" s="631"/>
      <c r="OCP104" s="631"/>
      <c r="OCQ104" s="631"/>
      <c r="OCR104" s="631"/>
      <c r="OCS104" s="631"/>
      <c r="OCT104" s="631"/>
      <c r="OCU104" s="631"/>
      <c r="OCV104" s="631"/>
      <c r="OCW104" s="631"/>
      <c r="OCX104" s="631"/>
      <c r="OCY104" s="631"/>
      <c r="OCZ104" s="631"/>
      <c r="ODA104" s="631"/>
      <c r="ODB104" s="631"/>
      <c r="ODC104" s="631"/>
      <c r="ODD104" s="631"/>
      <c r="ODE104" s="631"/>
      <c r="ODF104" s="631"/>
      <c r="ODG104" s="631"/>
      <c r="ODH104" s="631"/>
      <c r="ODI104" s="631"/>
      <c r="ODJ104" s="631"/>
      <c r="ODK104" s="631"/>
      <c r="ODL104" s="631"/>
      <c r="ODM104" s="631"/>
      <c r="ODN104" s="631"/>
      <c r="ODO104" s="631"/>
      <c r="ODP104" s="631"/>
      <c r="ODQ104" s="631"/>
      <c r="ODR104" s="631"/>
      <c r="ODS104" s="631"/>
      <c r="ODT104" s="631"/>
      <c r="ODU104" s="631"/>
      <c r="ODV104" s="631"/>
      <c r="ODW104" s="631"/>
      <c r="ODX104" s="631"/>
      <c r="ODY104" s="631"/>
      <c r="ODZ104" s="631"/>
      <c r="OEA104" s="631"/>
      <c r="OEB104" s="631"/>
      <c r="OEC104" s="631"/>
      <c r="OED104" s="631"/>
      <c r="OEE104" s="631"/>
      <c r="OEF104" s="631"/>
      <c r="OEG104" s="631"/>
      <c r="OEH104" s="631"/>
      <c r="OEI104" s="631"/>
      <c r="OEJ104" s="631"/>
      <c r="OEK104" s="631"/>
      <c r="OEL104" s="631"/>
      <c r="OEM104" s="631"/>
      <c r="OEN104" s="631"/>
      <c r="OEO104" s="631"/>
      <c r="OEP104" s="631"/>
      <c r="OEQ104" s="631"/>
      <c r="OER104" s="631"/>
      <c r="OES104" s="631"/>
      <c r="OET104" s="631"/>
      <c r="OEU104" s="631"/>
      <c r="OEV104" s="631"/>
      <c r="OEW104" s="631"/>
      <c r="OEX104" s="631"/>
      <c r="OEY104" s="631"/>
      <c r="OEZ104" s="631"/>
      <c r="OFA104" s="631"/>
      <c r="OFB104" s="631"/>
      <c r="OFC104" s="631"/>
      <c r="OFD104" s="631"/>
      <c r="OFE104" s="631"/>
      <c r="OFF104" s="631"/>
      <c r="OFG104" s="631"/>
      <c r="OFH104" s="631"/>
      <c r="OFI104" s="631"/>
      <c r="OFJ104" s="631"/>
      <c r="OFK104" s="631"/>
      <c r="OFL104" s="631"/>
      <c r="OFM104" s="631"/>
      <c r="OFN104" s="631"/>
      <c r="OFO104" s="631"/>
      <c r="OFP104" s="631"/>
      <c r="OFQ104" s="631"/>
      <c r="OFR104" s="631"/>
      <c r="OFS104" s="631"/>
      <c r="OFT104" s="631"/>
      <c r="OFU104" s="631"/>
      <c r="OFV104" s="631"/>
      <c r="OFW104" s="631"/>
      <c r="OFX104" s="631"/>
      <c r="OFY104" s="631"/>
      <c r="OFZ104" s="631"/>
      <c r="OGA104" s="631"/>
      <c r="OGB104" s="631"/>
      <c r="OGC104" s="631"/>
      <c r="OGD104" s="631"/>
      <c r="OGE104" s="631"/>
      <c r="OGF104" s="631"/>
      <c r="OGG104" s="631"/>
      <c r="OGH104" s="631"/>
      <c r="OGI104" s="631"/>
      <c r="OGJ104" s="631"/>
      <c r="OGK104" s="631"/>
      <c r="OGL104" s="631"/>
      <c r="OGM104" s="631"/>
      <c r="OGN104" s="631"/>
      <c r="OGO104" s="631"/>
      <c r="OGP104" s="631"/>
      <c r="OGQ104" s="631"/>
      <c r="OGR104" s="631"/>
      <c r="OGS104" s="631"/>
      <c r="OGT104" s="631"/>
      <c r="OGU104" s="631"/>
      <c r="OGV104" s="631"/>
      <c r="OGW104" s="631"/>
      <c r="OGX104" s="631"/>
      <c r="OGY104" s="631"/>
      <c r="OGZ104" s="631"/>
      <c r="OHA104" s="631"/>
      <c r="OHB104" s="631"/>
      <c r="OHC104" s="631"/>
      <c r="OHD104" s="631"/>
      <c r="OHE104" s="631"/>
      <c r="OHF104" s="631"/>
      <c r="OHG104" s="631"/>
      <c r="OHH104" s="631"/>
      <c r="OHI104" s="631"/>
      <c r="OHJ104" s="631"/>
      <c r="OHK104" s="631"/>
      <c r="OHL104" s="631"/>
      <c r="OHM104" s="631"/>
      <c r="OHN104" s="631"/>
      <c r="OHO104" s="631"/>
      <c r="OHP104" s="631"/>
      <c r="OHQ104" s="631"/>
      <c r="OHR104" s="631"/>
      <c r="OHS104" s="631"/>
      <c r="OHT104" s="631"/>
      <c r="OHU104" s="631"/>
      <c r="OHV104" s="631"/>
      <c r="OHW104" s="631"/>
      <c r="OHX104" s="631"/>
      <c r="OHY104" s="631"/>
      <c r="OHZ104" s="631"/>
      <c r="OIA104" s="631"/>
      <c r="OIB104" s="631"/>
      <c r="OIC104" s="631"/>
      <c r="OID104" s="631"/>
      <c r="OIE104" s="631"/>
      <c r="OIF104" s="631"/>
      <c r="OIG104" s="631"/>
      <c r="OIH104" s="631"/>
      <c r="OII104" s="631"/>
      <c r="OIJ104" s="631"/>
      <c r="OIK104" s="631"/>
      <c r="OIL104" s="631"/>
      <c r="OIM104" s="631"/>
      <c r="OIN104" s="631"/>
      <c r="OIO104" s="631"/>
      <c r="OIP104" s="631"/>
      <c r="OIQ104" s="631"/>
      <c r="OIR104" s="631"/>
      <c r="OIS104" s="631"/>
      <c r="OIT104" s="631"/>
      <c r="OIU104" s="631"/>
      <c r="OIV104" s="631"/>
      <c r="OIW104" s="631"/>
      <c r="OIX104" s="631"/>
      <c r="OIY104" s="631"/>
      <c r="OIZ104" s="631"/>
      <c r="OJA104" s="631"/>
      <c r="OJB104" s="631"/>
      <c r="OJC104" s="631"/>
      <c r="OJD104" s="631"/>
      <c r="OJE104" s="631"/>
      <c r="OJF104" s="631"/>
      <c r="OJG104" s="631"/>
      <c r="OJH104" s="631"/>
      <c r="OJI104" s="631"/>
      <c r="OJJ104" s="631"/>
      <c r="OJK104" s="631"/>
      <c r="OJL104" s="631"/>
      <c r="OJM104" s="631"/>
      <c r="OJN104" s="631"/>
      <c r="OJO104" s="631"/>
      <c r="OJP104" s="631"/>
      <c r="OJQ104" s="631"/>
      <c r="OJR104" s="631"/>
      <c r="OJS104" s="631"/>
      <c r="OJT104" s="631"/>
      <c r="OJU104" s="631"/>
      <c r="OJV104" s="631"/>
      <c r="OJW104" s="631"/>
      <c r="OJX104" s="631"/>
      <c r="OJY104" s="631"/>
      <c r="OJZ104" s="631"/>
      <c r="OKA104" s="631"/>
      <c r="OKB104" s="631"/>
      <c r="OKC104" s="631"/>
      <c r="OKD104" s="631"/>
      <c r="OKE104" s="631"/>
      <c r="OKF104" s="631"/>
      <c r="OKG104" s="631"/>
      <c r="OKH104" s="631"/>
      <c r="OKI104" s="631"/>
      <c r="OKJ104" s="631"/>
      <c r="OKK104" s="631"/>
      <c r="OKL104" s="631"/>
      <c r="OKM104" s="631"/>
      <c r="OKN104" s="631"/>
      <c r="OKO104" s="631"/>
      <c r="OKP104" s="631"/>
      <c r="OKQ104" s="631"/>
      <c r="OKR104" s="631"/>
      <c r="OKS104" s="631"/>
      <c r="OKT104" s="631"/>
      <c r="OKU104" s="631"/>
      <c r="OKV104" s="631"/>
      <c r="OKW104" s="631"/>
      <c r="OKX104" s="631"/>
      <c r="OKY104" s="631"/>
      <c r="OKZ104" s="631"/>
      <c r="OLA104" s="631"/>
      <c r="OLB104" s="631"/>
      <c r="OLC104" s="631"/>
      <c r="OLD104" s="631"/>
      <c r="OLE104" s="631"/>
      <c r="OLF104" s="631"/>
      <c r="OLG104" s="631"/>
      <c r="OLH104" s="631"/>
      <c r="OLI104" s="631"/>
      <c r="OLJ104" s="631"/>
      <c r="OLK104" s="631"/>
      <c r="OLL104" s="631"/>
      <c r="OLM104" s="631"/>
      <c r="OLN104" s="631"/>
      <c r="OLO104" s="631"/>
      <c r="OLP104" s="631"/>
      <c r="OLQ104" s="631"/>
      <c r="OLR104" s="631"/>
      <c r="OLS104" s="631"/>
      <c r="OLT104" s="631"/>
      <c r="OLU104" s="631"/>
      <c r="OLV104" s="631"/>
      <c r="OLW104" s="631"/>
      <c r="OLX104" s="631"/>
      <c r="OLY104" s="631"/>
      <c r="OLZ104" s="631"/>
      <c r="OMA104" s="631"/>
      <c r="OMB104" s="631"/>
      <c r="OMC104" s="631"/>
      <c r="OMD104" s="631"/>
      <c r="OME104" s="631"/>
      <c r="OMF104" s="631"/>
      <c r="OMG104" s="631"/>
      <c r="OMH104" s="631"/>
      <c r="OMI104" s="631"/>
      <c r="OMJ104" s="631"/>
      <c r="OMK104" s="631"/>
      <c r="OML104" s="631"/>
      <c r="OMM104" s="631"/>
      <c r="OMN104" s="631"/>
      <c r="OMO104" s="631"/>
      <c r="OMP104" s="631"/>
      <c r="OMQ104" s="631"/>
      <c r="OMR104" s="631"/>
      <c r="OMS104" s="631"/>
      <c r="OMT104" s="631"/>
      <c r="OMU104" s="631"/>
      <c r="OMV104" s="631"/>
      <c r="OMW104" s="631"/>
      <c r="OMX104" s="631"/>
      <c r="OMY104" s="631"/>
      <c r="OMZ104" s="631"/>
      <c r="ONA104" s="631"/>
      <c r="ONB104" s="631"/>
      <c r="ONC104" s="631"/>
      <c r="OND104" s="631"/>
      <c r="ONE104" s="631"/>
      <c r="ONF104" s="631"/>
      <c r="ONG104" s="631"/>
      <c r="ONH104" s="631"/>
      <c r="ONI104" s="631"/>
      <c r="ONJ104" s="631"/>
      <c r="ONK104" s="631"/>
      <c r="ONL104" s="631"/>
      <c r="ONM104" s="631"/>
      <c r="ONN104" s="631"/>
      <c r="ONO104" s="631"/>
      <c r="ONP104" s="631"/>
      <c r="ONQ104" s="631"/>
      <c r="ONR104" s="631"/>
      <c r="ONS104" s="631"/>
      <c r="ONT104" s="631"/>
      <c r="ONU104" s="631"/>
      <c r="ONV104" s="631"/>
      <c r="ONW104" s="631"/>
      <c r="ONX104" s="631"/>
      <c r="ONY104" s="631"/>
      <c r="ONZ104" s="631"/>
      <c r="OOA104" s="631"/>
      <c r="OOB104" s="631"/>
      <c r="OOC104" s="631"/>
      <c r="OOD104" s="631"/>
      <c r="OOE104" s="631"/>
      <c r="OOF104" s="631"/>
      <c r="OOG104" s="631"/>
      <c r="OOH104" s="631"/>
      <c r="OOI104" s="631"/>
      <c r="OOJ104" s="631"/>
      <c r="OOK104" s="631"/>
      <c r="OOL104" s="631"/>
      <c r="OOM104" s="631"/>
      <c r="OON104" s="631"/>
      <c r="OOO104" s="631"/>
      <c r="OOP104" s="631"/>
      <c r="OOQ104" s="631"/>
      <c r="OOR104" s="631"/>
      <c r="OOS104" s="631"/>
      <c r="OOT104" s="631"/>
      <c r="OOU104" s="631"/>
      <c r="OOV104" s="631"/>
      <c r="OOW104" s="631"/>
      <c r="OOX104" s="631"/>
      <c r="OOY104" s="631"/>
      <c r="OOZ104" s="631"/>
      <c r="OPA104" s="631"/>
      <c r="OPB104" s="631"/>
      <c r="OPC104" s="631"/>
      <c r="OPD104" s="631"/>
      <c r="OPE104" s="631"/>
      <c r="OPF104" s="631"/>
      <c r="OPG104" s="631"/>
      <c r="OPH104" s="631"/>
      <c r="OPI104" s="631"/>
      <c r="OPJ104" s="631"/>
      <c r="OPK104" s="631"/>
      <c r="OPL104" s="631"/>
      <c r="OPM104" s="631"/>
      <c r="OPN104" s="631"/>
      <c r="OPO104" s="631"/>
      <c r="OPP104" s="631"/>
      <c r="OPQ104" s="631"/>
      <c r="OPR104" s="631"/>
      <c r="OPS104" s="631"/>
      <c r="OPT104" s="631"/>
      <c r="OPU104" s="631"/>
      <c r="OPV104" s="631"/>
      <c r="OPW104" s="631"/>
      <c r="OPX104" s="631"/>
      <c r="OPY104" s="631"/>
      <c r="OPZ104" s="631"/>
      <c r="OQA104" s="631"/>
      <c r="OQB104" s="631"/>
      <c r="OQC104" s="631"/>
      <c r="OQD104" s="631"/>
      <c r="OQE104" s="631"/>
      <c r="OQF104" s="631"/>
      <c r="OQG104" s="631"/>
      <c r="OQH104" s="631"/>
      <c r="OQI104" s="631"/>
      <c r="OQJ104" s="631"/>
      <c r="OQK104" s="631"/>
      <c r="OQL104" s="631"/>
      <c r="OQM104" s="631"/>
      <c r="OQN104" s="631"/>
      <c r="OQO104" s="631"/>
      <c r="OQP104" s="631"/>
      <c r="OQQ104" s="631"/>
      <c r="OQR104" s="631"/>
      <c r="OQS104" s="631"/>
      <c r="OQT104" s="631"/>
      <c r="OQU104" s="631"/>
      <c r="OQV104" s="631"/>
      <c r="OQW104" s="631"/>
      <c r="OQX104" s="631"/>
      <c r="OQY104" s="631"/>
      <c r="OQZ104" s="631"/>
      <c r="ORA104" s="631"/>
      <c r="ORB104" s="631"/>
      <c r="ORC104" s="631"/>
      <c r="ORD104" s="631"/>
      <c r="ORE104" s="631"/>
      <c r="ORF104" s="631"/>
      <c r="ORG104" s="631"/>
      <c r="ORH104" s="631"/>
      <c r="ORI104" s="631"/>
      <c r="ORJ104" s="631"/>
      <c r="ORK104" s="631"/>
      <c r="ORL104" s="631"/>
      <c r="ORM104" s="631"/>
      <c r="ORN104" s="631"/>
      <c r="ORO104" s="631"/>
      <c r="ORP104" s="631"/>
      <c r="ORQ104" s="631"/>
      <c r="ORR104" s="631"/>
      <c r="ORS104" s="631"/>
      <c r="ORT104" s="631"/>
      <c r="ORU104" s="631"/>
      <c r="ORV104" s="631"/>
      <c r="ORW104" s="631"/>
      <c r="ORX104" s="631"/>
      <c r="ORY104" s="631"/>
      <c r="ORZ104" s="631"/>
      <c r="OSA104" s="631"/>
      <c r="OSB104" s="631"/>
      <c r="OSC104" s="631"/>
      <c r="OSD104" s="631"/>
      <c r="OSE104" s="631"/>
      <c r="OSF104" s="631"/>
      <c r="OSG104" s="631"/>
      <c r="OSH104" s="631"/>
      <c r="OSI104" s="631"/>
      <c r="OSJ104" s="631"/>
      <c r="OSK104" s="631"/>
      <c r="OSL104" s="631"/>
      <c r="OSM104" s="631"/>
      <c r="OSN104" s="631"/>
      <c r="OSO104" s="631"/>
      <c r="OSP104" s="631"/>
      <c r="OSQ104" s="631"/>
      <c r="OSR104" s="631"/>
      <c r="OSS104" s="631"/>
      <c r="OST104" s="631"/>
      <c r="OSU104" s="631"/>
      <c r="OSV104" s="631"/>
      <c r="OSW104" s="631"/>
      <c r="OSX104" s="631"/>
      <c r="OSY104" s="631"/>
      <c r="OSZ104" s="631"/>
      <c r="OTA104" s="631"/>
      <c r="OTB104" s="631"/>
      <c r="OTC104" s="631"/>
      <c r="OTD104" s="631"/>
      <c r="OTE104" s="631"/>
      <c r="OTF104" s="631"/>
      <c r="OTG104" s="631"/>
      <c r="OTH104" s="631"/>
      <c r="OTI104" s="631"/>
      <c r="OTJ104" s="631"/>
      <c r="OTK104" s="631"/>
      <c r="OTL104" s="631"/>
      <c r="OTM104" s="631"/>
      <c r="OTN104" s="631"/>
      <c r="OTO104" s="631"/>
      <c r="OTP104" s="631"/>
      <c r="OTQ104" s="631"/>
      <c r="OTR104" s="631"/>
      <c r="OTS104" s="631"/>
      <c r="OTT104" s="631"/>
      <c r="OTU104" s="631"/>
      <c r="OTV104" s="631"/>
      <c r="OTW104" s="631"/>
      <c r="OTX104" s="631"/>
      <c r="OTY104" s="631"/>
      <c r="OTZ104" s="631"/>
      <c r="OUA104" s="631"/>
      <c r="OUB104" s="631"/>
      <c r="OUC104" s="631"/>
      <c r="OUD104" s="631"/>
      <c r="OUE104" s="631"/>
      <c r="OUF104" s="631"/>
      <c r="OUG104" s="631"/>
      <c r="OUH104" s="631"/>
      <c r="OUI104" s="631"/>
      <c r="OUJ104" s="631"/>
      <c r="OUK104" s="631"/>
      <c r="OUL104" s="631"/>
      <c r="OUM104" s="631"/>
      <c r="OUN104" s="631"/>
      <c r="OUO104" s="631"/>
      <c r="OUP104" s="631"/>
      <c r="OUQ104" s="631"/>
      <c r="OUR104" s="631"/>
      <c r="OUS104" s="631"/>
      <c r="OUT104" s="631"/>
      <c r="OUU104" s="631"/>
      <c r="OUV104" s="631"/>
      <c r="OUW104" s="631"/>
      <c r="OUX104" s="631"/>
      <c r="OUY104" s="631"/>
      <c r="OUZ104" s="631"/>
      <c r="OVA104" s="631"/>
      <c r="OVB104" s="631"/>
      <c r="OVC104" s="631"/>
      <c r="OVD104" s="631"/>
      <c r="OVE104" s="631"/>
      <c r="OVF104" s="631"/>
      <c r="OVG104" s="631"/>
      <c r="OVH104" s="631"/>
      <c r="OVI104" s="631"/>
      <c r="OVJ104" s="631"/>
      <c r="OVK104" s="631"/>
      <c r="OVL104" s="631"/>
      <c r="OVM104" s="631"/>
      <c r="OVN104" s="631"/>
      <c r="OVO104" s="631"/>
      <c r="OVP104" s="631"/>
      <c r="OVQ104" s="631"/>
      <c r="OVR104" s="631"/>
      <c r="OVS104" s="631"/>
      <c r="OVT104" s="631"/>
      <c r="OVU104" s="631"/>
      <c r="OVV104" s="631"/>
      <c r="OVW104" s="631"/>
      <c r="OVX104" s="631"/>
      <c r="OVY104" s="631"/>
      <c r="OVZ104" s="631"/>
      <c r="OWA104" s="631"/>
      <c r="OWB104" s="631"/>
      <c r="OWC104" s="631"/>
      <c r="OWD104" s="631"/>
      <c r="OWE104" s="631"/>
      <c r="OWF104" s="631"/>
      <c r="OWG104" s="631"/>
      <c r="OWH104" s="631"/>
      <c r="OWI104" s="631"/>
      <c r="OWJ104" s="631"/>
      <c r="OWK104" s="631"/>
      <c r="OWL104" s="631"/>
      <c r="OWM104" s="631"/>
      <c r="OWN104" s="631"/>
      <c r="OWO104" s="631"/>
      <c r="OWP104" s="631"/>
      <c r="OWQ104" s="631"/>
      <c r="OWR104" s="631"/>
      <c r="OWS104" s="631"/>
      <c r="OWT104" s="631"/>
      <c r="OWU104" s="631"/>
      <c r="OWV104" s="631"/>
      <c r="OWW104" s="631"/>
      <c r="OWX104" s="631"/>
      <c r="OWY104" s="631"/>
      <c r="OWZ104" s="631"/>
      <c r="OXA104" s="631"/>
      <c r="OXB104" s="631"/>
      <c r="OXC104" s="631"/>
      <c r="OXD104" s="631"/>
      <c r="OXE104" s="631"/>
      <c r="OXF104" s="631"/>
      <c r="OXG104" s="631"/>
      <c r="OXH104" s="631"/>
      <c r="OXI104" s="631"/>
      <c r="OXJ104" s="631"/>
      <c r="OXK104" s="631"/>
      <c r="OXL104" s="631"/>
      <c r="OXM104" s="631"/>
      <c r="OXN104" s="631"/>
      <c r="OXO104" s="631"/>
      <c r="OXP104" s="631"/>
      <c r="OXQ104" s="631"/>
      <c r="OXR104" s="631"/>
      <c r="OXS104" s="631"/>
      <c r="OXT104" s="631"/>
      <c r="OXU104" s="631"/>
      <c r="OXV104" s="631"/>
      <c r="OXW104" s="631"/>
      <c r="OXX104" s="631"/>
      <c r="OXY104" s="631"/>
      <c r="OXZ104" s="631"/>
      <c r="OYA104" s="631"/>
      <c r="OYB104" s="631"/>
      <c r="OYC104" s="631"/>
      <c r="OYD104" s="631"/>
      <c r="OYE104" s="631"/>
      <c r="OYF104" s="631"/>
      <c r="OYG104" s="631"/>
      <c r="OYH104" s="631"/>
      <c r="OYI104" s="631"/>
      <c r="OYJ104" s="631"/>
      <c r="OYK104" s="631"/>
      <c r="OYL104" s="631"/>
      <c r="OYM104" s="631"/>
      <c r="OYN104" s="631"/>
      <c r="OYO104" s="631"/>
      <c r="OYP104" s="631"/>
      <c r="OYQ104" s="631"/>
      <c r="OYR104" s="631"/>
      <c r="OYS104" s="631"/>
      <c r="OYT104" s="631"/>
      <c r="OYU104" s="631"/>
      <c r="OYV104" s="631"/>
      <c r="OYW104" s="631"/>
      <c r="OYX104" s="631"/>
      <c r="OYY104" s="631"/>
      <c r="OYZ104" s="631"/>
      <c r="OZA104" s="631"/>
      <c r="OZB104" s="631"/>
      <c r="OZC104" s="631"/>
      <c r="OZD104" s="631"/>
      <c r="OZE104" s="631"/>
      <c r="OZF104" s="631"/>
      <c r="OZG104" s="631"/>
      <c r="OZH104" s="631"/>
      <c r="OZI104" s="631"/>
      <c r="OZJ104" s="631"/>
      <c r="OZK104" s="631"/>
      <c r="OZL104" s="631"/>
      <c r="OZM104" s="631"/>
      <c r="OZN104" s="631"/>
      <c r="OZO104" s="631"/>
      <c r="OZP104" s="631"/>
      <c r="OZQ104" s="631"/>
      <c r="OZR104" s="631"/>
      <c r="OZS104" s="631"/>
      <c r="OZT104" s="631"/>
      <c r="OZU104" s="631"/>
      <c r="OZV104" s="631"/>
      <c r="OZW104" s="631"/>
      <c r="OZX104" s="631"/>
      <c r="OZY104" s="631"/>
      <c r="OZZ104" s="631"/>
      <c r="PAA104" s="631"/>
      <c r="PAB104" s="631"/>
      <c r="PAC104" s="631"/>
      <c r="PAD104" s="631"/>
      <c r="PAE104" s="631"/>
      <c r="PAF104" s="631"/>
      <c r="PAG104" s="631"/>
      <c r="PAH104" s="631"/>
      <c r="PAI104" s="631"/>
      <c r="PAJ104" s="631"/>
      <c r="PAK104" s="631"/>
      <c r="PAL104" s="631"/>
      <c r="PAM104" s="631"/>
      <c r="PAN104" s="631"/>
      <c r="PAO104" s="631"/>
      <c r="PAP104" s="631"/>
      <c r="PAQ104" s="631"/>
      <c r="PAR104" s="631"/>
      <c r="PAS104" s="631"/>
      <c r="PAT104" s="631"/>
      <c r="PAU104" s="631"/>
      <c r="PAV104" s="631"/>
      <c r="PAW104" s="631"/>
      <c r="PAX104" s="631"/>
      <c r="PAY104" s="631"/>
      <c r="PAZ104" s="631"/>
      <c r="PBA104" s="631"/>
      <c r="PBB104" s="631"/>
      <c r="PBC104" s="631"/>
      <c r="PBD104" s="631"/>
      <c r="PBE104" s="631"/>
      <c r="PBF104" s="631"/>
      <c r="PBG104" s="631"/>
      <c r="PBH104" s="631"/>
      <c r="PBI104" s="631"/>
      <c r="PBJ104" s="631"/>
      <c r="PBK104" s="631"/>
      <c r="PBL104" s="631"/>
      <c r="PBM104" s="631"/>
      <c r="PBN104" s="631"/>
      <c r="PBO104" s="631"/>
      <c r="PBP104" s="631"/>
      <c r="PBQ104" s="631"/>
      <c r="PBR104" s="631"/>
      <c r="PBS104" s="631"/>
      <c r="PBT104" s="631"/>
      <c r="PBU104" s="631"/>
      <c r="PBV104" s="631"/>
      <c r="PBW104" s="631"/>
      <c r="PBX104" s="631"/>
      <c r="PBY104" s="631"/>
      <c r="PBZ104" s="631"/>
      <c r="PCA104" s="631"/>
      <c r="PCB104" s="631"/>
      <c r="PCC104" s="631"/>
      <c r="PCD104" s="631"/>
      <c r="PCE104" s="631"/>
      <c r="PCF104" s="631"/>
      <c r="PCG104" s="631"/>
      <c r="PCH104" s="631"/>
      <c r="PCI104" s="631"/>
      <c r="PCJ104" s="631"/>
      <c r="PCK104" s="631"/>
      <c r="PCL104" s="631"/>
      <c r="PCM104" s="631"/>
      <c r="PCN104" s="631"/>
      <c r="PCO104" s="631"/>
      <c r="PCP104" s="631"/>
      <c r="PCQ104" s="631"/>
      <c r="PCR104" s="631"/>
      <c r="PCS104" s="631"/>
      <c r="PCT104" s="631"/>
      <c r="PCU104" s="631"/>
      <c r="PCV104" s="631"/>
      <c r="PCW104" s="631"/>
      <c r="PCX104" s="631"/>
      <c r="PCY104" s="631"/>
      <c r="PCZ104" s="631"/>
      <c r="PDA104" s="631"/>
      <c r="PDB104" s="631"/>
      <c r="PDC104" s="631"/>
      <c r="PDD104" s="631"/>
      <c r="PDE104" s="631"/>
      <c r="PDF104" s="631"/>
      <c r="PDG104" s="631"/>
      <c r="PDH104" s="631"/>
      <c r="PDI104" s="631"/>
      <c r="PDJ104" s="631"/>
      <c r="PDK104" s="631"/>
      <c r="PDL104" s="631"/>
      <c r="PDM104" s="631"/>
      <c r="PDN104" s="631"/>
      <c r="PDO104" s="631"/>
      <c r="PDP104" s="631"/>
      <c r="PDQ104" s="631"/>
      <c r="PDR104" s="631"/>
      <c r="PDS104" s="631"/>
      <c r="PDT104" s="631"/>
      <c r="PDU104" s="631"/>
      <c r="PDV104" s="631"/>
      <c r="PDW104" s="631"/>
      <c r="PDX104" s="631"/>
      <c r="PDY104" s="631"/>
      <c r="PDZ104" s="631"/>
      <c r="PEA104" s="631"/>
      <c r="PEB104" s="631"/>
      <c r="PEC104" s="631"/>
      <c r="PED104" s="631"/>
      <c r="PEE104" s="631"/>
      <c r="PEF104" s="631"/>
      <c r="PEG104" s="631"/>
      <c r="PEH104" s="631"/>
      <c r="PEI104" s="631"/>
      <c r="PEJ104" s="631"/>
      <c r="PEK104" s="631"/>
      <c r="PEL104" s="631"/>
      <c r="PEM104" s="631"/>
      <c r="PEN104" s="631"/>
      <c r="PEO104" s="631"/>
      <c r="PEP104" s="631"/>
      <c r="PEQ104" s="631"/>
      <c r="PER104" s="631"/>
      <c r="PES104" s="631"/>
      <c r="PET104" s="631"/>
      <c r="PEU104" s="631"/>
      <c r="PEV104" s="631"/>
      <c r="PEW104" s="631"/>
      <c r="PEX104" s="631"/>
      <c r="PEY104" s="631"/>
      <c r="PEZ104" s="631"/>
      <c r="PFA104" s="631"/>
      <c r="PFB104" s="631"/>
      <c r="PFC104" s="631"/>
      <c r="PFD104" s="631"/>
      <c r="PFE104" s="631"/>
      <c r="PFF104" s="631"/>
      <c r="PFG104" s="631"/>
      <c r="PFH104" s="631"/>
      <c r="PFI104" s="631"/>
      <c r="PFJ104" s="631"/>
      <c r="PFK104" s="631"/>
      <c r="PFL104" s="631"/>
      <c r="PFM104" s="631"/>
      <c r="PFN104" s="631"/>
      <c r="PFO104" s="631"/>
      <c r="PFP104" s="631"/>
      <c r="PFQ104" s="631"/>
      <c r="PFR104" s="631"/>
      <c r="PFS104" s="631"/>
      <c r="PFT104" s="631"/>
      <c r="PFU104" s="631"/>
      <c r="PFV104" s="631"/>
      <c r="PFW104" s="631"/>
      <c r="PFX104" s="631"/>
      <c r="PFY104" s="631"/>
      <c r="PFZ104" s="631"/>
      <c r="PGA104" s="631"/>
      <c r="PGB104" s="631"/>
      <c r="PGC104" s="631"/>
      <c r="PGD104" s="631"/>
      <c r="PGE104" s="631"/>
      <c r="PGF104" s="631"/>
      <c r="PGG104" s="631"/>
      <c r="PGH104" s="631"/>
      <c r="PGI104" s="631"/>
      <c r="PGJ104" s="631"/>
      <c r="PGK104" s="631"/>
      <c r="PGL104" s="631"/>
      <c r="PGM104" s="631"/>
      <c r="PGN104" s="631"/>
      <c r="PGO104" s="631"/>
      <c r="PGP104" s="631"/>
      <c r="PGQ104" s="631"/>
      <c r="PGR104" s="631"/>
      <c r="PGS104" s="631"/>
      <c r="PGT104" s="631"/>
      <c r="PGU104" s="631"/>
      <c r="PGV104" s="631"/>
      <c r="PGW104" s="631"/>
      <c r="PGX104" s="631"/>
      <c r="PGY104" s="631"/>
      <c r="PGZ104" s="631"/>
      <c r="PHA104" s="631"/>
      <c r="PHB104" s="631"/>
      <c r="PHC104" s="631"/>
      <c r="PHD104" s="631"/>
      <c r="PHE104" s="631"/>
      <c r="PHF104" s="631"/>
      <c r="PHG104" s="631"/>
      <c r="PHH104" s="631"/>
      <c r="PHI104" s="631"/>
      <c r="PHJ104" s="631"/>
      <c r="PHK104" s="631"/>
      <c r="PHL104" s="631"/>
      <c r="PHM104" s="631"/>
      <c r="PHN104" s="631"/>
      <c r="PHO104" s="631"/>
      <c r="PHP104" s="631"/>
      <c r="PHQ104" s="631"/>
      <c r="PHR104" s="631"/>
      <c r="PHS104" s="631"/>
      <c r="PHT104" s="631"/>
      <c r="PHU104" s="631"/>
      <c r="PHV104" s="631"/>
      <c r="PHW104" s="631"/>
      <c r="PHX104" s="631"/>
      <c r="PHY104" s="631"/>
      <c r="PHZ104" s="631"/>
      <c r="PIA104" s="631"/>
      <c r="PIB104" s="631"/>
      <c r="PIC104" s="631"/>
      <c r="PID104" s="631"/>
      <c r="PIE104" s="631"/>
      <c r="PIF104" s="631"/>
      <c r="PIG104" s="631"/>
      <c r="PIH104" s="631"/>
      <c r="PII104" s="631"/>
      <c r="PIJ104" s="631"/>
      <c r="PIK104" s="631"/>
      <c r="PIL104" s="631"/>
      <c r="PIM104" s="631"/>
      <c r="PIN104" s="631"/>
      <c r="PIO104" s="631"/>
      <c r="PIP104" s="631"/>
      <c r="PIQ104" s="631"/>
      <c r="PIR104" s="631"/>
      <c r="PIS104" s="631"/>
      <c r="PIT104" s="631"/>
      <c r="PIU104" s="631"/>
      <c r="PIV104" s="631"/>
      <c r="PIW104" s="631"/>
      <c r="PIX104" s="631"/>
      <c r="PIY104" s="631"/>
      <c r="PIZ104" s="631"/>
      <c r="PJA104" s="631"/>
      <c r="PJB104" s="631"/>
      <c r="PJC104" s="631"/>
      <c r="PJD104" s="631"/>
      <c r="PJE104" s="631"/>
      <c r="PJF104" s="631"/>
      <c r="PJG104" s="631"/>
      <c r="PJH104" s="631"/>
      <c r="PJI104" s="631"/>
      <c r="PJJ104" s="631"/>
      <c r="PJK104" s="631"/>
      <c r="PJL104" s="631"/>
      <c r="PJM104" s="631"/>
      <c r="PJN104" s="631"/>
      <c r="PJO104" s="631"/>
      <c r="PJP104" s="631"/>
      <c r="PJQ104" s="631"/>
      <c r="PJR104" s="631"/>
      <c r="PJS104" s="631"/>
      <c r="PJT104" s="631"/>
      <c r="PJU104" s="631"/>
      <c r="PJV104" s="631"/>
      <c r="PJW104" s="631"/>
      <c r="PJX104" s="631"/>
      <c r="PJY104" s="631"/>
      <c r="PJZ104" s="631"/>
      <c r="PKA104" s="631"/>
      <c r="PKB104" s="631"/>
      <c r="PKC104" s="631"/>
      <c r="PKD104" s="631"/>
      <c r="PKE104" s="631"/>
      <c r="PKF104" s="631"/>
      <c r="PKG104" s="631"/>
      <c r="PKH104" s="631"/>
      <c r="PKI104" s="631"/>
      <c r="PKJ104" s="631"/>
      <c r="PKK104" s="631"/>
      <c r="PKL104" s="631"/>
      <c r="PKM104" s="631"/>
      <c r="PKN104" s="631"/>
      <c r="PKO104" s="631"/>
      <c r="PKP104" s="631"/>
      <c r="PKQ104" s="631"/>
      <c r="PKR104" s="631"/>
      <c r="PKS104" s="631"/>
      <c r="PKT104" s="631"/>
      <c r="PKU104" s="631"/>
      <c r="PKV104" s="631"/>
      <c r="PKW104" s="631"/>
      <c r="PKX104" s="631"/>
      <c r="PKY104" s="631"/>
      <c r="PKZ104" s="631"/>
      <c r="PLA104" s="631"/>
      <c r="PLB104" s="631"/>
      <c r="PLC104" s="631"/>
      <c r="PLD104" s="631"/>
      <c r="PLE104" s="631"/>
      <c r="PLF104" s="631"/>
      <c r="PLG104" s="631"/>
      <c r="PLH104" s="631"/>
      <c r="PLI104" s="631"/>
      <c r="PLJ104" s="631"/>
      <c r="PLK104" s="631"/>
      <c r="PLL104" s="631"/>
      <c r="PLM104" s="631"/>
      <c r="PLN104" s="631"/>
      <c r="PLO104" s="631"/>
      <c r="PLP104" s="631"/>
      <c r="PLQ104" s="631"/>
      <c r="PLR104" s="631"/>
      <c r="PLS104" s="631"/>
      <c r="PLT104" s="631"/>
      <c r="PLU104" s="631"/>
      <c r="PLV104" s="631"/>
      <c r="PLW104" s="631"/>
      <c r="PLX104" s="631"/>
      <c r="PLY104" s="631"/>
      <c r="PLZ104" s="631"/>
      <c r="PMA104" s="631"/>
      <c r="PMB104" s="631"/>
      <c r="PMC104" s="631"/>
      <c r="PMD104" s="631"/>
      <c r="PME104" s="631"/>
      <c r="PMF104" s="631"/>
      <c r="PMG104" s="631"/>
      <c r="PMH104" s="631"/>
      <c r="PMI104" s="631"/>
      <c r="PMJ104" s="631"/>
      <c r="PMK104" s="631"/>
      <c r="PML104" s="631"/>
      <c r="PMM104" s="631"/>
      <c r="PMN104" s="631"/>
      <c r="PMO104" s="631"/>
      <c r="PMP104" s="631"/>
      <c r="PMQ104" s="631"/>
      <c r="PMR104" s="631"/>
      <c r="PMS104" s="631"/>
      <c r="PMT104" s="631"/>
      <c r="PMU104" s="631"/>
      <c r="PMV104" s="631"/>
      <c r="PMW104" s="631"/>
      <c r="PMX104" s="631"/>
      <c r="PMY104" s="631"/>
      <c r="PMZ104" s="631"/>
      <c r="PNA104" s="631"/>
      <c r="PNB104" s="631"/>
      <c r="PNC104" s="631"/>
      <c r="PND104" s="631"/>
      <c r="PNE104" s="631"/>
      <c r="PNF104" s="631"/>
      <c r="PNG104" s="631"/>
      <c r="PNH104" s="631"/>
      <c r="PNI104" s="631"/>
      <c r="PNJ104" s="631"/>
      <c r="PNK104" s="631"/>
      <c r="PNL104" s="631"/>
      <c r="PNM104" s="631"/>
      <c r="PNN104" s="631"/>
      <c r="PNO104" s="631"/>
      <c r="PNP104" s="631"/>
      <c r="PNQ104" s="631"/>
      <c r="PNR104" s="631"/>
      <c r="PNS104" s="631"/>
      <c r="PNT104" s="631"/>
      <c r="PNU104" s="631"/>
      <c r="PNV104" s="631"/>
      <c r="PNW104" s="631"/>
      <c r="PNX104" s="631"/>
      <c r="PNY104" s="631"/>
      <c r="PNZ104" s="631"/>
      <c r="POA104" s="631"/>
      <c r="POB104" s="631"/>
      <c r="POC104" s="631"/>
      <c r="POD104" s="631"/>
      <c r="POE104" s="631"/>
      <c r="POF104" s="631"/>
      <c r="POG104" s="631"/>
      <c r="POH104" s="631"/>
      <c r="POI104" s="631"/>
      <c r="POJ104" s="631"/>
      <c r="POK104" s="631"/>
      <c r="POL104" s="631"/>
      <c r="POM104" s="631"/>
      <c r="PON104" s="631"/>
      <c r="POO104" s="631"/>
      <c r="POP104" s="631"/>
      <c r="POQ104" s="631"/>
      <c r="POR104" s="631"/>
      <c r="POS104" s="631"/>
      <c r="POT104" s="631"/>
      <c r="POU104" s="631"/>
      <c r="POV104" s="631"/>
      <c r="POW104" s="631"/>
      <c r="POX104" s="631"/>
      <c r="POY104" s="631"/>
      <c r="POZ104" s="631"/>
      <c r="PPA104" s="631"/>
      <c r="PPB104" s="631"/>
      <c r="PPC104" s="631"/>
      <c r="PPD104" s="631"/>
      <c r="PPE104" s="631"/>
      <c r="PPF104" s="631"/>
      <c r="PPG104" s="631"/>
      <c r="PPH104" s="631"/>
      <c r="PPI104" s="631"/>
      <c r="PPJ104" s="631"/>
      <c r="PPK104" s="631"/>
      <c r="PPL104" s="631"/>
      <c r="PPM104" s="631"/>
      <c r="PPN104" s="631"/>
      <c r="PPO104" s="631"/>
      <c r="PPP104" s="631"/>
      <c r="PPQ104" s="631"/>
      <c r="PPR104" s="631"/>
      <c r="PPS104" s="631"/>
      <c r="PPT104" s="631"/>
      <c r="PPU104" s="631"/>
      <c r="PPV104" s="631"/>
      <c r="PPW104" s="631"/>
      <c r="PPX104" s="631"/>
      <c r="PPY104" s="631"/>
      <c r="PPZ104" s="631"/>
      <c r="PQA104" s="631"/>
      <c r="PQB104" s="631"/>
      <c r="PQC104" s="631"/>
      <c r="PQD104" s="631"/>
      <c r="PQE104" s="631"/>
      <c r="PQF104" s="631"/>
      <c r="PQG104" s="631"/>
      <c r="PQH104" s="631"/>
      <c r="PQI104" s="631"/>
      <c r="PQJ104" s="631"/>
      <c r="PQK104" s="631"/>
      <c r="PQL104" s="631"/>
      <c r="PQM104" s="631"/>
      <c r="PQN104" s="631"/>
      <c r="PQO104" s="631"/>
      <c r="PQP104" s="631"/>
      <c r="PQQ104" s="631"/>
      <c r="PQR104" s="631"/>
      <c r="PQS104" s="631"/>
      <c r="PQT104" s="631"/>
      <c r="PQU104" s="631"/>
      <c r="PQV104" s="631"/>
      <c r="PQW104" s="631"/>
      <c r="PQX104" s="631"/>
      <c r="PQY104" s="631"/>
      <c r="PQZ104" s="631"/>
      <c r="PRA104" s="631"/>
      <c r="PRB104" s="631"/>
      <c r="PRC104" s="631"/>
      <c r="PRD104" s="631"/>
      <c r="PRE104" s="631"/>
      <c r="PRF104" s="631"/>
      <c r="PRG104" s="631"/>
      <c r="PRH104" s="631"/>
      <c r="PRI104" s="631"/>
      <c r="PRJ104" s="631"/>
      <c r="PRK104" s="631"/>
      <c r="PRL104" s="631"/>
      <c r="PRM104" s="631"/>
      <c r="PRN104" s="631"/>
      <c r="PRO104" s="631"/>
      <c r="PRP104" s="631"/>
      <c r="PRQ104" s="631"/>
      <c r="PRR104" s="631"/>
      <c r="PRS104" s="631"/>
      <c r="PRT104" s="631"/>
      <c r="PRU104" s="631"/>
      <c r="PRV104" s="631"/>
      <c r="PRW104" s="631"/>
      <c r="PRX104" s="631"/>
      <c r="PRY104" s="631"/>
      <c r="PRZ104" s="631"/>
      <c r="PSA104" s="631"/>
      <c r="PSB104" s="631"/>
      <c r="PSC104" s="631"/>
      <c r="PSD104" s="631"/>
      <c r="PSE104" s="631"/>
      <c r="PSF104" s="631"/>
      <c r="PSG104" s="631"/>
      <c r="PSH104" s="631"/>
      <c r="PSI104" s="631"/>
      <c r="PSJ104" s="631"/>
      <c r="PSK104" s="631"/>
      <c r="PSL104" s="631"/>
      <c r="PSM104" s="631"/>
      <c r="PSN104" s="631"/>
      <c r="PSO104" s="631"/>
      <c r="PSP104" s="631"/>
      <c r="PSQ104" s="631"/>
      <c r="PSR104" s="631"/>
      <c r="PSS104" s="631"/>
      <c r="PST104" s="631"/>
      <c r="PSU104" s="631"/>
      <c r="PSV104" s="631"/>
      <c r="PSW104" s="631"/>
      <c r="PSX104" s="631"/>
      <c r="PSY104" s="631"/>
      <c r="PSZ104" s="631"/>
      <c r="PTA104" s="631"/>
      <c r="PTB104" s="631"/>
      <c r="PTC104" s="631"/>
      <c r="PTD104" s="631"/>
      <c r="PTE104" s="631"/>
      <c r="PTF104" s="631"/>
      <c r="PTG104" s="631"/>
      <c r="PTH104" s="631"/>
      <c r="PTI104" s="631"/>
      <c r="PTJ104" s="631"/>
      <c r="PTK104" s="631"/>
      <c r="PTL104" s="631"/>
      <c r="PTM104" s="631"/>
      <c r="PTN104" s="631"/>
      <c r="PTO104" s="631"/>
      <c r="PTP104" s="631"/>
      <c r="PTQ104" s="631"/>
      <c r="PTR104" s="631"/>
      <c r="PTS104" s="631"/>
      <c r="PTT104" s="631"/>
      <c r="PTU104" s="631"/>
      <c r="PTV104" s="631"/>
      <c r="PTW104" s="631"/>
      <c r="PTX104" s="631"/>
      <c r="PTY104" s="631"/>
      <c r="PTZ104" s="631"/>
      <c r="PUA104" s="631"/>
      <c r="PUB104" s="631"/>
      <c r="PUC104" s="631"/>
      <c r="PUD104" s="631"/>
      <c r="PUE104" s="631"/>
      <c r="PUF104" s="631"/>
      <c r="PUG104" s="631"/>
      <c r="PUH104" s="631"/>
      <c r="PUI104" s="631"/>
      <c r="PUJ104" s="631"/>
      <c r="PUK104" s="631"/>
      <c r="PUL104" s="631"/>
      <c r="PUM104" s="631"/>
      <c r="PUN104" s="631"/>
      <c r="PUO104" s="631"/>
      <c r="PUP104" s="631"/>
      <c r="PUQ104" s="631"/>
      <c r="PUR104" s="631"/>
      <c r="PUS104" s="631"/>
      <c r="PUT104" s="631"/>
      <c r="PUU104" s="631"/>
      <c r="PUV104" s="631"/>
      <c r="PUW104" s="631"/>
      <c r="PUX104" s="631"/>
      <c r="PUY104" s="631"/>
      <c r="PUZ104" s="631"/>
      <c r="PVA104" s="631"/>
      <c r="PVB104" s="631"/>
      <c r="PVC104" s="631"/>
      <c r="PVD104" s="631"/>
      <c r="PVE104" s="631"/>
      <c r="PVF104" s="631"/>
      <c r="PVG104" s="631"/>
      <c r="PVH104" s="631"/>
      <c r="PVI104" s="631"/>
      <c r="PVJ104" s="631"/>
      <c r="PVK104" s="631"/>
      <c r="PVL104" s="631"/>
      <c r="PVM104" s="631"/>
      <c r="PVN104" s="631"/>
      <c r="PVO104" s="631"/>
      <c r="PVP104" s="631"/>
      <c r="PVQ104" s="631"/>
      <c r="PVR104" s="631"/>
      <c r="PVS104" s="631"/>
      <c r="PVT104" s="631"/>
      <c r="PVU104" s="631"/>
      <c r="PVV104" s="631"/>
      <c r="PVW104" s="631"/>
      <c r="PVX104" s="631"/>
      <c r="PVY104" s="631"/>
      <c r="PVZ104" s="631"/>
      <c r="PWA104" s="631"/>
      <c r="PWB104" s="631"/>
      <c r="PWC104" s="631"/>
      <c r="PWD104" s="631"/>
      <c r="PWE104" s="631"/>
      <c r="PWF104" s="631"/>
      <c r="PWG104" s="631"/>
      <c r="PWH104" s="631"/>
      <c r="PWI104" s="631"/>
      <c r="PWJ104" s="631"/>
      <c r="PWK104" s="631"/>
      <c r="PWL104" s="631"/>
      <c r="PWM104" s="631"/>
      <c r="PWN104" s="631"/>
      <c r="PWO104" s="631"/>
      <c r="PWP104" s="631"/>
      <c r="PWQ104" s="631"/>
      <c r="PWR104" s="631"/>
      <c r="PWS104" s="631"/>
      <c r="PWT104" s="631"/>
      <c r="PWU104" s="631"/>
      <c r="PWV104" s="631"/>
      <c r="PWW104" s="631"/>
      <c r="PWX104" s="631"/>
      <c r="PWY104" s="631"/>
      <c r="PWZ104" s="631"/>
      <c r="PXA104" s="631"/>
      <c r="PXB104" s="631"/>
      <c r="PXC104" s="631"/>
      <c r="PXD104" s="631"/>
      <c r="PXE104" s="631"/>
      <c r="PXF104" s="631"/>
      <c r="PXG104" s="631"/>
      <c r="PXH104" s="631"/>
      <c r="PXI104" s="631"/>
      <c r="PXJ104" s="631"/>
      <c r="PXK104" s="631"/>
      <c r="PXL104" s="631"/>
      <c r="PXM104" s="631"/>
      <c r="PXN104" s="631"/>
      <c r="PXO104" s="631"/>
      <c r="PXP104" s="631"/>
      <c r="PXQ104" s="631"/>
      <c r="PXR104" s="631"/>
      <c r="PXS104" s="631"/>
      <c r="PXT104" s="631"/>
      <c r="PXU104" s="631"/>
      <c r="PXV104" s="631"/>
      <c r="PXW104" s="631"/>
      <c r="PXX104" s="631"/>
      <c r="PXY104" s="631"/>
      <c r="PXZ104" s="631"/>
      <c r="PYA104" s="631"/>
      <c r="PYB104" s="631"/>
      <c r="PYC104" s="631"/>
      <c r="PYD104" s="631"/>
      <c r="PYE104" s="631"/>
      <c r="PYF104" s="631"/>
      <c r="PYG104" s="631"/>
      <c r="PYH104" s="631"/>
      <c r="PYI104" s="631"/>
      <c r="PYJ104" s="631"/>
      <c r="PYK104" s="631"/>
      <c r="PYL104" s="631"/>
      <c r="PYM104" s="631"/>
      <c r="PYN104" s="631"/>
      <c r="PYO104" s="631"/>
      <c r="PYP104" s="631"/>
      <c r="PYQ104" s="631"/>
      <c r="PYR104" s="631"/>
      <c r="PYS104" s="631"/>
      <c r="PYT104" s="631"/>
      <c r="PYU104" s="631"/>
      <c r="PYV104" s="631"/>
      <c r="PYW104" s="631"/>
      <c r="PYX104" s="631"/>
      <c r="PYY104" s="631"/>
      <c r="PYZ104" s="631"/>
      <c r="PZA104" s="631"/>
      <c r="PZB104" s="631"/>
      <c r="PZC104" s="631"/>
      <c r="PZD104" s="631"/>
      <c r="PZE104" s="631"/>
      <c r="PZF104" s="631"/>
      <c r="PZG104" s="631"/>
      <c r="PZH104" s="631"/>
      <c r="PZI104" s="631"/>
      <c r="PZJ104" s="631"/>
      <c r="PZK104" s="631"/>
      <c r="PZL104" s="631"/>
      <c r="PZM104" s="631"/>
      <c r="PZN104" s="631"/>
      <c r="PZO104" s="631"/>
      <c r="PZP104" s="631"/>
      <c r="PZQ104" s="631"/>
      <c r="PZR104" s="631"/>
      <c r="PZS104" s="631"/>
      <c r="PZT104" s="631"/>
      <c r="PZU104" s="631"/>
      <c r="PZV104" s="631"/>
      <c r="PZW104" s="631"/>
      <c r="PZX104" s="631"/>
      <c r="PZY104" s="631"/>
      <c r="PZZ104" s="631"/>
      <c r="QAA104" s="631"/>
      <c r="QAB104" s="631"/>
      <c r="QAC104" s="631"/>
      <c r="QAD104" s="631"/>
      <c r="QAE104" s="631"/>
      <c r="QAF104" s="631"/>
      <c r="QAG104" s="631"/>
      <c r="QAH104" s="631"/>
      <c r="QAI104" s="631"/>
      <c r="QAJ104" s="631"/>
      <c r="QAK104" s="631"/>
      <c r="QAL104" s="631"/>
      <c r="QAM104" s="631"/>
      <c r="QAN104" s="631"/>
      <c r="QAO104" s="631"/>
      <c r="QAP104" s="631"/>
      <c r="QAQ104" s="631"/>
      <c r="QAR104" s="631"/>
      <c r="QAS104" s="631"/>
      <c r="QAT104" s="631"/>
      <c r="QAU104" s="631"/>
      <c r="QAV104" s="631"/>
      <c r="QAW104" s="631"/>
      <c r="QAX104" s="631"/>
      <c r="QAY104" s="631"/>
      <c r="QAZ104" s="631"/>
      <c r="QBA104" s="631"/>
      <c r="QBB104" s="631"/>
      <c r="QBC104" s="631"/>
      <c r="QBD104" s="631"/>
      <c r="QBE104" s="631"/>
      <c r="QBF104" s="631"/>
      <c r="QBG104" s="631"/>
      <c r="QBH104" s="631"/>
      <c r="QBI104" s="631"/>
      <c r="QBJ104" s="631"/>
      <c r="QBK104" s="631"/>
      <c r="QBL104" s="631"/>
      <c r="QBM104" s="631"/>
      <c r="QBN104" s="631"/>
      <c r="QBO104" s="631"/>
      <c r="QBP104" s="631"/>
      <c r="QBQ104" s="631"/>
      <c r="QBR104" s="631"/>
      <c r="QBS104" s="631"/>
      <c r="QBT104" s="631"/>
      <c r="QBU104" s="631"/>
      <c r="QBV104" s="631"/>
      <c r="QBW104" s="631"/>
      <c r="QBX104" s="631"/>
      <c r="QBY104" s="631"/>
      <c r="QBZ104" s="631"/>
      <c r="QCA104" s="631"/>
      <c r="QCB104" s="631"/>
      <c r="QCC104" s="631"/>
      <c r="QCD104" s="631"/>
      <c r="QCE104" s="631"/>
      <c r="QCF104" s="631"/>
      <c r="QCG104" s="631"/>
      <c r="QCH104" s="631"/>
      <c r="QCI104" s="631"/>
      <c r="QCJ104" s="631"/>
      <c r="QCK104" s="631"/>
      <c r="QCL104" s="631"/>
      <c r="QCM104" s="631"/>
      <c r="QCN104" s="631"/>
      <c r="QCO104" s="631"/>
      <c r="QCP104" s="631"/>
      <c r="QCQ104" s="631"/>
      <c r="QCR104" s="631"/>
      <c r="QCS104" s="631"/>
      <c r="QCT104" s="631"/>
      <c r="QCU104" s="631"/>
      <c r="QCV104" s="631"/>
      <c r="QCW104" s="631"/>
      <c r="QCX104" s="631"/>
      <c r="QCY104" s="631"/>
      <c r="QCZ104" s="631"/>
      <c r="QDA104" s="631"/>
      <c r="QDB104" s="631"/>
      <c r="QDC104" s="631"/>
      <c r="QDD104" s="631"/>
      <c r="QDE104" s="631"/>
      <c r="QDF104" s="631"/>
      <c r="QDG104" s="631"/>
      <c r="QDH104" s="631"/>
      <c r="QDI104" s="631"/>
      <c r="QDJ104" s="631"/>
      <c r="QDK104" s="631"/>
      <c r="QDL104" s="631"/>
      <c r="QDM104" s="631"/>
      <c r="QDN104" s="631"/>
      <c r="QDO104" s="631"/>
      <c r="QDP104" s="631"/>
      <c r="QDQ104" s="631"/>
      <c r="QDR104" s="631"/>
      <c r="QDS104" s="631"/>
      <c r="QDT104" s="631"/>
      <c r="QDU104" s="631"/>
      <c r="QDV104" s="631"/>
      <c r="QDW104" s="631"/>
      <c r="QDX104" s="631"/>
      <c r="QDY104" s="631"/>
      <c r="QDZ104" s="631"/>
      <c r="QEA104" s="631"/>
      <c r="QEB104" s="631"/>
      <c r="QEC104" s="631"/>
      <c r="QED104" s="631"/>
      <c r="QEE104" s="631"/>
      <c r="QEF104" s="631"/>
      <c r="QEG104" s="631"/>
      <c r="QEH104" s="631"/>
      <c r="QEI104" s="631"/>
      <c r="QEJ104" s="631"/>
      <c r="QEK104" s="631"/>
      <c r="QEL104" s="631"/>
      <c r="QEM104" s="631"/>
      <c r="QEN104" s="631"/>
      <c r="QEO104" s="631"/>
      <c r="QEP104" s="631"/>
      <c r="QEQ104" s="631"/>
      <c r="QER104" s="631"/>
      <c r="QES104" s="631"/>
      <c r="QET104" s="631"/>
      <c r="QEU104" s="631"/>
      <c r="QEV104" s="631"/>
      <c r="QEW104" s="631"/>
      <c r="QEX104" s="631"/>
      <c r="QEY104" s="631"/>
      <c r="QEZ104" s="631"/>
      <c r="QFA104" s="631"/>
      <c r="QFB104" s="631"/>
      <c r="QFC104" s="631"/>
      <c r="QFD104" s="631"/>
      <c r="QFE104" s="631"/>
      <c r="QFF104" s="631"/>
      <c r="QFG104" s="631"/>
      <c r="QFH104" s="631"/>
      <c r="QFI104" s="631"/>
      <c r="QFJ104" s="631"/>
      <c r="QFK104" s="631"/>
      <c r="QFL104" s="631"/>
      <c r="QFM104" s="631"/>
      <c r="QFN104" s="631"/>
      <c r="QFO104" s="631"/>
      <c r="QFP104" s="631"/>
      <c r="QFQ104" s="631"/>
      <c r="QFR104" s="631"/>
      <c r="QFS104" s="631"/>
      <c r="QFT104" s="631"/>
      <c r="QFU104" s="631"/>
      <c r="QFV104" s="631"/>
      <c r="QFW104" s="631"/>
      <c r="QFX104" s="631"/>
      <c r="QFY104" s="631"/>
      <c r="QFZ104" s="631"/>
      <c r="QGA104" s="631"/>
      <c r="QGB104" s="631"/>
      <c r="QGC104" s="631"/>
      <c r="QGD104" s="631"/>
      <c r="QGE104" s="631"/>
      <c r="QGF104" s="631"/>
      <c r="QGG104" s="631"/>
      <c r="QGH104" s="631"/>
      <c r="QGI104" s="631"/>
      <c r="QGJ104" s="631"/>
      <c r="QGK104" s="631"/>
      <c r="QGL104" s="631"/>
      <c r="QGM104" s="631"/>
      <c r="QGN104" s="631"/>
      <c r="QGO104" s="631"/>
      <c r="QGP104" s="631"/>
      <c r="QGQ104" s="631"/>
      <c r="QGR104" s="631"/>
      <c r="QGS104" s="631"/>
      <c r="QGT104" s="631"/>
      <c r="QGU104" s="631"/>
      <c r="QGV104" s="631"/>
      <c r="QGW104" s="631"/>
      <c r="QGX104" s="631"/>
      <c r="QGY104" s="631"/>
      <c r="QGZ104" s="631"/>
      <c r="QHA104" s="631"/>
      <c r="QHB104" s="631"/>
      <c r="QHC104" s="631"/>
      <c r="QHD104" s="631"/>
      <c r="QHE104" s="631"/>
      <c r="QHF104" s="631"/>
      <c r="QHG104" s="631"/>
      <c r="QHH104" s="631"/>
      <c r="QHI104" s="631"/>
      <c r="QHJ104" s="631"/>
      <c r="QHK104" s="631"/>
      <c r="QHL104" s="631"/>
      <c r="QHM104" s="631"/>
      <c r="QHN104" s="631"/>
      <c r="QHO104" s="631"/>
      <c r="QHP104" s="631"/>
      <c r="QHQ104" s="631"/>
      <c r="QHR104" s="631"/>
      <c r="QHS104" s="631"/>
      <c r="QHT104" s="631"/>
      <c r="QHU104" s="631"/>
      <c r="QHV104" s="631"/>
      <c r="QHW104" s="631"/>
      <c r="QHX104" s="631"/>
      <c r="QHY104" s="631"/>
      <c r="QHZ104" s="631"/>
      <c r="QIA104" s="631"/>
      <c r="QIB104" s="631"/>
      <c r="QIC104" s="631"/>
      <c r="QID104" s="631"/>
      <c r="QIE104" s="631"/>
      <c r="QIF104" s="631"/>
      <c r="QIG104" s="631"/>
      <c r="QIH104" s="631"/>
      <c r="QII104" s="631"/>
      <c r="QIJ104" s="631"/>
      <c r="QIK104" s="631"/>
      <c r="QIL104" s="631"/>
      <c r="QIM104" s="631"/>
      <c r="QIN104" s="631"/>
      <c r="QIO104" s="631"/>
      <c r="QIP104" s="631"/>
      <c r="QIQ104" s="631"/>
      <c r="QIR104" s="631"/>
      <c r="QIS104" s="631"/>
      <c r="QIT104" s="631"/>
      <c r="QIU104" s="631"/>
      <c r="QIV104" s="631"/>
      <c r="QIW104" s="631"/>
      <c r="QIX104" s="631"/>
      <c r="QIY104" s="631"/>
      <c r="QIZ104" s="631"/>
      <c r="QJA104" s="631"/>
      <c r="QJB104" s="631"/>
      <c r="QJC104" s="631"/>
      <c r="QJD104" s="631"/>
      <c r="QJE104" s="631"/>
      <c r="QJF104" s="631"/>
      <c r="QJG104" s="631"/>
      <c r="QJH104" s="631"/>
      <c r="QJI104" s="631"/>
      <c r="QJJ104" s="631"/>
      <c r="QJK104" s="631"/>
      <c r="QJL104" s="631"/>
      <c r="QJM104" s="631"/>
      <c r="QJN104" s="631"/>
      <c r="QJO104" s="631"/>
      <c r="QJP104" s="631"/>
      <c r="QJQ104" s="631"/>
      <c r="QJR104" s="631"/>
      <c r="QJS104" s="631"/>
      <c r="QJT104" s="631"/>
      <c r="QJU104" s="631"/>
      <c r="QJV104" s="631"/>
      <c r="QJW104" s="631"/>
      <c r="QJX104" s="631"/>
      <c r="QJY104" s="631"/>
      <c r="QJZ104" s="631"/>
      <c r="QKA104" s="631"/>
      <c r="QKB104" s="631"/>
      <c r="QKC104" s="631"/>
      <c r="QKD104" s="631"/>
      <c r="QKE104" s="631"/>
      <c r="QKF104" s="631"/>
      <c r="QKG104" s="631"/>
      <c r="QKH104" s="631"/>
      <c r="QKI104" s="631"/>
      <c r="QKJ104" s="631"/>
      <c r="QKK104" s="631"/>
      <c r="QKL104" s="631"/>
      <c r="QKM104" s="631"/>
      <c r="QKN104" s="631"/>
      <c r="QKO104" s="631"/>
      <c r="QKP104" s="631"/>
      <c r="QKQ104" s="631"/>
      <c r="QKR104" s="631"/>
      <c r="QKS104" s="631"/>
      <c r="QKT104" s="631"/>
      <c r="QKU104" s="631"/>
      <c r="QKV104" s="631"/>
      <c r="QKW104" s="631"/>
      <c r="QKX104" s="631"/>
      <c r="QKY104" s="631"/>
      <c r="QKZ104" s="631"/>
      <c r="QLA104" s="631"/>
      <c r="QLB104" s="631"/>
      <c r="QLC104" s="631"/>
      <c r="QLD104" s="631"/>
      <c r="QLE104" s="631"/>
      <c r="QLF104" s="631"/>
      <c r="QLG104" s="631"/>
      <c r="QLH104" s="631"/>
      <c r="QLI104" s="631"/>
      <c r="QLJ104" s="631"/>
      <c r="QLK104" s="631"/>
      <c r="QLL104" s="631"/>
      <c r="QLM104" s="631"/>
      <c r="QLN104" s="631"/>
      <c r="QLO104" s="631"/>
      <c r="QLP104" s="631"/>
      <c r="QLQ104" s="631"/>
      <c r="QLR104" s="631"/>
      <c r="QLS104" s="631"/>
      <c r="QLT104" s="631"/>
      <c r="QLU104" s="631"/>
      <c r="QLV104" s="631"/>
      <c r="QLW104" s="631"/>
      <c r="QLX104" s="631"/>
      <c r="QLY104" s="631"/>
      <c r="QLZ104" s="631"/>
      <c r="QMA104" s="631"/>
      <c r="QMB104" s="631"/>
      <c r="QMC104" s="631"/>
      <c r="QMD104" s="631"/>
      <c r="QME104" s="631"/>
      <c r="QMF104" s="631"/>
      <c r="QMG104" s="631"/>
      <c r="QMH104" s="631"/>
      <c r="QMI104" s="631"/>
      <c r="QMJ104" s="631"/>
      <c r="QMK104" s="631"/>
      <c r="QML104" s="631"/>
      <c r="QMM104" s="631"/>
      <c r="QMN104" s="631"/>
      <c r="QMO104" s="631"/>
      <c r="QMP104" s="631"/>
      <c r="QMQ104" s="631"/>
      <c r="QMR104" s="631"/>
      <c r="QMS104" s="631"/>
      <c r="QMT104" s="631"/>
      <c r="QMU104" s="631"/>
      <c r="QMV104" s="631"/>
      <c r="QMW104" s="631"/>
      <c r="QMX104" s="631"/>
      <c r="QMY104" s="631"/>
      <c r="QMZ104" s="631"/>
      <c r="QNA104" s="631"/>
      <c r="QNB104" s="631"/>
      <c r="QNC104" s="631"/>
      <c r="QND104" s="631"/>
      <c r="QNE104" s="631"/>
      <c r="QNF104" s="631"/>
      <c r="QNG104" s="631"/>
      <c r="QNH104" s="631"/>
      <c r="QNI104" s="631"/>
      <c r="QNJ104" s="631"/>
      <c r="QNK104" s="631"/>
      <c r="QNL104" s="631"/>
      <c r="QNM104" s="631"/>
      <c r="QNN104" s="631"/>
      <c r="QNO104" s="631"/>
      <c r="QNP104" s="631"/>
      <c r="QNQ104" s="631"/>
      <c r="QNR104" s="631"/>
      <c r="QNS104" s="631"/>
      <c r="QNT104" s="631"/>
      <c r="QNU104" s="631"/>
      <c r="QNV104" s="631"/>
      <c r="QNW104" s="631"/>
      <c r="QNX104" s="631"/>
      <c r="QNY104" s="631"/>
      <c r="QNZ104" s="631"/>
      <c r="QOA104" s="631"/>
      <c r="QOB104" s="631"/>
      <c r="QOC104" s="631"/>
      <c r="QOD104" s="631"/>
      <c r="QOE104" s="631"/>
      <c r="QOF104" s="631"/>
      <c r="QOG104" s="631"/>
      <c r="QOH104" s="631"/>
      <c r="QOI104" s="631"/>
      <c r="QOJ104" s="631"/>
      <c r="QOK104" s="631"/>
      <c r="QOL104" s="631"/>
      <c r="QOM104" s="631"/>
      <c r="QON104" s="631"/>
      <c r="QOO104" s="631"/>
      <c r="QOP104" s="631"/>
      <c r="QOQ104" s="631"/>
      <c r="QOR104" s="631"/>
      <c r="QOS104" s="631"/>
      <c r="QOT104" s="631"/>
      <c r="QOU104" s="631"/>
      <c r="QOV104" s="631"/>
      <c r="QOW104" s="631"/>
      <c r="QOX104" s="631"/>
      <c r="QOY104" s="631"/>
      <c r="QOZ104" s="631"/>
      <c r="QPA104" s="631"/>
      <c r="QPB104" s="631"/>
      <c r="QPC104" s="631"/>
      <c r="QPD104" s="631"/>
      <c r="QPE104" s="631"/>
      <c r="QPF104" s="631"/>
      <c r="QPG104" s="631"/>
      <c r="QPH104" s="631"/>
      <c r="QPI104" s="631"/>
      <c r="QPJ104" s="631"/>
      <c r="QPK104" s="631"/>
      <c r="QPL104" s="631"/>
      <c r="QPM104" s="631"/>
      <c r="QPN104" s="631"/>
      <c r="QPO104" s="631"/>
      <c r="QPP104" s="631"/>
      <c r="QPQ104" s="631"/>
      <c r="QPR104" s="631"/>
      <c r="QPS104" s="631"/>
      <c r="QPT104" s="631"/>
      <c r="QPU104" s="631"/>
      <c r="QPV104" s="631"/>
      <c r="QPW104" s="631"/>
      <c r="QPX104" s="631"/>
      <c r="QPY104" s="631"/>
      <c r="QPZ104" s="631"/>
      <c r="QQA104" s="631"/>
      <c r="QQB104" s="631"/>
      <c r="QQC104" s="631"/>
      <c r="QQD104" s="631"/>
      <c r="QQE104" s="631"/>
      <c r="QQF104" s="631"/>
      <c r="QQG104" s="631"/>
      <c r="QQH104" s="631"/>
      <c r="QQI104" s="631"/>
      <c r="QQJ104" s="631"/>
      <c r="QQK104" s="631"/>
      <c r="QQL104" s="631"/>
      <c r="QQM104" s="631"/>
      <c r="QQN104" s="631"/>
      <c r="QQO104" s="631"/>
      <c r="QQP104" s="631"/>
      <c r="QQQ104" s="631"/>
      <c r="QQR104" s="631"/>
      <c r="QQS104" s="631"/>
      <c r="QQT104" s="631"/>
      <c r="QQU104" s="631"/>
      <c r="QQV104" s="631"/>
      <c r="QQW104" s="631"/>
      <c r="QQX104" s="631"/>
      <c r="QQY104" s="631"/>
      <c r="QQZ104" s="631"/>
      <c r="QRA104" s="631"/>
      <c r="QRB104" s="631"/>
      <c r="QRC104" s="631"/>
      <c r="QRD104" s="631"/>
      <c r="QRE104" s="631"/>
      <c r="QRF104" s="631"/>
      <c r="QRG104" s="631"/>
      <c r="QRH104" s="631"/>
      <c r="QRI104" s="631"/>
      <c r="QRJ104" s="631"/>
      <c r="QRK104" s="631"/>
      <c r="QRL104" s="631"/>
      <c r="QRM104" s="631"/>
      <c r="QRN104" s="631"/>
      <c r="QRO104" s="631"/>
      <c r="QRP104" s="631"/>
      <c r="QRQ104" s="631"/>
      <c r="QRR104" s="631"/>
      <c r="QRS104" s="631"/>
      <c r="QRT104" s="631"/>
      <c r="QRU104" s="631"/>
      <c r="QRV104" s="631"/>
      <c r="QRW104" s="631"/>
      <c r="QRX104" s="631"/>
      <c r="QRY104" s="631"/>
      <c r="QRZ104" s="631"/>
      <c r="QSA104" s="631"/>
      <c r="QSB104" s="631"/>
      <c r="QSC104" s="631"/>
      <c r="QSD104" s="631"/>
      <c r="QSE104" s="631"/>
      <c r="QSF104" s="631"/>
      <c r="QSG104" s="631"/>
      <c r="QSH104" s="631"/>
      <c r="QSI104" s="631"/>
      <c r="QSJ104" s="631"/>
      <c r="QSK104" s="631"/>
      <c r="QSL104" s="631"/>
      <c r="QSM104" s="631"/>
      <c r="QSN104" s="631"/>
      <c r="QSO104" s="631"/>
      <c r="QSP104" s="631"/>
      <c r="QSQ104" s="631"/>
      <c r="QSR104" s="631"/>
      <c r="QSS104" s="631"/>
      <c r="QST104" s="631"/>
      <c r="QSU104" s="631"/>
      <c r="QSV104" s="631"/>
      <c r="QSW104" s="631"/>
      <c r="QSX104" s="631"/>
      <c r="QSY104" s="631"/>
      <c r="QSZ104" s="631"/>
      <c r="QTA104" s="631"/>
      <c r="QTB104" s="631"/>
      <c r="QTC104" s="631"/>
      <c r="QTD104" s="631"/>
      <c r="QTE104" s="631"/>
      <c r="QTF104" s="631"/>
      <c r="QTG104" s="631"/>
      <c r="QTH104" s="631"/>
      <c r="QTI104" s="631"/>
      <c r="QTJ104" s="631"/>
      <c r="QTK104" s="631"/>
      <c r="QTL104" s="631"/>
      <c r="QTM104" s="631"/>
      <c r="QTN104" s="631"/>
      <c r="QTO104" s="631"/>
      <c r="QTP104" s="631"/>
      <c r="QTQ104" s="631"/>
      <c r="QTR104" s="631"/>
      <c r="QTS104" s="631"/>
      <c r="QTT104" s="631"/>
      <c r="QTU104" s="631"/>
      <c r="QTV104" s="631"/>
      <c r="QTW104" s="631"/>
      <c r="QTX104" s="631"/>
      <c r="QTY104" s="631"/>
      <c r="QTZ104" s="631"/>
      <c r="QUA104" s="631"/>
      <c r="QUB104" s="631"/>
      <c r="QUC104" s="631"/>
      <c r="QUD104" s="631"/>
      <c r="QUE104" s="631"/>
      <c r="QUF104" s="631"/>
      <c r="QUG104" s="631"/>
      <c r="QUH104" s="631"/>
      <c r="QUI104" s="631"/>
      <c r="QUJ104" s="631"/>
      <c r="QUK104" s="631"/>
      <c r="QUL104" s="631"/>
      <c r="QUM104" s="631"/>
      <c r="QUN104" s="631"/>
      <c r="QUO104" s="631"/>
      <c r="QUP104" s="631"/>
      <c r="QUQ104" s="631"/>
      <c r="QUR104" s="631"/>
      <c r="QUS104" s="631"/>
      <c r="QUT104" s="631"/>
      <c r="QUU104" s="631"/>
      <c r="QUV104" s="631"/>
      <c r="QUW104" s="631"/>
      <c r="QUX104" s="631"/>
      <c r="QUY104" s="631"/>
      <c r="QUZ104" s="631"/>
      <c r="QVA104" s="631"/>
      <c r="QVB104" s="631"/>
      <c r="QVC104" s="631"/>
      <c r="QVD104" s="631"/>
      <c r="QVE104" s="631"/>
      <c r="QVF104" s="631"/>
      <c r="QVG104" s="631"/>
      <c r="QVH104" s="631"/>
      <c r="QVI104" s="631"/>
      <c r="QVJ104" s="631"/>
      <c r="QVK104" s="631"/>
      <c r="QVL104" s="631"/>
      <c r="QVM104" s="631"/>
      <c r="QVN104" s="631"/>
      <c r="QVO104" s="631"/>
      <c r="QVP104" s="631"/>
      <c r="QVQ104" s="631"/>
      <c r="QVR104" s="631"/>
      <c r="QVS104" s="631"/>
      <c r="QVT104" s="631"/>
      <c r="QVU104" s="631"/>
      <c r="QVV104" s="631"/>
      <c r="QVW104" s="631"/>
      <c r="QVX104" s="631"/>
      <c r="QVY104" s="631"/>
      <c r="QVZ104" s="631"/>
      <c r="QWA104" s="631"/>
      <c r="QWB104" s="631"/>
      <c r="QWC104" s="631"/>
      <c r="QWD104" s="631"/>
      <c r="QWE104" s="631"/>
      <c r="QWF104" s="631"/>
      <c r="QWG104" s="631"/>
      <c r="QWH104" s="631"/>
      <c r="QWI104" s="631"/>
      <c r="QWJ104" s="631"/>
      <c r="QWK104" s="631"/>
      <c r="QWL104" s="631"/>
      <c r="QWM104" s="631"/>
      <c r="QWN104" s="631"/>
      <c r="QWO104" s="631"/>
      <c r="QWP104" s="631"/>
      <c r="QWQ104" s="631"/>
      <c r="QWR104" s="631"/>
      <c r="QWS104" s="631"/>
      <c r="QWT104" s="631"/>
      <c r="QWU104" s="631"/>
      <c r="QWV104" s="631"/>
      <c r="QWW104" s="631"/>
      <c r="QWX104" s="631"/>
      <c r="QWY104" s="631"/>
      <c r="QWZ104" s="631"/>
      <c r="QXA104" s="631"/>
      <c r="QXB104" s="631"/>
      <c r="QXC104" s="631"/>
      <c r="QXD104" s="631"/>
      <c r="QXE104" s="631"/>
      <c r="QXF104" s="631"/>
      <c r="QXG104" s="631"/>
      <c r="QXH104" s="631"/>
      <c r="QXI104" s="631"/>
      <c r="QXJ104" s="631"/>
      <c r="QXK104" s="631"/>
      <c r="QXL104" s="631"/>
      <c r="QXM104" s="631"/>
      <c r="QXN104" s="631"/>
      <c r="QXO104" s="631"/>
      <c r="QXP104" s="631"/>
      <c r="QXQ104" s="631"/>
      <c r="QXR104" s="631"/>
      <c r="QXS104" s="631"/>
      <c r="QXT104" s="631"/>
      <c r="QXU104" s="631"/>
      <c r="QXV104" s="631"/>
      <c r="QXW104" s="631"/>
      <c r="QXX104" s="631"/>
      <c r="QXY104" s="631"/>
      <c r="QXZ104" s="631"/>
      <c r="QYA104" s="631"/>
      <c r="QYB104" s="631"/>
      <c r="QYC104" s="631"/>
      <c r="QYD104" s="631"/>
      <c r="QYE104" s="631"/>
      <c r="QYF104" s="631"/>
      <c r="QYG104" s="631"/>
      <c r="QYH104" s="631"/>
      <c r="QYI104" s="631"/>
      <c r="QYJ104" s="631"/>
      <c r="QYK104" s="631"/>
      <c r="QYL104" s="631"/>
      <c r="QYM104" s="631"/>
      <c r="QYN104" s="631"/>
      <c r="QYO104" s="631"/>
      <c r="QYP104" s="631"/>
      <c r="QYQ104" s="631"/>
      <c r="QYR104" s="631"/>
      <c r="QYS104" s="631"/>
      <c r="QYT104" s="631"/>
      <c r="QYU104" s="631"/>
      <c r="QYV104" s="631"/>
      <c r="QYW104" s="631"/>
      <c r="QYX104" s="631"/>
      <c r="QYY104" s="631"/>
      <c r="QYZ104" s="631"/>
      <c r="QZA104" s="631"/>
      <c r="QZB104" s="631"/>
      <c r="QZC104" s="631"/>
      <c r="QZD104" s="631"/>
      <c r="QZE104" s="631"/>
      <c r="QZF104" s="631"/>
      <c r="QZG104" s="631"/>
      <c r="QZH104" s="631"/>
      <c r="QZI104" s="631"/>
      <c r="QZJ104" s="631"/>
      <c r="QZK104" s="631"/>
      <c r="QZL104" s="631"/>
      <c r="QZM104" s="631"/>
      <c r="QZN104" s="631"/>
      <c r="QZO104" s="631"/>
      <c r="QZP104" s="631"/>
      <c r="QZQ104" s="631"/>
      <c r="QZR104" s="631"/>
      <c r="QZS104" s="631"/>
      <c r="QZT104" s="631"/>
      <c r="QZU104" s="631"/>
      <c r="QZV104" s="631"/>
      <c r="QZW104" s="631"/>
      <c r="QZX104" s="631"/>
      <c r="QZY104" s="631"/>
      <c r="QZZ104" s="631"/>
      <c r="RAA104" s="631"/>
      <c r="RAB104" s="631"/>
      <c r="RAC104" s="631"/>
      <c r="RAD104" s="631"/>
      <c r="RAE104" s="631"/>
      <c r="RAF104" s="631"/>
      <c r="RAG104" s="631"/>
      <c r="RAH104" s="631"/>
      <c r="RAI104" s="631"/>
      <c r="RAJ104" s="631"/>
      <c r="RAK104" s="631"/>
      <c r="RAL104" s="631"/>
      <c r="RAM104" s="631"/>
      <c r="RAN104" s="631"/>
      <c r="RAO104" s="631"/>
      <c r="RAP104" s="631"/>
      <c r="RAQ104" s="631"/>
      <c r="RAR104" s="631"/>
      <c r="RAS104" s="631"/>
      <c r="RAT104" s="631"/>
      <c r="RAU104" s="631"/>
      <c r="RAV104" s="631"/>
      <c r="RAW104" s="631"/>
      <c r="RAX104" s="631"/>
      <c r="RAY104" s="631"/>
      <c r="RAZ104" s="631"/>
      <c r="RBA104" s="631"/>
      <c r="RBB104" s="631"/>
      <c r="RBC104" s="631"/>
      <c r="RBD104" s="631"/>
      <c r="RBE104" s="631"/>
      <c r="RBF104" s="631"/>
      <c r="RBG104" s="631"/>
      <c r="RBH104" s="631"/>
      <c r="RBI104" s="631"/>
      <c r="RBJ104" s="631"/>
      <c r="RBK104" s="631"/>
      <c r="RBL104" s="631"/>
      <c r="RBM104" s="631"/>
      <c r="RBN104" s="631"/>
      <c r="RBO104" s="631"/>
      <c r="RBP104" s="631"/>
      <c r="RBQ104" s="631"/>
      <c r="RBR104" s="631"/>
      <c r="RBS104" s="631"/>
      <c r="RBT104" s="631"/>
      <c r="RBU104" s="631"/>
      <c r="RBV104" s="631"/>
      <c r="RBW104" s="631"/>
      <c r="RBX104" s="631"/>
      <c r="RBY104" s="631"/>
      <c r="RBZ104" s="631"/>
      <c r="RCA104" s="631"/>
      <c r="RCB104" s="631"/>
      <c r="RCC104" s="631"/>
      <c r="RCD104" s="631"/>
      <c r="RCE104" s="631"/>
      <c r="RCF104" s="631"/>
      <c r="RCG104" s="631"/>
      <c r="RCH104" s="631"/>
      <c r="RCI104" s="631"/>
      <c r="RCJ104" s="631"/>
      <c r="RCK104" s="631"/>
      <c r="RCL104" s="631"/>
      <c r="RCM104" s="631"/>
      <c r="RCN104" s="631"/>
      <c r="RCO104" s="631"/>
      <c r="RCP104" s="631"/>
      <c r="RCQ104" s="631"/>
      <c r="RCR104" s="631"/>
      <c r="RCS104" s="631"/>
      <c r="RCT104" s="631"/>
      <c r="RCU104" s="631"/>
      <c r="RCV104" s="631"/>
      <c r="RCW104" s="631"/>
      <c r="RCX104" s="631"/>
      <c r="RCY104" s="631"/>
      <c r="RCZ104" s="631"/>
      <c r="RDA104" s="631"/>
      <c r="RDB104" s="631"/>
      <c r="RDC104" s="631"/>
      <c r="RDD104" s="631"/>
      <c r="RDE104" s="631"/>
      <c r="RDF104" s="631"/>
      <c r="RDG104" s="631"/>
      <c r="RDH104" s="631"/>
      <c r="RDI104" s="631"/>
      <c r="RDJ104" s="631"/>
      <c r="RDK104" s="631"/>
      <c r="RDL104" s="631"/>
      <c r="RDM104" s="631"/>
      <c r="RDN104" s="631"/>
      <c r="RDO104" s="631"/>
      <c r="RDP104" s="631"/>
      <c r="RDQ104" s="631"/>
      <c r="RDR104" s="631"/>
      <c r="RDS104" s="631"/>
      <c r="RDT104" s="631"/>
      <c r="RDU104" s="631"/>
      <c r="RDV104" s="631"/>
      <c r="RDW104" s="631"/>
      <c r="RDX104" s="631"/>
      <c r="RDY104" s="631"/>
      <c r="RDZ104" s="631"/>
      <c r="REA104" s="631"/>
      <c r="REB104" s="631"/>
      <c r="REC104" s="631"/>
      <c r="RED104" s="631"/>
      <c r="REE104" s="631"/>
      <c r="REF104" s="631"/>
      <c r="REG104" s="631"/>
      <c r="REH104" s="631"/>
      <c r="REI104" s="631"/>
      <c r="REJ104" s="631"/>
      <c r="REK104" s="631"/>
      <c r="REL104" s="631"/>
      <c r="REM104" s="631"/>
      <c r="REN104" s="631"/>
      <c r="REO104" s="631"/>
      <c r="REP104" s="631"/>
      <c r="REQ104" s="631"/>
      <c r="RER104" s="631"/>
      <c r="RES104" s="631"/>
      <c r="RET104" s="631"/>
      <c r="REU104" s="631"/>
      <c r="REV104" s="631"/>
      <c r="REW104" s="631"/>
      <c r="REX104" s="631"/>
      <c r="REY104" s="631"/>
      <c r="REZ104" s="631"/>
      <c r="RFA104" s="631"/>
      <c r="RFB104" s="631"/>
      <c r="RFC104" s="631"/>
      <c r="RFD104" s="631"/>
      <c r="RFE104" s="631"/>
      <c r="RFF104" s="631"/>
      <c r="RFG104" s="631"/>
      <c r="RFH104" s="631"/>
      <c r="RFI104" s="631"/>
      <c r="RFJ104" s="631"/>
      <c r="RFK104" s="631"/>
      <c r="RFL104" s="631"/>
      <c r="RFM104" s="631"/>
      <c r="RFN104" s="631"/>
      <c r="RFO104" s="631"/>
      <c r="RFP104" s="631"/>
      <c r="RFQ104" s="631"/>
      <c r="RFR104" s="631"/>
      <c r="RFS104" s="631"/>
      <c r="RFT104" s="631"/>
      <c r="RFU104" s="631"/>
      <c r="RFV104" s="631"/>
      <c r="RFW104" s="631"/>
      <c r="RFX104" s="631"/>
      <c r="RFY104" s="631"/>
      <c r="RFZ104" s="631"/>
      <c r="RGA104" s="631"/>
      <c r="RGB104" s="631"/>
      <c r="RGC104" s="631"/>
      <c r="RGD104" s="631"/>
      <c r="RGE104" s="631"/>
      <c r="RGF104" s="631"/>
      <c r="RGG104" s="631"/>
      <c r="RGH104" s="631"/>
      <c r="RGI104" s="631"/>
      <c r="RGJ104" s="631"/>
      <c r="RGK104" s="631"/>
      <c r="RGL104" s="631"/>
      <c r="RGM104" s="631"/>
      <c r="RGN104" s="631"/>
      <c r="RGO104" s="631"/>
      <c r="RGP104" s="631"/>
      <c r="RGQ104" s="631"/>
      <c r="RGR104" s="631"/>
      <c r="RGS104" s="631"/>
      <c r="RGT104" s="631"/>
      <c r="RGU104" s="631"/>
      <c r="RGV104" s="631"/>
      <c r="RGW104" s="631"/>
      <c r="RGX104" s="631"/>
      <c r="RGY104" s="631"/>
      <c r="RGZ104" s="631"/>
      <c r="RHA104" s="631"/>
      <c r="RHB104" s="631"/>
      <c r="RHC104" s="631"/>
      <c r="RHD104" s="631"/>
      <c r="RHE104" s="631"/>
      <c r="RHF104" s="631"/>
      <c r="RHG104" s="631"/>
      <c r="RHH104" s="631"/>
      <c r="RHI104" s="631"/>
      <c r="RHJ104" s="631"/>
      <c r="RHK104" s="631"/>
      <c r="RHL104" s="631"/>
      <c r="RHM104" s="631"/>
      <c r="RHN104" s="631"/>
      <c r="RHO104" s="631"/>
      <c r="RHP104" s="631"/>
      <c r="RHQ104" s="631"/>
      <c r="RHR104" s="631"/>
      <c r="RHS104" s="631"/>
      <c r="RHT104" s="631"/>
      <c r="RHU104" s="631"/>
      <c r="RHV104" s="631"/>
      <c r="RHW104" s="631"/>
      <c r="RHX104" s="631"/>
      <c r="RHY104" s="631"/>
      <c r="RHZ104" s="631"/>
      <c r="RIA104" s="631"/>
      <c r="RIB104" s="631"/>
      <c r="RIC104" s="631"/>
      <c r="RID104" s="631"/>
      <c r="RIE104" s="631"/>
      <c r="RIF104" s="631"/>
      <c r="RIG104" s="631"/>
      <c r="RIH104" s="631"/>
      <c r="RII104" s="631"/>
      <c r="RIJ104" s="631"/>
      <c r="RIK104" s="631"/>
      <c r="RIL104" s="631"/>
      <c r="RIM104" s="631"/>
      <c r="RIN104" s="631"/>
      <c r="RIO104" s="631"/>
      <c r="RIP104" s="631"/>
      <c r="RIQ104" s="631"/>
      <c r="RIR104" s="631"/>
      <c r="RIS104" s="631"/>
      <c r="RIT104" s="631"/>
      <c r="RIU104" s="631"/>
      <c r="RIV104" s="631"/>
      <c r="RIW104" s="631"/>
      <c r="RIX104" s="631"/>
      <c r="RIY104" s="631"/>
      <c r="RIZ104" s="631"/>
      <c r="RJA104" s="631"/>
      <c r="RJB104" s="631"/>
      <c r="RJC104" s="631"/>
      <c r="RJD104" s="631"/>
      <c r="RJE104" s="631"/>
      <c r="RJF104" s="631"/>
      <c r="RJG104" s="631"/>
      <c r="RJH104" s="631"/>
      <c r="RJI104" s="631"/>
      <c r="RJJ104" s="631"/>
      <c r="RJK104" s="631"/>
      <c r="RJL104" s="631"/>
      <c r="RJM104" s="631"/>
      <c r="RJN104" s="631"/>
      <c r="RJO104" s="631"/>
      <c r="RJP104" s="631"/>
      <c r="RJQ104" s="631"/>
      <c r="RJR104" s="631"/>
      <c r="RJS104" s="631"/>
      <c r="RJT104" s="631"/>
      <c r="RJU104" s="631"/>
      <c r="RJV104" s="631"/>
      <c r="RJW104" s="631"/>
      <c r="RJX104" s="631"/>
      <c r="RJY104" s="631"/>
      <c r="RJZ104" s="631"/>
      <c r="RKA104" s="631"/>
      <c r="RKB104" s="631"/>
      <c r="RKC104" s="631"/>
      <c r="RKD104" s="631"/>
      <c r="RKE104" s="631"/>
      <c r="RKF104" s="631"/>
      <c r="RKG104" s="631"/>
      <c r="RKH104" s="631"/>
      <c r="RKI104" s="631"/>
      <c r="RKJ104" s="631"/>
      <c r="RKK104" s="631"/>
      <c r="RKL104" s="631"/>
      <c r="RKM104" s="631"/>
      <c r="RKN104" s="631"/>
      <c r="RKO104" s="631"/>
      <c r="RKP104" s="631"/>
      <c r="RKQ104" s="631"/>
      <c r="RKR104" s="631"/>
      <c r="RKS104" s="631"/>
      <c r="RKT104" s="631"/>
      <c r="RKU104" s="631"/>
      <c r="RKV104" s="631"/>
      <c r="RKW104" s="631"/>
      <c r="RKX104" s="631"/>
      <c r="RKY104" s="631"/>
      <c r="RKZ104" s="631"/>
      <c r="RLA104" s="631"/>
      <c r="RLB104" s="631"/>
      <c r="RLC104" s="631"/>
      <c r="RLD104" s="631"/>
      <c r="RLE104" s="631"/>
      <c r="RLF104" s="631"/>
      <c r="RLG104" s="631"/>
      <c r="RLH104" s="631"/>
      <c r="RLI104" s="631"/>
      <c r="RLJ104" s="631"/>
      <c r="RLK104" s="631"/>
      <c r="RLL104" s="631"/>
      <c r="RLM104" s="631"/>
      <c r="RLN104" s="631"/>
      <c r="RLO104" s="631"/>
      <c r="RLP104" s="631"/>
      <c r="RLQ104" s="631"/>
      <c r="RLR104" s="631"/>
      <c r="RLS104" s="631"/>
      <c r="RLT104" s="631"/>
      <c r="RLU104" s="631"/>
      <c r="RLV104" s="631"/>
      <c r="RLW104" s="631"/>
      <c r="RLX104" s="631"/>
      <c r="RLY104" s="631"/>
      <c r="RLZ104" s="631"/>
      <c r="RMA104" s="631"/>
      <c r="RMB104" s="631"/>
      <c r="RMC104" s="631"/>
      <c r="RMD104" s="631"/>
      <c r="RME104" s="631"/>
      <c r="RMF104" s="631"/>
      <c r="RMG104" s="631"/>
      <c r="RMH104" s="631"/>
      <c r="RMI104" s="631"/>
      <c r="RMJ104" s="631"/>
      <c r="RMK104" s="631"/>
      <c r="RML104" s="631"/>
      <c r="RMM104" s="631"/>
      <c r="RMN104" s="631"/>
      <c r="RMO104" s="631"/>
      <c r="RMP104" s="631"/>
      <c r="RMQ104" s="631"/>
      <c r="RMR104" s="631"/>
      <c r="RMS104" s="631"/>
      <c r="RMT104" s="631"/>
      <c r="RMU104" s="631"/>
      <c r="RMV104" s="631"/>
      <c r="RMW104" s="631"/>
      <c r="RMX104" s="631"/>
      <c r="RMY104" s="631"/>
      <c r="RMZ104" s="631"/>
      <c r="RNA104" s="631"/>
      <c r="RNB104" s="631"/>
      <c r="RNC104" s="631"/>
      <c r="RND104" s="631"/>
      <c r="RNE104" s="631"/>
      <c r="RNF104" s="631"/>
      <c r="RNG104" s="631"/>
      <c r="RNH104" s="631"/>
      <c r="RNI104" s="631"/>
      <c r="RNJ104" s="631"/>
      <c r="RNK104" s="631"/>
      <c r="RNL104" s="631"/>
      <c r="RNM104" s="631"/>
      <c r="RNN104" s="631"/>
      <c r="RNO104" s="631"/>
      <c r="RNP104" s="631"/>
      <c r="RNQ104" s="631"/>
      <c r="RNR104" s="631"/>
      <c r="RNS104" s="631"/>
      <c r="RNT104" s="631"/>
      <c r="RNU104" s="631"/>
      <c r="RNV104" s="631"/>
      <c r="RNW104" s="631"/>
      <c r="RNX104" s="631"/>
      <c r="RNY104" s="631"/>
      <c r="RNZ104" s="631"/>
      <c r="ROA104" s="631"/>
      <c r="ROB104" s="631"/>
      <c r="ROC104" s="631"/>
      <c r="ROD104" s="631"/>
      <c r="ROE104" s="631"/>
      <c r="ROF104" s="631"/>
      <c r="ROG104" s="631"/>
      <c r="ROH104" s="631"/>
      <c r="ROI104" s="631"/>
      <c r="ROJ104" s="631"/>
      <c r="ROK104" s="631"/>
      <c r="ROL104" s="631"/>
      <c r="ROM104" s="631"/>
      <c r="RON104" s="631"/>
      <c r="ROO104" s="631"/>
      <c r="ROP104" s="631"/>
      <c r="ROQ104" s="631"/>
      <c r="ROR104" s="631"/>
      <c r="ROS104" s="631"/>
      <c r="ROT104" s="631"/>
      <c r="ROU104" s="631"/>
      <c r="ROV104" s="631"/>
      <c r="ROW104" s="631"/>
      <c r="ROX104" s="631"/>
      <c r="ROY104" s="631"/>
      <c r="ROZ104" s="631"/>
      <c r="RPA104" s="631"/>
      <c r="RPB104" s="631"/>
      <c r="RPC104" s="631"/>
      <c r="RPD104" s="631"/>
      <c r="RPE104" s="631"/>
      <c r="RPF104" s="631"/>
      <c r="RPG104" s="631"/>
      <c r="RPH104" s="631"/>
      <c r="RPI104" s="631"/>
      <c r="RPJ104" s="631"/>
      <c r="RPK104" s="631"/>
      <c r="RPL104" s="631"/>
      <c r="RPM104" s="631"/>
      <c r="RPN104" s="631"/>
      <c r="RPO104" s="631"/>
      <c r="RPP104" s="631"/>
      <c r="RPQ104" s="631"/>
      <c r="RPR104" s="631"/>
      <c r="RPS104" s="631"/>
      <c r="RPT104" s="631"/>
      <c r="RPU104" s="631"/>
      <c r="RPV104" s="631"/>
      <c r="RPW104" s="631"/>
      <c r="RPX104" s="631"/>
      <c r="RPY104" s="631"/>
      <c r="RPZ104" s="631"/>
      <c r="RQA104" s="631"/>
      <c r="RQB104" s="631"/>
      <c r="RQC104" s="631"/>
      <c r="RQD104" s="631"/>
      <c r="RQE104" s="631"/>
      <c r="RQF104" s="631"/>
      <c r="RQG104" s="631"/>
      <c r="RQH104" s="631"/>
      <c r="RQI104" s="631"/>
      <c r="RQJ104" s="631"/>
      <c r="RQK104" s="631"/>
      <c r="RQL104" s="631"/>
      <c r="RQM104" s="631"/>
      <c r="RQN104" s="631"/>
      <c r="RQO104" s="631"/>
      <c r="RQP104" s="631"/>
      <c r="RQQ104" s="631"/>
      <c r="RQR104" s="631"/>
      <c r="RQS104" s="631"/>
      <c r="RQT104" s="631"/>
      <c r="RQU104" s="631"/>
      <c r="RQV104" s="631"/>
      <c r="RQW104" s="631"/>
      <c r="RQX104" s="631"/>
      <c r="RQY104" s="631"/>
      <c r="RQZ104" s="631"/>
      <c r="RRA104" s="631"/>
      <c r="RRB104" s="631"/>
      <c r="RRC104" s="631"/>
      <c r="RRD104" s="631"/>
      <c r="RRE104" s="631"/>
      <c r="RRF104" s="631"/>
      <c r="RRG104" s="631"/>
      <c r="RRH104" s="631"/>
      <c r="RRI104" s="631"/>
      <c r="RRJ104" s="631"/>
      <c r="RRK104" s="631"/>
      <c r="RRL104" s="631"/>
      <c r="RRM104" s="631"/>
      <c r="RRN104" s="631"/>
      <c r="RRO104" s="631"/>
      <c r="RRP104" s="631"/>
      <c r="RRQ104" s="631"/>
      <c r="RRR104" s="631"/>
      <c r="RRS104" s="631"/>
      <c r="RRT104" s="631"/>
      <c r="RRU104" s="631"/>
      <c r="RRV104" s="631"/>
      <c r="RRW104" s="631"/>
      <c r="RRX104" s="631"/>
      <c r="RRY104" s="631"/>
      <c r="RRZ104" s="631"/>
      <c r="RSA104" s="631"/>
      <c r="RSB104" s="631"/>
      <c r="RSC104" s="631"/>
      <c r="RSD104" s="631"/>
      <c r="RSE104" s="631"/>
      <c r="RSF104" s="631"/>
      <c r="RSG104" s="631"/>
      <c r="RSH104" s="631"/>
      <c r="RSI104" s="631"/>
      <c r="RSJ104" s="631"/>
      <c r="RSK104" s="631"/>
      <c r="RSL104" s="631"/>
      <c r="RSM104" s="631"/>
      <c r="RSN104" s="631"/>
      <c r="RSO104" s="631"/>
      <c r="RSP104" s="631"/>
      <c r="RSQ104" s="631"/>
      <c r="RSR104" s="631"/>
      <c r="RSS104" s="631"/>
      <c r="RST104" s="631"/>
      <c r="RSU104" s="631"/>
      <c r="RSV104" s="631"/>
      <c r="RSW104" s="631"/>
      <c r="RSX104" s="631"/>
      <c r="RSY104" s="631"/>
      <c r="RSZ104" s="631"/>
      <c r="RTA104" s="631"/>
      <c r="RTB104" s="631"/>
      <c r="RTC104" s="631"/>
      <c r="RTD104" s="631"/>
      <c r="RTE104" s="631"/>
      <c r="RTF104" s="631"/>
      <c r="RTG104" s="631"/>
      <c r="RTH104" s="631"/>
      <c r="RTI104" s="631"/>
      <c r="RTJ104" s="631"/>
      <c r="RTK104" s="631"/>
      <c r="RTL104" s="631"/>
      <c r="RTM104" s="631"/>
      <c r="RTN104" s="631"/>
      <c r="RTO104" s="631"/>
      <c r="RTP104" s="631"/>
      <c r="RTQ104" s="631"/>
      <c r="RTR104" s="631"/>
      <c r="RTS104" s="631"/>
      <c r="RTT104" s="631"/>
      <c r="RTU104" s="631"/>
      <c r="RTV104" s="631"/>
      <c r="RTW104" s="631"/>
      <c r="RTX104" s="631"/>
      <c r="RTY104" s="631"/>
      <c r="RTZ104" s="631"/>
      <c r="RUA104" s="631"/>
      <c r="RUB104" s="631"/>
      <c r="RUC104" s="631"/>
      <c r="RUD104" s="631"/>
      <c r="RUE104" s="631"/>
      <c r="RUF104" s="631"/>
      <c r="RUG104" s="631"/>
      <c r="RUH104" s="631"/>
      <c r="RUI104" s="631"/>
      <c r="RUJ104" s="631"/>
      <c r="RUK104" s="631"/>
      <c r="RUL104" s="631"/>
      <c r="RUM104" s="631"/>
      <c r="RUN104" s="631"/>
      <c r="RUO104" s="631"/>
      <c r="RUP104" s="631"/>
      <c r="RUQ104" s="631"/>
      <c r="RUR104" s="631"/>
      <c r="RUS104" s="631"/>
      <c r="RUT104" s="631"/>
      <c r="RUU104" s="631"/>
      <c r="RUV104" s="631"/>
      <c r="RUW104" s="631"/>
      <c r="RUX104" s="631"/>
      <c r="RUY104" s="631"/>
      <c r="RUZ104" s="631"/>
      <c r="RVA104" s="631"/>
      <c r="RVB104" s="631"/>
      <c r="RVC104" s="631"/>
      <c r="RVD104" s="631"/>
      <c r="RVE104" s="631"/>
      <c r="RVF104" s="631"/>
      <c r="RVG104" s="631"/>
      <c r="RVH104" s="631"/>
      <c r="RVI104" s="631"/>
      <c r="RVJ104" s="631"/>
      <c r="RVK104" s="631"/>
      <c r="RVL104" s="631"/>
      <c r="RVM104" s="631"/>
      <c r="RVN104" s="631"/>
      <c r="RVO104" s="631"/>
      <c r="RVP104" s="631"/>
      <c r="RVQ104" s="631"/>
      <c r="RVR104" s="631"/>
      <c r="RVS104" s="631"/>
      <c r="RVT104" s="631"/>
      <c r="RVU104" s="631"/>
      <c r="RVV104" s="631"/>
      <c r="RVW104" s="631"/>
      <c r="RVX104" s="631"/>
      <c r="RVY104" s="631"/>
      <c r="RVZ104" s="631"/>
      <c r="RWA104" s="631"/>
      <c r="RWB104" s="631"/>
      <c r="RWC104" s="631"/>
      <c r="RWD104" s="631"/>
      <c r="RWE104" s="631"/>
      <c r="RWF104" s="631"/>
      <c r="RWG104" s="631"/>
      <c r="RWH104" s="631"/>
      <c r="RWI104" s="631"/>
      <c r="RWJ104" s="631"/>
      <c r="RWK104" s="631"/>
      <c r="RWL104" s="631"/>
      <c r="RWM104" s="631"/>
      <c r="RWN104" s="631"/>
      <c r="RWO104" s="631"/>
      <c r="RWP104" s="631"/>
      <c r="RWQ104" s="631"/>
      <c r="RWR104" s="631"/>
      <c r="RWS104" s="631"/>
      <c r="RWT104" s="631"/>
      <c r="RWU104" s="631"/>
      <c r="RWV104" s="631"/>
      <c r="RWW104" s="631"/>
      <c r="RWX104" s="631"/>
      <c r="RWY104" s="631"/>
      <c r="RWZ104" s="631"/>
      <c r="RXA104" s="631"/>
      <c r="RXB104" s="631"/>
      <c r="RXC104" s="631"/>
      <c r="RXD104" s="631"/>
      <c r="RXE104" s="631"/>
      <c r="RXF104" s="631"/>
      <c r="RXG104" s="631"/>
      <c r="RXH104" s="631"/>
      <c r="RXI104" s="631"/>
      <c r="RXJ104" s="631"/>
      <c r="RXK104" s="631"/>
      <c r="RXL104" s="631"/>
      <c r="RXM104" s="631"/>
      <c r="RXN104" s="631"/>
      <c r="RXO104" s="631"/>
      <c r="RXP104" s="631"/>
      <c r="RXQ104" s="631"/>
      <c r="RXR104" s="631"/>
      <c r="RXS104" s="631"/>
      <c r="RXT104" s="631"/>
      <c r="RXU104" s="631"/>
      <c r="RXV104" s="631"/>
      <c r="RXW104" s="631"/>
      <c r="RXX104" s="631"/>
      <c r="RXY104" s="631"/>
      <c r="RXZ104" s="631"/>
      <c r="RYA104" s="631"/>
      <c r="RYB104" s="631"/>
      <c r="RYC104" s="631"/>
      <c r="RYD104" s="631"/>
      <c r="RYE104" s="631"/>
      <c r="RYF104" s="631"/>
      <c r="RYG104" s="631"/>
      <c r="RYH104" s="631"/>
      <c r="RYI104" s="631"/>
      <c r="RYJ104" s="631"/>
      <c r="RYK104" s="631"/>
      <c r="RYL104" s="631"/>
      <c r="RYM104" s="631"/>
      <c r="RYN104" s="631"/>
      <c r="RYO104" s="631"/>
      <c r="RYP104" s="631"/>
      <c r="RYQ104" s="631"/>
      <c r="RYR104" s="631"/>
      <c r="RYS104" s="631"/>
      <c r="RYT104" s="631"/>
      <c r="RYU104" s="631"/>
      <c r="RYV104" s="631"/>
      <c r="RYW104" s="631"/>
      <c r="RYX104" s="631"/>
      <c r="RYY104" s="631"/>
      <c r="RYZ104" s="631"/>
      <c r="RZA104" s="631"/>
      <c r="RZB104" s="631"/>
      <c r="RZC104" s="631"/>
      <c r="RZD104" s="631"/>
      <c r="RZE104" s="631"/>
      <c r="RZF104" s="631"/>
      <c r="RZG104" s="631"/>
      <c r="RZH104" s="631"/>
      <c r="RZI104" s="631"/>
      <c r="RZJ104" s="631"/>
      <c r="RZK104" s="631"/>
      <c r="RZL104" s="631"/>
      <c r="RZM104" s="631"/>
      <c r="RZN104" s="631"/>
      <c r="RZO104" s="631"/>
      <c r="RZP104" s="631"/>
      <c r="RZQ104" s="631"/>
      <c r="RZR104" s="631"/>
      <c r="RZS104" s="631"/>
      <c r="RZT104" s="631"/>
      <c r="RZU104" s="631"/>
      <c r="RZV104" s="631"/>
      <c r="RZW104" s="631"/>
      <c r="RZX104" s="631"/>
      <c r="RZY104" s="631"/>
      <c r="RZZ104" s="631"/>
      <c r="SAA104" s="631"/>
      <c r="SAB104" s="631"/>
      <c r="SAC104" s="631"/>
      <c r="SAD104" s="631"/>
      <c r="SAE104" s="631"/>
      <c r="SAF104" s="631"/>
      <c r="SAG104" s="631"/>
      <c r="SAH104" s="631"/>
      <c r="SAI104" s="631"/>
      <c r="SAJ104" s="631"/>
      <c r="SAK104" s="631"/>
      <c r="SAL104" s="631"/>
      <c r="SAM104" s="631"/>
      <c r="SAN104" s="631"/>
      <c r="SAO104" s="631"/>
      <c r="SAP104" s="631"/>
      <c r="SAQ104" s="631"/>
      <c r="SAR104" s="631"/>
      <c r="SAS104" s="631"/>
      <c r="SAT104" s="631"/>
      <c r="SAU104" s="631"/>
      <c r="SAV104" s="631"/>
      <c r="SAW104" s="631"/>
      <c r="SAX104" s="631"/>
      <c r="SAY104" s="631"/>
      <c r="SAZ104" s="631"/>
      <c r="SBA104" s="631"/>
      <c r="SBB104" s="631"/>
      <c r="SBC104" s="631"/>
      <c r="SBD104" s="631"/>
      <c r="SBE104" s="631"/>
      <c r="SBF104" s="631"/>
      <c r="SBG104" s="631"/>
      <c r="SBH104" s="631"/>
      <c r="SBI104" s="631"/>
      <c r="SBJ104" s="631"/>
      <c r="SBK104" s="631"/>
      <c r="SBL104" s="631"/>
      <c r="SBM104" s="631"/>
      <c r="SBN104" s="631"/>
      <c r="SBO104" s="631"/>
      <c r="SBP104" s="631"/>
      <c r="SBQ104" s="631"/>
      <c r="SBR104" s="631"/>
      <c r="SBS104" s="631"/>
      <c r="SBT104" s="631"/>
      <c r="SBU104" s="631"/>
      <c r="SBV104" s="631"/>
      <c r="SBW104" s="631"/>
      <c r="SBX104" s="631"/>
      <c r="SBY104" s="631"/>
      <c r="SBZ104" s="631"/>
      <c r="SCA104" s="631"/>
      <c r="SCB104" s="631"/>
      <c r="SCC104" s="631"/>
      <c r="SCD104" s="631"/>
      <c r="SCE104" s="631"/>
      <c r="SCF104" s="631"/>
      <c r="SCG104" s="631"/>
      <c r="SCH104" s="631"/>
      <c r="SCI104" s="631"/>
      <c r="SCJ104" s="631"/>
      <c r="SCK104" s="631"/>
      <c r="SCL104" s="631"/>
      <c r="SCM104" s="631"/>
      <c r="SCN104" s="631"/>
      <c r="SCO104" s="631"/>
      <c r="SCP104" s="631"/>
      <c r="SCQ104" s="631"/>
      <c r="SCR104" s="631"/>
      <c r="SCS104" s="631"/>
      <c r="SCT104" s="631"/>
      <c r="SCU104" s="631"/>
      <c r="SCV104" s="631"/>
      <c r="SCW104" s="631"/>
      <c r="SCX104" s="631"/>
      <c r="SCY104" s="631"/>
      <c r="SCZ104" s="631"/>
      <c r="SDA104" s="631"/>
      <c r="SDB104" s="631"/>
      <c r="SDC104" s="631"/>
      <c r="SDD104" s="631"/>
      <c r="SDE104" s="631"/>
      <c r="SDF104" s="631"/>
      <c r="SDG104" s="631"/>
      <c r="SDH104" s="631"/>
      <c r="SDI104" s="631"/>
      <c r="SDJ104" s="631"/>
      <c r="SDK104" s="631"/>
      <c r="SDL104" s="631"/>
      <c r="SDM104" s="631"/>
      <c r="SDN104" s="631"/>
      <c r="SDO104" s="631"/>
      <c r="SDP104" s="631"/>
      <c r="SDQ104" s="631"/>
      <c r="SDR104" s="631"/>
      <c r="SDS104" s="631"/>
      <c r="SDT104" s="631"/>
      <c r="SDU104" s="631"/>
      <c r="SDV104" s="631"/>
      <c r="SDW104" s="631"/>
      <c r="SDX104" s="631"/>
      <c r="SDY104" s="631"/>
      <c r="SDZ104" s="631"/>
      <c r="SEA104" s="631"/>
      <c r="SEB104" s="631"/>
      <c r="SEC104" s="631"/>
      <c r="SED104" s="631"/>
      <c r="SEE104" s="631"/>
      <c r="SEF104" s="631"/>
      <c r="SEG104" s="631"/>
      <c r="SEH104" s="631"/>
      <c r="SEI104" s="631"/>
      <c r="SEJ104" s="631"/>
      <c r="SEK104" s="631"/>
      <c r="SEL104" s="631"/>
      <c r="SEM104" s="631"/>
      <c r="SEN104" s="631"/>
      <c r="SEO104" s="631"/>
      <c r="SEP104" s="631"/>
      <c r="SEQ104" s="631"/>
      <c r="SER104" s="631"/>
      <c r="SES104" s="631"/>
      <c r="SET104" s="631"/>
      <c r="SEU104" s="631"/>
      <c r="SEV104" s="631"/>
      <c r="SEW104" s="631"/>
      <c r="SEX104" s="631"/>
      <c r="SEY104" s="631"/>
      <c r="SEZ104" s="631"/>
      <c r="SFA104" s="631"/>
      <c r="SFB104" s="631"/>
      <c r="SFC104" s="631"/>
      <c r="SFD104" s="631"/>
      <c r="SFE104" s="631"/>
      <c r="SFF104" s="631"/>
      <c r="SFG104" s="631"/>
      <c r="SFH104" s="631"/>
      <c r="SFI104" s="631"/>
      <c r="SFJ104" s="631"/>
      <c r="SFK104" s="631"/>
      <c r="SFL104" s="631"/>
      <c r="SFM104" s="631"/>
      <c r="SFN104" s="631"/>
      <c r="SFO104" s="631"/>
      <c r="SFP104" s="631"/>
      <c r="SFQ104" s="631"/>
      <c r="SFR104" s="631"/>
      <c r="SFS104" s="631"/>
      <c r="SFT104" s="631"/>
      <c r="SFU104" s="631"/>
      <c r="SFV104" s="631"/>
      <c r="SFW104" s="631"/>
      <c r="SFX104" s="631"/>
      <c r="SFY104" s="631"/>
      <c r="SFZ104" s="631"/>
      <c r="SGA104" s="631"/>
      <c r="SGB104" s="631"/>
      <c r="SGC104" s="631"/>
      <c r="SGD104" s="631"/>
      <c r="SGE104" s="631"/>
      <c r="SGF104" s="631"/>
      <c r="SGG104" s="631"/>
      <c r="SGH104" s="631"/>
      <c r="SGI104" s="631"/>
      <c r="SGJ104" s="631"/>
      <c r="SGK104" s="631"/>
      <c r="SGL104" s="631"/>
      <c r="SGM104" s="631"/>
      <c r="SGN104" s="631"/>
      <c r="SGO104" s="631"/>
      <c r="SGP104" s="631"/>
      <c r="SGQ104" s="631"/>
      <c r="SGR104" s="631"/>
      <c r="SGS104" s="631"/>
      <c r="SGT104" s="631"/>
      <c r="SGU104" s="631"/>
      <c r="SGV104" s="631"/>
      <c r="SGW104" s="631"/>
      <c r="SGX104" s="631"/>
      <c r="SGY104" s="631"/>
      <c r="SGZ104" s="631"/>
      <c r="SHA104" s="631"/>
      <c r="SHB104" s="631"/>
      <c r="SHC104" s="631"/>
      <c r="SHD104" s="631"/>
      <c r="SHE104" s="631"/>
      <c r="SHF104" s="631"/>
      <c r="SHG104" s="631"/>
      <c r="SHH104" s="631"/>
      <c r="SHI104" s="631"/>
      <c r="SHJ104" s="631"/>
      <c r="SHK104" s="631"/>
      <c r="SHL104" s="631"/>
      <c r="SHM104" s="631"/>
      <c r="SHN104" s="631"/>
      <c r="SHO104" s="631"/>
      <c r="SHP104" s="631"/>
      <c r="SHQ104" s="631"/>
      <c r="SHR104" s="631"/>
      <c r="SHS104" s="631"/>
      <c r="SHT104" s="631"/>
      <c r="SHU104" s="631"/>
      <c r="SHV104" s="631"/>
      <c r="SHW104" s="631"/>
      <c r="SHX104" s="631"/>
      <c r="SHY104" s="631"/>
      <c r="SHZ104" s="631"/>
      <c r="SIA104" s="631"/>
      <c r="SIB104" s="631"/>
      <c r="SIC104" s="631"/>
      <c r="SID104" s="631"/>
      <c r="SIE104" s="631"/>
      <c r="SIF104" s="631"/>
      <c r="SIG104" s="631"/>
      <c r="SIH104" s="631"/>
      <c r="SII104" s="631"/>
      <c r="SIJ104" s="631"/>
      <c r="SIK104" s="631"/>
      <c r="SIL104" s="631"/>
      <c r="SIM104" s="631"/>
      <c r="SIN104" s="631"/>
      <c r="SIO104" s="631"/>
      <c r="SIP104" s="631"/>
      <c r="SIQ104" s="631"/>
      <c r="SIR104" s="631"/>
      <c r="SIS104" s="631"/>
      <c r="SIT104" s="631"/>
      <c r="SIU104" s="631"/>
      <c r="SIV104" s="631"/>
      <c r="SIW104" s="631"/>
      <c r="SIX104" s="631"/>
      <c r="SIY104" s="631"/>
      <c r="SIZ104" s="631"/>
      <c r="SJA104" s="631"/>
      <c r="SJB104" s="631"/>
      <c r="SJC104" s="631"/>
      <c r="SJD104" s="631"/>
      <c r="SJE104" s="631"/>
      <c r="SJF104" s="631"/>
      <c r="SJG104" s="631"/>
      <c r="SJH104" s="631"/>
      <c r="SJI104" s="631"/>
      <c r="SJJ104" s="631"/>
      <c r="SJK104" s="631"/>
      <c r="SJL104" s="631"/>
      <c r="SJM104" s="631"/>
      <c r="SJN104" s="631"/>
      <c r="SJO104" s="631"/>
      <c r="SJP104" s="631"/>
      <c r="SJQ104" s="631"/>
      <c r="SJR104" s="631"/>
      <c r="SJS104" s="631"/>
      <c r="SJT104" s="631"/>
      <c r="SJU104" s="631"/>
      <c r="SJV104" s="631"/>
      <c r="SJW104" s="631"/>
      <c r="SJX104" s="631"/>
      <c r="SJY104" s="631"/>
      <c r="SJZ104" s="631"/>
      <c r="SKA104" s="631"/>
      <c r="SKB104" s="631"/>
      <c r="SKC104" s="631"/>
      <c r="SKD104" s="631"/>
      <c r="SKE104" s="631"/>
      <c r="SKF104" s="631"/>
      <c r="SKG104" s="631"/>
      <c r="SKH104" s="631"/>
      <c r="SKI104" s="631"/>
      <c r="SKJ104" s="631"/>
      <c r="SKK104" s="631"/>
      <c r="SKL104" s="631"/>
      <c r="SKM104" s="631"/>
      <c r="SKN104" s="631"/>
      <c r="SKO104" s="631"/>
      <c r="SKP104" s="631"/>
      <c r="SKQ104" s="631"/>
      <c r="SKR104" s="631"/>
      <c r="SKS104" s="631"/>
      <c r="SKT104" s="631"/>
      <c r="SKU104" s="631"/>
      <c r="SKV104" s="631"/>
      <c r="SKW104" s="631"/>
      <c r="SKX104" s="631"/>
      <c r="SKY104" s="631"/>
      <c r="SKZ104" s="631"/>
      <c r="SLA104" s="631"/>
      <c r="SLB104" s="631"/>
      <c r="SLC104" s="631"/>
      <c r="SLD104" s="631"/>
      <c r="SLE104" s="631"/>
      <c r="SLF104" s="631"/>
      <c r="SLG104" s="631"/>
      <c r="SLH104" s="631"/>
      <c r="SLI104" s="631"/>
      <c r="SLJ104" s="631"/>
      <c r="SLK104" s="631"/>
      <c r="SLL104" s="631"/>
      <c r="SLM104" s="631"/>
      <c r="SLN104" s="631"/>
      <c r="SLO104" s="631"/>
      <c r="SLP104" s="631"/>
      <c r="SLQ104" s="631"/>
      <c r="SLR104" s="631"/>
      <c r="SLS104" s="631"/>
      <c r="SLT104" s="631"/>
      <c r="SLU104" s="631"/>
      <c r="SLV104" s="631"/>
      <c r="SLW104" s="631"/>
      <c r="SLX104" s="631"/>
      <c r="SLY104" s="631"/>
      <c r="SLZ104" s="631"/>
      <c r="SMA104" s="631"/>
      <c r="SMB104" s="631"/>
      <c r="SMC104" s="631"/>
      <c r="SMD104" s="631"/>
      <c r="SME104" s="631"/>
      <c r="SMF104" s="631"/>
      <c r="SMG104" s="631"/>
      <c r="SMH104" s="631"/>
      <c r="SMI104" s="631"/>
      <c r="SMJ104" s="631"/>
      <c r="SMK104" s="631"/>
      <c r="SML104" s="631"/>
      <c r="SMM104" s="631"/>
      <c r="SMN104" s="631"/>
      <c r="SMO104" s="631"/>
      <c r="SMP104" s="631"/>
      <c r="SMQ104" s="631"/>
      <c r="SMR104" s="631"/>
      <c r="SMS104" s="631"/>
      <c r="SMT104" s="631"/>
      <c r="SMU104" s="631"/>
      <c r="SMV104" s="631"/>
      <c r="SMW104" s="631"/>
      <c r="SMX104" s="631"/>
      <c r="SMY104" s="631"/>
      <c r="SMZ104" s="631"/>
      <c r="SNA104" s="631"/>
      <c r="SNB104" s="631"/>
      <c r="SNC104" s="631"/>
      <c r="SND104" s="631"/>
      <c r="SNE104" s="631"/>
      <c r="SNF104" s="631"/>
      <c r="SNG104" s="631"/>
      <c r="SNH104" s="631"/>
      <c r="SNI104" s="631"/>
      <c r="SNJ104" s="631"/>
      <c r="SNK104" s="631"/>
      <c r="SNL104" s="631"/>
      <c r="SNM104" s="631"/>
      <c r="SNN104" s="631"/>
      <c r="SNO104" s="631"/>
      <c r="SNP104" s="631"/>
      <c r="SNQ104" s="631"/>
      <c r="SNR104" s="631"/>
      <c r="SNS104" s="631"/>
      <c r="SNT104" s="631"/>
      <c r="SNU104" s="631"/>
      <c r="SNV104" s="631"/>
      <c r="SNW104" s="631"/>
      <c r="SNX104" s="631"/>
      <c r="SNY104" s="631"/>
      <c r="SNZ104" s="631"/>
      <c r="SOA104" s="631"/>
      <c r="SOB104" s="631"/>
      <c r="SOC104" s="631"/>
      <c r="SOD104" s="631"/>
      <c r="SOE104" s="631"/>
      <c r="SOF104" s="631"/>
      <c r="SOG104" s="631"/>
      <c r="SOH104" s="631"/>
      <c r="SOI104" s="631"/>
      <c r="SOJ104" s="631"/>
      <c r="SOK104" s="631"/>
      <c r="SOL104" s="631"/>
      <c r="SOM104" s="631"/>
      <c r="SON104" s="631"/>
      <c r="SOO104" s="631"/>
      <c r="SOP104" s="631"/>
      <c r="SOQ104" s="631"/>
      <c r="SOR104" s="631"/>
      <c r="SOS104" s="631"/>
      <c r="SOT104" s="631"/>
      <c r="SOU104" s="631"/>
      <c r="SOV104" s="631"/>
      <c r="SOW104" s="631"/>
      <c r="SOX104" s="631"/>
      <c r="SOY104" s="631"/>
      <c r="SOZ104" s="631"/>
      <c r="SPA104" s="631"/>
      <c r="SPB104" s="631"/>
      <c r="SPC104" s="631"/>
      <c r="SPD104" s="631"/>
      <c r="SPE104" s="631"/>
      <c r="SPF104" s="631"/>
      <c r="SPG104" s="631"/>
      <c r="SPH104" s="631"/>
      <c r="SPI104" s="631"/>
      <c r="SPJ104" s="631"/>
      <c r="SPK104" s="631"/>
      <c r="SPL104" s="631"/>
      <c r="SPM104" s="631"/>
      <c r="SPN104" s="631"/>
      <c r="SPO104" s="631"/>
      <c r="SPP104" s="631"/>
      <c r="SPQ104" s="631"/>
      <c r="SPR104" s="631"/>
      <c r="SPS104" s="631"/>
      <c r="SPT104" s="631"/>
      <c r="SPU104" s="631"/>
      <c r="SPV104" s="631"/>
      <c r="SPW104" s="631"/>
      <c r="SPX104" s="631"/>
      <c r="SPY104" s="631"/>
      <c r="SPZ104" s="631"/>
      <c r="SQA104" s="631"/>
      <c r="SQB104" s="631"/>
      <c r="SQC104" s="631"/>
      <c r="SQD104" s="631"/>
      <c r="SQE104" s="631"/>
      <c r="SQF104" s="631"/>
      <c r="SQG104" s="631"/>
      <c r="SQH104" s="631"/>
      <c r="SQI104" s="631"/>
      <c r="SQJ104" s="631"/>
      <c r="SQK104" s="631"/>
      <c r="SQL104" s="631"/>
      <c r="SQM104" s="631"/>
      <c r="SQN104" s="631"/>
      <c r="SQO104" s="631"/>
      <c r="SQP104" s="631"/>
      <c r="SQQ104" s="631"/>
      <c r="SQR104" s="631"/>
      <c r="SQS104" s="631"/>
      <c r="SQT104" s="631"/>
      <c r="SQU104" s="631"/>
      <c r="SQV104" s="631"/>
      <c r="SQW104" s="631"/>
      <c r="SQX104" s="631"/>
      <c r="SQY104" s="631"/>
      <c r="SQZ104" s="631"/>
      <c r="SRA104" s="631"/>
      <c r="SRB104" s="631"/>
      <c r="SRC104" s="631"/>
      <c r="SRD104" s="631"/>
      <c r="SRE104" s="631"/>
      <c r="SRF104" s="631"/>
      <c r="SRG104" s="631"/>
      <c r="SRH104" s="631"/>
      <c r="SRI104" s="631"/>
      <c r="SRJ104" s="631"/>
      <c r="SRK104" s="631"/>
      <c r="SRL104" s="631"/>
      <c r="SRM104" s="631"/>
      <c r="SRN104" s="631"/>
      <c r="SRO104" s="631"/>
      <c r="SRP104" s="631"/>
      <c r="SRQ104" s="631"/>
      <c r="SRR104" s="631"/>
      <c r="SRS104" s="631"/>
      <c r="SRT104" s="631"/>
      <c r="SRU104" s="631"/>
      <c r="SRV104" s="631"/>
      <c r="SRW104" s="631"/>
      <c r="SRX104" s="631"/>
      <c r="SRY104" s="631"/>
      <c r="SRZ104" s="631"/>
      <c r="SSA104" s="631"/>
      <c r="SSB104" s="631"/>
      <c r="SSC104" s="631"/>
      <c r="SSD104" s="631"/>
      <c r="SSE104" s="631"/>
      <c r="SSF104" s="631"/>
      <c r="SSG104" s="631"/>
      <c r="SSH104" s="631"/>
      <c r="SSI104" s="631"/>
      <c r="SSJ104" s="631"/>
      <c r="SSK104" s="631"/>
      <c r="SSL104" s="631"/>
      <c r="SSM104" s="631"/>
      <c r="SSN104" s="631"/>
      <c r="SSO104" s="631"/>
      <c r="SSP104" s="631"/>
      <c r="SSQ104" s="631"/>
      <c r="SSR104" s="631"/>
      <c r="SSS104" s="631"/>
      <c r="SST104" s="631"/>
      <c r="SSU104" s="631"/>
      <c r="SSV104" s="631"/>
      <c r="SSW104" s="631"/>
      <c r="SSX104" s="631"/>
      <c r="SSY104" s="631"/>
      <c r="SSZ104" s="631"/>
      <c r="STA104" s="631"/>
      <c r="STB104" s="631"/>
      <c r="STC104" s="631"/>
      <c r="STD104" s="631"/>
      <c r="STE104" s="631"/>
      <c r="STF104" s="631"/>
      <c r="STG104" s="631"/>
      <c r="STH104" s="631"/>
      <c r="STI104" s="631"/>
      <c r="STJ104" s="631"/>
      <c r="STK104" s="631"/>
      <c r="STL104" s="631"/>
      <c r="STM104" s="631"/>
      <c r="STN104" s="631"/>
      <c r="STO104" s="631"/>
      <c r="STP104" s="631"/>
      <c r="STQ104" s="631"/>
      <c r="STR104" s="631"/>
      <c r="STS104" s="631"/>
      <c r="STT104" s="631"/>
      <c r="STU104" s="631"/>
      <c r="STV104" s="631"/>
      <c r="STW104" s="631"/>
      <c r="STX104" s="631"/>
      <c r="STY104" s="631"/>
      <c r="STZ104" s="631"/>
      <c r="SUA104" s="631"/>
      <c r="SUB104" s="631"/>
      <c r="SUC104" s="631"/>
      <c r="SUD104" s="631"/>
      <c r="SUE104" s="631"/>
      <c r="SUF104" s="631"/>
      <c r="SUG104" s="631"/>
      <c r="SUH104" s="631"/>
      <c r="SUI104" s="631"/>
      <c r="SUJ104" s="631"/>
      <c r="SUK104" s="631"/>
      <c r="SUL104" s="631"/>
      <c r="SUM104" s="631"/>
      <c r="SUN104" s="631"/>
      <c r="SUO104" s="631"/>
      <c r="SUP104" s="631"/>
      <c r="SUQ104" s="631"/>
      <c r="SUR104" s="631"/>
      <c r="SUS104" s="631"/>
      <c r="SUT104" s="631"/>
      <c r="SUU104" s="631"/>
      <c r="SUV104" s="631"/>
      <c r="SUW104" s="631"/>
      <c r="SUX104" s="631"/>
      <c r="SUY104" s="631"/>
      <c r="SUZ104" s="631"/>
      <c r="SVA104" s="631"/>
      <c r="SVB104" s="631"/>
      <c r="SVC104" s="631"/>
      <c r="SVD104" s="631"/>
      <c r="SVE104" s="631"/>
      <c r="SVF104" s="631"/>
      <c r="SVG104" s="631"/>
      <c r="SVH104" s="631"/>
      <c r="SVI104" s="631"/>
      <c r="SVJ104" s="631"/>
      <c r="SVK104" s="631"/>
      <c r="SVL104" s="631"/>
      <c r="SVM104" s="631"/>
      <c r="SVN104" s="631"/>
      <c r="SVO104" s="631"/>
      <c r="SVP104" s="631"/>
      <c r="SVQ104" s="631"/>
      <c r="SVR104" s="631"/>
      <c r="SVS104" s="631"/>
      <c r="SVT104" s="631"/>
      <c r="SVU104" s="631"/>
      <c r="SVV104" s="631"/>
      <c r="SVW104" s="631"/>
      <c r="SVX104" s="631"/>
      <c r="SVY104" s="631"/>
      <c r="SVZ104" s="631"/>
      <c r="SWA104" s="631"/>
      <c r="SWB104" s="631"/>
      <c r="SWC104" s="631"/>
      <c r="SWD104" s="631"/>
      <c r="SWE104" s="631"/>
      <c r="SWF104" s="631"/>
      <c r="SWG104" s="631"/>
      <c r="SWH104" s="631"/>
      <c r="SWI104" s="631"/>
      <c r="SWJ104" s="631"/>
      <c r="SWK104" s="631"/>
      <c r="SWL104" s="631"/>
      <c r="SWM104" s="631"/>
      <c r="SWN104" s="631"/>
      <c r="SWO104" s="631"/>
      <c r="SWP104" s="631"/>
      <c r="SWQ104" s="631"/>
      <c r="SWR104" s="631"/>
      <c r="SWS104" s="631"/>
      <c r="SWT104" s="631"/>
      <c r="SWU104" s="631"/>
      <c r="SWV104" s="631"/>
      <c r="SWW104" s="631"/>
      <c r="SWX104" s="631"/>
      <c r="SWY104" s="631"/>
      <c r="SWZ104" s="631"/>
      <c r="SXA104" s="631"/>
      <c r="SXB104" s="631"/>
      <c r="SXC104" s="631"/>
      <c r="SXD104" s="631"/>
      <c r="SXE104" s="631"/>
      <c r="SXF104" s="631"/>
      <c r="SXG104" s="631"/>
      <c r="SXH104" s="631"/>
      <c r="SXI104" s="631"/>
      <c r="SXJ104" s="631"/>
      <c r="SXK104" s="631"/>
      <c r="SXL104" s="631"/>
      <c r="SXM104" s="631"/>
      <c r="SXN104" s="631"/>
      <c r="SXO104" s="631"/>
      <c r="SXP104" s="631"/>
      <c r="SXQ104" s="631"/>
      <c r="SXR104" s="631"/>
      <c r="SXS104" s="631"/>
      <c r="SXT104" s="631"/>
      <c r="SXU104" s="631"/>
      <c r="SXV104" s="631"/>
      <c r="SXW104" s="631"/>
      <c r="SXX104" s="631"/>
      <c r="SXY104" s="631"/>
      <c r="SXZ104" s="631"/>
      <c r="SYA104" s="631"/>
      <c r="SYB104" s="631"/>
      <c r="SYC104" s="631"/>
      <c r="SYD104" s="631"/>
      <c r="SYE104" s="631"/>
      <c r="SYF104" s="631"/>
      <c r="SYG104" s="631"/>
      <c r="SYH104" s="631"/>
      <c r="SYI104" s="631"/>
      <c r="SYJ104" s="631"/>
      <c r="SYK104" s="631"/>
      <c r="SYL104" s="631"/>
      <c r="SYM104" s="631"/>
      <c r="SYN104" s="631"/>
      <c r="SYO104" s="631"/>
      <c r="SYP104" s="631"/>
      <c r="SYQ104" s="631"/>
      <c r="SYR104" s="631"/>
      <c r="SYS104" s="631"/>
      <c r="SYT104" s="631"/>
      <c r="SYU104" s="631"/>
      <c r="SYV104" s="631"/>
      <c r="SYW104" s="631"/>
      <c r="SYX104" s="631"/>
      <c r="SYY104" s="631"/>
      <c r="SYZ104" s="631"/>
      <c r="SZA104" s="631"/>
      <c r="SZB104" s="631"/>
      <c r="SZC104" s="631"/>
      <c r="SZD104" s="631"/>
      <c r="SZE104" s="631"/>
      <c r="SZF104" s="631"/>
      <c r="SZG104" s="631"/>
      <c r="SZH104" s="631"/>
      <c r="SZI104" s="631"/>
      <c r="SZJ104" s="631"/>
      <c r="SZK104" s="631"/>
      <c r="SZL104" s="631"/>
      <c r="SZM104" s="631"/>
      <c r="SZN104" s="631"/>
      <c r="SZO104" s="631"/>
      <c r="SZP104" s="631"/>
      <c r="SZQ104" s="631"/>
      <c r="SZR104" s="631"/>
      <c r="SZS104" s="631"/>
      <c r="SZT104" s="631"/>
      <c r="SZU104" s="631"/>
      <c r="SZV104" s="631"/>
      <c r="SZW104" s="631"/>
      <c r="SZX104" s="631"/>
      <c r="SZY104" s="631"/>
      <c r="SZZ104" s="631"/>
      <c r="TAA104" s="631"/>
      <c r="TAB104" s="631"/>
      <c r="TAC104" s="631"/>
      <c r="TAD104" s="631"/>
      <c r="TAE104" s="631"/>
      <c r="TAF104" s="631"/>
      <c r="TAG104" s="631"/>
      <c r="TAH104" s="631"/>
      <c r="TAI104" s="631"/>
      <c r="TAJ104" s="631"/>
      <c r="TAK104" s="631"/>
      <c r="TAL104" s="631"/>
      <c r="TAM104" s="631"/>
      <c r="TAN104" s="631"/>
      <c r="TAO104" s="631"/>
      <c r="TAP104" s="631"/>
      <c r="TAQ104" s="631"/>
      <c r="TAR104" s="631"/>
      <c r="TAS104" s="631"/>
      <c r="TAT104" s="631"/>
      <c r="TAU104" s="631"/>
      <c r="TAV104" s="631"/>
      <c r="TAW104" s="631"/>
      <c r="TAX104" s="631"/>
      <c r="TAY104" s="631"/>
      <c r="TAZ104" s="631"/>
      <c r="TBA104" s="631"/>
      <c r="TBB104" s="631"/>
      <c r="TBC104" s="631"/>
      <c r="TBD104" s="631"/>
      <c r="TBE104" s="631"/>
      <c r="TBF104" s="631"/>
      <c r="TBG104" s="631"/>
      <c r="TBH104" s="631"/>
      <c r="TBI104" s="631"/>
      <c r="TBJ104" s="631"/>
      <c r="TBK104" s="631"/>
      <c r="TBL104" s="631"/>
      <c r="TBM104" s="631"/>
      <c r="TBN104" s="631"/>
      <c r="TBO104" s="631"/>
      <c r="TBP104" s="631"/>
      <c r="TBQ104" s="631"/>
      <c r="TBR104" s="631"/>
      <c r="TBS104" s="631"/>
      <c r="TBT104" s="631"/>
      <c r="TBU104" s="631"/>
      <c r="TBV104" s="631"/>
      <c r="TBW104" s="631"/>
      <c r="TBX104" s="631"/>
      <c r="TBY104" s="631"/>
      <c r="TBZ104" s="631"/>
      <c r="TCA104" s="631"/>
      <c r="TCB104" s="631"/>
      <c r="TCC104" s="631"/>
      <c r="TCD104" s="631"/>
      <c r="TCE104" s="631"/>
      <c r="TCF104" s="631"/>
      <c r="TCG104" s="631"/>
      <c r="TCH104" s="631"/>
      <c r="TCI104" s="631"/>
      <c r="TCJ104" s="631"/>
      <c r="TCK104" s="631"/>
      <c r="TCL104" s="631"/>
      <c r="TCM104" s="631"/>
      <c r="TCN104" s="631"/>
      <c r="TCO104" s="631"/>
      <c r="TCP104" s="631"/>
      <c r="TCQ104" s="631"/>
      <c r="TCR104" s="631"/>
      <c r="TCS104" s="631"/>
      <c r="TCT104" s="631"/>
      <c r="TCU104" s="631"/>
      <c r="TCV104" s="631"/>
      <c r="TCW104" s="631"/>
      <c r="TCX104" s="631"/>
      <c r="TCY104" s="631"/>
      <c r="TCZ104" s="631"/>
      <c r="TDA104" s="631"/>
      <c r="TDB104" s="631"/>
      <c r="TDC104" s="631"/>
      <c r="TDD104" s="631"/>
      <c r="TDE104" s="631"/>
      <c r="TDF104" s="631"/>
      <c r="TDG104" s="631"/>
      <c r="TDH104" s="631"/>
      <c r="TDI104" s="631"/>
      <c r="TDJ104" s="631"/>
      <c r="TDK104" s="631"/>
      <c r="TDL104" s="631"/>
      <c r="TDM104" s="631"/>
      <c r="TDN104" s="631"/>
      <c r="TDO104" s="631"/>
      <c r="TDP104" s="631"/>
      <c r="TDQ104" s="631"/>
      <c r="TDR104" s="631"/>
      <c r="TDS104" s="631"/>
      <c r="TDT104" s="631"/>
      <c r="TDU104" s="631"/>
      <c r="TDV104" s="631"/>
      <c r="TDW104" s="631"/>
      <c r="TDX104" s="631"/>
      <c r="TDY104" s="631"/>
      <c r="TDZ104" s="631"/>
      <c r="TEA104" s="631"/>
      <c r="TEB104" s="631"/>
      <c r="TEC104" s="631"/>
      <c r="TED104" s="631"/>
      <c r="TEE104" s="631"/>
      <c r="TEF104" s="631"/>
      <c r="TEG104" s="631"/>
      <c r="TEH104" s="631"/>
      <c r="TEI104" s="631"/>
      <c r="TEJ104" s="631"/>
      <c r="TEK104" s="631"/>
      <c r="TEL104" s="631"/>
      <c r="TEM104" s="631"/>
      <c r="TEN104" s="631"/>
      <c r="TEO104" s="631"/>
      <c r="TEP104" s="631"/>
      <c r="TEQ104" s="631"/>
      <c r="TER104" s="631"/>
      <c r="TES104" s="631"/>
      <c r="TET104" s="631"/>
      <c r="TEU104" s="631"/>
      <c r="TEV104" s="631"/>
      <c r="TEW104" s="631"/>
      <c r="TEX104" s="631"/>
      <c r="TEY104" s="631"/>
      <c r="TEZ104" s="631"/>
      <c r="TFA104" s="631"/>
      <c r="TFB104" s="631"/>
      <c r="TFC104" s="631"/>
      <c r="TFD104" s="631"/>
      <c r="TFE104" s="631"/>
      <c r="TFF104" s="631"/>
      <c r="TFG104" s="631"/>
      <c r="TFH104" s="631"/>
      <c r="TFI104" s="631"/>
      <c r="TFJ104" s="631"/>
      <c r="TFK104" s="631"/>
      <c r="TFL104" s="631"/>
      <c r="TFM104" s="631"/>
      <c r="TFN104" s="631"/>
      <c r="TFO104" s="631"/>
      <c r="TFP104" s="631"/>
      <c r="TFQ104" s="631"/>
      <c r="TFR104" s="631"/>
      <c r="TFS104" s="631"/>
      <c r="TFT104" s="631"/>
      <c r="TFU104" s="631"/>
      <c r="TFV104" s="631"/>
      <c r="TFW104" s="631"/>
      <c r="TFX104" s="631"/>
      <c r="TFY104" s="631"/>
      <c r="TFZ104" s="631"/>
      <c r="TGA104" s="631"/>
      <c r="TGB104" s="631"/>
      <c r="TGC104" s="631"/>
      <c r="TGD104" s="631"/>
      <c r="TGE104" s="631"/>
      <c r="TGF104" s="631"/>
      <c r="TGG104" s="631"/>
      <c r="TGH104" s="631"/>
      <c r="TGI104" s="631"/>
      <c r="TGJ104" s="631"/>
      <c r="TGK104" s="631"/>
      <c r="TGL104" s="631"/>
      <c r="TGM104" s="631"/>
      <c r="TGN104" s="631"/>
      <c r="TGO104" s="631"/>
      <c r="TGP104" s="631"/>
      <c r="TGQ104" s="631"/>
      <c r="TGR104" s="631"/>
      <c r="TGS104" s="631"/>
      <c r="TGT104" s="631"/>
      <c r="TGU104" s="631"/>
      <c r="TGV104" s="631"/>
      <c r="TGW104" s="631"/>
      <c r="TGX104" s="631"/>
      <c r="TGY104" s="631"/>
      <c r="TGZ104" s="631"/>
      <c r="THA104" s="631"/>
      <c r="THB104" s="631"/>
      <c r="THC104" s="631"/>
      <c r="THD104" s="631"/>
      <c r="THE104" s="631"/>
      <c r="THF104" s="631"/>
      <c r="THG104" s="631"/>
      <c r="THH104" s="631"/>
      <c r="THI104" s="631"/>
      <c r="THJ104" s="631"/>
      <c r="THK104" s="631"/>
      <c r="THL104" s="631"/>
      <c r="THM104" s="631"/>
      <c r="THN104" s="631"/>
      <c r="THO104" s="631"/>
      <c r="THP104" s="631"/>
      <c r="THQ104" s="631"/>
      <c r="THR104" s="631"/>
      <c r="THS104" s="631"/>
      <c r="THT104" s="631"/>
      <c r="THU104" s="631"/>
      <c r="THV104" s="631"/>
      <c r="THW104" s="631"/>
      <c r="THX104" s="631"/>
      <c r="THY104" s="631"/>
      <c r="THZ104" s="631"/>
      <c r="TIA104" s="631"/>
      <c r="TIB104" s="631"/>
      <c r="TIC104" s="631"/>
      <c r="TID104" s="631"/>
      <c r="TIE104" s="631"/>
      <c r="TIF104" s="631"/>
      <c r="TIG104" s="631"/>
      <c r="TIH104" s="631"/>
      <c r="TII104" s="631"/>
      <c r="TIJ104" s="631"/>
      <c r="TIK104" s="631"/>
      <c r="TIL104" s="631"/>
      <c r="TIM104" s="631"/>
      <c r="TIN104" s="631"/>
      <c r="TIO104" s="631"/>
      <c r="TIP104" s="631"/>
      <c r="TIQ104" s="631"/>
      <c r="TIR104" s="631"/>
      <c r="TIS104" s="631"/>
      <c r="TIT104" s="631"/>
      <c r="TIU104" s="631"/>
      <c r="TIV104" s="631"/>
      <c r="TIW104" s="631"/>
      <c r="TIX104" s="631"/>
      <c r="TIY104" s="631"/>
      <c r="TIZ104" s="631"/>
      <c r="TJA104" s="631"/>
      <c r="TJB104" s="631"/>
      <c r="TJC104" s="631"/>
      <c r="TJD104" s="631"/>
      <c r="TJE104" s="631"/>
      <c r="TJF104" s="631"/>
      <c r="TJG104" s="631"/>
      <c r="TJH104" s="631"/>
      <c r="TJI104" s="631"/>
      <c r="TJJ104" s="631"/>
      <c r="TJK104" s="631"/>
      <c r="TJL104" s="631"/>
      <c r="TJM104" s="631"/>
      <c r="TJN104" s="631"/>
      <c r="TJO104" s="631"/>
      <c r="TJP104" s="631"/>
      <c r="TJQ104" s="631"/>
      <c r="TJR104" s="631"/>
      <c r="TJS104" s="631"/>
      <c r="TJT104" s="631"/>
      <c r="TJU104" s="631"/>
      <c r="TJV104" s="631"/>
      <c r="TJW104" s="631"/>
      <c r="TJX104" s="631"/>
      <c r="TJY104" s="631"/>
      <c r="TJZ104" s="631"/>
      <c r="TKA104" s="631"/>
      <c r="TKB104" s="631"/>
      <c r="TKC104" s="631"/>
      <c r="TKD104" s="631"/>
      <c r="TKE104" s="631"/>
      <c r="TKF104" s="631"/>
      <c r="TKG104" s="631"/>
      <c r="TKH104" s="631"/>
      <c r="TKI104" s="631"/>
      <c r="TKJ104" s="631"/>
      <c r="TKK104" s="631"/>
      <c r="TKL104" s="631"/>
      <c r="TKM104" s="631"/>
      <c r="TKN104" s="631"/>
      <c r="TKO104" s="631"/>
      <c r="TKP104" s="631"/>
      <c r="TKQ104" s="631"/>
      <c r="TKR104" s="631"/>
      <c r="TKS104" s="631"/>
      <c r="TKT104" s="631"/>
      <c r="TKU104" s="631"/>
      <c r="TKV104" s="631"/>
      <c r="TKW104" s="631"/>
      <c r="TKX104" s="631"/>
      <c r="TKY104" s="631"/>
      <c r="TKZ104" s="631"/>
      <c r="TLA104" s="631"/>
      <c r="TLB104" s="631"/>
      <c r="TLC104" s="631"/>
      <c r="TLD104" s="631"/>
      <c r="TLE104" s="631"/>
      <c r="TLF104" s="631"/>
      <c r="TLG104" s="631"/>
      <c r="TLH104" s="631"/>
      <c r="TLI104" s="631"/>
      <c r="TLJ104" s="631"/>
      <c r="TLK104" s="631"/>
      <c r="TLL104" s="631"/>
      <c r="TLM104" s="631"/>
      <c r="TLN104" s="631"/>
      <c r="TLO104" s="631"/>
      <c r="TLP104" s="631"/>
      <c r="TLQ104" s="631"/>
      <c r="TLR104" s="631"/>
      <c r="TLS104" s="631"/>
      <c r="TLT104" s="631"/>
      <c r="TLU104" s="631"/>
      <c r="TLV104" s="631"/>
      <c r="TLW104" s="631"/>
      <c r="TLX104" s="631"/>
      <c r="TLY104" s="631"/>
      <c r="TLZ104" s="631"/>
      <c r="TMA104" s="631"/>
      <c r="TMB104" s="631"/>
      <c r="TMC104" s="631"/>
      <c r="TMD104" s="631"/>
      <c r="TME104" s="631"/>
      <c r="TMF104" s="631"/>
      <c r="TMG104" s="631"/>
      <c r="TMH104" s="631"/>
      <c r="TMI104" s="631"/>
      <c r="TMJ104" s="631"/>
      <c r="TMK104" s="631"/>
      <c r="TML104" s="631"/>
      <c r="TMM104" s="631"/>
      <c r="TMN104" s="631"/>
      <c r="TMO104" s="631"/>
      <c r="TMP104" s="631"/>
      <c r="TMQ104" s="631"/>
      <c r="TMR104" s="631"/>
      <c r="TMS104" s="631"/>
      <c r="TMT104" s="631"/>
      <c r="TMU104" s="631"/>
      <c r="TMV104" s="631"/>
      <c r="TMW104" s="631"/>
      <c r="TMX104" s="631"/>
      <c r="TMY104" s="631"/>
      <c r="TMZ104" s="631"/>
      <c r="TNA104" s="631"/>
      <c r="TNB104" s="631"/>
      <c r="TNC104" s="631"/>
      <c r="TND104" s="631"/>
      <c r="TNE104" s="631"/>
      <c r="TNF104" s="631"/>
      <c r="TNG104" s="631"/>
      <c r="TNH104" s="631"/>
      <c r="TNI104" s="631"/>
      <c r="TNJ104" s="631"/>
      <c r="TNK104" s="631"/>
      <c r="TNL104" s="631"/>
      <c r="TNM104" s="631"/>
      <c r="TNN104" s="631"/>
      <c r="TNO104" s="631"/>
      <c r="TNP104" s="631"/>
      <c r="TNQ104" s="631"/>
      <c r="TNR104" s="631"/>
      <c r="TNS104" s="631"/>
      <c r="TNT104" s="631"/>
      <c r="TNU104" s="631"/>
      <c r="TNV104" s="631"/>
      <c r="TNW104" s="631"/>
      <c r="TNX104" s="631"/>
      <c r="TNY104" s="631"/>
      <c r="TNZ104" s="631"/>
      <c r="TOA104" s="631"/>
      <c r="TOB104" s="631"/>
      <c r="TOC104" s="631"/>
      <c r="TOD104" s="631"/>
      <c r="TOE104" s="631"/>
      <c r="TOF104" s="631"/>
      <c r="TOG104" s="631"/>
      <c r="TOH104" s="631"/>
      <c r="TOI104" s="631"/>
      <c r="TOJ104" s="631"/>
      <c r="TOK104" s="631"/>
      <c r="TOL104" s="631"/>
      <c r="TOM104" s="631"/>
      <c r="TON104" s="631"/>
      <c r="TOO104" s="631"/>
      <c r="TOP104" s="631"/>
      <c r="TOQ104" s="631"/>
      <c r="TOR104" s="631"/>
      <c r="TOS104" s="631"/>
      <c r="TOT104" s="631"/>
      <c r="TOU104" s="631"/>
      <c r="TOV104" s="631"/>
      <c r="TOW104" s="631"/>
      <c r="TOX104" s="631"/>
      <c r="TOY104" s="631"/>
      <c r="TOZ104" s="631"/>
      <c r="TPA104" s="631"/>
      <c r="TPB104" s="631"/>
      <c r="TPC104" s="631"/>
      <c r="TPD104" s="631"/>
      <c r="TPE104" s="631"/>
      <c r="TPF104" s="631"/>
      <c r="TPG104" s="631"/>
      <c r="TPH104" s="631"/>
      <c r="TPI104" s="631"/>
      <c r="TPJ104" s="631"/>
      <c r="TPK104" s="631"/>
      <c r="TPL104" s="631"/>
      <c r="TPM104" s="631"/>
      <c r="TPN104" s="631"/>
      <c r="TPO104" s="631"/>
      <c r="TPP104" s="631"/>
      <c r="TPQ104" s="631"/>
      <c r="TPR104" s="631"/>
      <c r="TPS104" s="631"/>
      <c r="TPT104" s="631"/>
      <c r="TPU104" s="631"/>
      <c r="TPV104" s="631"/>
      <c r="TPW104" s="631"/>
      <c r="TPX104" s="631"/>
      <c r="TPY104" s="631"/>
      <c r="TPZ104" s="631"/>
      <c r="TQA104" s="631"/>
      <c r="TQB104" s="631"/>
      <c r="TQC104" s="631"/>
      <c r="TQD104" s="631"/>
      <c r="TQE104" s="631"/>
      <c r="TQF104" s="631"/>
      <c r="TQG104" s="631"/>
      <c r="TQH104" s="631"/>
      <c r="TQI104" s="631"/>
      <c r="TQJ104" s="631"/>
      <c r="TQK104" s="631"/>
      <c r="TQL104" s="631"/>
      <c r="TQM104" s="631"/>
      <c r="TQN104" s="631"/>
      <c r="TQO104" s="631"/>
      <c r="TQP104" s="631"/>
      <c r="TQQ104" s="631"/>
      <c r="TQR104" s="631"/>
      <c r="TQS104" s="631"/>
      <c r="TQT104" s="631"/>
      <c r="TQU104" s="631"/>
      <c r="TQV104" s="631"/>
      <c r="TQW104" s="631"/>
      <c r="TQX104" s="631"/>
      <c r="TQY104" s="631"/>
      <c r="TQZ104" s="631"/>
      <c r="TRA104" s="631"/>
      <c r="TRB104" s="631"/>
      <c r="TRC104" s="631"/>
      <c r="TRD104" s="631"/>
      <c r="TRE104" s="631"/>
      <c r="TRF104" s="631"/>
      <c r="TRG104" s="631"/>
      <c r="TRH104" s="631"/>
      <c r="TRI104" s="631"/>
      <c r="TRJ104" s="631"/>
      <c r="TRK104" s="631"/>
      <c r="TRL104" s="631"/>
      <c r="TRM104" s="631"/>
      <c r="TRN104" s="631"/>
      <c r="TRO104" s="631"/>
      <c r="TRP104" s="631"/>
      <c r="TRQ104" s="631"/>
      <c r="TRR104" s="631"/>
      <c r="TRS104" s="631"/>
      <c r="TRT104" s="631"/>
      <c r="TRU104" s="631"/>
      <c r="TRV104" s="631"/>
      <c r="TRW104" s="631"/>
      <c r="TRX104" s="631"/>
      <c r="TRY104" s="631"/>
      <c r="TRZ104" s="631"/>
      <c r="TSA104" s="631"/>
      <c r="TSB104" s="631"/>
      <c r="TSC104" s="631"/>
      <c r="TSD104" s="631"/>
      <c r="TSE104" s="631"/>
      <c r="TSF104" s="631"/>
      <c r="TSG104" s="631"/>
      <c r="TSH104" s="631"/>
      <c r="TSI104" s="631"/>
      <c r="TSJ104" s="631"/>
      <c r="TSK104" s="631"/>
      <c r="TSL104" s="631"/>
      <c r="TSM104" s="631"/>
      <c r="TSN104" s="631"/>
      <c r="TSO104" s="631"/>
      <c r="TSP104" s="631"/>
      <c r="TSQ104" s="631"/>
      <c r="TSR104" s="631"/>
      <c r="TSS104" s="631"/>
      <c r="TST104" s="631"/>
      <c r="TSU104" s="631"/>
      <c r="TSV104" s="631"/>
      <c r="TSW104" s="631"/>
      <c r="TSX104" s="631"/>
      <c r="TSY104" s="631"/>
      <c r="TSZ104" s="631"/>
      <c r="TTA104" s="631"/>
      <c r="TTB104" s="631"/>
      <c r="TTC104" s="631"/>
      <c r="TTD104" s="631"/>
      <c r="TTE104" s="631"/>
      <c r="TTF104" s="631"/>
      <c r="TTG104" s="631"/>
      <c r="TTH104" s="631"/>
      <c r="TTI104" s="631"/>
      <c r="TTJ104" s="631"/>
      <c r="TTK104" s="631"/>
      <c r="TTL104" s="631"/>
      <c r="TTM104" s="631"/>
      <c r="TTN104" s="631"/>
      <c r="TTO104" s="631"/>
      <c r="TTP104" s="631"/>
      <c r="TTQ104" s="631"/>
      <c r="TTR104" s="631"/>
      <c r="TTS104" s="631"/>
      <c r="TTT104" s="631"/>
      <c r="TTU104" s="631"/>
      <c r="TTV104" s="631"/>
      <c r="TTW104" s="631"/>
      <c r="TTX104" s="631"/>
      <c r="TTY104" s="631"/>
      <c r="TTZ104" s="631"/>
      <c r="TUA104" s="631"/>
      <c r="TUB104" s="631"/>
      <c r="TUC104" s="631"/>
      <c r="TUD104" s="631"/>
      <c r="TUE104" s="631"/>
      <c r="TUF104" s="631"/>
      <c r="TUG104" s="631"/>
      <c r="TUH104" s="631"/>
      <c r="TUI104" s="631"/>
      <c r="TUJ104" s="631"/>
      <c r="TUK104" s="631"/>
      <c r="TUL104" s="631"/>
      <c r="TUM104" s="631"/>
      <c r="TUN104" s="631"/>
      <c r="TUO104" s="631"/>
      <c r="TUP104" s="631"/>
      <c r="TUQ104" s="631"/>
      <c r="TUR104" s="631"/>
      <c r="TUS104" s="631"/>
      <c r="TUT104" s="631"/>
      <c r="TUU104" s="631"/>
      <c r="TUV104" s="631"/>
      <c r="TUW104" s="631"/>
      <c r="TUX104" s="631"/>
      <c r="TUY104" s="631"/>
      <c r="TUZ104" s="631"/>
      <c r="TVA104" s="631"/>
      <c r="TVB104" s="631"/>
      <c r="TVC104" s="631"/>
      <c r="TVD104" s="631"/>
      <c r="TVE104" s="631"/>
      <c r="TVF104" s="631"/>
      <c r="TVG104" s="631"/>
      <c r="TVH104" s="631"/>
      <c r="TVI104" s="631"/>
      <c r="TVJ104" s="631"/>
      <c r="TVK104" s="631"/>
      <c r="TVL104" s="631"/>
      <c r="TVM104" s="631"/>
      <c r="TVN104" s="631"/>
      <c r="TVO104" s="631"/>
      <c r="TVP104" s="631"/>
      <c r="TVQ104" s="631"/>
      <c r="TVR104" s="631"/>
      <c r="TVS104" s="631"/>
      <c r="TVT104" s="631"/>
      <c r="TVU104" s="631"/>
      <c r="TVV104" s="631"/>
      <c r="TVW104" s="631"/>
      <c r="TVX104" s="631"/>
      <c r="TVY104" s="631"/>
      <c r="TVZ104" s="631"/>
      <c r="TWA104" s="631"/>
      <c r="TWB104" s="631"/>
      <c r="TWC104" s="631"/>
      <c r="TWD104" s="631"/>
      <c r="TWE104" s="631"/>
      <c r="TWF104" s="631"/>
      <c r="TWG104" s="631"/>
      <c r="TWH104" s="631"/>
      <c r="TWI104" s="631"/>
      <c r="TWJ104" s="631"/>
      <c r="TWK104" s="631"/>
      <c r="TWL104" s="631"/>
      <c r="TWM104" s="631"/>
      <c r="TWN104" s="631"/>
      <c r="TWO104" s="631"/>
      <c r="TWP104" s="631"/>
      <c r="TWQ104" s="631"/>
      <c r="TWR104" s="631"/>
      <c r="TWS104" s="631"/>
      <c r="TWT104" s="631"/>
      <c r="TWU104" s="631"/>
      <c r="TWV104" s="631"/>
      <c r="TWW104" s="631"/>
      <c r="TWX104" s="631"/>
      <c r="TWY104" s="631"/>
      <c r="TWZ104" s="631"/>
      <c r="TXA104" s="631"/>
      <c r="TXB104" s="631"/>
      <c r="TXC104" s="631"/>
      <c r="TXD104" s="631"/>
      <c r="TXE104" s="631"/>
      <c r="TXF104" s="631"/>
      <c r="TXG104" s="631"/>
      <c r="TXH104" s="631"/>
      <c r="TXI104" s="631"/>
      <c r="TXJ104" s="631"/>
      <c r="TXK104" s="631"/>
      <c r="TXL104" s="631"/>
      <c r="TXM104" s="631"/>
      <c r="TXN104" s="631"/>
      <c r="TXO104" s="631"/>
      <c r="TXP104" s="631"/>
      <c r="TXQ104" s="631"/>
      <c r="TXR104" s="631"/>
      <c r="TXS104" s="631"/>
      <c r="TXT104" s="631"/>
      <c r="TXU104" s="631"/>
      <c r="TXV104" s="631"/>
      <c r="TXW104" s="631"/>
      <c r="TXX104" s="631"/>
      <c r="TXY104" s="631"/>
      <c r="TXZ104" s="631"/>
      <c r="TYA104" s="631"/>
      <c r="TYB104" s="631"/>
      <c r="TYC104" s="631"/>
      <c r="TYD104" s="631"/>
      <c r="TYE104" s="631"/>
      <c r="TYF104" s="631"/>
      <c r="TYG104" s="631"/>
      <c r="TYH104" s="631"/>
      <c r="TYI104" s="631"/>
      <c r="TYJ104" s="631"/>
      <c r="TYK104" s="631"/>
      <c r="TYL104" s="631"/>
      <c r="TYM104" s="631"/>
      <c r="TYN104" s="631"/>
      <c r="TYO104" s="631"/>
      <c r="TYP104" s="631"/>
      <c r="TYQ104" s="631"/>
      <c r="TYR104" s="631"/>
      <c r="TYS104" s="631"/>
      <c r="TYT104" s="631"/>
      <c r="TYU104" s="631"/>
      <c r="TYV104" s="631"/>
      <c r="TYW104" s="631"/>
      <c r="TYX104" s="631"/>
      <c r="TYY104" s="631"/>
      <c r="TYZ104" s="631"/>
      <c r="TZA104" s="631"/>
      <c r="TZB104" s="631"/>
      <c r="TZC104" s="631"/>
      <c r="TZD104" s="631"/>
      <c r="TZE104" s="631"/>
      <c r="TZF104" s="631"/>
      <c r="TZG104" s="631"/>
      <c r="TZH104" s="631"/>
      <c r="TZI104" s="631"/>
      <c r="TZJ104" s="631"/>
      <c r="TZK104" s="631"/>
      <c r="TZL104" s="631"/>
      <c r="TZM104" s="631"/>
      <c r="TZN104" s="631"/>
      <c r="TZO104" s="631"/>
      <c r="TZP104" s="631"/>
      <c r="TZQ104" s="631"/>
      <c r="TZR104" s="631"/>
      <c r="TZS104" s="631"/>
      <c r="TZT104" s="631"/>
      <c r="TZU104" s="631"/>
      <c r="TZV104" s="631"/>
      <c r="TZW104" s="631"/>
      <c r="TZX104" s="631"/>
      <c r="TZY104" s="631"/>
      <c r="TZZ104" s="631"/>
      <c r="UAA104" s="631"/>
      <c r="UAB104" s="631"/>
      <c r="UAC104" s="631"/>
      <c r="UAD104" s="631"/>
      <c r="UAE104" s="631"/>
      <c r="UAF104" s="631"/>
      <c r="UAG104" s="631"/>
      <c r="UAH104" s="631"/>
      <c r="UAI104" s="631"/>
      <c r="UAJ104" s="631"/>
      <c r="UAK104" s="631"/>
      <c r="UAL104" s="631"/>
      <c r="UAM104" s="631"/>
      <c r="UAN104" s="631"/>
      <c r="UAO104" s="631"/>
      <c r="UAP104" s="631"/>
      <c r="UAQ104" s="631"/>
      <c r="UAR104" s="631"/>
      <c r="UAS104" s="631"/>
      <c r="UAT104" s="631"/>
      <c r="UAU104" s="631"/>
      <c r="UAV104" s="631"/>
      <c r="UAW104" s="631"/>
      <c r="UAX104" s="631"/>
      <c r="UAY104" s="631"/>
      <c r="UAZ104" s="631"/>
      <c r="UBA104" s="631"/>
      <c r="UBB104" s="631"/>
      <c r="UBC104" s="631"/>
      <c r="UBD104" s="631"/>
      <c r="UBE104" s="631"/>
      <c r="UBF104" s="631"/>
      <c r="UBG104" s="631"/>
      <c r="UBH104" s="631"/>
      <c r="UBI104" s="631"/>
      <c r="UBJ104" s="631"/>
      <c r="UBK104" s="631"/>
      <c r="UBL104" s="631"/>
      <c r="UBM104" s="631"/>
      <c r="UBN104" s="631"/>
      <c r="UBO104" s="631"/>
      <c r="UBP104" s="631"/>
      <c r="UBQ104" s="631"/>
      <c r="UBR104" s="631"/>
      <c r="UBS104" s="631"/>
      <c r="UBT104" s="631"/>
      <c r="UBU104" s="631"/>
      <c r="UBV104" s="631"/>
      <c r="UBW104" s="631"/>
      <c r="UBX104" s="631"/>
      <c r="UBY104" s="631"/>
      <c r="UBZ104" s="631"/>
      <c r="UCA104" s="631"/>
      <c r="UCB104" s="631"/>
      <c r="UCC104" s="631"/>
      <c r="UCD104" s="631"/>
      <c r="UCE104" s="631"/>
      <c r="UCF104" s="631"/>
      <c r="UCG104" s="631"/>
      <c r="UCH104" s="631"/>
      <c r="UCI104" s="631"/>
      <c r="UCJ104" s="631"/>
      <c r="UCK104" s="631"/>
      <c r="UCL104" s="631"/>
      <c r="UCM104" s="631"/>
      <c r="UCN104" s="631"/>
      <c r="UCO104" s="631"/>
      <c r="UCP104" s="631"/>
      <c r="UCQ104" s="631"/>
      <c r="UCR104" s="631"/>
      <c r="UCS104" s="631"/>
      <c r="UCT104" s="631"/>
      <c r="UCU104" s="631"/>
      <c r="UCV104" s="631"/>
      <c r="UCW104" s="631"/>
      <c r="UCX104" s="631"/>
      <c r="UCY104" s="631"/>
      <c r="UCZ104" s="631"/>
      <c r="UDA104" s="631"/>
      <c r="UDB104" s="631"/>
      <c r="UDC104" s="631"/>
      <c r="UDD104" s="631"/>
      <c r="UDE104" s="631"/>
      <c r="UDF104" s="631"/>
      <c r="UDG104" s="631"/>
      <c r="UDH104" s="631"/>
      <c r="UDI104" s="631"/>
      <c r="UDJ104" s="631"/>
      <c r="UDK104" s="631"/>
      <c r="UDL104" s="631"/>
      <c r="UDM104" s="631"/>
      <c r="UDN104" s="631"/>
      <c r="UDO104" s="631"/>
      <c r="UDP104" s="631"/>
      <c r="UDQ104" s="631"/>
      <c r="UDR104" s="631"/>
      <c r="UDS104" s="631"/>
      <c r="UDT104" s="631"/>
      <c r="UDU104" s="631"/>
      <c r="UDV104" s="631"/>
      <c r="UDW104" s="631"/>
      <c r="UDX104" s="631"/>
      <c r="UDY104" s="631"/>
      <c r="UDZ104" s="631"/>
      <c r="UEA104" s="631"/>
      <c r="UEB104" s="631"/>
      <c r="UEC104" s="631"/>
      <c r="UED104" s="631"/>
      <c r="UEE104" s="631"/>
      <c r="UEF104" s="631"/>
      <c r="UEG104" s="631"/>
      <c r="UEH104" s="631"/>
      <c r="UEI104" s="631"/>
      <c r="UEJ104" s="631"/>
      <c r="UEK104" s="631"/>
      <c r="UEL104" s="631"/>
      <c r="UEM104" s="631"/>
      <c r="UEN104" s="631"/>
      <c r="UEO104" s="631"/>
      <c r="UEP104" s="631"/>
      <c r="UEQ104" s="631"/>
      <c r="UER104" s="631"/>
      <c r="UES104" s="631"/>
      <c r="UET104" s="631"/>
      <c r="UEU104" s="631"/>
      <c r="UEV104" s="631"/>
      <c r="UEW104" s="631"/>
      <c r="UEX104" s="631"/>
      <c r="UEY104" s="631"/>
      <c r="UEZ104" s="631"/>
      <c r="UFA104" s="631"/>
      <c r="UFB104" s="631"/>
      <c r="UFC104" s="631"/>
      <c r="UFD104" s="631"/>
      <c r="UFE104" s="631"/>
      <c r="UFF104" s="631"/>
      <c r="UFG104" s="631"/>
      <c r="UFH104" s="631"/>
      <c r="UFI104" s="631"/>
      <c r="UFJ104" s="631"/>
      <c r="UFK104" s="631"/>
      <c r="UFL104" s="631"/>
      <c r="UFM104" s="631"/>
      <c r="UFN104" s="631"/>
      <c r="UFO104" s="631"/>
      <c r="UFP104" s="631"/>
      <c r="UFQ104" s="631"/>
      <c r="UFR104" s="631"/>
      <c r="UFS104" s="631"/>
      <c r="UFT104" s="631"/>
      <c r="UFU104" s="631"/>
      <c r="UFV104" s="631"/>
      <c r="UFW104" s="631"/>
      <c r="UFX104" s="631"/>
      <c r="UFY104" s="631"/>
      <c r="UFZ104" s="631"/>
      <c r="UGA104" s="631"/>
      <c r="UGB104" s="631"/>
      <c r="UGC104" s="631"/>
      <c r="UGD104" s="631"/>
      <c r="UGE104" s="631"/>
      <c r="UGF104" s="631"/>
      <c r="UGG104" s="631"/>
      <c r="UGH104" s="631"/>
      <c r="UGI104" s="631"/>
      <c r="UGJ104" s="631"/>
      <c r="UGK104" s="631"/>
      <c r="UGL104" s="631"/>
      <c r="UGM104" s="631"/>
      <c r="UGN104" s="631"/>
      <c r="UGO104" s="631"/>
      <c r="UGP104" s="631"/>
      <c r="UGQ104" s="631"/>
      <c r="UGR104" s="631"/>
      <c r="UGS104" s="631"/>
      <c r="UGT104" s="631"/>
      <c r="UGU104" s="631"/>
      <c r="UGV104" s="631"/>
      <c r="UGW104" s="631"/>
      <c r="UGX104" s="631"/>
      <c r="UGY104" s="631"/>
      <c r="UGZ104" s="631"/>
      <c r="UHA104" s="631"/>
      <c r="UHB104" s="631"/>
      <c r="UHC104" s="631"/>
      <c r="UHD104" s="631"/>
      <c r="UHE104" s="631"/>
      <c r="UHF104" s="631"/>
      <c r="UHG104" s="631"/>
      <c r="UHH104" s="631"/>
      <c r="UHI104" s="631"/>
      <c r="UHJ104" s="631"/>
      <c r="UHK104" s="631"/>
      <c r="UHL104" s="631"/>
      <c r="UHM104" s="631"/>
      <c r="UHN104" s="631"/>
      <c r="UHO104" s="631"/>
      <c r="UHP104" s="631"/>
      <c r="UHQ104" s="631"/>
      <c r="UHR104" s="631"/>
      <c r="UHS104" s="631"/>
      <c r="UHT104" s="631"/>
      <c r="UHU104" s="631"/>
      <c r="UHV104" s="631"/>
      <c r="UHW104" s="631"/>
      <c r="UHX104" s="631"/>
      <c r="UHY104" s="631"/>
      <c r="UHZ104" s="631"/>
      <c r="UIA104" s="631"/>
      <c r="UIB104" s="631"/>
      <c r="UIC104" s="631"/>
      <c r="UID104" s="631"/>
      <c r="UIE104" s="631"/>
      <c r="UIF104" s="631"/>
      <c r="UIG104" s="631"/>
      <c r="UIH104" s="631"/>
      <c r="UII104" s="631"/>
      <c r="UIJ104" s="631"/>
      <c r="UIK104" s="631"/>
      <c r="UIL104" s="631"/>
      <c r="UIM104" s="631"/>
      <c r="UIN104" s="631"/>
      <c r="UIO104" s="631"/>
      <c r="UIP104" s="631"/>
      <c r="UIQ104" s="631"/>
      <c r="UIR104" s="631"/>
      <c r="UIS104" s="631"/>
      <c r="UIT104" s="631"/>
      <c r="UIU104" s="631"/>
      <c r="UIV104" s="631"/>
      <c r="UIW104" s="631"/>
      <c r="UIX104" s="631"/>
      <c r="UIY104" s="631"/>
      <c r="UIZ104" s="631"/>
      <c r="UJA104" s="631"/>
      <c r="UJB104" s="631"/>
      <c r="UJC104" s="631"/>
      <c r="UJD104" s="631"/>
      <c r="UJE104" s="631"/>
      <c r="UJF104" s="631"/>
      <c r="UJG104" s="631"/>
      <c r="UJH104" s="631"/>
      <c r="UJI104" s="631"/>
      <c r="UJJ104" s="631"/>
      <c r="UJK104" s="631"/>
      <c r="UJL104" s="631"/>
      <c r="UJM104" s="631"/>
      <c r="UJN104" s="631"/>
      <c r="UJO104" s="631"/>
      <c r="UJP104" s="631"/>
      <c r="UJQ104" s="631"/>
      <c r="UJR104" s="631"/>
      <c r="UJS104" s="631"/>
      <c r="UJT104" s="631"/>
      <c r="UJU104" s="631"/>
      <c r="UJV104" s="631"/>
      <c r="UJW104" s="631"/>
      <c r="UJX104" s="631"/>
      <c r="UJY104" s="631"/>
      <c r="UJZ104" s="631"/>
      <c r="UKA104" s="631"/>
      <c r="UKB104" s="631"/>
      <c r="UKC104" s="631"/>
      <c r="UKD104" s="631"/>
      <c r="UKE104" s="631"/>
      <c r="UKF104" s="631"/>
      <c r="UKG104" s="631"/>
      <c r="UKH104" s="631"/>
      <c r="UKI104" s="631"/>
      <c r="UKJ104" s="631"/>
      <c r="UKK104" s="631"/>
      <c r="UKL104" s="631"/>
      <c r="UKM104" s="631"/>
      <c r="UKN104" s="631"/>
      <c r="UKO104" s="631"/>
      <c r="UKP104" s="631"/>
      <c r="UKQ104" s="631"/>
      <c r="UKR104" s="631"/>
      <c r="UKS104" s="631"/>
      <c r="UKT104" s="631"/>
      <c r="UKU104" s="631"/>
      <c r="UKV104" s="631"/>
      <c r="UKW104" s="631"/>
      <c r="UKX104" s="631"/>
      <c r="UKY104" s="631"/>
      <c r="UKZ104" s="631"/>
      <c r="ULA104" s="631"/>
      <c r="ULB104" s="631"/>
      <c r="ULC104" s="631"/>
      <c r="ULD104" s="631"/>
      <c r="ULE104" s="631"/>
      <c r="ULF104" s="631"/>
      <c r="ULG104" s="631"/>
      <c r="ULH104" s="631"/>
      <c r="ULI104" s="631"/>
      <c r="ULJ104" s="631"/>
      <c r="ULK104" s="631"/>
      <c r="ULL104" s="631"/>
      <c r="ULM104" s="631"/>
      <c r="ULN104" s="631"/>
      <c r="ULO104" s="631"/>
      <c r="ULP104" s="631"/>
      <c r="ULQ104" s="631"/>
      <c r="ULR104" s="631"/>
      <c r="ULS104" s="631"/>
      <c r="ULT104" s="631"/>
      <c r="ULU104" s="631"/>
      <c r="ULV104" s="631"/>
      <c r="ULW104" s="631"/>
      <c r="ULX104" s="631"/>
      <c r="ULY104" s="631"/>
      <c r="ULZ104" s="631"/>
      <c r="UMA104" s="631"/>
      <c r="UMB104" s="631"/>
      <c r="UMC104" s="631"/>
      <c r="UMD104" s="631"/>
      <c r="UME104" s="631"/>
      <c r="UMF104" s="631"/>
      <c r="UMG104" s="631"/>
      <c r="UMH104" s="631"/>
      <c r="UMI104" s="631"/>
      <c r="UMJ104" s="631"/>
      <c r="UMK104" s="631"/>
      <c r="UML104" s="631"/>
      <c r="UMM104" s="631"/>
      <c r="UMN104" s="631"/>
      <c r="UMO104" s="631"/>
      <c r="UMP104" s="631"/>
      <c r="UMQ104" s="631"/>
      <c r="UMR104" s="631"/>
      <c r="UMS104" s="631"/>
      <c r="UMT104" s="631"/>
      <c r="UMU104" s="631"/>
      <c r="UMV104" s="631"/>
      <c r="UMW104" s="631"/>
      <c r="UMX104" s="631"/>
      <c r="UMY104" s="631"/>
      <c r="UMZ104" s="631"/>
      <c r="UNA104" s="631"/>
      <c r="UNB104" s="631"/>
      <c r="UNC104" s="631"/>
      <c r="UND104" s="631"/>
      <c r="UNE104" s="631"/>
      <c r="UNF104" s="631"/>
      <c r="UNG104" s="631"/>
      <c r="UNH104" s="631"/>
      <c r="UNI104" s="631"/>
      <c r="UNJ104" s="631"/>
      <c r="UNK104" s="631"/>
      <c r="UNL104" s="631"/>
      <c r="UNM104" s="631"/>
      <c r="UNN104" s="631"/>
      <c r="UNO104" s="631"/>
      <c r="UNP104" s="631"/>
      <c r="UNQ104" s="631"/>
      <c r="UNR104" s="631"/>
      <c r="UNS104" s="631"/>
      <c r="UNT104" s="631"/>
      <c r="UNU104" s="631"/>
      <c r="UNV104" s="631"/>
      <c r="UNW104" s="631"/>
      <c r="UNX104" s="631"/>
      <c r="UNY104" s="631"/>
      <c r="UNZ104" s="631"/>
      <c r="UOA104" s="631"/>
      <c r="UOB104" s="631"/>
      <c r="UOC104" s="631"/>
      <c r="UOD104" s="631"/>
      <c r="UOE104" s="631"/>
      <c r="UOF104" s="631"/>
      <c r="UOG104" s="631"/>
      <c r="UOH104" s="631"/>
      <c r="UOI104" s="631"/>
      <c r="UOJ104" s="631"/>
      <c r="UOK104" s="631"/>
      <c r="UOL104" s="631"/>
      <c r="UOM104" s="631"/>
      <c r="UON104" s="631"/>
      <c r="UOO104" s="631"/>
      <c r="UOP104" s="631"/>
      <c r="UOQ104" s="631"/>
      <c r="UOR104" s="631"/>
      <c r="UOS104" s="631"/>
      <c r="UOT104" s="631"/>
      <c r="UOU104" s="631"/>
      <c r="UOV104" s="631"/>
      <c r="UOW104" s="631"/>
      <c r="UOX104" s="631"/>
      <c r="UOY104" s="631"/>
      <c r="UOZ104" s="631"/>
      <c r="UPA104" s="631"/>
      <c r="UPB104" s="631"/>
      <c r="UPC104" s="631"/>
      <c r="UPD104" s="631"/>
      <c r="UPE104" s="631"/>
      <c r="UPF104" s="631"/>
      <c r="UPG104" s="631"/>
      <c r="UPH104" s="631"/>
      <c r="UPI104" s="631"/>
      <c r="UPJ104" s="631"/>
      <c r="UPK104" s="631"/>
      <c r="UPL104" s="631"/>
      <c r="UPM104" s="631"/>
      <c r="UPN104" s="631"/>
      <c r="UPO104" s="631"/>
      <c r="UPP104" s="631"/>
      <c r="UPQ104" s="631"/>
      <c r="UPR104" s="631"/>
      <c r="UPS104" s="631"/>
      <c r="UPT104" s="631"/>
      <c r="UPU104" s="631"/>
      <c r="UPV104" s="631"/>
      <c r="UPW104" s="631"/>
      <c r="UPX104" s="631"/>
      <c r="UPY104" s="631"/>
      <c r="UPZ104" s="631"/>
      <c r="UQA104" s="631"/>
      <c r="UQB104" s="631"/>
      <c r="UQC104" s="631"/>
      <c r="UQD104" s="631"/>
      <c r="UQE104" s="631"/>
      <c r="UQF104" s="631"/>
      <c r="UQG104" s="631"/>
      <c r="UQH104" s="631"/>
      <c r="UQI104" s="631"/>
      <c r="UQJ104" s="631"/>
      <c r="UQK104" s="631"/>
      <c r="UQL104" s="631"/>
      <c r="UQM104" s="631"/>
      <c r="UQN104" s="631"/>
      <c r="UQO104" s="631"/>
      <c r="UQP104" s="631"/>
      <c r="UQQ104" s="631"/>
      <c r="UQR104" s="631"/>
      <c r="UQS104" s="631"/>
      <c r="UQT104" s="631"/>
      <c r="UQU104" s="631"/>
      <c r="UQV104" s="631"/>
      <c r="UQW104" s="631"/>
      <c r="UQX104" s="631"/>
      <c r="UQY104" s="631"/>
      <c r="UQZ104" s="631"/>
      <c r="URA104" s="631"/>
      <c r="URB104" s="631"/>
      <c r="URC104" s="631"/>
      <c r="URD104" s="631"/>
      <c r="URE104" s="631"/>
      <c r="URF104" s="631"/>
      <c r="URG104" s="631"/>
      <c r="URH104" s="631"/>
      <c r="URI104" s="631"/>
      <c r="URJ104" s="631"/>
      <c r="URK104" s="631"/>
      <c r="URL104" s="631"/>
      <c r="URM104" s="631"/>
      <c r="URN104" s="631"/>
      <c r="URO104" s="631"/>
      <c r="URP104" s="631"/>
      <c r="URQ104" s="631"/>
      <c r="URR104" s="631"/>
      <c r="URS104" s="631"/>
      <c r="URT104" s="631"/>
      <c r="URU104" s="631"/>
      <c r="URV104" s="631"/>
      <c r="URW104" s="631"/>
      <c r="URX104" s="631"/>
      <c r="URY104" s="631"/>
      <c r="URZ104" s="631"/>
      <c r="USA104" s="631"/>
      <c r="USB104" s="631"/>
      <c r="USC104" s="631"/>
      <c r="USD104" s="631"/>
      <c r="USE104" s="631"/>
      <c r="USF104" s="631"/>
      <c r="USG104" s="631"/>
      <c r="USH104" s="631"/>
      <c r="USI104" s="631"/>
      <c r="USJ104" s="631"/>
      <c r="USK104" s="631"/>
      <c r="USL104" s="631"/>
      <c r="USM104" s="631"/>
      <c r="USN104" s="631"/>
      <c r="USO104" s="631"/>
      <c r="USP104" s="631"/>
      <c r="USQ104" s="631"/>
      <c r="USR104" s="631"/>
      <c r="USS104" s="631"/>
      <c r="UST104" s="631"/>
      <c r="USU104" s="631"/>
      <c r="USV104" s="631"/>
      <c r="USW104" s="631"/>
      <c r="USX104" s="631"/>
      <c r="USY104" s="631"/>
      <c r="USZ104" s="631"/>
      <c r="UTA104" s="631"/>
      <c r="UTB104" s="631"/>
      <c r="UTC104" s="631"/>
      <c r="UTD104" s="631"/>
      <c r="UTE104" s="631"/>
      <c r="UTF104" s="631"/>
      <c r="UTG104" s="631"/>
      <c r="UTH104" s="631"/>
      <c r="UTI104" s="631"/>
      <c r="UTJ104" s="631"/>
      <c r="UTK104" s="631"/>
      <c r="UTL104" s="631"/>
      <c r="UTM104" s="631"/>
      <c r="UTN104" s="631"/>
      <c r="UTO104" s="631"/>
      <c r="UTP104" s="631"/>
      <c r="UTQ104" s="631"/>
      <c r="UTR104" s="631"/>
      <c r="UTS104" s="631"/>
      <c r="UTT104" s="631"/>
      <c r="UTU104" s="631"/>
      <c r="UTV104" s="631"/>
      <c r="UTW104" s="631"/>
      <c r="UTX104" s="631"/>
      <c r="UTY104" s="631"/>
      <c r="UTZ104" s="631"/>
      <c r="UUA104" s="631"/>
      <c r="UUB104" s="631"/>
      <c r="UUC104" s="631"/>
      <c r="UUD104" s="631"/>
      <c r="UUE104" s="631"/>
      <c r="UUF104" s="631"/>
      <c r="UUG104" s="631"/>
      <c r="UUH104" s="631"/>
      <c r="UUI104" s="631"/>
      <c r="UUJ104" s="631"/>
      <c r="UUK104" s="631"/>
      <c r="UUL104" s="631"/>
      <c r="UUM104" s="631"/>
      <c r="UUN104" s="631"/>
      <c r="UUO104" s="631"/>
      <c r="UUP104" s="631"/>
      <c r="UUQ104" s="631"/>
      <c r="UUR104" s="631"/>
      <c r="UUS104" s="631"/>
      <c r="UUT104" s="631"/>
      <c r="UUU104" s="631"/>
      <c r="UUV104" s="631"/>
      <c r="UUW104" s="631"/>
      <c r="UUX104" s="631"/>
      <c r="UUY104" s="631"/>
      <c r="UUZ104" s="631"/>
      <c r="UVA104" s="631"/>
      <c r="UVB104" s="631"/>
      <c r="UVC104" s="631"/>
      <c r="UVD104" s="631"/>
      <c r="UVE104" s="631"/>
      <c r="UVF104" s="631"/>
      <c r="UVG104" s="631"/>
      <c r="UVH104" s="631"/>
      <c r="UVI104" s="631"/>
      <c r="UVJ104" s="631"/>
      <c r="UVK104" s="631"/>
      <c r="UVL104" s="631"/>
      <c r="UVM104" s="631"/>
      <c r="UVN104" s="631"/>
      <c r="UVO104" s="631"/>
      <c r="UVP104" s="631"/>
      <c r="UVQ104" s="631"/>
      <c r="UVR104" s="631"/>
      <c r="UVS104" s="631"/>
      <c r="UVT104" s="631"/>
      <c r="UVU104" s="631"/>
      <c r="UVV104" s="631"/>
      <c r="UVW104" s="631"/>
      <c r="UVX104" s="631"/>
      <c r="UVY104" s="631"/>
      <c r="UVZ104" s="631"/>
      <c r="UWA104" s="631"/>
      <c r="UWB104" s="631"/>
      <c r="UWC104" s="631"/>
      <c r="UWD104" s="631"/>
      <c r="UWE104" s="631"/>
      <c r="UWF104" s="631"/>
      <c r="UWG104" s="631"/>
      <c r="UWH104" s="631"/>
      <c r="UWI104" s="631"/>
      <c r="UWJ104" s="631"/>
      <c r="UWK104" s="631"/>
      <c r="UWL104" s="631"/>
      <c r="UWM104" s="631"/>
      <c r="UWN104" s="631"/>
      <c r="UWO104" s="631"/>
      <c r="UWP104" s="631"/>
      <c r="UWQ104" s="631"/>
      <c r="UWR104" s="631"/>
      <c r="UWS104" s="631"/>
      <c r="UWT104" s="631"/>
      <c r="UWU104" s="631"/>
      <c r="UWV104" s="631"/>
      <c r="UWW104" s="631"/>
      <c r="UWX104" s="631"/>
      <c r="UWY104" s="631"/>
      <c r="UWZ104" s="631"/>
      <c r="UXA104" s="631"/>
      <c r="UXB104" s="631"/>
      <c r="UXC104" s="631"/>
      <c r="UXD104" s="631"/>
      <c r="UXE104" s="631"/>
      <c r="UXF104" s="631"/>
      <c r="UXG104" s="631"/>
      <c r="UXH104" s="631"/>
      <c r="UXI104" s="631"/>
      <c r="UXJ104" s="631"/>
      <c r="UXK104" s="631"/>
      <c r="UXL104" s="631"/>
      <c r="UXM104" s="631"/>
      <c r="UXN104" s="631"/>
      <c r="UXO104" s="631"/>
      <c r="UXP104" s="631"/>
      <c r="UXQ104" s="631"/>
      <c r="UXR104" s="631"/>
      <c r="UXS104" s="631"/>
      <c r="UXT104" s="631"/>
      <c r="UXU104" s="631"/>
      <c r="UXV104" s="631"/>
      <c r="UXW104" s="631"/>
      <c r="UXX104" s="631"/>
      <c r="UXY104" s="631"/>
      <c r="UXZ104" s="631"/>
      <c r="UYA104" s="631"/>
      <c r="UYB104" s="631"/>
      <c r="UYC104" s="631"/>
      <c r="UYD104" s="631"/>
      <c r="UYE104" s="631"/>
      <c r="UYF104" s="631"/>
      <c r="UYG104" s="631"/>
      <c r="UYH104" s="631"/>
      <c r="UYI104" s="631"/>
      <c r="UYJ104" s="631"/>
      <c r="UYK104" s="631"/>
      <c r="UYL104" s="631"/>
      <c r="UYM104" s="631"/>
      <c r="UYN104" s="631"/>
      <c r="UYO104" s="631"/>
      <c r="UYP104" s="631"/>
      <c r="UYQ104" s="631"/>
      <c r="UYR104" s="631"/>
      <c r="UYS104" s="631"/>
      <c r="UYT104" s="631"/>
      <c r="UYU104" s="631"/>
      <c r="UYV104" s="631"/>
      <c r="UYW104" s="631"/>
      <c r="UYX104" s="631"/>
      <c r="UYY104" s="631"/>
      <c r="UYZ104" s="631"/>
      <c r="UZA104" s="631"/>
      <c r="UZB104" s="631"/>
      <c r="UZC104" s="631"/>
      <c r="UZD104" s="631"/>
      <c r="UZE104" s="631"/>
      <c r="UZF104" s="631"/>
      <c r="UZG104" s="631"/>
      <c r="UZH104" s="631"/>
      <c r="UZI104" s="631"/>
      <c r="UZJ104" s="631"/>
      <c r="UZK104" s="631"/>
      <c r="UZL104" s="631"/>
      <c r="UZM104" s="631"/>
      <c r="UZN104" s="631"/>
      <c r="UZO104" s="631"/>
      <c r="UZP104" s="631"/>
      <c r="UZQ104" s="631"/>
      <c r="UZR104" s="631"/>
      <c r="UZS104" s="631"/>
      <c r="UZT104" s="631"/>
      <c r="UZU104" s="631"/>
      <c r="UZV104" s="631"/>
      <c r="UZW104" s="631"/>
      <c r="UZX104" s="631"/>
      <c r="UZY104" s="631"/>
      <c r="UZZ104" s="631"/>
      <c r="VAA104" s="631"/>
      <c r="VAB104" s="631"/>
      <c r="VAC104" s="631"/>
      <c r="VAD104" s="631"/>
      <c r="VAE104" s="631"/>
      <c r="VAF104" s="631"/>
      <c r="VAG104" s="631"/>
      <c r="VAH104" s="631"/>
      <c r="VAI104" s="631"/>
      <c r="VAJ104" s="631"/>
      <c r="VAK104" s="631"/>
      <c r="VAL104" s="631"/>
      <c r="VAM104" s="631"/>
      <c r="VAN104" s="631"/>
      <c r="VAO104" s="631"/>
      <c r="VAP104" s="631"/>
      <c r="VAQ104" s="631"/>
      <c r="VAR104" s="631"/>
      <c r="VAS104" s="631"/>
      <c r="VAT104" s="631"/>
      <c r="VAU104" s="631"/>
      <c r="VAV104" s="631"/>
      <c r="VAW104" s="631"/>
      <c r="VAX104" s="631"/>
      <c r="VAY104" s="631"/>
      <c r="VAZ104" s="631"/>
      <c r="VBA104" s="631"/>
      <c r="VBB104" s="631"/>
      <c r="VBC104" s="631"/>
      <c r="VBD104" s="631"/>
      <c r="VBE104" s="631"/>
      <c r="VBF104" s="631"/>
      <c r="VBG104" s="631"/>
      <c r="VBH104" s="631"/>
      <c r="VBI104" s="631"/>
      <c r="VBJ104" s="631"/>
      <c r="VBK104" s="631"/>
      <c r="VBL104" s="631"/>
      <c r="VBM104" s="631"/>
      <c r="VBN104" s="631"/>
      <c r="VBO104" s="631"/>
      <c r="VBP104" s="631"/>
      <c r="VBQ104" s="631"/>
      <c r="VBR104" s="631"/>
      <c r="VBS104" s="631"/>
      <c r="VBT104" s="631"/>
      <c r="VBU104" s="631"/>
      <c r="VBV104" s="631"/>
      <c r="VBW104" s="631"/>
      <c r="VBX104" s="631"/>
      <c r="VBY104" s="631"/>
      <c r="VBZ104" s="631"/>
      <c r="VCA104" s="631"/>
      <c r="VCB104" s="631"/>
      <c r="VCC104" s="631"/>
      <c r="VCD104" s="631"/>
      <c r="VCE104" s="631"/>
      <c r="VCF104" s="631"/>
      <c r="VCG104" s="631"/>
      <c r="VCH104" s="631"/>
      <c r="VCI104" s="631"/>
      <c r="VCJ104" s="631"/>
      <c r="VCK104" s="631"/>
      <c r="VCL104" s="631"/>
      <c r="VCM104" s="631"/>
      <c r="VCN104" s="631"/>
      <c r="VCO104" s="631"/>
      <c r="VCP104" s="631"/>
      <c r="VCQ104" s="631"/>
      <c r="VCR104" s="631"/>
      <c r="VCS104" s="631"/>
      <c r="VCT104" s="631"/>
      <c r="VCU104" s="631"/>
      <c r="VCV104" s="631"/>
      <c r="VCW104" s="631"/>
      <c r="VCX104" s="631"/>
      <c r="VCY104" s="631"/>
      <c r="VCZ104" s="631"/>
      <c r="VDA104" s="631"/>
      <c r="VDB104" s="631"/>
      <c r="VDC104" s="631"/>
      <c r="VDD104" s="631"/>
      <c r="VDE104" s="631"/>
      <c r="VDF104" s="631"/>
      <c r="VDG104" s="631"/>
      <c r="VDH104" s="631"/>
      <c r="VDI104" s="631"/>
      <c r="VDJ104" s="631"/>
      <c r="VDK104" s="631"/>
      <c r="VDL104" s="631"/>
      <c r="VDM104" s="631"/>
      <c r="VDN104" s="631"/>
      <c r="VDO104" s="631"/>
      <c r="VDP104" s="631"/>
      <c r="VDQ104" s="631"/>
      <c r="VDR104" s="631"/>
      <c r="VDS104" s="631"/>
      <c r="VDT104" s="631"/>
      <c r="VDU104" s="631"/>
      <c r="VDV104" s="631"/>
      <c r="VDW104" s="631"/>
      <c r="VDX104" s="631"/>
      <c r="VDY104" s="631"/>
      <c r="VDZ104" s="631"/>
      <c r="VEA104" s="631"/>
      <c r="VEB104" s="631"/>
      <c r="VEC104" s="631"/>
      <c r="VED104" s="631"/>
      <c r="VEE104" s="631"/>
      <c r="VEF104" s="631"/>
      <c r="VEG104" s="631"/>
      <c r="VEH104" s="631"/>
      <c r="VEI104" s="631"/>
      <c r="VEJ104" s="631"/>
      <c r="VEK104" s="631"/>
      <c r="VEL104" s="631"/>
      <c r="VEM104" s="631"/>
      <c r="VEN104" s="631"/>
      <c r="VEO104" s="631"/>
      <c r="VEP104" s="631"/>
      <c r="VEQ104" s="631"/>
      <c r="VER104" s="631"/>
      <c r="VES104" s="631"/>
      <c r="VET104" s="631"/>
      <c r="VEU104" s="631"/>
      <c r="VEV104" s="631"/>
      <c r="VEW104" s="631"/>
      <c r="VEX104" s="631"/>
      <c r="VEY104" s="631"/>
      <c r="VEZ104" s="631"/>
      <c r="VFA104" s="631"/>
      <c r="VFB104" s="631"/>
      <c r="VFC104" s="631"/>
      <c r="VFD104" s="631"/>
      <c r="VFE104" s="631"/>
      <c r="VFF104" s="631"/>
      <c r="VFG104" s="631"/>
      <c r="VFH104" s="631"/>
      <c r="VFI104" s="631"/>
      <c r="VFJ104" s="631"/>
      <c r="VFK104" s="631"/>
      <c r="VFL104" s="631"/>
      <c r="VFM104" s="631"/>
      <c r="VFN104" s="631"/>
      <c r="VFO104" s="631"/>
      <c r="VFP104" s="631"/>
      <c r="VFQ104" s="631"/>
      <c r="VFR104" s="631"/>
      <c r="VFS104" s="631"/>
      <c r="VFT104" s="631"/>
      <c r="VFU104" s="631"/>
      <c r="VFV104" s="631"/>
      <c r="VFW104" s="631"/>
      <c r="VFX104" s="631"/>
      <c r="VFY104" s="631"/>
      <c r="VFZ104" s="631"/>
      <c r="VGA104" s="631"/>
      <c r="VGB104" s="631"/>
      <c r="VGC104" s="631"/>
      <c r="VGD104" s="631"/>
      <c r="VGE104" s="631"/>
      <c r="VGF104" s="631"/>
      <c r="VGG104" s="631"/>
      <c r="VGH104" s="631"/>
      <c r="VGI104" s="631"/>
      <c r="VGJ104" s="631"/>
      <c r="VGK104" s="631"/>
      <c r="VGL104" s="631"/>
      <c r="VGM104" s="631"/>
      <c r="VGN104" s="631"/>
      <c r="VGO104" s="631"/>
      <c r="VGP104" s="631"/>
      <c r="VGQ104" s="631"/>
      <c r="VGR104" s="631"/>
      <c r="VGS104" s="631"/>
      <c r="VGT104" s="631"/>
      <c r="VGU104" s="631"/>
      <c r="VGV104" s="631"/>
      <c r="VGW104" s="631"/>
      <c r="VGX104" s="631"/>
      <c r="VGY104" s="631"/>
      <c r="VGZ104" s="631"/>
      <c r="VHA104" s="631"/>
      <c r="VHB104" s="631"/>
      <c r="VHC104" s="631"/>
      <c r="VHD104" s="631"/>
      <c r="VHE104" s="631"/>
      <c r="VHF104" s="631"/>
      <c r="VHG104" s="631"/>
      <c r="VHH104" s="631"/>
      <c r="VHI104" s="631"/>
      <c r="VHJ104" s="631"/>
      <c r="VHK104" s="631"/>
      <c r="VHL104" s="631"/>
      <c r="VHM104" s="631"/>
      <c r="VHN104" s="631"/>
      <c r="VHO104" s="631"/>
      <c r="VHP104" s="631"/>
      <c r="VHQ104" s="631"/>
      <c r="VHR104" s="631"/>
      <c r="VHS104" s="631"/>
      <c r="VHT104" s="631"/>
      <c r="VHU104" s="631"/>
      <c r="VHV104" s="631"/>
      <c r="VHW104" s="631"/>
      <c r="VHX104" s="631"/>
      <c r="VHY104" s="631"/>
      <c r="VHZ104" s="631"/>
      <c r="VIA104" s="631"/>
      <c r="VIB104" s="631"/>
      <c r="VIC104" s="631"/>
      <c r="VID104" s="631"/>
      <c r="VIE104" s="631"/>
      <c r="VIF104" s="631"/>
      <c r="VIG104" s="631"/>
      <c r="VIH104" s="631"/>
      <c r="VII104" s="631"/>
      <c r="VIJ104" s="631"/>
      <c r="VIK104" s="631"/>
      <c r="VIL104" s="631"/>
      <c r="VIM104" s="631"/>
      <c r="VIN104" s="631"/>
      <c r="VIO104" s="631"/>
      <c r="VIP104" s="631"/>
      <c r="VIQ104" s="631"/>
      <c r="VIR104" s="631"/>
      <c r="VIS104" s="631"/>
      <c r="VIT104" s="631"/>
      <c r="VIU104" s="631"/>
      <c r="VIV104" s="631"/>
      <c r="VIW104" s="631"/>
      <c r="VIX104" s="631"/>
      <c r="VIY104" s="631"/>
      <c r="VIZ104" s="631"/>
      <c r="VJA104" s="631"/>
      <c r="VJB104" s="631"/>
      <c r="VJC104" s="631"/>
      <c r="VJD104" s="631"/>
      <c r="VJE104" s="631"/>
      <c r="VJF104" s="631"/>
      <c r="VJG104" s="631"/>
      <c r="VJH104" s="631"/>
      <c r="VJI104" s="631"/>
      <c r="VJJ104" s="631"/>
      <c r="VJK104" s="631"/>
      <c r="VJL104" s="631"/>
      <c r="VJM104" s="631"/>
      <c r="VJN104" s="631"/>
      <c r="VJO104" s="631"/>
      <c r="VJP104" s="631"/>
      <c r="VJQ104" s="631"/>
      <c r="VJR104" s="631"/>
      <c r="VJS104" s="631"/>
      <c r="VJT104" s="631"/>
      <c r="VJU104" s="631"/>
      <c r="VJV104" s="631"/>
      <c r="VJW104" s="631"/>
      <c r="VJX104" s="631"/>
      <c r="VJY104" s="631"/>
      <c r="VJZ104" s="631"/>
      <c r="VKA104" s="631"/>
      <c r="VKB104" s="631"/>
      <c r="VKC104" s="631"/>
      <c r="VKD104" s="631"/>
      <c r="VKE104" s="631"/>
      <c r="VKF104" s="631"/>
      <c r="VKG104" s="631"/>
      <c r="VKH104" s="631"/>
      <c r="VKI104" s="631"/>
      <c r="VKJ104" s="631"/>
      <c r="VKK104" s="631"/>
      <c r="VKL104" s="631"/>
      <c r="VKM104" s="631"/>
      <c r="VKN104" s="631"/>
      <c r="VKO104" s="631"/>
      <c r="VKP104" s="631"/>
      <c r="VKQ104" s="631"/>
      <c r="VKR104" s="631"/>
      <c r="VKS104" s="631"/>
      <c r="VKT104" s="631"/>
      <c r="VKU104" s="631"/>
      <c r="VKV104" s="631"/>
      <c r="VKW104" s="631"/>
      <c r="VKX104" s="631"/>
      <c r="VKY104" s="631"/>
      <c r="VKZ104" s="631"/>
      <c r="VLA104" s="631"/>
      <c r="VLB104" s="631"/>
      <c r="VLC104" s="631"/>
      <c r="VLD104" s="631"/>
      <c r="VLE104" s="631"/>
      <c r="VLF104" s="631"/>
      <c r="VLG104" s="631"/>
      <c r="VLH104" s="631"/>
      <c r="VLI104" s="631"/>
      <c r="VLJ104" s="631"/>
      <c r="VLK104" s="631"/>
      <c r="VLL104" s="631"/>
      <c r="VLM104" s="631"/>
      <c r="VLN104" s="631"/>
      <c r="VLO104" s="631"/>
      <c r="VLP104" s="631"/>
      <c r="VLQ104" s="631"/>
      <c r="VLR104" s="631"/>
      <c r="VLS104" s="631"/>
      <c r="VLT104" s="631"/>
      <c r="VLU104" s="631"/>
      <c r="VLV104" s="631"/>
      <c r="VLW104" s="631"/>
      <c r="VLX104" s="631"/>
      <c r="VLY104" s="631"/>
      <c r="VLZ104" s="631"/>
      <c r="VMA104" s="631"/>
      <c r="VMB104" s="631"/>
      <c r="VMC104" s="631"/>
      <c r="VMD104" s="631"/>
      <c r="VME104" s="631"/>
      <c r="VMF104" s="631"/>
      <c r="VMG104" s="631"/>
      <c r="VMH104" s="631"/>
      <c r="VMI104" s="631"/>
      <c r="VMJ104" s="631"/>
      <c r="VMK104" s="631"/>
      <c r="VML104" s="631"/>
      <c r="VMM104" s="631"/>
      <c r="VMN104" s="631"/>
      <c r="VMO104" s="631"/>
      <c r="VMP104" s="631"/>
      <c r="VMQ104" s="631"/>
      <c r="VMR104" s="631"/>
      <c r="VMS104" s="631"/>
      <c r="VMT104" s="631"/>
      <c r="VMU104" s="631"/>
      <c r="VMV104" s="631"/>
      <c r="VMW104" s="631"/>
      <c r="VMX104" s="631"/>
      <c r="VMY104" s="631"/>
      <c r="VMZ104" s="631"/>
      <c r="VNA104" s="631"/>
      <c r="VNB104" s="631"/>
      <c r="VNC104" s="631"/>
      <c r="VND104" s="631"/>
      <c r="VNE104" s="631"/>
      <c r="VNF104" s="631"/>
      <c r="VNG104" s="631"/>
      <c r="VNH104" s="631"/>
      <c r="VNI104" s="631"/>
      <c r="VNJ104" s="631"/>
      <c r="VNK104" s="631"/>
      <c r="VNL104" s="631"/>
      <c r="VNM104" s="631"/>
      <c r="VNN104" s="631"/>
      <c r="VNO104" s="631"/>
      <c r="VNP104" s="631"/>
      <c r="VNQ104" s="631"/>
      <c r="VNR104" s="631"/>
      <c r="VNS104" s="631"/>
      <c r="VNT104" s="631"/>
      <c r="VNU104" s="631"/>
      <c r="VNV104" s="631"/>
      <c r="VNW104" s="631"/>
      <c r="VNX104" s="631"/>
      <c r="VNY104" s="631"/>
      <c r="VNZ104" s="631"/>
      <c r="VOA104" s="631"/>
      <c r="VOB104" s="631"/>
      <c r="VOC104" s="631"/>
      <c r="VOD104" s="631"/>
      <c r="VOE104" s="631"/>
      <c r="VOF104" s="631"/>
      <c r="VOG104" s="631"/>
      <c r="VOH104" s="631"/>
      <c r="VOI104" s="631"/>
      <c r="VOJ104" s="631"/>
      <c r="VOK104" s="631"/>
      <c r="VOL104" s="631"/>
      <c r="VOM104" s="631"/>
      <c r="VON104" s="631"/>
      <c r="VOO104" s="631"/>
      <c r="VOP104" s="631"/>
      <c r="VOQ104" s="631"/>
      <c r="VOR104" s="631"/>
      <c r="VOS104" s="631"/>
      <c r="VOT104" s="631"/>
      <c r="VOU104" s="631"/>
      <c r="VOV104" s="631"/>
      <c r="VOW104" s="631"/>
      <c r="VOX104" s="631"/>
      <c r="VOY104" s="631"/>
      <c r="VOZ104" s="631"/>
      <c r="VPA104" s="631"/>
      <c r="VPB104" s="631"/>
      <c r="VPC104" s="631"/>
      <c r="VPD104" s="631"/>
      <c r="VPE104" s="631"/>
      <c r="VPF104" s="631"/>
      <c r="VPG104" s="631"/>
      <c r="VPH104" s="631"/>
      <c r="VPI104" s="631"/>
      <c r="VPJ104" s="631"/>
      <c r="VPK104" s="631"/>
      <c r="VPL104" s="631"/>
      <c r="VPM104" s="631"/>
      <c r="VPN104" s="631"/>
      <c r="VPO104" s="631"/>
      <c r="VPP104" s="631"/>
      <c r="VPQ104" s="631"/>
      <c r="VPR104" s="631"/>
      <c r="VPS104" s="631"/>
      <c r="VPT104" s="631"/>
      <c r="VPU104" s="631"/>
      <c r="VPV104" s="631"/>
      <c r="VPW104" s="631"/>
      <c r="VPX104" s="631"/>
      <c r="VPY104" s="631"/>
      <c r="VPZ104" s="631"/>
      <c r="VQA104" s="631"/>
      <c r="VQB104" s="631"/>
      <c r="VQC104" s="631"/>
      <c r="VQD104" s="631"/>
      <c r="VQE104" s="631"/>
      <c r="VQF104" s="631"/>
      <c r="VQG104" s="631"/>
      <c r="VQH104" s="631"/>
      <c r="VQI104" s="631"/>
      <c r="VQJ104" s="631"/>
      <c r="VQK104" s="631"/>
      <c r="VQL104" s="631"/>
      <c r="VQM104" s="631"/>
      <c r="VQN104" s="631"/>
      <c r="VQO104" s="631"/>
      <c r="VQP104" s="631"/>
      <c r="VQQ104" s="631"/>
      <c r="VQR104" s="631"/>
      <c r="VQS104" s="631"/>
      <c r="VQT104" s="631"/>
      <c r="VQU104" s="631"/>
      <c r="VQV104" s="631"/>
      <c r="VQW104" s="631"/>
      <c r="VQX104" s="631"/>
      <c r="VQY104" s="631"/>
      <c r="VQZ104" s="631"/>
      <c r="VRA104" s="631"/>
      <c r="VRB104" s="631"/>
      <c r="VRC104" s="631"/>
      <c r="VRD104" s="631"/>
      <c r="VRE104" s="631"/>
      <c r="VRF104" s="631"/>
      <c r="VRG104" s="631"/>
      <c r="VRH104" s="631"/>
      <c r="VRI104" s="631"/>
      <c r="VRJ104" s="631"/>
      <c r="VRK104" s="631"/>
      <c r="VRL104" s="631"/>
      <c r="VRM104" s="631"/>
      <c r="VRN104" s="631"/>
      <c r="VRO104" s="631"/>
      <c r="VRP104" s="631"/>
      <c r="VRQ104" s="631"/>
      <c r="VRR104" s="631"/>
      <c r="VRS104" s="631"/>
      <c r="VRT104" s="631"/>
      <c r="VRU104" s="631"/>
      <c r="VRV104" s="631"/>
      <c r="VRW104" s="631"/>
      <c r="VRX104" s="631"/>
      <c r="VRY104" s="631"/>
      <c r="VRZ104" s="631"/>
      <c r="VSA104" s="631"/>
      <c r="VSB104" s="631"/>
      <c r="VSC104" s="631"/>
      <c r="VSD104" s="631"/>
      <c r="VSE104" s="631"/>
      <c r="VSF104" s="631"/>
      <c r="VSG104" s="631"/>
      <c r="VSH104" s="631"/>
      <c r="VSI104" s="631"/>
      <c r="VSJ104" s="631"/>
      <c r="VSK104" s="631"/>
      <c r="VSL104" s="631"/>
      <c r="VSM104" s="631"/>
      <c r="VSN104" s="631"/>
      <c r="VSO104" s="631"/>
      <c r="VSP104" s="631"/>
      <c r="VSQ104" s="631"/>
      <c r="VSR104" s="631"/>
      <c r="VSS104" s="631"/>
      <c r="VST104" s="631"/>
      <c r="VSU104" s="631"/>
      <c r="VSV104" s="631"/>
      <c r="VSW104" s="631"/>
      <c r="VSX104" s="631"/>
      <c r="VSY104" s="631"/>
      <c r="VSZ104" s="631"/>
      <c r="VTA104" s="631"/>
      <c r="VTB104" s="631"/>
      <c r="VTC104" s="631"/>
      <c r="VTD104" s="631"/>
      <c r="VTE104" s="631"/>
      <c r="VTF104" s="631"/>
      <c r="VTG104" s="631"/>
      <c r="VTH104" s="631"/>
      <c r="VTI104" s="631"/>
      <c r="VTJ104" s="631"/>
      <c r="VTK104" s="631"/>
      <c r="VTL104" s="631"/>
      <c r="VTM104" s="631"/>
      <c r="VTN104" s="631"/>
      <c r="VTO104" s="631"/>
      <c r="VTP104" s="631"/>
      <c r="VTQ104" s="631"/>
      <c r="VTR104" s="631"/>
      <c r="VTS104" s="631"/>
      <c r="VTT104" s="631"/>
      <c r="VTU104" s="631"/>
      <c r="VTV104" s="631"/>
      <c r="VTW104" s="631"/>
      <c r="VTX104" s="631"/>
      <c r="VTY104" s="631"/>
      <c r="VTZ104" s="631"/>
      <c r="VUA104" s="631"/>
      <c r="VUB104" s="631"/>
      <c r="VUC104" s="631"/>
      <c r="VUD104" s="631"/>
      <c r="VUE104" s="631"/>
      <c r="VUF104" s="631"/>
      <c r="VUG104" s="631"/>
      <c r="VUH104" s="631"/>
      <c r="VUI104" s="631"/>
      <c r="VUJ104" s="631"/>
      <c r="VUK104" s="631"/>
      <c r="VUL104" s="631"/>
      <c r="VUM104" s="631"/>
      <c r="VUN104" s="631"/>
      <c r="VUO104" s="631"/>
      <c r="VUP104" s="631"/>
      <c r="VUQ104" s="631"/>
      <c r="VUR104" s="631"/>
      <c r="VUS104" s="631"/>
      <c r="VUT104" s="631"/>
      <c r="VUU104" s="631"/>
      <c r="VUV104" s="631"/>
      <c r="VUW104" s="631"/>
      <c r="VUX104" s="631"/>
      <c r="VUY104" s="631"/>
      <c r="VUZ104" s="631"/>
      <c r="VVA104" s="631"/>
      <c r="VVB104" s="631"/>
      <c r="VVC104" s="631"/>
      <c r="VVD104" s="631"/>
      <c r="VVE104" s="631"/>
      <c r="VVF104" s="631"/>
      <c r="VVG104" s="631"/>
      <c r="VVH104" s="631"/>
      <c r="VVI104" s="631"/>
      <c r="VVJ104" s="631"/>
      <c r="VVK104" s="631"/>
      <c r="VVL104" s="631"/>
      <c r="VVM104" s="631"/>
      <c r="VVN104" s="631"/>
      <c r="VVO104" s="631"/>
      <c r="VVP104" s="631"/>
      <c r="VVQ104" s="631"/>
      <c r="VVR104" s="631"/>
      <c r="VVS104" s="631"/>
      <c r="VVT104" s="631"/>
      <c r="VVU104" s="631"/>
      <c r="VVV104" s="631"/>
      <c r="VVW104" s="631"/>
      <c r="VVX104" s="631"/>
      <c r="VVY104" s="631"/>
      <c r="VVZ104" s="631"/>
      <c r="VWA104" s="631"/>
      <c r="VWB104" s="631"/>
      <c r="VWC104" s="631"/>
      <c r="VWD104" s="631"/>
      <c r="VWE104" s="631"/>
      <c r="VWF104" s="631"/>
      <c r="VWG104" s="631"/>
      <c r="VWH104" s="631"/>
      <c r="VWI104" s="631"/>
      <c r="VWJ104" s="631"/>
      <c r="VWK104" s="631"/>
      <c r="VWL104" s="631"/>
      <c r="VWM104" s="631"/>
      <c r="VWN104" s="631"/>
      <c r="VWO104" s="631"/>
      <c r="VWP104" s="631"/>
      <c r="VWQ104" s="631"/>
      <c r="VWR104" s="631"/>
      <c r="VWS104" s="631"/>
      <c r="VWT104" s="631"/>
      <c r="VWU104" s="631"/>
      <c r="VWV104" s="631"/>
      <c r="VWW104" s="631"/>
      <c r="VWX104" s="631"/>
      <c r="VWY104" s="631"/>
      <c r="VWZ104" s="631"/>
      <c r="VXA104" s="631"/>
      <c r="VXB104" s="631"/>
      <c r="VXC104" s="631"/>
      <c r="VXD104" s="631"/>
      <c r="VXE104" s="631"/>
      <c r="VXF104" s="631"/>
      <c r="VXG104" s="631"/>
      <c r="VXH104" s="631"/>
      <c r="VXI104" s="631"/>
      <c r="VXJ104" s="631"/>
      <c r="VXK104" s="631"/>
      <c r="VXL104" s="631"/>
      <c r="VXM104" s="631"/>
      <c r="VXN104" s="631"/>
      <c r="VXO104" s="631"/>
      <c r="VXP104" s="631"/>
      <c r="VXQ104" s="631"/>
      <c r="VXR104" s="631"/>
      <c r="VXS104" s="631"/>
      <c r="VXT104" s="631"/>
      <c r="VXU104" s="631"/>
      <c r="VXV104" s="631"/>
      <c r="VXW104" s="631"/>
      <c r="VXX104" s="631"/>
      <c r="VXY104" s="631"/>
      <c r="VXZ104" s="631"/>
      <c r="VYA104" s="631"/>
      <c r="VYB104" s="631"/>
      <c r="VYC104" s="631"/>
      <c r="VYD104" s="631"/>
      <c r="VYE104" s="631"/>
      <c r="VYF104" s="631"/>
      <c r="VYG104" s="631"/>
      <c r="VYH104" s="631"/>
      <c r="VYI104" s="631"/>
      <c r="VYJ104" s="631"/>
      <c r="VYK104" s="631"/>
      <c r="VYL104" s="631"/>
      <c r="VYM104" s="631"/>
      <c r="VYN104" s="631"/>
      <c r="VYO104" s="631"/>
      <c r="VYP104" s="631"/>
      <c r="VYQ104" s="631"/>
      <c r="VYR104" s="631"/>
      <c r="VYS104" s="631"/>
      <c r="VYT104" s="631"/>
      <c r="VYU104" s="631"/>
      <c r="VYV104" s="631"/>
      <c r="VYW104" s="631"/>
      <c r="VYX104" s="631"/>
      <c r="VYY104" s="631"/>
      <c r="VYZ104" s="631"/>
      <c r="VZA104" s="631"/>
      <c r="VZB104" s="631"/>
      <c r="VZC104" s="631"/>
      <c r="VZD104" s="631"/>
      <c r="VZE104" s="631"/>
      <c r="VZF104" s="631"/>
      <c r="VZG104" s="631"/>
      <c r="VZH104" s="631"/>
      <c r="VZI104" s="631"/>
      <c r="VZJ104" s="631"/>
      <c r="VZK104" s="631"/>
      <c r="VZL104" s="631"/>
      <c r="VZM104" s="631"/>
      <c r="VZN104" s="631"/>
      <c r="VZO104" s="631"/>
      <c r="VZP104" s="631"/>
      <c r="VZQ104" s="631"/>
      <c r="VZR104" s="631"/>
      <c r="VZS104" s="631"/>
      <c r="VZT104" s="631"/>
      <c r="VZU104" s="631"/>
      <c r="VZV104" s="631"/>
      <c r="VZW104" s="631"/>
      <c r="VZX104" s="631"/>
      <c r="VZY104" s="631"/>
      <c r="VZZ104" s="631"/>
      <c r="WAA104" s="631"/>
      <c r="WAB104" s="631"/>
      <c r="WAC104" s="631"/>
      <c r="WAD104" s="631"/>
      <c r="WAE104" s="631"/>
      <c r="WAF104" s="631"/>
      <c r="WAG104" s="631"/>
      <c r="WAH104" s="631"/>
      <c r="WAI104" s="631"/>
      <c r="WAJ104" s="631"/>
      <c r="WAK104" s="631"/>
      <c r="WAL104" s="631"/>
      <c r="WAM104" s="631"/>
      <c r="WAN104" s="631"/>
      <c r="WAO104" s="631"/>
      <c r="WAP104" s="631"/>
      <c r="WAQ104" s="631"/>
      <c r="WAR104" s="631"/>
      <c r="WAS104" s="631"/>
      <c r="WAT104" s="631"/>
      <c r="WAU104" s="631"/>
      <c r="WAV104" s="631"/>
      <c r="WAW104" s="631"/>
      <c r="WAX104" s="631"/>
      <c r="WAY104" s="631"/>
      <c r="WAZ104" s="631"/>
      <c r="WBA104" s="631"/>
      <c r="WBB104" s="631"/>
      <c r="WBC104" s="631"/>
      <c r="WBD104" s="631"/>
      <c r="WBE104" s="631"/>
      <c r="WBF104" s="631"/>
      <c r="WBG104" s="631"/>
      <c r="WBH104" s="631"/>
      <c r="WBI104" s="631"/>
      <c r="WBJ104" s="631"/>
      <c r="WBK104" s="631"/>
      <c r="WBL104" s="631"/>
      <c r="WBM104" s="631"/>
      <c r="WBN104" s="631"/>
      <c r="WBO104" s="631"/>
      <c r="WBP104" s="631"/>
      <c r="WBQ104" s="631"/>
      <c r="WBR104" s="631"/>
      <c r="WBS104" s="631"/>
      <c r="WBT104" s="631"/>
      <c r="WBU104" s="631"/>
      <c r="WBV104" s="631"/>
      <c r="WBW104" s="631"/>
      <c r="WBX104" s="631"/>
      <c r="WBY104" s="631"/>
      <c r="WBZ104" s="631"/>
      <c r="WCA104" s="631"/>
      <c r="WCB104" s="631"/>
      <c r="WCC104" s="631"/>
      <c r="WCD104" s="631"/>
      <c r="WCE104" s="631"/>
      <c r="WCF104" s="631"/>
      <c r="WCG104" s="631"/>
      <c r="WCH104" s="631"/>
      <c r="WCI104" s="631"/>
      <c r="WCJ104" s="631"/>
      <c r="WCK104" s="631"/>
      <c r="WCL104" s="631"/>
      <c r="WCM104" s="631"/>
      <c r="WCN104" s="631"/>
      <c r="WCO104" s="631"/>
      <c r="WCP104" s="631"/>
      <c r="WCQ104" s="631"/>
      <c r="WCR104" s="631"/>
      <c r="WCS104" s="631"/>
      <c r="WCT104" s="631"/>
      <c r="WCU104" s="631"/>
      <c r="WCV104" s="631"/>
      <c r="WCW104" s="631"/>
      <c r="WCX104" s="631"/>
      <c r="WCY104" s="631"/>
      <c r="WCZ104" s="631"/>
      <c r="WDA104" s="631"/>
      <c r="WDB104" s="631"/>
      <c r="WDC104" s="631"/>
      <c r="WDD104" s="631"/>
      <c r="WDE104" s="631"/>
      <c r="WDF104" s="631"/>
      <c r="WDG104" s="631"/>
      <c r="WDH104" s="631"/>
      <c r="WDI104" s="631"/>
      <c r="WDJ104" s="631"/>
      <c r="WDK104" s="631"/>
      <c r="WDL104" s="631"/>
      <c r="WDM104" s="631"/>
      <c r="WDN104" s="631"/>
      <c r="WDO104" s="631"/>
      <c r="WDP104" s="631"/>
      <c r="WDQ104" s="631"/>
      <c r="WDR104" s="631"/>
      <c r="WDS104" s="631"/>
      <c r="WDT104" s="631"/>
      <c r="WDU104" s="631"/>
      <c r="WDV104" s="631"/>
      <c r="WDW104" s="631"/>
      <c r="WDX104" s="631"/>
      <c r="WDY104" s="631"/>
      <c r="WDZ104" s="631"/>
      <c r="WEA104" s="631"/>
      <c r="WEB104" s="631"/>
      <c r="WEC104" s="631"/>
      <c r="WED104" s="631"/>
      <c r="WEE104" s="631"/>
      <c r="WEF104" s="631"/>
      <c r="WEG104" s="631"/>
      <c r="WEH104" s="631"/>
      <c r="WEI104" s="631"/>
      <c r="WEJ104" s="631"/>
      <c r="WEK104" s="631"/>
      <c r="WEL104" s="631"/>
      <c r="WEM104" s="631"/>
      <c r="WEN104" s="631"/>
      <c r="WEO104" s="631"/>
      <c r="WEP104" s="631"/>
      <c r="WEQ104" s="631"/>
      <c r="WER104" s="631"/>
      <c r="WES104" s="631"/>
      <c r="WET104" s="631"/>
      <c r="WEU104" s="631"/>
      <c r="WEV104" s="631"/>
      <c r="WEW104" s="631"/>
      <c r="WEX104" s="631"/>
      <c r="WEY104" s="631"/>
      <c r="WEZ104" s="631"/>
      <c r="WFA104" s="631"/>
      <c r="WFB104" s="631"/>
      <c r="WFC104" s="631"/>
      <c r="WFD104" s="631"/>
      <c r="WFE104" s="631"/>
      <c r="WFF104" s="631"/>
      <c r="WFG104" s="631"/>
      <c r="WFH104" s="631"/>
      <c r="WFI104" s="631"/>
      <c r="WFJ104" s="631"/>
      <c r="WFK104" s="631"/>
      <c r="WFL104" s="631"/>
      <c r="WFM104" s="631"/>
      <c r="WFN104" s="631"/>
      <c r="WFO104" s="631"/>
      <c r="WFP104" s="631"/>
      <c r="WFQ104" s="631"/>
      <c r="WFR104" s="631"/>
      <c r="WFS104" s="631"/>
      <c r="WFT104" s="631"/>
      <c r="WFU104" s="631"/>
      <c r="WFV104" s="631"/>
      <c r="WFW104" s="631"/>
      <c r="WFX104" s="631"/>
      <c r="WFY104" s="631"/>
      <c r="WFZ104" s="631"/>
      <c r="WGA104" s="631"/>
      <c r="WGB104" s="631"/>
      <c r="WGC104" s="631"/>
      <c r="WGD104" s="631"/>
      <c r="WGE104" s="631"/>
      <c r="WGF104" s="631"/>
      <c r="WGG104" s="631"/>
      <c r="WGH104" s="631"/>
      <c r="WGI104" s="631"/>
      <c r="WGJ104" s="631"/>
      <c r="WGK104" s="631"/>
      <c r="WGL104" s="631"/>
      <c r="WGM104" s="631"/>
      <c r="WGN104" s="631"/>
      <c r="WGO104" s="631"/>
      <c r="WGP104" s="631"/>
      <c r="WGQ104" s="631"/>
      <c r="WGR104" s="631"/>
      <c r="WGS104" s="631"/>
      <c r="WGT104" s="631"/>
      <c r="WGU104" s="631"/>
      <c r="WGV104" s="631"/>
      <c r="WGW104" s="631"/>
      <c r="WGX104" s="631"/>
      <c r="WGY104" s="631"/>
      <c r="WGZ104" s="631"/>
      <c r="WHA104" s="631"/>
      <c r="WHB104" s="631"/>
      <c r="WHC104" s="631"/>
      <c r="WHD104" s="631"/>
      <c r="WHE104" s="631"/>
      <c r="WHF104" s="631"/>
      <c r="WHG104" s="631"/>
      <c r="WHH104" s="631"/>
      <c r="WHI104" s="631"/>
      <c r="WHJ104" s="631"/>
      <c r="WHK104" s="631"/>
      <c r="WHL104" s="631"/>
      <c r="WHM104" s="631"/>
      <c r="WHN104" s="631"/>
      <c r="WHO104" s="631"/>
      <c r="WHP104" s="631"/>
      <c r="WHQ104" s="631"/>
      <c r="WHR104" s="631"/>
      <c r="WHS104" s="631"/>
      <c r="WHT104" s="631"/>
      <c r="WHU104" s="631"/>
      <c r="WHV104" s="631"/>
      <c r="WHW104" s="631"/>
      <c r="WHX104" s="631"/>
      <c r="WHY104" s="631"/>
      <c r="WHZ104" s="631"/>
      <c r="WIA104" s="631"/>
      <c r="WIB104" s="631"/>
      <c r="WIC104" s="631"/>
      <c r="WID104" s="631"/>
      <c r="WIE104" s="631"/>
      <c r="WIF104" s="631"/>
      <c r="WIG104" s="631"/>
      <c r="WIH104" s="631"/>
      <c r="WII104" s="631"/>
      <c r="WIJ104" s="631"/>
      <c r="WIK104" s="631"/>
      <c r="WIL104" s="631"/>
      <c r="WIM104" s="631"/>
      <c r="WIN104" s="631"/>
      <c r="WIO104" s="631"/>
      <c r="WIP104" s="631"/>
      <c r="WIQ104" s="631"/>
      <c r="WIR104" s="631"/>
      <c r="WIS104" s="631"/>
      <c r="WIT104" s="631"/>
      <c r="WIU104" s="631"/>
      <c r="WIV104" s="631"/>
      <c r="WIW104" s="631"/>
      <c r="WIX104" s="631"/>
      <c r="WIY104" s="631"/>
      <c r="WIZ104" s="631"/>
      <c r="WJA104" s="631"/>
      <c r="WJB104" s="631"/>
      <c r="WJC104" s="631"/>
      <c r="WJD104" s="631"/>
      <c r="WJE104" s="631"/>
      <c r="WJF104" s="631"/>
      <c r="WJG104" s="631"/>
      <c r="WJH104" s="631"/>
      <c r="WJI104" s="631"/>
      <c r="WJJ104" s="631"/>
      <c r="WJK104" s="631"/>
      <c r="WJL104" s="631"/>
      <c r="WJM104" s="631"/>
      <c r="WJN104" s="631"/>
      <c r="WJO104" s="631"/>
      <c r="WJP104" s="631"/>
      <c r="WJQ104" s="631"/>
      <c r="WJR104" s="631"/>
      <c r="WJS104" s="631"/>
      <c r="WJT104" s="631"/>
      <c r="WJU104" s="631"/>
      <c r="WJV104" s="631"/>
      <c r="WJW104" s="631"/>
      <c r="WJX104" s="631"/>
      <c r="WJY104" s="631"/>
      <c r="WJZ104" s="631"/>
      <c r="WKA104" s="631"/>
      <c r="WKB104" s="631"/>
      <c r="WKC104" s="631"/>
      <c r="WKD104" s="631"/>
      <c r="WKE104" s="631"/>
      <c r="WKF104" s="631"/>
      <c r="WKG104" s="631"/>
      <c r="WKH104" s="631"/>
      <c r="WKI104" s="631"/>
      <c r="WKJ104" s="631"/>
      <c r="WKK104" s="631"/>
      <c r="WKL104" s="631"/>
      <c r="WKM104" s="631"/>
      <c r="WKN104" s="631"/>
      <c r="WKO104" s="631"/>
      <c r="WKP104" s="631"/>
      <c r="WKQ104" s="631"/>
      <c r="WKR104" s="631"/>
      <c r="WKS104" s="631"/>
      <c r="WKT104" s="631"/>
      <c r="WKU104" s="631"/>
      <c r="WKV104" s="631"/>
      <c r="WKW104" s="631"/>
      <c r="WKX104" s="631"/>
      <c r="WKY104" s="631"/>
      <c r="WKZ104" s="631"/>
      <c r="WLA104" s="631"/>
      <c r="WLB104" s="631"/>
      <c r="WLC104" s="631"/>
      <c r="WLD104" s="631"/>
      <c r="WLE104" s="631"/>
      <c r="WLF104" s="631"/>
      <c r="WLG104" s="631"/>
      <c r="WLH104" s="631"/>
      <c r="WLI104" s="631"/>
      <c r="WLJ104" s="631"/>
      <c r="WLK104" s="631"/>
      <c r="WLL104" s="631"/>
      <c r="WLM104" s="631"/>
      <c r="WLN104" s="631"/>
      <c r="WLO104" s="631"/>
      <c r="WLP104" s="631"/>
      <c r="WLQ104" s="631"/>
      <c r="WLR104" s="631"/>
      <c r="WLS104" s="631"/>
      <c r="WLT104" s="631"/>
      <c r="WLU104" s="631"/>
      <c r="WLV104" s="631"/>
      <c r="WLW104" s="631"/>
      <c r="WLX104" s="631"/>
      <c r="WLY104" s="631"/>
      <c r="WLZ104" s="631"/>
      <c r="WMA104" s="631"/>
      <c r="WMB104" s="631"/>
      <c r="WMC104" s="631"/>
      <c r="WMD104" s="631"/>
      <c r="WME104" s="631"/>
      <c r="WMF104" s="631"/>
      <c r="WMG104" s="631"/>
      <c r="WMH104" s="631"/>
      <c r="WMI104" s="631"/>
      <c r="WMJ104" s="631"/>
      <c r="WMK104" s="631"/>
      <c r="WML104" s="631"/>
      <c r="WMM104" s="631"/>
      <c r="WMN104" s="631"/>
      <c r="WMO104" s="631"/>
      <c r="WMP104" s="631"/>
      <c r="WMQ104" s="631"/>
      <c r="WMR104" s="631"/>
      <c r="WMS104" s="631"/>
      <c r="WMT104" s="631"/>
      <c r="WMU104" s="631"/>
      <c r="WMV104" s="631"/>
      <c r="WMW104" s="631"/>
      <c r="WMX104" s="631"/>
      <c r="WMY104" s="631"/>
      <c r="WMZ104" s="631"/>
      <c r="WNA104" s="631"/>
      <c r="WNB104" s="631"/>
      <c r="WNC104" s="631"/>
      <c r="WND104" s="631"/>
      <c r="WNE104" s="631"/>
      <c r="WNF104" s="631"/>
      <c r="WNG104" s="631"/>
      <c r="WNH104" s="631"/>
      <c r="WNI104" s="631"/>
      <c r="WNJ104" s="631"/>
      <c r="WNK104" s="631"/>
      <c r="WNL104" s="631"/>
      <c r="WNM104" s="631"/>
      <c r="WNN104" s="631"/>
      <c r="WNO104" s="631"/>
      <c r="WNP104" s="631"/>
      <c r="WNQ104" s="631"/>
      <c r="WNR104" s="631"/>
      <c r="WNS104" s="631"/>
      <c r="WNT104" s="631"/>
      <c r="WNU104" s="631"/>
      <c r="WNV104" s="631"/>
      <c r="WNW104" s="631"/>
      <c r="WNX104" s="631"/>
      <c r="WNY104" s="631"/>
      <c r="WNZ104" s="631"/>
      <c r="WOA104" s="631"/>
      <c r="WOB104" s="631"/>
      <c r="WOC104" s="631"/>
      <c r="WOD104" s="631"/>
      <c r="WOE104" s="631"/>
      <c r="WOF104" s="631"/>
      <c r="WOG104" s="631"/>
      <c r="WOH104" s="631"/>
      <c r="WOI104" s="631"/>
      <c r="WOJ104" s="631"/>
      <c r="WOK104" s="631"/>
      <c r="WOL104" s="631"/>
      <c r="WOM104" s="631"/>
      <c r="WON104" s="631"/>
      <c r="WOO104" s="631"/>
      <c r="WOP104" s="631"/>
      <c r="WOQ104" s="631"/>
      <c r="WOR104" s="631"/>
      <c r="WOS104" s="631"/>
      <c r="WOT104" s="631"/>
      <c r="WOU104" s="631"/>
      <c r="WOV104" s="631"/>
      <c r="WOW104" s="631"/>
      <c r="WOX104" s="631"/>
      <c r="WOY104" s="631"/>
      <c r="WOZ104" s="631"/>
      <c r="WPA104" s="631"/>
      <c r="WPB104" s="631"/>
      <c r="WPC104" s="631"/>
      <c r="WPD104" s="631"/>
      <c r="WPE104" s="631"/>
      <c r="WPF104" s="631"/>
      <c r="WPG104" s="631"/>
      <c r="WPH104" s="631"/>
      <c r="WPI104" s="631"/>
      <c r="WPJ104" s="631"/>
      <c r="WPK104" s="631"/>
      <c r="WPL104" s="631"/>
      <c r="WPM104" s="631"/>
      <c r="WPN104" s="631"/>
      <c r="WPO104" s="631"/>
      <c r="WPP104" s="631"/>
      <c r="WPQ104" s="631"/>
      <c r="WPR104" s="631"/>
      <c r="WPS104" s="631"/>
      <c r="WPT104" s="631"/>
      <c r="WPU104" s="631"/>
      <c r="WPV104" s="631"/>
      <c r="WPW104" s="631"/>
      <c r="WPX104" s="631"/>
      <c r="WPY104" s="631"/>
      <c r="WPZ104" s="631"/>
      <c r="WQA104" s="631"/>
      <c r="WQB104" s="631"/>
      <c r="WQC104" s="631"/>
      <c r="WQD104" s="631"/>
      <c r="WQE104" s="631"/>
      <c r="WQF104" s="631"/>
      <c r="WQG104" s="631"/>
      <c r="WQH104" s="631"/>
      <c r="WQI104" s="631"/>
      <c r="WQJ104" s="631"/>
      <c r="WQK104" s="631"/>
      <c r="WQL104" s="631"/>
      <c r="WQM104" s="631"/>
      <c r="WQN104" s="631"/>
      <c r="WQO104" s="631"/>
      <c r="WQP104" s="631"/>
      <c r="WQQ104" s="631"/>
      <c r="WQR104" s="631"/>
      <c r="WQS104" s="631"/>
      <c r="WQT104" s="631"/>
      <c r="WQU104" s="631"/>
      <c r="WQV104" s="631"/>
      <c r="WQW104" s="631"/>
      <c r="WQX104" s="631"/>
      <c r="WQY104" s="631"/>
      <c r="WQZ104" s="631"/>
      <c r="WRA104" s="631"/>
      <c r="WRB104" s="631"/>
      <c r="WRC104" s="631"/>
      <c r="WRD104" s="631"/>
      <c r="WRE104" s="631"/>
      <c r="WRF104" s="631"/>
      <c r="WRG104" s="631"/>
      <c r="WRH104" s="631"/>
      <c r="WRI104" s="631"/>
      <c r="WRJ104" s="631"/>
      <c r="WRK104" s="631"/>
      <c r="WRL104" s="631"/>
      <c r="WRM104" s="631"/>
      <c r="WRN104" s="631"/>
      <c r="WRO104" s="631"/>
      <c r="WRP104" s="631"/>
      <c r="WRQ104" s="631"/>
      <c r="WRR104" s="631"/>
      <c r="WRS104" s="631"/>
      <c r="WRT104" s="631"/>
      <c r="WRU104" s="631"/>
      <c r="WRV104" s="631"/>
      <c r="WRW104" s="631"/>
      <c r="WRX104" s="631"/>
      <c r="WRY104" s="631"/>
      <c r="WRZ104" s="631"/>
      <c r="WSA104" s="631"/>
      <c r="WSB104" s="631"/>
      <c r="WSC104" s="631"/>
      <c r="WSD104" s="631"/>
      <c r="WSE104" s="631"/>
      <c r="WSF104" s="631"/>
      <c r="WSG104" s="631"/>
      <c r="WSH104" s="631"/>
      <c r="WSI104" s="631"/>
      <c r="WSJ104" s="631"/>
      <c r="WSK104" s="631"/>
      <c r="WSL104" s="631"/>
      <c r="WSM104" s="631"/>
      <c r="WSN104" s="631"/>
      <c r="WSO104" s="631"/>
      <c r="WSP104" s="631"/>
      <c r="WSQ104" s="631"/>
      <c r="WSR104" s="631"/>
      <c r="WSS104" s="631"/>
      <c r="WST104" s="631"/>
      <c r="WSU104" s="631"/>
      <c r="WSV104" s="631"/>
      <c r="WSW104" s="631"/>
      <c r="WSX104" s="631"/>
      <c r="WSY104" s="631"/>
      <c r="WSZ104" s="631"/>
      <c r="WTA104" s="631"/>
      <c r="WTB104" s="631"/>
      <c r="WTC104" s="631"/>
      <c r="WTD104" s="631"/>
      <c r="WTE104" s="631"/>
      <c r="WTF104" s="631"/>
      <c r="WTG104" s="631"/>
      <c r="WTH104" s="631"/>
      <c r="WTI104" s="631"/>
      <c r="WTJ104" s="631"/>
      <c r="WTK104" s="631"/>
      <c r="WTL104" s="631"/>
      <c r="WTM104" s="631"/>
      <c r="WTN104" s="631"/>
      <c r="WTO104" s="631"/>
      <c r="WTP104" s="631"/>
      <c r="WTQ104" s="631"/>
      <c r="WTR104" s="631"/>
      <c r="WTS104" s="631"/>
      <c r="WTT104" s="631"/>
      <c r="WTU104" s="631"/>
      <c r="WTV104" s="631"/>
      <c r="WTW104" s="631"/>
      <c r="WTX104" s="631"/>
      <c r="WTY104" s="631"/>
      <c r="WTZ104" s="631"/>
      <c r="WUA104" s="631"/>
      <c r="WUB104" s="631"/>
      <c r="WUC104" s="631"/>
      <c r="WUD104" s="631"/>
      <c r="WUE104" s="631"/>
      <c r="WUF104" s="631"/>
      <c r="WUG104" s="631"/>
      <c r="WUH104" s="631"/>
      <c r="WUI104" s="631"/>
      <c r="WUJ104" s="631"/>
      <c r="WUK104" s="631"/>
      <c r="WUL104" s="631"/>
      <c r="WUM104" s="631"/>
      <c r="WUN104" s="631"/>
      <c r="WUO104" s="631"/>
      <c r="WUP104" s="631"/>
      <c r="WUQ104" s="631"/>
      <c r="WUR104" s="631"/>
      <c r="WUS104" s="631"/>
      <c r="WUT104" s="631"/>
      <c r="WUU104" s="631"/>
      <c r="WUV104" s="631"/>
      <c r="WUW104" s="631"/>
      <c r="WUX104" s="631"/>
      <c r="WUY104" s="631"/>
      <c r="WUZ104" s="631"/>
      <c r="WVA104" s="631"/>
      <c r="WVB104" s="631"/>
      <c r="WVC104" s="631"/>
      <c r="WVD104" s="631"/>
      <c r="WVE104" s="631"/>
      <c r="WVF104" s="631"/>
      <c r="WVG104" s="631"/>
      <c r="WVH104" s="631"/>
      <c r="WVI104" s="631"/>
      <c r="WVJ104" s="631"/>
      <c r="WVK104" s="631"/>
      <c r="WVL104" s="631"/>
      <c r="WVM104" s="631"/>
      <c r="WVN104" s="631"/>
      <c r="WVO104" s="631"/>
      <c r="WVP104" s="631"/>
      <c r="WVQ104" s="631"/>
      <c r="WVR104" s="631"/>
      <c r="WVS104" s="631"/>
      <c r="WVT104" s="631"/>
      <c r="WVU104" s="631"/>
      <c r="WVV104" s="631"/>
      <c r="WVW104" s="631"/>
      <c r="WVX104" s="631"/>
      <c r="WVY104" s="631"/>
      <c r="WVZ104" s="631"/>
      <c r="WWA104" s="631"/>
      <c r="WWB104" s="631"/>
      <c r="WWC104" s="631"/>
      <c r="WWD104" s="631"/>
      <c r="WWE104" s="631"/>
      <c r="WWF104" s="631"/>
      <c r="WWG104" s="631"/>
      <c r="WWH104" s="631"/>
      <c r="WWI104" s="631"/>
      <c r="WWJ104" s="631"/>
      <c r="WWK104" s="631"/>
      <c r="WWL104" s="631"/>
      <c r="WWM104" s="631"/>
      <c r="WWN104" s="631"/>
      <c r="WWO104" s="631"/>
      <c r="WWP104" s="631"/>
      <c r="WWQ104" s="631"/>
      <c r="WWR104" s="631"/>
      <c r="WWS104" s="631"/>
      <c r="WWT104" s="631"/>
      <c r="WWU104" s="631"/>
      <c r="WWV104" s="631"/>
      <c r="WWW104" s="631"/>
      <c r="WWX104" s="631"/>
      <c r="WWY104" s="631"/>
      <c r="WWZ104" s="631"/>
      <c r="WXA104" s="631"/>
      <c r="WXB104" s="631"/>
      <c r="WXC104" s="631"/>
      <c r="WXD104" s="631"/>
      <c r="WXE104" s="631"/>
      <c r="WXF104" s="631"/>
      <c r="WXG104" s="631"/>
      <c r="WXH104" s="631"/>
      <c r="WXI104" s="631"/>
      <c r="WXJ104" s="631"/>
      <c r="WXK104" s="631"/>
      <c r="WXL104" s="631"/>
      <c r="WXM104" s="631"/>
      <c r="WXN104" s="631"/>
      <c r="WXO104" s="631"/>
      <c r="WXP104" s="631"/>
      <c r="WXQ104" s="631"/>
      <c r="WXR104" s="631"/>
      <c r="WXS104" s="631"/>
      <c r="WXT104" s="631"/>
      <c r="WXU104" s="631"/>
      <c r="WXV104" s="631"/>
      <c r="WXW104" s="631"/>
      <c r="WXX104" s="631"/>
      <c r="WXY104" s="631"/>
      <c r="WXZ104" s="631"/>
      <c r="WYA104" s="631"/>
      <c r="WYB104" s="631"/>
      <c r="WYC104" s="631"/>
      <c r="WYD104" s="631"/>
      <c r="WYE104" s="631"/>
      <c r="WYF104" s="631"/>
      <c r="WYG104" s="631"/>
      <c r="WYH104" s="631"/>
      <c r="WYI104" s="631"/>
      <c r="WYJ104" s="631"/>
      <c r="WYK104" s="631"/>
      <c r="WYL104" s="631"/>
      <c r="WYM104" s="631"/>
      <c r="WYN104" s="631"/>
      <c r="WYO104" s="631"/>
      <c r="WYP104" s="631"/>
      <c r="WYQ104" s="631"/>
      <c r="WYR104" s="631"/>
      <c r="WYS104" s="631"/>
      <c r="WYT104" s="631"/>
      <c r="WYU104" s="631"/>
      <c r="WYV104" s="631"/>
      <c r="WYW104" s="631"/>
      <c r="WYX104" s="631"/>
      <c r="WYY104" s="631"/>
      <c r="WYZ104" s="631"/>
      <c r="WZA104" s="631"/>
      <c r="WZB104" s="631"/>
      <c r="WZC104" s="631"/>
      <c r="WZD104" s="631"/>
      <c r="WZE104" s="631"/>
      <c r="WZF104" s="631"/>
      <c r="WZG104" s="631"/>
      <c r="WZH104" s="631"/>
      <c r="WZI104" s="631"/>
      <c r="WZJ104" s="631"/>
      <c r="WZK104" s="631"/>
      <c r="WZL104" s="631"/>
      <c r="WZM104" s="631"/>
      <c r="WZN104" s="631"/>
      <c r="WZO104" s="631"/>
      <c r="WZP104" s="631"/>
      <c r="WZQ104" s="631"/>
      <c r="WZR104" s="631"/>
      <c r="WZS104" s="631"/>
      <c r="WZT104" s="631"/>
      <c r="WZU104" s="631"/>
      <c r="WZV104" s="631"/>
      <c r="WZW104" s="631"/>
      <c r="WZX104" s="631"/>
      <c r="WZY104" s="631"/>
      <c r="WZZ104" s="631"/>
      <c r="XAA104" s="631"/>
      <c r="XAB104" s="631"/>
      <c r="XAC104" s="631"/>
      <c r="XAD104" s="631"/>
      <c r="XAE104" s="631"/>
      <c r="XAF104" s="631"/>
      <c r="XAG104" s="631"/>
      <c r="XAH104" s="631"/>
      <c r="XAI104" s="631"/>
      <c r="XAJ104" s="631"/>
      <c r="XAK104" s="631"/>
      <c r="XAL104" s="631"/>
      <c r="XAM104" s="631"/>
      <c r="XAN104" s="631"/>
      <c r="XAO104" s="631"/>
      <c r="XAP104" s="631"/>
      <c r="XAQ104" s="631"/>
      <c r="XAR104" s="631"/>
      <c r="XAS104" s="631"/>
      <c r="XAT104" s="631"/>
      <c r="XAU104" s="631"/>
      <c r="XAV104" s="631"/>
      <c r="XAW104" s="631"/>
      <c r="XAX104" s="631"/>
      <c r="XAY104" s="631"/>
      <c r="XAZ104" s="631"/>
      <c r="XBA104" s="631"/>
      <c r="XBB104" s="631"/>
      <c r="XBC104" s="631"/>
      <c r="XBD104" s="631"/>
      <c r="XBE104" s="631"/>
      <c r="XBF104" s="631"/>
      <c r="XBG104" s="631"/>
      <c r="XBH104" s="631"/>
      <c r="XBI104" s="631"/>
      <c r="XBJ104" s="631"/>
      <c r="XBK104" s="631"/>
      <c r="XBL104" s="631"/>
      <c r="XBM104" s="631"/>
      <c r="XBN104" s="631"/>
      <c r="XBO104" s="631"/>
      <c r="XBP104" s="631"/>
      <c r="XBQ104" s="631"/>
      <c r="XBR104" s="631"/>
      <c r="XBS104" s="631"/>
      <c r="XBT104" s="631"/>
      <c r="XBU104" s="631"/>
      <c r="XBV104" s="631"/>
      <c r="XBW104" s="631"/>
      <c r="XBX104" s="631"/>
      <c r="XBY104" s="631"/>
      <c r="XBZ104" s="631"/>
      <c r="XCA104" s="631"/>
      <c r="XCB104" s="631"/>
      <c r="XCC104" s="631"/>
      <c r="XCD104" s="631"/>
      <c r="XCE104" s="631"/>
      <c r="XCF104" s="631"/>
      <c r="XCG104" s="631"/>
      <c r="XCH104" s="631"/>
      <c r="XCI104" s="631"/>
      <c r="XCJ104" s="631"/>
      <c r="XCK104" s="631"/>
      <c r="XCL104" s="631"/>
      <c r="XCM104" s="631"/>
      <c r="XCN104" s="631"/>
      <c r="XCO104" s="631"/>
      <c r="XCP104" s="631"/>
      <c r="XCQ104" s="631"/>
      <c r="XCR104" s="631"/>
      <c r="XCS104" s="631"/>
      <c r="XCT104" s="631"/>
      <c r="XCU104" s="631"/>
      <c r="XCV104" s="631"/>
      <c r="XCW104" s="631"/>
      <c r="XCX104" s="631"/>
      <c r="XCY104" s="631"/>
      <c r="XCZ104" s="631"/>
      <c r="XDA104" s="631"/>
      <c r="XDB104" s="631"/>
      <c r="XDC104" s="631"/>
      <c r="XDD104" s="631"/>
      <c r="XDE104" s="631"/>
      <c r="XDF104" s="631"/>
      <c r="XDG104" s="631"/>
      <c r="XDH104" s="631"/>
      <c r="XDI104" s="631"/>
      <c r="XDJ104" s="631"/>
      <c r="XDK104" s="631"/>
      <c r="XDL104" s="631"/>
      <c r="XDM104" s="631"/>
      <c r="XDN104" s="631"/>
      <c r="XDO104" s="631"/>
      <c r="XDP104" s="631"/>
      <c r="XDQ104" s="631"/>
      <c r="XDR104" s="631"/>
      <c r="XDS104" s="631"/>
      <c r="XDT104" s="631"/>
      <c r="XDU104" s="631"/>
      <c r="XDV104" s="631"/>
      <c r="XDW104" s="631"/>
      <c r="XDX104" s="631"/>
      <c r="XDY104" s="631"/>
      <c r="XDZ104" s="631"/>
    </row>
    <row r="105" spans="1:16354" s="228" customFormat="1" ht="21.75" thickBot="1" x14ac:dyDescent="0.4">
      <c r="A105" s="762" t="s">
        <v>331</v>
      </c>
      <c r="B105" s="773" t="s">
        <v>332</v>
      </c>
      <c r="C105" s="774"/>
      <c r="D105" s="775"/>
      <c r="E105" s="764" t="s">
        <v>349</v>
      </c>
      <c r="F105" s="765"/>
      <c r="G105" s="765"/>
      <c r="H105" s="765"/>
      <c r="I105" s="766"/>
      <c r="J105" s="767" t="s">
        <v>350</v>
      </c>
      <c r="K105" s="768"/>
      <c r="L105" s="768"/>
      <c r="M105" s="768"/>
      <c r="N105" s="769"/>
    </row>
    <row r="106" spans="1:16354" s="143" customFormat="1" ht="19.5" thickBot="1" x14ac:dyDescent="0.3">
      <c r="A106" s="763"/>
      <c r="B106" s="411" t="s">
        <v>355</v>
      </c>
      <c r="C106" s="411" t="s">
        <v>277</v>
      </c>
      <c r="D106" s="412" t="s">
        <v>333</v>
      </c>
      <c r="E106" s="271" t="s">
        <v>655</v>
      </c>
      <c r="F106" s="271" t="s">
        <v>656</v>
      </c>
      <c r="G106" s="271" t="s">
        <v>657</v>
      </c>
      <c r="H106" s="271" t="s">
        <v>360</v>
      </c>
      <c r="I106" s="271" t="s">
        <v>361</v>
      </c>
      <c r="J106" s="271" t="s">
        <v>655</v>
      </c>
      <c r="K106" s="271" t="s">
        <v>656</v>
      </c>
      <c r="L106" s="271" t="s">
        <v>657</v>
      </c>
      <c r="M106" s="271" t="s">
        <v>360</v>
      </c>
      <c r="N106" s="271" t="s">
        <v>361</v>
      </c>
    </row>
    <row r="107" spans="1:16354" s="143" customFormat="1" ht="25.5" customHeight="1" thickBot="1" x14ac:dyDescent="0.4">
      <c r="A107" s="267" t="s">
        <v>334</v>
      </c>
      <c r="B107" s="145"/>
      <c r="C107" s="145"/>
      <c r="D107" s="146"/>
      <c r="E107" s="272"/>
      <c r="F107" s="273"/>
      <c r="G107" s="273"/>
      <c r="H107" s="168"/>
      <c r="I107" s="274"/>
      <c r="J107" s="626">
        <v>0</v>
      </c>
      <c r="K107" s="627">
        <v>0</v>
      </c>
      <c r="L107" s="627">
        <v>0</v>
      </c>
      <c r="M107" s="628">
        <v>0</v>
      </c>
      <c r="N107" s="629">
        <v>0</v>
      </c>
      <c r="U107" s="147"/>
    </row>
    <row r="108" spans="1:16354" s="143" customFormat="1" ht="17.25" customHeight="1" thickBot="1" x14ac:dyDescent="0.3">
      <c r="A108" s="266" t="s">
        <v>343</v>
      </c>
      <c r="B108" s="229">
        <v>0.5</v>
      </c>
      <c r="C108" s="229">
        <v>1</v>
      </c>
      <c r="D108" s="230">
        <v>40</v>
      </c>
      <c r="E108" s="313"/>
      <c r="F108" s="311"/>
      <c r="G108" s="311"/>
      <c r="H108" s="311"/>
      <c r="I108" s="312"/>
      <c r="J108" s="531">
        <f>IF(E108&lt;B108,0,IF(E108&gt;C108,D108,(E108-B108)/(C108-B108)*D108))</f>
        <v>0</v>
      </c>
      <c r="K108" s="532">
        <f>IF(F108&lt;B108,0,IF(F108&gt;C108,D108,(F108-B108)/(C108-B108)*D108))</f>
        <v>0</v>
      </c>
      <c r="L108" s="532">
        <f>IF(G108&lt;B108,0,  IF(G108&gt;C108,D108,   (G108-B108)/(C108-B108)*D108))</f>
        <v>0</v>
      </c>
      <c r="M108" s="533">
        <f>IF(H108&lt;B108,0,  IF(H108&gt;C108,D108,   (H108-B108)/(C108-B108)*D108))</f>
        <v>0</v>
      </c>
      <c r="N108" s="534">
        <f>IF(I108&lt;B108,0,  IF(I108&gt;C108,D108,   (I108-B108)/(C108-B108)*D108))</f>
        <v>0</v>
      </c>
    </row>
    <row r="109" spans="1:16354" s="152" customFormat="1" ht="18" customHeight="1" x14ac:dyDescent="0.25">
      <c r="A109" s="148" t="s">
        <v>335</v>
      </c>
      <c r="B109" s="158"/>
      <c r="C109" s="158"/>
      <c r="D109" s="159"/>
      <c r="E109" s="434"/>
      <c r="F109" s="435"/>
      <c r="G109" s="435"/>
      <c r="H109" s="436"/>
      <c r="I109" s="437"/>
      <c r="J109" s="517"/>
      <c r="K109" s="518"/>
      <c r="L109" s="518"/>
      <c r="M109" s="519"/>
      <c r="N109" s="520"/>
    </row>
    <row r="110" spans="1:16354" s="152" customFormat="1" ht="18" customHeight="1" thickBot="1" x14ac:dyDescent="0.3">
      <c r="A110" s="153" t="s">
        <v>49</v>
      </c>
      <c r="B110" s="155">
        <v>0.8</v>
      </c>
      <c r="C110" s="155">
        <v>1</v>
      </c>
      <c r="D110" s="156">
        <v>19.636363636363637</v>
      </c>
      <c r="E110" s="299"/>
      <c r="F110" s="291"/>
      <c r="G110" s="291"/>
      <c r="H110" s="291"/>
      <c r="I110" s="292"/>
      <c r="J110" s="521">
        <f>IF(E109=0,0,IF(E110&lt;B110,0,IF(E110&gt;C110,D110,(E110-B110)/(C110-B110)*D110)))</f>
        <v>0</v>
      </c>
      <c r="K110" s="522">
        <f>IF(F109=0,0,IF(F110&lt;B110,0,IF(F110&gt;C110,D110,(F110-B110)/(C110-B110)*D110)))</f>
        <v>0</v>
      </c>
      <c r="L110" s="522">
        <f>IF(G109=0,0, IF(G110&lt;B110,0,  IF(G110&gt;C110,D110,   (G110-B110)/(C110-B110)*D110)))</f>
        <v>0</v>
      </c>
      <c r="M110" s="523">
        <f>IF(H109=0,0, IF(H110&lt;B110,0,  IF(H110&gt;C110,D110,   (H110-B110)/(C110-B110)*D110)))</f>
        <v>0</v>
      </c>
      <c r="N110" s="524">
        <f>IF(I109=0,0, IF(I110&lt;B110,0,  IF(I110&gt;C110,D110,   (I110-B110)/(C110-B110)*D110)))</f>
        <v>0</v>
      </c>
    </row>
    <row r="111" spans="1:16354" s="152" customFormat="1" ht="18" customHeight="1" x14ac:dyDescent="0.25">
      <c r="A111" s="148" t="s">
        <v>336</v>
      </c>
      <c r="B111" s="158"/>
      <c r="C111" s="158"/>
      <c r="D111" s="159"/>
      <c r="E111" s="300"/>
      <c r="F111" s="301"/>
      <c r="G111" s="301"/>
      <c r="H111" s="302"/>
      <c r="I111" s="303"/>
      <c r="J111" s="517"/>
      <c r="K111" s="518"/>
      <c r="L111" s="518"/>
      <c r="M111" s="525"/>
      <c r="N111" s="526"/>
    </row>
    <row r="112" spans="1:16354" s="152" customFormat="1" ht="18" customHeight="1" x14ac:dyDescent="0.25">
      <c r="A112" s="160" t="s">
        <v>302</v>
      </c>
      <c r="B112" s="162">
        <v>2</v>
      </c>
      <c r="C112" s="162">
        <v>10</v>
      </c>
      <c r="D112" s="163">
        <v>16.363636363636363</v>
      </c>
      <c r="E112" s="293"/>
      <c r="F112" s="294"/>
      <c r="G112" s="294"/>
      <c r="H112" s="305"/>
      <c r="I112" s="306"/>
      <c r="J112" s="458">
        <f>IF(E111=0,0,IF(E112&lt;B112,0,IF(E112&gt;C112,D112,(E112-B112)/(C112-B112)*D112)))</f>
        <v>0</v>
      </c>
      <c r="K112" s="459">
        <f>IF(F111=0,0,IF(F112&lt;B112,0,IF(F112&gt;C112,D112,(F112-B112)/(C112-B112)*D112)))</f>
        <v>0</v>
      </c>
      <c r="L112" s="459">
        <f>IF(G111=0,0, IF(G112&lt;B112,0,IF(G112&gt;C112,D112,(G112-B112)/(C112-B112)*D112)))</f>
        <v>0</v>
      </c>
      <c r="M112" s="460">
        <f>IF(H111=0,0, IF(H112&lt;B112,0,IF(H112&gt;C112,D112,(H112-B112)/(C112-B112)*D112)))</f>
        <v>0</v>
      </c>
      <c r="N112" s="461">
        <f>IF(I111=0,0, IF(I112&lt;B112,0,IF(I112&gt;C112,D112,(I112-B112)/(C112-B112)*D112)))</f>
        <v>0</v>
      </c>
    </row>
    <row r="113" spans="1:14" s="152" customFormat="1" ht="18" customHeight="1" x14ac:dyDescent="0.25">
      <c r="A113" s="160" t="s">
        <v>303</v>
      </c>
      <c r="B113" s="162">
        <v>2</v>
      </c>
      <c r="C113" s="162">
        <v>50</v>
      </c>
      <c r="D113" s="163">
        <v>13.09090909090909</v>
      </c>
      <c r="E113" s="293"/>
      <c r="F113" s="294"/>
      <c r="G113" s="294"/>
      <c r="H113" s="305"/>
      <c r="I113" s="306"/>
      <c r="J113" s="458">
        <f>IF(E111=0,0,IF(E113&lt;B113,0,IF(E113&gt;C113,D113,(E113-B113)/(C113-B113)*D113)))</f>
        <v>0</v>
      </c>
      <c r="K113" s="459">
        <f>IF(F111=0,0,IF(F113&lt;B113,0,IF(F113&gt;C113,D113,(F113-B113)/(C113-B113)*D113)))</f>
        <v>0</v>
      </c>
      <c r="L113" s="459">
        <f>IF(G111=0,0, IF(G113&lt;B113,0,IF(G113&gt;C113,D113,(G113-B113)/(C113-B113)*D113)))</f>
        <v>0</v>
      </c>
      <c r="M113" s="460">
        <f>IF(H111=0,0, IF(H113&lt;B113,0,IF(H113&gt;C113,D113,(H113-B113)/(C113-B113)*D113)))</f>
        <v>0</v>
      </c>
      <c r="N113" s="461">
        <f>IF(I111=0,0, IF(I113&lt;B113,0,IF(I113&gt;C113,D113,(I113-B113)/(C113-B113)*D113)))</f>
        <v>0</v>
      </c>
    </row>
    <row r="114" spans="1:14" s="152" customFormat="1" ht="18" customHeight="1" thickBot="1" x14ac:dyDescent="0.3">
      <c r="A114" s="153" t="s">
        <v>305</v>
      </c>
      <c r="B114" s="165">
        <v>10</v>
      </c>
      <c r="C114" s="165">
        <v>120</v>
      </c>
      <c r="D114" s="156">
        <v>6.545454545454545</v>
      </c>
      <c r="E114" s="297"/>
      <c r="F114" s="298"/>
      <c r="G114" s="298"/>
      <c r="H114" s="344"/>
      <c r="I114" s="345"/>
      <c r="J114" s="521">
        <f>IF(E111=0,0,IF(E114&lt;B114,0,IF(E114&gt;C114,D114,(E114-B114)/(C114-B114)*D114)))</f>
        <v>0</v>
      </c>
      <c r="K114" s="522">
        <f>IF(F111=0,0,IF(F114&lt;B114,0,IF(F114&gt;C114,D114,(F114-B114)/(C114-B114)*D114)))</f>
        <v>0</v>
      </c>
      <c r="L114" s="522">
        <f>IF(G111=0,0, IF(G114&lt;B114,0,IF(G114&gt;C114,D114,(G114-B114)/(C114-B114)*D114)))</f>
        <v>0</v>
      </c>
      <c r="M114" s="523">
        <f>IF(H111=0,0, IF(H114&lt;B114,0,IF(H114&gt;C114,D114,(H114-B114)/(C114-B114)*D114)))</f>
        <v>0</v>
      </c>
      <c r="N114" s="524">
        <f>IF(I111=0,0, IF(I114&lt;B114,0,IF(I114&gt;C114,D114,(I114-B114)/(C114-B114)*D114)))</f>
        <v>0</v>
      </c>
    </row>
    <row r="115" spans="1:14" s="152" customFormat="1" ht="18" customHeight="1" x14ac:dyDescent="0.25">
      <c r="A115" s="148" t="s">
        <v>337</v>
      </c>
      <c r="B115" s="158"/>
      <c r="C115" s="158"/>
      <c r="D115" s="159"/>
      <c r="E115" s="300"/>
      <c r="F115" s="301"/>
      <c r="G115" s="301"/>
      <c r="H115" s="302"/>
      <c r="I115" s="303"/>
      <c r="J115" s="517"/>
      <c r="K115" s="518"/>
      <c r="L115" s="518"/>
      <c r="M115" s="525"/>
      <c r="N115" s="526"/>
    </row>
    <row r="116" spans="1:14" s="152" customFormat="1" ht="18" customHeight="1" x14ac:dyDescent="0.25">
      <c r="A116" s="160" t="s">
        <v>296</v>
      </c>
      <c r="B116" s="162">
        <v>0.5</v>
      </c>
      <c r="C116" s="162">
        <v>4</v>
      </c>
      <c r="D116" s="163">
        <v>16.363636363636363</v>
      </c>
      <c r="E116" s="293"/>
      <c r="F116" s="294"/>
      <c r="G116" s="294"/>
      <c r="H116" s="294"/>
      <c r="I116" s="413"/>
      <c r="J116" s="458">
        <f>IF(E115=0,0,IF(E116&lt;B116,0,IF(E116&gt;C116,D116,(E116-B116)/(C116-B116)*D116)))</f>
        <v>0</v>
      </c>
      <c r="K116" s="459">
        <f>IF(F115=0,0,IF(F116&lt;B116,0,IF(F116&gt;C116,D116,(F116-B116)/(C116-B116)*D116)))</f>
        <v>0</v>
      </c>
      <c r="L116" s="459">
        <f>IF(G115=0,0,IF(G116&lt;B116,0,IF(G116&gt;C116,D116,(G116-B116)/(C116-B116)*D116)))</f>
        <v>0</v>
      </c>
      <c r="M116" s="460">
        <f>IF(H115=0,0,IF(H116&lt;B116,0,IF(H116&gt;C116,D116,(H116-B116)/(C116-B116)*D116)))</f>
        <v>0</v>
      </c>
      <c r="N116" s="461">
        <f>IF(I115=0,0,IF(I116&lt;B116,0,IF(I116&gt;C116,D116,(I116-B116)/(C116-B116)*D116)))</f>
        <v>0</v>
      </c>
    </row>
    <row r="117" spans="1:14" s="152" customFormat="1" ht="18" customHeight="1" x14ac:dyDescent="0.25">
      <c r="A117" s="160" t="s">
        <v>297</v>
      </c>
      <c r="B117" s="162">
        <v>0.5</v>
      </c>
      <c r="C117" s="162">
        <v>35</v>
      </c>
      <c r="D117" s="163">
        <v>13.09090909090909</v>
      </c>
      <c r="E117" s="293"/>
      <c r="F117" s="294"/>
      <c r="G117" s="294"/>
      <c r="H117" s="294"/>
      <c r="I117" s="413"/>
      <c r="J117" s="458">
        <f>IF(E115=0,0,IF(E117&lt;B117,0,IF(E117&gt;C117,D117,(E117-B117)/(C117-B117)*D117)))</f>
        <v>0</v>
      </c>
      <c r="K117" s="459">
        <f>IF(F115=0,0,IF(F117&lt;B117,0,IF(F117&gt;C117,D117,(F117-B117)/(C117-B117)*D117)))</f>
        <v>0</v>
      </c>
      <c r="L117" s="459">
        <f>IF(G115=0,0,IF(G117&lt;B117,0,IF(G117&gt;C117,D117,(G117-B117)/(C117-B117)*D117)))</f>
        <v>0</v>
      </c>
      <c r="M117" s="460">
        <f>IF(H115=0,0,IF(H117&lt;B117,0,IF(H117&gt;C117,D117,(H117-B117)/(C117-B117)*D117)))</f>
        <v>0</v>
      </c>
      <c r="N117" s="461">
        <f>IF(I115=0,0,IF(I117&lt;B117,0,IF(I117&gt;C117,D117,(I117-B117)/(C117-B117)*D117)))</f>
        <v>0</v>
      </c>
    </row>
    <row r="118" spans="1:14" s="152" customFormat="1" ht="18" customHeight="1" thickBot="1" x14ac:dyDescent="0.3">
      <c r="A118" s="153" t="s">
        <v>299</v>
      </c>
      <c r="B118" s="165">
        <v>5</v>
      </c>
      <c r="C118" s="165">
        <v>45</v>
      </c>
      <c r="D118" s="156">
        <v>6.545454545454545</v>
      </c>
      <c r="E118" s="289"/>
      <c r="F118" s="290"/>
      <c r="G118" s="290"/>
      <c r="H118" s="290"/>
      <c r="I118" s="414"/>
      <c r="J118" s="521">
        <f>IF(E115=0,0,IF(E118&lt;B118,0,IF(E118&gt;C118,D118,(E118-B118)/(C118-B118)*D118)))</f>
        <v>0</v>
      </c>
      <c r="K118" s="522">
        <f>IF(F115=0,0,IF(F118&lt;B118,0,IF(F118&gt;C118,D118,(F118-B118)/(C118-B118)*D118)))</f>
        <v>0</v>
      </c>
      <c r="L118" s="522">
        <f>IF(G115=0,0,IF(G118&lt;B118,0,IF(G118&gt;C118,D118,(G118-B118)/(C118-B118)*D118)))</f>
        <v>0</v>
      </c>
      <c r="M118" s="523">
        <f>IF(H115=0,0,IF(H118&lt;B118,0,IF(H118&gt;C118,D118,(H118-B118)/(C118-B118)*D118)))</f>
        <v>0</v>
      </c>
      <c r="N118" s="524">
        <f>IF(I115=0,0,IF(I118&lt;B118,0,IF(I118&gt;C118,D118,(I118-B118)/(C118-B118)*D118)))</f>
        <v>0</v>
      </c>
    </row>
    <row r="119" spans="1:14" s="152" customFormat="1" ht="18" customHeight="1" x14ac:dyDescent="0.25">
      <c r="A119" s="148" t="s">
        <v>338</v>
      </c>
      <c r="B119" s="158"/>
      <c r="C119" s="158"/>
      <c r="D119" s="159"/>
      <c r="E119" s="314"/>
      <c r="F119" s="315"/>
      <c r="G119" s="315"/>
      <c r="H119" s="316"/>
      <c r="I119" s="317"/>
      <c r="J119" s="517"/>
      <c r="K119" s="518"/>
      <c r="L119" s="518"/>
      <c r="M119" s="525"/>
      <c r="N119" s="526"/>
    </row>
    <row r="120" spans="1:14" s="152" customFormat="1" ht="18" customHeight="1" x14ac:dyDescent="0.25">
      <c r="A120" s="160" t="s">
        <v>57</v>
      </c>
      <c r="B120" s="167">
        <v>0.8</v>
      </c>
      <c r="C120" s="167">
        <v>1</v>
      </c>
      <c r="D120" s="163">
        <v>91.636363636363626</v>
      </c>
      <c r="E120" s="304"/>
      <c r="F120" s="295"/>
      <c r="G120" s="295"/>
      <c r="H120" s="295"/>
      <c r="I120" s="296"/>
      <c r="J120" s="458">
        <f>IF(E119=0,0,IF(E120&lt;B120,0,IF(E120&gt;C120,D120,(E120-B120)/(C120-B120)*D120)))</f>
        <v>0</v>
      </c>
      <c r="K120" s="459">
        <f>IF(F119=0,0,IF(F120&lt;B120,0,IF(F120&gt;C120,D120,(F120-B120)/(C120-B120)*D120)))</f>
        <v>0</v>
      </c>
      <c r="L120" s="459">
        <f>IF(G119=0,0,IF(G120&lt;B120,0,IF(G120&gt;C120,D120,(G120-B120)/(C120-B120)*D120)))</f>
        <v>0</v>
      </c>
      <c r="M120" s="460">
        <f>IF(H119=0,0,IF(H120&lt;B120,0,IF(H120&gt;C120,D120,(H120-B120)/(C120-B120)*D120)))</f>
        <v>0</v>
      </c>
      <c r="N120" s="461">
        <f>IF(I119=0,0,IF(I120&lt;B120,0,IF(I120&gt;C120,D120,(I120-B120)/(C120-B120)*D120)))</f>
        <v>0</v>
      </c>
    </row>
    <row r="121" spans="1:14" s="152" customFormat="1" ht="18" customHeight="1" x14ac:dyDescent="0.25">
      <c r="A121" s="160" t="s">
        <v>60</v>
      </c>
      <c r="B121" s="162">
        <v>6</v>
      </c>
      <c r="C121" s="162">
        <v>1.5</v>
      </c>
      <c r="D121" s="163">
        <v>39.272727272727273</v>
      </c>
      <c r="E121" s="293"/>
      <c r="F121" s="294"/>
      <c r="G121" s="294"/>
      <c r="H121" s="305"/>
      <c r="I121" s="306"/>
      <c r="J121" s="458">
        <f>IF(E119=0,0,IF(E121&gt;B121,0,IF(E121&lt;C121,D121,(E121-B121)/(C121-B121)*D121)))</f>
        <v>0</v>
      </c>
      <c r="K121" s="459">
        <f>IF(F119=0,0,IF(F121&gt;B121,0,IF(F121&lt;C121,D121,(F121-B121)/(C121-B121)*D121)))</f>
        <v>0</v>
      </c>
      <c r="L121" s="459">
        <f>IF(G119=0,0,IF(G121&gt;B121,0,IF(G121&lt;C121,D121,(G121-B121)/(C121-B121)*D121)))</f>
        <v>0</v>
      </c>
      <c r="M121" s="460">
        <f>IF(H119=0,0,IF(H121&gt;B121,0,IF(H121&lt;C121,D121,(H121-B121)/(C121-B121)*D121)))</f>
        <v>0</v>
      </c>
      <c r="N121" s="461">
        <f>IF(I119=0,0,IF(I121&gt;B121,0,IF(I121&lt;C121,D121,(I121-B121)/(C121-B121)*D121)))</f>
        <v>0</v>
      </c>
    </row>
    <row r="122" spans="1:14" s="152" customFormat="1" ht="18" customHeight="1" thickBot="1" x14ac:dyDescent="0.3">
      <c r="A122" s="153" t="s">
        <v>66</v>
      </c>
      <c r="B122" s="165">
        <v>150</v>
      </c>
      <c r="C122" s="165">
        <v>30</v>
      </c>
      <c r="D122" s="156">
        <v>6.545454545454545</v>
      </c>
      <c r="E122" s="307"/>
      <c r="F122" s="308"/>
      <c r="G122" s="308"/>
      <c r="H122" s="309"/>
      <c r="I122" s="310"/>
      <c r="J122" s="521">
        <f>IF(E119=0,0,IF(E122&gt;B122,0,IF(E122&lt;C122,D122,(E122-B122)/(C122-B122)*D122)))</f>
        <v>0</v>
      </c>
      <c r="K122" s="522">
        <f>IF(F119=0,0,IF(F122&gt;B122,0,IF(F122&lt;C122,D122,(F122-B122)/(C122-B122)*D122)))</f>
        <v>0</v>
      </c>
      <c r="L122" s="522">
        <f>IF(G119=0,0,IF(G122&gt;B122,0,IF(G122&lt;C122,D122,(G122-B122)/(C122-B122)*D122)))</f>
        <v>0</v>
      </c>
      <c r="M122" s="523">
        <f>IF(H119=0,0,IF(H122&gt;B122,0,IF(H122&lt;C122,D122,(H122-B122)/(C122-B122)*D122)))</f>
        <v>0</v>
      </c>
      <c r="N122" s="524">
        <f>IF(I119=0,0,IF(I122&gt;B122,0,IF(I122&lt;C122,D122,(I122-B122)/(C122-B122)*D122)))</f>
        <v>0</v>
      </c>
    </row>
    <row r="123" spans="1:14" s="152" customFormat="1" ht="18" customHeight="1" x14ac:dyDescent="0.25">
      <c r="A123" s="148" t="s">
        <v>351</v>
      </c>
      <c r="B123" s="158"/>
      <c r="C123" s="158"/>
      <c r="D123" s="159"/>
      <c r="E123" s="300"/>
      <c r="F123" s="301"/>
      <c r="G123" s="301"/>
      <c r="H123" s="302"/>
      <c r="I123" s="303"/>
      <c r="J123" s="517"/>
      <c r="K123" s="518"/>
      <c r="L123" s="518"/>
      <c r="M123" s="525"/>
      <c r="N123" s="526"/>
    </row>
    <row r="124" spans="1:14" s="152" customFormat="1" ht="18" customHeight="1" x14ac:dyDescent="0.25">
      <c r="A124" s="160" t="s">
        <v>286</v>
      </c>
      <c r="B124" s="167">
        <v>0.8</v>
      </c>
      <c r="C124" s="167">
        <v>1</v>
      </c>
      <c r="D124" s="163">
        <v>45.818181818181813</v>
      </c>
      <c r="E124" s="304"/>
      <c r="F124" s="295"/>
      <c r="G124" s="295"/>
      <c r="H124" s="295"/>
      <c r="I124" s="296"/>
      <c r="J124" s="458">
        <f>IF(E123=0,0,IF(E124&lt;B124,0,IF(E124&gt;C124,D124,(E124-B124)/(C124-B124)*D124)))</f>
        <v>0</v>
      </c>
      <c r="K124" s="459">
        <f>IF(F123=0,0,IF(F124&lt;B124,0,IF(F124&gt;C124,D124,(F124-B124)/(C124-B124)*D124)))</f>
        <v>0</v>
      </c>
      <c r="L124" s="459">
        <f>IF(G123=0,0,IF(G124&lt;B124,0,IF(G124&gt;C124,D124,(G124-B124)/(C124-B124)*D124)))</f>
        <v>0</v>
      </c>
      <c r="M124" s="460">
        <f>IF(H123=0,0,IF(H124&lt;B124,0,IF(H124&gt;C124,D124,(H124-B124)/(C124-B124)*D124)))</f>
        <v>0</v>
      </c>
      <c r="N124" s="461">
        <f>IF(I123=0,0,IF(I124&lt;B124,0,IF(I124&gt;C124,D124,(I124-B124)/(C124-B124)*D124)))</f>
        <v>0</v>
      </c>
    </row>
    <row r="125" spans="1:14" s="152" customFormat="1" ht="18" customHeight="1" x14ac:dyDescent="0.25">
      <c r="A125" s="160" t="s">
        <v>352</v>
      </c>
      <c r="B125" s="162">
        <v>2</v>
      </c>
      <c r="C125" s="162">
        <v>4</v>
      </c>
      <c r="D125" s="163">
        <v>13.09090909090909</v>
      </c>
      <c r="E125" s="293"/>
      <c r="F125" s="294"/>
      <c r="G125" s="294"/>
      <c r="H125" s="305"/>
      <c r="I125" s="306"/>
      <c r="J125" s="458">
        <f>IF(E123=0,0,IF(E125&lt;B125,0,IF(E125&gt;C125,D125,(E125-B125)/(C125-B125)*D125)))</f>
        <v>0</v>
      </c>
      <c r="K125" s="459">
        <f>IF(F123=0,0,IF(F125&lt;B125,0,IF(F125&gt;C125,D125,(F125-B125)/(C125-B125)*D125)))</f>
        <v>0</v>
      </c>
      <c r="L125" s="459">
        <f>IF(G123=0,0,IF(G125&lt;B125,0,IF(G125&gt;C125,D125,(G125-B125)/(C125-B125)*D125)))</f>
        <v>0</v>
      </c>
      <c r="M125" s="460">
        <f>IF(H123=0,0,IF(H125&lt;B125,0,IF(H125&gt;C125,D125,(H125-B125)/(C125-B125)*D125)))</f>
        <v>0</v>
      </c>
      <c r="N125" s="461">
        <f>IF(I123=0,0,IF(I125&lt;B125,0,IF(I125&gt;C125,D125,(I125-B125)/(C125-B125)*D125)))</f>
        <v>0</v>
      </c>
    </row>
    <row r="126" spans="1:14" s="152" customFormat="1" ht="18" customHeight="1" x14ac:dyDescent="0.25">
      <c r="A126" s="160" t="s">
        <v>353</v>
      </c>
      <c r="B126" s="162">
        <v>3</v>
      </c>
      <c r="C126" s="162">
        <v>4.5</v>
      </c>
      <c r="D126" s="163">
        <v>13.09090909090909</v>
      </c>
      <c r="E126" s="293"/>
      <c r="F126" s="294"/>
      <c r="G126" s="294"/>
      <c r="H126" s="305"/>
      <c r="I126" s="306"/>
      <c r="J126" s="458">
        <f>IF(E123=0,0,IF(E126&lt;B126,0,IF(E126&gt;C126,D126,(E126-B126)/(C126-B126)*D126)))</f>
        <v>0</v>
      </c>
      <c r="K126" s="459">
        <f>IF(F123=0,0,IF(F126&lt;B126,0,IF(F126&gt;C126,D126,(F126-B126)/(C126-B126)*D126)))</f>
        <v>0</v>
      </c>
      <c r="L126" s="459">
        <f>IF(G123=0,0,IF(G126&lt;B126,0,IF(G126&gt;C126,D126,(G126-B126)/(C126-B126)*D126)))</f>
        <v>0</v>
      </c>
      <c r="M126" s="460">
        <f>IF(H123=0,0,IF(H126&lt;B126,0,IF(H126&gt;C126,D126,(H126-B126)/(C126-B126)*D126)))</f>
        <v>0</v>
      </c>
      <c r="N126" s="461">
        <f>IF(I123=0,0,IF(I126&lt;B126,0,IF(I126&gt;C126,D126,(I126-B126)/(C126-B126)*D126)))</f>
        <v>0</v>
      </c>
    </row>
    <row r="127" spans="1:14" s="152" customFormat="1" ht="18" customHeight="1" x14ac:dyDescent="0.25">
      <c r="A127" s="160" t="s">
        <v>354</v>
      </c>
      <c r="B127" s="162">
        <v>7</v>
      </c>
      <c r="C127" s="162">
        <v>2</v>
      </c>
      <c r="D127" s="163">
        <v>3.2727272727272725</v>
      </c>
      <c r="E127" s="293"/>
      <c r="F127" s="294"/>
      <c r="G127" s="294"/>
      <c r="H127" s="305"/>
      <c r="I127" s="306"/>
      <c r="J127" s="458">
        <f>IF(E123=0,0,IF(E127&gt;B127,0,IF(E127&lt;C127,D127,(E127-B127)/(C127-B127)*D127)))</f>
        <v>0</v>
      </c>
      <c r="K127" s="459">
        <f>IF(F123=0,0,IF(F127&gt;B127,0,IF(F127&lt;C127,D127,(F127-B127)/(C127-B127)*D127)))</f>
        <v>0</v>
      </c>
      <c r="L127" s="459">
        <f>IF(G123=0,0,IF(G127&gt;B127,0,IF(G127&lt;C127,D127,(G127-B127)/(C127-B127)*D127)))</f>
        <v>0</v>
      </c>
      <c r="M127" s="460">
        <f>IF(H123=0,0,IF(H127&gt;B127,0,IF(H127&lt;C127,D127,(H127-B127)/(C127-B127)*D127)))</f>
        <v>0</v>
      </c>
      <c r="N127" s="461">
        <f>IF(I123=0,0,IF(I127&gt;B127,0,IF(I127&lt;C127,D127,(I127-B127)/(C127-B127)*D127)))</f>
        <v>0</v>
      </c>
    </row>
    <row r="128" spans="1:14" s="152" customFormat="1" ht="18" customHeight="1" thickBot="1" x14ac:dyDescent="0.3">
      <c r="A128" s="153" t="s">
        <v>75</v>
      </c>
      <c r="B128" s="155">
        <v>0.05</v>
      </c>
      <c r="C128" s="155">
        <v>0</v>
      </c>
      <c r="D128" s="156">
        <v>3.2727272727272725</v>
      </c>
      <c r="E128" s="299"/>
      <c r="F128" s="291"/>
      <c r="G128" s="291"/>
      <c r="H128" s="291"/>
      <c r="I128" s="292"/>
      <c r="J128" s="521">
        <f>IF(E123=0,0,IF(E128&gt;B128,0,IF(E128&lt;C128,D128,(E128-B128)/(C128-B128)*D128)))</f>
        <v>0</v>
      </c>
      <c r="K128" s="522">
        <f>IF(F123=0,0,IF(F128&gt;B128,0,IF(F128&lt;C128,D128,(F128-B128)/(C128-B128)*D128)))</f>
        <v>0</v>
      </c>
      <c r="L128" s="522">
        <f>IF(G123=0,0,IF(G128&gt;B128,0,IF(G128&lt;C128,D128,(G128-B128)/(C128-B128)*D128)))</f>
        <v>0</v>
      </c>
      <c r="M128" s="523">
        <f>IF(H123=0,0,IF(H128&gt;B128,0,IF(H128&lt;C128,D128,(H128-B128)/(C128-B128)*D128)))</f>
        <v>0</v>
      </c>
      <c r="N128" s="524">
        <f>IF(I123=0,0,IF(I128&gt;B128,0,IF(I128&lt;C128,D128,(I128-B128)/(C128-B128)*D128)))</f>
        <v>0</v>
      </c>
    </row>
    <row r="129" spans="1:14" s="152" customFormat="1" ht="18" customHeight="1" x14ac:dyDescent="0.25">
      <c r="A129" s="148" t="s">
        <v>339</v>
      </c>
      <c r="B129" s="158"/>
      <c r="C129" s="158"/>
      <c r="D129" s="159"/>
      <c r="E129" s="300"/>
      <c r="F129" s="301"/>
      <c r="G129" s="301"/>
      <c r="H129" s="302"/>
      <c r="I129" s="303"/>
      <c r="J129" s="517"/>
      <c r="K129" s="518"/>
      <c r="L129" s="518"/>
      <c r="M129" s="525"/>
      <c r="N129" s="526"/>
    </row>
    <row r="130" spans="1:14" s="152" customFormat="1" ht="18" customHeight="1" x14ac:dyDescent="0.25">
      <c r="A130" s="160" t="s">
        <v>80</v>
      </c>
      <c r="B130" s="167">
        <v>0.8</v>
      </c>
      <c r="C130" s="167">
        <v>1</v>
      </c>
      <c r="D130" s="163">
        <v>32.727272727272727</v>
      </c>
      <c r="E130" s="304"/>
      <c r="F130" s="295"/>
      <c r="G130" s="295"/>
      <c r="H130" s="295"/>
      <c r="I130" s="296"/>
      <c r="J130" s="458">
        <f>IF(E129=0,0,IF(E130&lt;B130,0,IF(E130&gt;C130,D130,(E130-B130)/(C130-B130)*D130)))</f>
        <v>0</v>
      </c>
      <c r="K130" s="459">
        <f>IF(F129=0,0,IF(F130&lt;B130,0,IF(F130&gt;C130,D130,(F130-B130)/(C130-B130)*D130)))</f>
        <v>0</v>
      </c>
      <c r="L130" s="459">
        <f>IF(G129=0,0,IF(G130&lt;B130,0,IF(G130&gt;C130,D130,(G130-B130)/(C130-B130)*D130)))</f>
        <v>0</v>
      </c>
      <c r="M130" s="460">
        <f>IF(H129=0,0,IF(H130&lt;B130,0,IF(H130&gt;C130,D130,(H130-B130)/(C130-B130)*D130)))</f>
        <v>0</v>
      </c>
      <c r="N130" s="461">
        <f>IF(I129=0,0,IF(I130&lt;B130,0,IF(I130&gt;C130,D130,(I130-B130)/(C130-B130)*D130)))</f>
        <v>0</v>
      </c>
    </row>
    <row r="131" spans="1:14" s="152" customFormat="1" ht="18" customHeight="1" thickBot="1" x14ac:dyDescent="0.35">
      <c r="A131" s="153" t="s">
        <v>83</v>
      </c>
      <c r="B131" s="165">
        <v>15</v>
      </c>
      <c r="C131" s="165">
        <v>3</v>
      </c>
      <c r="D131" s="156">
        <v>19.636363636363637</v>
      </c>
      <c r="E131" s="297"/>
      <c r="F131" s="298"/>
      <c r="G131" s="298"/>
      <c r="H131" s="344"/>
      <c r="I131" s="345"/>
      <c r="J131" s="527">
        <f>IF(E129=0,0,IF(E131&gt;B131,0,IF(E131&lt;C131,D131,(E131-B131)/(C131-B131)*D131)))</f>
        <v>0</v>
      </c>
      <c r="K131" s="528">
        <f>IF(F129=0,0,IF(F131&gt;B131,0,IF(F131&lt;C131,D131,(F131-B131)/(C131-B131)*D131)))</f>
        <v>0</v>
      </c>
      <c r="L131" s="528">
        <f>IF(G129=0,0,IF(G131&gt;B131,0,IF(G131&lt;C131,D131,(G131-B131)/(C131-B131)*D131)))</f>
        <v>0</v>
      </c>
      <c r="M131" s="529">
        <f>IF(H129=0,0,IF(H131&gt;B131,0,IF(H131&lt;C131,D131,(H131-B131)/(C131-B131)*D131)))</f>
        <v>0</v>
      </c>
      <c r="N131" s="530">
        <f>IF(I129=0,0,IF(I131&gt;B131,0,IF(I131&lt;C131,D131,(I131-B131)/(C131-B131)*D131)))</f>
        <v>0</v>
      </c>
    </row>
    <row r="132" spans="1:14" s="143" customFormat="1" ht="25.5" customHeight="1" thickBot="1" x14ac:dyDescent="0.4">
      <c r="A132" s="268" t="s">
        <v>340</v>
      </c>
      <c r="B132" s="170"/>
      <c r="C132" s="170"/>
      <c r="D132" s="171"/>
      <c r="E132" s="275"/>
      <c r="F132" s="276"/>
      <c r="G132" s="276"/>
      <c r="H132" s="191"/>
      <c r="I132" s="277"/>
      <c r="J132" s="622">
        <v>0</v>
      </c>
      <c r="K132" s="623">
        <v>0</v>
      </c>
      <c r="L132" s="623">
        <v>0</v>
      </c>
      <c r="M132" s="624">
        <v>0</v>
      </c>
      <c r="N132" s="625">
        <v>0</v>
      </c>
    </row>
    <row r="133" spans="1:14" s="143" customFormat="1" ht="19.5" thickBot="1" x14ac:dyDescent="0.3">
      <c r="A133" s="265" t="s">
        <v>343</v>
      </c>
      <c r="B133" s="231">
        <v>0.5</v>
      </c>
      <c r="C133" s="231">
        <v>1</v>
      </c>
      <c r="D133" s="232">
        <v>12</v>
      </c>
      <c r="E133" s="350"/>
      <c r="F133" s="351"/>
      <c r="G133" s="351"/>
      <c r="H133" s="351"/>
      <c r="I133" s="352"/>
      <c r="J133" s="539">
        <f>IF(E133&lt;B133,0,IF(E133&gt;C133,D133,(E133-B133)/(C133-B133)*D133))</f>
        <v>0</v>
      </c>
      <c r="K133" s="540">
        <f>IF(F133&lt;B133,0,IF(F133&gt;C133,D133,(F133-B133)/(C133-B133)*D133))</f>
        <v>0</v>
      </c>
      <c r="L133" s="540">
        <f>IF(G133&lt;B133,0,  IF(G133&gt;C133,D133,   (G133-B133)/(C133-B133)*D133))</f>
        <v>0</v>
      </c>
      <c r="M133" s="541">
        <f>IF(H133&lt;B133,0,  IF(H133&gt;C133,D133,   (H133-B133)/(C133-B133)*D133))</f>
        <v>0</v>
      </c>
      <c r="N133" s="542">
        <f>IF(I133&lt;B133,0,  IF(I133&gt;C133,D133,   (I133-B133)/(C133-B133)*D133))</f>
        <v>0</v>
      </c>
    </row>
    <row r="134" spans="1:14" s="152" customFormat="1" ht="17.25" customHeight="1" x14ac:dyDescent="0.25">
      <c r="A134" s="172" t="s">
        <v>335</v>
      </c>
      <c r="B134" s="181"/>
      <c r="C134" s="181"/>
      <c r="D134" s="182"/>
      <c r="E134" s="438"/>
      <c r="F134" s="439"/>
      <c r="G134" s="439"/>
      <c r="H134" s="440"/>
      <c r="I134" s="441"/>
      <c r="J134" s="535"/>
      <c r="K134" s="536"/>
      <c r="L134" s="536"/>
      <c r="M134" s="543"/>
      <c r="N134" s="544"/>
    </row>
    <row r="135" spans="1:14" s="152" customFormat="1" ht="17.25" customHeight="1" thickBot="1" x14ac:dyDescent="0.3">
      <c r="A135" s="176" t="s">
        <v>49</v>
      </c>
      <c r="B135" s="178">
        <v>0.8</v>
      </c>
      <c r="C135" s="178">
        <v>1</v>
      </c>
      <c r="D135" s="179">
        <v>5.8909090909090907</v>
      </c>
      <c r="E135" s="322"/>
      <c r="F135" s="323"/>
      <c r="G135" s="323"/>
      <c r="H135" s="323"/>
      <c r="I135" s="324"/>
      <c r="J135" s="545">
        <f>IF(E134=0,0,IF(E135&lt;B135,0,IF(E135&gt;C135,D135,(E135-B135)/(C135-B135)*D135)))</f>
        <v>0</v>
      </c>
      <c r="K135" s="546">
        <f>IF(F134=0,0,IF(F135&lt;B135,0,IF(F135&gt;C135,D135,(F135-B135)/(C135-B135)*D135)))</f>
        <v>0</v>
      </c>
      <c r="L135" s="546">
        <f>IF(G134=0,0, IF(G135&lt;B135,0,  IF(G135&gt;C135,D135,   (G135-B135)/(C135-B135)*D135)))</f>
        <v>0</v>
      </c>
      <c r="M135" s="547">
        <f>IF(H134=0,0, IF(H135&lt;B135,0,  IF(H135&gt;C135,D135,   (H135-B135)/(C135-B135)*D135)))</f>
        <v>0</v>
      </c>
      <c r="N135" s="548">
        <f>IF(I134=0,0, IF(I135&lt;B135,0,  IF(I135&gt;C135,D135,   (I135-B135)/(C135-B135)*D135)))</f>
        <v>0</v>
      </c>
    </row>
    <row r="136" spans="1:14" s="152" customFormat="1" ht="17.25" customHeight="1" x14ac:dyDescent="0.25">
      <c r="A136" s="172" t="s">
        <v>336</v>
      </c>
      <c r="B136" s="181"/>
      <c r="C136" s="181"/>
      <c r="D136" s="182"/>
      <c r="E136" s="340"/>
      <c r="F136" s="341"/>
      <c r="G136" s="341"/>
      <c r="H136" s="342"/>
      <c r="I136" s="343"/>
      <c r="J136" s="535"/>
      <c r="K136" s="536"/>
      <c r="L136" s="536"/>
      <c r="M136" s="543"/>
      <c r="N136" s="544"/>
    </row>
    <row r="137" spans="1:14" s="152" customFormat="1" ht="17.25" customHeight="1" x14ac:dyDescent="0.25">
      <c r="A137" s="183" t="s">
        <v>302</v>
      </c>
      <c r="B137" s="185">
        <v>2</v>
      </c>
      <c r="C137" s="185">
        <v>10</v>
      </c>
      <c r="D137" s="186">
        <v>4.9090909090909092</v>
      </c>
      <c r="E137" s="332"/>
      <c r="F137" s="333"/>
      <c r="G137" s="333"/>
      <c r="H137" s="334"/>
      <c r="I137" s="335"/>
      <c r="J137" s="477">
        <f>IF(E136=0,0,IF(E137&lt;B137,0,IF(E137&gt;C137,D137,(E137-B137)/(C137-B137)*D137)))</f>
        <v>0</v>
      </c>
      <c r="K137" s="478">
        <f>IF(F136=0,0,IF(F137&lt;B137,0,IF(F137&gt;C137,D137,(F137-B137)/(C137-B137)*D137)))</f>
        <v>0</v>
      </c>
      <c r="L137" s="478">
        <f>IF(G136=0,0, IF(G137&lt;B137,0,IF(G137&gt;C137,D137,(G137-B137)/(C137-B137)*D137)))</f>
        <v>0</v>
      </c>
      <c r="M137" s="479">
        <f>IF(H136=0,0, IF(H137&lt;B137,0,IF(H137&gt;C137,D137,(H137-B137)/(C137-B137)*D137)))</f>
        <v>0</v>
      </c>
      <c r="N137" s="480">
        <f>IF(I136=0,0, IF(I137&lt;B137,0,IF(I137&gt;C137,D137,(I137-B137)/(C137-B137)*D137)))</f>
        <v>0</v>
      </c>
    </row>
    <row r="138" spans="1:14" s="152" customFormat="1" ht="17.25" customHeight="1" x14ac:dyDescent="0.25">
      <c r="A138" s="183" t="s">
        <v>303</v>
      </c>
      <c r="B138" s="185">
        <v>2</v>
      </c>
      <c r="C138" s="185">
        <v>50</v>
      </c>
      <c r="D138" s="186">
        <v>3.9272727272727268</v>
      </c>
      <c r="E138" s="332"/>
      <c r="F138" s="333"/>
      <c r="G138" s="333"/>
      <c r="H138" s="334"/>
      <c r="I138" s="335"/>
      <c r="J138" s="477">
        <f>IF(E136=0,0,IF(E138&lt;B138,0,IF(E138&gt;C138,D138,(E138-B138)/(C138-B138)*D138)))</f>
        <v>0</v>
      </c>
      <c r="K138" s="478">
        <f>IF(F136=0,0,IF(F138&lt;B138,0,IF(F138&gt;C138,D138,(F138-B138)/(C138-B138)*D138)))</f>
        <v>0</v>
      </c>
      <c r="L138" s="478">
        <f>IF(G136=0,0, IF(G138&lt;B138,0,IF(G138&gt;C138,D138,(G138-B138)/(C138-B138)*D138)))</f>
        <v>0</v>
      </c>
      <c r="M138" s="479">
        <f>IF(H136=0,0, IF(H138&lt;B138,0,IF(H138&gt;C138,D138,(H138-B138)/(C138-B138)*D138)))</f>
        <v>0</v>
      </c>
      <c r="N138" s="480">
        <f>IF(I136=0,0, IF(I138&lt;B138,0,IF(I138&gt;C138,D138,(I138-B138)/(C138-B138)*D138)))</f>
        <v>0</v>
      </c>
    </row>
    <row r="139" spans="1:14" s="152" customFormat="1" ht="17.25" customHeight="1" thickBot="1" x14ac:dyDescent="0.3">
      <c r="A139" s="176" t="s">
        <v>305</v>
      </c>
      <c r="B139" s="188">
        <v>10</v>
      </c>
      <c r="C139" s="188">
        <v>120</v>
      </c>
      <c r="D139" s="179">
        <v>1.9636363636363634</v>
      </c>
      <c r="E139" s="346"/>
      <c r="F139" s="347"/>
      <c r="G139" s="347"/>
      <c r="H139" s="348"/>
      <c r="I139" s="349"/>
      <c r="J139" s="545">
        <f>IF(E136=0,0,IF(E139&lt;B139,0,IF(E139&gt;C139,D139,(E139-B139)/(C139-B139)*D139)))</f>
        <v>0</v>
      </c>
      <c r="K139" s="546">
        <f>IF(F136=0,0,IF(F139&lt;B139,0,IF(F139&gt;C139,D139,(F139-B139)/(C139-B139)*D139)))</f>
        <v>0</v>
      </c>
      <c r="L139" s="546">
        <f>IF(G136=0,0, IF(G139&lt;B139,0,IF(G139&gt;C139,D139,(G139-B139)/(C139-B139)*D139)))</f>
        <v>0</v>
      </c>
      <c r="M139" s="547">
        <f>IF(H136=0,0, IF(H139&lt;B139,0,IF(H139&gt;C139,D139,(H139-B139)/(C139-B139)*D139)))</f>
        <v>0</v>
      </c>
      <c r="N139" s="548">
        <f>IF(I136=0,0, IF(I139&lt;B139,0,IF(I139&gt;C139,D139,(I139-B139)/(C139-B139)*D139)))</f>
        <v>0</v>
      </c>
    </row>
    <row r="140" spans="1:14" s="152" customFormat="1" ht="17.25" customHeight="1" x14ac:dyDescent="0.25">
      <c r="A140" s="172" t="s">
        <v>337</v>
      </c>
      <c r="B140" s="181"/>
      <c r="C140" s="181"/>
      <c r="D140" s="182"/>
      <c r="E140" s="415"/>
      <c r="F140" s="416"/>
      <c r="G140" s="416"/>
      <c r="H140" s="417"/>
      <c r="I140" s="418"/>
      <c r="J140" s="535"/>
      <c r="K140" s="536"/>
      <c r="L140" s="536"/>
      <c r="M140" s="543"/>
      <c r="N140" s="544"/>
    </row>
    <row r="141" spans="1:14" s="152" customFormat="1" ht="17.25" customHeight="1" x14ac:dyDescent="0.25">
      <c r="A141" s="183" t="s">
        <v>296</v>
      </c>
      <c r="B141" s="185">
        <v>0.5</v>
      </c>
      <c r="C141" s="185">
        <v>4</v>
      </c>
      <c r="D141" s="186">
        <v>4.9090909090909092</v>
      </c>
      <c r="E141" s="332"/>
      <c r="F141" s="333"/>
      <c r="G141" s="333"/>
      <c r="H141" s="333"/>
      <c r="I141" s="419"/>
      <c r="J141" s="477">
        <f>IF(E140=0,0,IF(E141&lt;B141,0,IF(E141&gt;C141,D141,(E141-B141)/(C141-B141)*D141)))</f>
        <v>0</v>
      </c>
      <c r="K141" s="478">
        <f>IF(F140=0,0,IF(F141&lt;B141,0,IF(F141&gt;C141,D141,(F141-B141)/(C141-B141)*D141)))</f>
        <v>0</v>
      </c>
      <c r="L141" s="478">
        <f>IF(G140=0,0,IF(G141&lt;B141,0,IF(G141&gt;C141,D141,(G141-B141)/(C141-B141)*D141)))</f>
        <v>0</v>
      </c>
      <c r="M141" s="479">
        <f>IF(H140=0,0,IF(H141&lt;B141,0,IF(H141&gt;C141,D141,(H141-B141)/(C141-B141)*D141)))</f>
        <v>0</v>
      </c>
      <c r="N141" s="480">
        <f>IF(I140=0,0,IF(I141&lt;B141,0,IF(I141&gt;C141,D141,(I141-B141)/(C141-B141)*D141)))</f>
        <v>0</v>
      </c>
    </row>
    <row r="142" spans="1:14" s="152" customFormat="1" ht="17.25" customHeight="1" x14ac:dyDescent="0.25">
      <c r="A142" s="183" t="s">
        <v>297</v>
      </c>
      <c r="B142" s="185">
        <v>0.5</v>
      </c>
      <c r="C142" s="185">
        <v>35</v>
      </c>
      <c r="D142" s="186">
        <v>3.9272727272727268</v>
      </c>
      <c r="E142" s="332"/>
      <c r="F142" s="333"/>
      <c r="G142" s="333"/>
      <c r="H142" s="333"/>
      <c r="I142" s="419"/>
      <c r="J142" s="477">
        <f>IF(E140=0,0,IF(E142&lt;B142,0,IF(E142&gt;C142,D142,(E142-B142)/(C142-B142)*D142)))</f>
        <v>0</v>
      </c>
      <c r="K142" s="478">
        <f>IF(F140=0,0,IF(F142&lt;B142,0,IF(F142&gt;C142,D142,(F142-B142)/(C142-B142)*D142)))</f>
        <v>0</v>
      </c>
      <c r="L142" s="478">
        <f>IF(G140=0,0,IF(G142&lt;B142,0,IF(G142&gt;C142,D142,(G142-B142)/(C142-B142)*D142)))</f>
        <v>0</v>
      </c>
      <c r="M142" s="479">
        <f>IF(H140=0,0,IF(H142&lt;B142,0,IF(H142&gt;C142,D142,(H142-B142)/(C142-B142)*D142)))</f>
        <v>0</v>
      </c>
      <c r="N142" s="480">
        <f>IF(I140=0,0,IF(I142&lt;B142,0,IF(I142&gt;C142,D142,(I142-B142)/(C142-B142)*D142)))</f>
        <v>0</v>
      </c>
    </row>
    <row r="143" spans="1:14" s="152" customFormat="1" ht="17.25" customHeight="1" thickBot="1" x14ac:dyDescent="0.3">
      <c r="A143" s="176" t="s">
        <v>299</v>
      </c>
      <c r="B143" s="188">
        <v>5</v>
      </c>
      <c r="C143" s="188">
        <v>45</v>
      </c>
      <c r="D143" s="179">
        <v>1.9636363636363634</v>
      </c>
      <c r="E143" s="420"/>
      <c r="F143" s="421"/>
      <c r="G143" s="421"/>
      <c r="H143" s="421"/>
      <c r="I143" s="422"/>
      <c r="J143" s="545">
        <f>IF(E140=0,0,IF(E143&lt;B143,0,IF(E143&gt;C143,D143,(E143-B143)/(C143-B143)*D143)))</f>
        <v>0</v>
      </c>
      <c r="K143" s="546">
        <f>IF(F140=0,0,IF(F143&lt;B143,0,IF(F143&gt;C143,D143,(F143-B143)/(C143-B143)*D143)))</f>
        <v>0</v>
      </c>
      <c r="L143" s="546">
        <f>IF(G140=0,0,IF(G143&lt;B143,0,IF(G143&gt;C143,D143,(G143-B143)/(C143-B143)*D143)))</f>
        <v>0</v>
      </c>
      <c r="M143" s="547">
        <f>IF(H140=0,0,IF(H143&lt;B143,0,IF(H143&gt;C143,D143,(H143-B143)/(C143-B143)*D143)))</f>
        <v>0</v>
      </c>
      <c r="N143" s="548">
        <f>IF(I140=0,0,IF(I143&lt;B143,0,IF(I143&gt;C143,D143,(I143-B143)/(C143-B143)*D143)))</f>
        <v>0</v>
      </c>
    </row>
    <row r="144" spans="1:14" s="152" customFormat="1" ht="17.25" customHeight="1" x14ac:dyDescent="0.25">
      <c r="A144" s="172" t="s">
        <v>338</v>
      </c>
      <c r="B144" s="181"/>
      <c r="C144" s="181"/>
      <c r="D144" s="182"/>
      <c r="E144" s="325"/>
      <c r="F144" s="326"/>
      <c r="G144" s="326"/>
      <c r="H144" s="327"/>
      <c r="I144" s="328"/>
      <c r="J144" s="535"/>
      <c r="K144" s="536"/>
      <c r="L144" s="536"/>
      <c r="M144" s="543"/>
      <c r="N144" s="544"/>
    </row>
    <row r="145" spans="1:14" s="152" customFormat="1" ht="17.25" customHeight="1" x14ac:dyDescent="0.25">
      <c r="A145" s="183" t="s">
        <v>57</v>
      </c>
      <c r="B145" s="190">
        <v>0.8</v>
      </c>
      <c r="C145" s="190">
        <v>1</v>
      </c>
      <c r="D145" s="186">
        <v>27.490909090909089</v>
      </c>
      <c r="E145" s="329"/>
      <c r="F145" s="330"/>
      <c r="G145" s="330"/>
      <c r="H145" s="330"/>
      <c r="I145" s="331"/>
      <c r="J145" s="477">
        <f>IF(E144=0,0,IF(E145&lt;B145,0,IF(E145&gt;C145,D145,(E145-B145)/(C145-B145)*D145)))</f>
        <v>0</v>
      </c>
      <c r="K145" s="478">
        <f>IF(F144=0,0,IF(F145&lt;B145,0,IF(F145&gt;C145,D145,(F145-B145)/(C145-B145)*D145)))</f>
        <v>0</v>
      </c>
      <c r="L145" s="478">
        <f>IF(G144=0,0,IF(G145&lt;B145,0,IF(G145&gt;C145,D145,(G145-B145)/(C145-B145)*D145)))</f>
        <v>0</v>
      </c>
      <c r="M145" s="479">
        <f>IF(H144=0,0,IF(H145&lt;B145,0,IF(H145&gt;C145,D145,(H145-B145)/(C145-B145)*D145)))</f>
        <v>0</v>
      </c>
      <c r="N145" s="480">
        <f>IF(I144=0,0,IF(I145&lt;B145,0,IF(I145&gt;C145,D145,(I145-B145)/(C145-B145)*D145)))</f>
        <v>0</v>
      </c>
    </row>
    <row r="146" spans="1:14" s="152" customFormat="1" ht="17.25" customHeight="1" x14ac:dyDescent="0.25">
      <c r="A146" s="183" t="s">
        <v>60</v>
      </c>
      <c r="B146" s="185">
        <v>6</v>
      </c>
      <c r="C146" s="185">
        <v>1.5</v>
      </c>
      <c r="D146" s="186">
        <v>11.781818181818181</v>
      </c>
      <c r="E146" s="332"/>
      <c r="F146" s="333"/>
      <c r="G146" s="333"/>
      <c r="H146" s="334"/>
      <c r="I146" s="335"/>
      <c r="J146" s="477">
        <f>IF(E144=0,0,IF(E146&gt;B146,0,IF(E146&lt;C146,D146,(E146-B146)/(C146-B146)*D146)))</f>
        <v>0</v>
      </c>
      <c r="K146" s="478">
        <f>IF(F144=0,0,IF(F146&gt;B146,0,IF(F146&lt;C146,D146,(F146-B146)/(C146-B146)*D146)))</f>
        <v>0</v>
      </c>
      <c r="L146" s="478">
        <f>IF(G144=0,0,IF(G146&gt;B146,0,IF(G146&lt;C146,D146,(G146-B146)/(C146-B146)*D146)))</f>
        <v>0</v>
      </c>
      <c r="M146" s="479">
        <f>IF(H144=0,0,IF(H146&gt;B146,0,IF(H146&lt;C146,D146,(H146-B146)/(C146-B146)*D146)))</f>
        <v>0</v>
      </c>
      <c r="N146" s="480">
        <f>IF(I144=0,0,IF(I146&gt;B146,0,IF(I146&lt;C146,D146,(I146-B146)/(C146-B146)*D146)))</f>
        <v>0</v>
      </c>
    </row>
    <row r="147" spans="1:14" s="152" customFormat="1" ht="17.25" customHeight="1" thickBot="1" x14ac:dyDescent="0.3">
      <c r="A147" s="176" t="s">
        <v>66</v>
      </c>
      <c r="B147" s="188">
        <v>150</v>
      </c>
      <c r="C147" s="188">
        <v>30</v>
      </c>
      <c r="D147" s="179">
        <v>1.9636363636363634</v>
      </c>
      <c r="E147" s="336"/>
      <c r="F147" s="337"/>
      <c r="G147" s="337"/>
      <c r="H147" s="338"/>
      <c r="I147" s="339"/>
      <c r="J147" s="545">
        <f>IF(E144=0,0,IF(E147&gt;B147,0,IF(E147&lt;C147,D147,(E147-B147)/(C147-B147)*D147)))</f>
        <v>0</v>
      </c>
      <c r="K147" s="546">
        <f>IF(F144=0,0,IF(F147&gt;B147,0,IF(F147&lt;C147,D147,(F147-B147)/(C147-B147)*D147)))</f>
        <v>0</v>
      </c>
      <c r="L147" s="546">
        <f>IF(G144=0,0,IF(G147&gt;B147,0,IF(G147&lt;C147,D147,(G147-B147)/(C147-B147)*D147)))</f>
        <v>0</v>
      </c>
      <c r="M147" s="547">
        <f>IF(H144=0,0,IF(H147&gt;B147,0,IF(H147&lt;C147,D147,(H147-B147)/(C147-B147)*D147)))</f>
        <v>0</v>
      </c>
      <c r="N147" s="548">
        <f>IF(I144=0,0,IF(I147&gt;B147,0,IF(I147&lt;C147,D147,(I147-B147)/(C147-B147)*D147)))</f>
        <v>0</v>
      </c>
    </row>
    <row r="148" spans="1:14" s="152" customFormat="1" ht="17.25" customHeight="1" x14ac:dyDescent="0.25">
      <c r="A148" s="172" t="s">
        <v>351</v>
      </c>
      <c r="B148" s="181"/>
      <c r="C148" s="181"/>
      <c r="D148" s="182"/>
      <c r="E148" s="340"/>
      <c r="F148" s="341"/>
      <c r="G148" s="341"/>
      <c r="H148" s="342"/>
      <c r="I148" s="343"/>
      <c r="J148" s="535"/>
      <c r="K148" s="536"/>
      <c r="L148" s="536"/>
      <c r="M148" s="543"/>
      <c r="N148" s="544"/>
    </row>
    <row r="149" spans="1:14" s="152" customFormat="1" ht="17.25" customHeight="1" x14ac:dyDescent="0.25">
      <c r="A149" s="183" t="s">
        <v>286</v>
      </c>
      <c r="B149" s="190">
        <v>0.8</v>
      </c>
      <c r="C149" s="190">
        <v>1</v>
      </c>
      <c r="D149" s="186">
        <v>13.745454545454544</v>
      </c>
      <c r="E149" s="329"/>
      <c r="F149" s="330"/>
      <c r="G149" s="330"/>
      <c r="H149" s="330"/>
      <c r="I149" s="331"/>
      <c r="J149" s="477">
        <f>IF(E148=0,0,IF(E149&lt;B149,0,IF(E149&gt;C149,D149,(E149-B149)/(C149-B149)*D149)))</f>
        <v>0</v>
      </c>
      <c r="K149" s="478">
        <f>IF(F148=0,0,IF(F149&lt;B149,0,IF(F149&gt;C149,D149,(F149-B149)/(C149-B149)*D149)))</f>
        <v>0</v>
      </c>
      <c r="L149" s="478">
        <f>IF(G148=0,0,IF(G149&lt;B149,0,IF(G149&gt;C149,D149,(G149-B149)/(C149-B149)*D149)))</f>
        <v>0</v>
      </c>
      <c r="M149" s="479">
        <f>IF(H148=0,0,IF(H149&lt;B149,0,IF(H149&gt;C149,D149,(H149-B149)/(C149-B149)*D149)))</f>
        <v>0</v>
      </c>
      <c r="N149" s="480">
        <f>IF(I148=0,0,IF(I149&lt;B149,0,IF(I149&gt;C149,D149,(I149-B149)/(C149-B149)*D149)))</f>
        <v>0</v>
      </c>
    </row>
    <row r="150" spans="1:14" s="152" customFormat="1" ht="17.25" customHeight="1" x14ac:dyDescent="0.25">
      <c r="A150" s="183" t="s">
        <v>352</v>
      </c>
      <c r="B150" s="185">
        <v>2</v>
      </c>
      <c r="C150" s="185">
        <v>4</v>
      </c>
      <c r="D150" s="186">
        <v>3.9272727272727268</v>
      </c>
      <c r="E150" s="332"/>
      <c r="F150" s="333"/>
      <c r="G150" s="333"/>
      <c r="H150" s="334"/>
      <c r="I150" s="335"/>
      <c r="J150" s="477">
        <f>IF(E148=0,0,IF(E150&lt;B150,0,IF(E150&gt;C150,D150,(E150-B150)/(C150-B150)*D150)))</f>
        <v>0</v>
      </c>
      <c r="K150" s="478">
        <f>IF(F148=0,0,IF(F150&lt;B150,0,IF(F150&gt;C150,D150,(F150-B150)/(C150-B150)*D150)))</f>
        <v>0</v>
      </c>
      <c r="L150" s="478">
        <f>IF(G148=0,0,IF(G150&lt;B150,0,IF(G150&gt;C150,D150,(G150-B150)/(C150-B150)*D150)))</f>
        <v>0</v>
      </c>
      <c r="M150" s="479">
        <f>IF(H148=0,0,IF(H150&lt;B150,0,IF(H150&gt;C150,D150,(H150-B150)/(C150-B150)*D150)))</f>
        <v>0</v>
      </c>
      <c r="N150" s="480">
        <f>IF(I148=0,0,IF(I150&lt;B150,0,IF(I150&gt;C150,D150,(I150-B150)/(C150-B150)*D150)))</f>
        <v>0</v>
      </c>
    </row>
    <row r="151" spans="1:14" s="152" customFormat="1" ht="17.25" customHeight="1" x14ac:dyDescent="0.25">
      <c r="A151" s="183" t="s">
        <v>353</v>
      </c>
      <c r="B151" s="185">
        <v>3</v>
      </c>
      <c r="C151" s="185">
        <v>4.5</v>
      </c>
      <c r="D151" s="186">
        <v>3.9272727272727268</v>
      </c>
      <c r="E151" s="332"/>
      <c r="F151" s="333"/>
      <c r="G151" s="333"/>
      <c r="H151" s="334"/>
      <c r="I151" s="335"/>
      <c r="J151" s="477">
        <f>IF(E148=0,0,IF(E151&lt;B151,0,IF(E151&gt;C151,D151,(E151-B151)/(C151-B151)*D151)))</f>
        <v>0</v>
      </c>
      <c r="K151" s="478">
        <f>IF(F148=0,0,IF(F151&lt;B151,0,IF(F151&gt;C151,D151,(F151-B151)/(C151-B151)*D151)))</f>
        <v>0</v>
      </c>
      <c r="L151" s="478">
        <f>IF(G148=0,0,IF(G151&lt;B151,0,IF(G151&gt;C151,D151,(G151-B151)/(C151-B151)*D151)))</f>
        <v>0</v>
      </c>
      <c r="M151" s="479">
        <f>IF(H148=0,0,IF(H151&lt;B151,0,IF(H151&gt;C151,D151,(H151-B151)/(C151-B151)*D151)))</f>
        <v>0</v>
      </c>
      <c r="N151" s="480">
        <f>IF(I148=0,0,IF(I151&lt;B151,0,IF(I151&gt;C151,D151,(I151-B151)/(C151-B151)*D151)))</f>
        <v>0</v>
      </c>
    </row>
    <row r="152" spans="1:14" s="152" customFormat="1" ht="17.25" customHeight="1" x14ac:dyDescent="0.25">
      <c r="A152" s="183" t="s">
        <v>354</v>
      </c>
      <c r="B152" s="185">
        <v>7</v>
      </c>
      <c r="C152" s="185">
        <v>2</v>
      </c>
      <c r="D152" s="186">
        <v>0.9818181818181817</v>
      </c>
      <c r="E152" s="332"/>
      <c r="F152" s="333"/>
      <c r="G152" s="333"/>
      <c r="H152" s="334"/>
      <c r="I152" s="335"/>
      <c r="J152" s="477">
        <f>IF(E148=0,0,IF(E152&gt;B152,0,IF(E152&lt;C152,D152,(E152-B152)/(C152-B152)*D152)))</f>
        <v>0</v>
      </c>
      <c r="K152" s="478">
        <f>IF(F148=0,0,IF(F152&gt;B152,0,IF(F152&lt;C152,D152,(F152-B152)/(C152-B152)*D152)))</f>
        <v>0</v>
      </c>
      <c r="L152" s="478">
        <f>IF(G148=0,0,IF(G152&gt;B152,0,IF(G152&lt;C152,D152,(G152-B152)/(C152-B152)*D152)))</f>
        <v>0</v>
      </c>
      <c r="M152" s="479">
        <f>IF(H148=0,0,IF(H152&gt;B152,0,IF(H152&lt;C152,D152,(H152-B152)/(C152-B152)*D152)))</f>
        <v>0</v>
      </c>
      <c r="N152" s="480">
        <f>IF(I148=0,0,IF(I152&gt;B152,0,IF(I152&lt;C152,D152,(I152-B152)/(C152-B152)*D152)))</f>
        <v>0</v>
      </c>
    </row>
    <row r="153" spans="1:14" s="152" customFormat="1" ht="17.25" customHeight="1" thickBot="1" x14ac:dyDescent="0.3">
      <c r="A153" s="176" t="s">
        <v>75</v>
      </c>
      <c r="B153" s="178">
        <v>0.05</v>
      </c>
      <c r="C153" s="178">
        <v>0</v>
      </c>
      <c r="D153" s="179">
        <v>0.9818181818181817</v>
      </c>
      <c r="E153" s="322"/>
      <c r="F153" s="323"/>
      <c r="G153" s="323"/>
      <c r="H153" s="323"/>
      <c r="I153" s="324"/>
      <c r="J153" s="545">
        <f>IF(E148=0,0,IF(E153&gt;B153,0,IF(E153&lt;C153,D153,(E153-B153)/(C153-B153)*D153)))</f>
        <v>0</v>
      </c>
      <c r="K153" s="546">
        <f>IF(F148=0,0,IF(F153&gt;B153,0,IF(F153&lt;C153,D153,(F153-B153)/(C153-B153)*D153)))</f>
        <v>0</v>
      </c>
      <c r="L153" s="546">
        <f>IF(G148=0,0,IF(G153&gt;B153,0,IF(G153&lt;C153,D153,(G153-B153)/(C153-B153)*D153)))</f>
        <v>0</v>
      </c>
      <c r="M153" s="547">
        <f>IF(H148=0,0,IF(H153&gt;B153,0,IF(H153&lt;C153,D153,(H153-B153)/(C153-B153)*D153)))</f>
        <v>0</v>
      </c>
      <c r="N153" s="548">
        <f>IF(I148=0,0,IF(I153&gt;B153,0,IF(I153&lt;C153,D153,(I153-B153)/(C153-B153)*D153)))</f>
        <v>0</v>
      </c>
    </row>
    <row r="154" spans="1:14" s="152" customFormat="1" ht="17.25" customHeight="1" x14ac:dyDescent="0.25">
      <c r="A154" s="172" t="s">
        <v>339</v>
      </c>
      <c r="B154" s="181"/>
      <c r="C154" s="181"/>
      <c r="D154" s="182"/>
      <c r="E154" s="340"/>
      <c r="F154" s="341"/>
      <c r="G154" s="341"/>
      <c r="H154" s="342"/>
      <c r="I154" s="343"/>
      <c r="J154" s="535"/>
      <c r="K154" s="536"/>
      <c r="L154" s="536"/>
      <c r="M154" s="543"/>
      <c r="N154" s="544"/>
    </row>
    <row r="155" spans="1:14" s="152" customFormat="1" ht="17.25" customHeight="1" x14ac:dyDescent="0.25">
      <c r="A155" s="183" t="s">
        <v>80</v>
      </c>
      <c r="B155" s="190">
        <v>0.8</v>
      </c>
      <c r="C155" s="190">
        <v>1</v>
      </c>
      <c r="D155" s="186">
        <v>9.8181818181818183</v>
      </c>
      <c r="E155" s="329"/>
      <c r="F155" s="330"/>
      <c r="G155" s="330"/>
      <c r="H155" s="330"/>
      <c r="I155" s="331"/>
      <c r="J155" s="477">
        <f>IF(E154=0,0,IF(E155&lt;B155,0,IF(E155&gt;C155,D155,(E155-B155)/(C155-B155)*D155)))</f>
        <v>0</v>
      </c>
      <c r="K155" s="478">
        <f>IF(F154=0,0,IF(F155&lt;B155,0,IF(F155&gt;C155,D155,(F155-B155)/(C155-B155)*D155)))</f>
        <v>0</v>
      </c>
      <c r="L155" s="478">
        <f>IF(G154=0,0,IF(G155&lt;B155,0,IF(G155&gt;C155,D155,(G155-B155)/(C155-B155)*D155)))</f>
        <v>0</v>
      </c>
      <c r="M155" s="479">
        <f>IF(H154=0,0,IF(H155&lt;B155,0,IF(H155&gt;C155,D155,(H155-B155)/(C155-B155)*D155)))</f>
        <v>0</v>
      </c>
      <c r="N155" s="480">
        <f>IF(I154=0,0,IF(I155&lt;B155,0,IF(I155&gt;C155,D155,(I155-B155)/(C155-B155)*D155)))</f>
        <v>0</v>
      </c>
    </row>
    <row r="156" spans="1:14" s="152" customFormat="1" ht="17.25" customHeight="1" thickBot="1" x14ac:dyDescent="0.35">
      <c r="A156" s="176" t="s">
        <v>83</v>
      </c>
      <c r="B156" s="188">
        <v>15</v>
      </c>
      <c r="C156" s="188">
        <v>3</v>
      </c>
      <c r="D156" s="179">
        <v>5.8909090909090907</v>
      </c>
      <c r="E156" s="346"/>
      <c r="F156" s="347"/>
      <c r="G156" s="347"/>
      <c r="H156" s="348"/>
      <c r="I156" s="349"/>
      <c r="J156" s="537">
        <f>IF(E154=0,0,IF(E156&gt;B156,0,IF(E156&lt;C156,D156,(E156-B156)/(C156-B156)*D156)))</f>
        <v>0</v>
      </c>
      <c r="K156" s="538">
        <f>IF(F154=0,0,IF(F156&gt;B156,0,IF(F156&lt;C156,D156,(F156-B156)/(C156-B156)*D156)))</f>
        <v>0</v>
      </c>
      <c r="L156" s="538">
        <f>IF(G154=0,0,IF(G156&gt;B156,0,IF(G156&lt;C156,D156,(G156-B156)/(C156-B156)*D156)))</f>
        <v>0</v>
      </c>
      <c r="M156" s="549">
        <f>IF(H154=0,0,IF(H156&gt;B156,0,IF(H156&lt;C156,D156,(H156-B156)/(C156-B156)*D156)))</f>
        <v>0</v>
      </c>
      <c r="N156" s="550">
        <f>IF(I154=0,0,IF(I156&gt;B156,0,IF(I156&lt;C156,D156,(I156-B156)/(C156-B156)*D156)))</f>
        <v>0</v>
      </c>
    </row>
    <row r="157" spans="1:14" s="143" customFormat="1" ht="25.5" customHeight="1" thickBot="1" x14ac:dyDescent="0.4">
      <c r="A157" s="269" t="s">
        <v>341</v>
      </c>
      <c r="B157" s="193"/>
      <c r="C157" s="193"/>
      <c r="D157" s="194"/>
      <c r="E157" s="281"/>
      <c r="F157" s="282"/>
      <c r="G157" s="282"/>
      <c r="H157" s="214"/>
      <c r="I157" s="250"/>
      <c r="J157" s="621">
        <f>SUM(J158:J181)</f>
        <v>0</v>
      </c>
      <c r="K157" s="621">
        <f t="shared" ref="K157:N157" si="15">SUM(K158:K181)</f>
        <v>0</v>
      </c>
      <c r="L157" s="621">
        <f t="shared" si="15"/>
        <v>0</v>
      </c>
      <c r="M157" s="621">
        <f t="shared" si="15"/>
        <v>0</v>
      </c>
      <c r="N157" s="621">
        <f t="shared" si="15"/>
        <v>0</v>
      </c>
    </row>
    <row r="158" spans="1:14" s="143" customFormat="1" ht="19.5" thickBot="1" x14ac:dyDescent="0.3">
      <c r="A158" s="261" t="s">
        <v>343</v>
      </c>
      <c r="B158" s="233">
        <v>0.5</v>
      </c>
      <c r="C158" s="233">
        <v>1</v>
      </c>
      <c r="D158" s="234">
        <v>20</v>
      </c>
      <c r="E158" s="379"/>
      <c r="F158" s="380"/>
      <c r="G158" s="380"/>
      <c r="H158" s="380"/>
      <c r="I158" s="381"/>
      <c r="J158" s="555">
        <f>IF(E158&lt;B158,0,IF(E158&gt;C158,D158,(E158-B158)/(C158-B158)*D158))</f>
        <v>0</v>
      </c>
      <c r="K158" s="556">
        <f>IF(F158&lt;B158,0,IF(F158&gt;C158,D158,(F158-B158)/(C158-B158)*D158))</f>
        <v>0</v>
      </c>
      <c r="L158" s="556">
        <f>IF(G158&lt;B158,0,  IF(G158&gt;C158,D158,   (G158-B158)/(C158-B158)*D158))</f>
        <v>0</v>
      </c>
      <c r="M158" s="557">
        <f>IF(H158&lt;B158,0,  IF(H158&gt;C158,D158,   (H158-B158)/(C158-B158)*D158))</f>
        <v>0</v>
      </c>
      <c r="N158" s="558">
        <f>IF(I158&lt;B158,0,  IF(I158&gt;C158,D158,   (I158-B158)/(C158-B158)*D158))</f>
        <v>0</v>
      </c>
    </row>
    <row r="159" spans="1:14" s="152" customFormat="1" ht="17.25" customHeight="1" x14ac:dyDescent="0.25">
      <c r="A159" s="195" t="s">
        <v>335</v>
      </c>
      <c r="B159" s="204"/>
      <c r="C159" s="204"/>
      <c r="D159" s="205"/>
      <c r="E159" s="442"/>
      <c r="F159" s="443"/>
      <c r="G159" s="443"/>
      <c r="H159" s="444"/>
      <c r="I159" s="445"/>
      <c r="J159" s="551"/>
      <c r="K159" s="552"/>
      <c r="L159" s="552"/>
      <c r="M159" s="559"/>
      <c r="N159" s="560"/>
    </row>
    <row r="160" spans="1:14" s="152" customFormat="1" ht="17.25" customHeight="1" thickBot="1" x14ac:dyDescent="0.3">
      <c r="A160" s="199" t="s">
        <v>49</v>
      </c>
      <c r="B160" s="201">
        <v>0.8</v>
      </c>
      <c r="C160" s="201">
        <v>1</v>
      </c>
      <c r="D160" s="202">
        <v>9.8181818181818183</v>
      </c>
      <c r="E160" s="353"/>
      <c r="F160" s="354"/>
      <c r="G160" s="354"/>
      <c r="H160" s="354"/>
      <c r="I160" s="355"/>
      <c r="J160" s="561">
        <f>IF(E159=0,0,IF(E160&lt;B160,0,IF(E160&gt;C160,D160,(E160-B160)/(C160-B160)*D160)))</f>
        <v>0</v>
      </c>
      <c r="K160" s="562">
        <f>IF(F159=0,0,IF(F160&lt;B160,0,IF(F160&gt;C160,D160,(F160-B160)/(C160-B160)*D160)))</f>
        <v>0</v>
      </c>
      <c r="L160" s="562">
        <f>IF(G159=0,0, IF(G160&lt;B160,0,  IF(G160&gt;C160,D160,   (G160-B160)/(C160-B160)*D160)))</f>
        <v>0</v>
      </c>
      <c r="M160" s="563">
        <f>IF(H159=0,0, IF(H160&lt;B160,0,  IF(H160&gt;C160,D160,   (H160-B160)/(C160-B160)*D160)))</f>
        <v>0</v>
      </c>
      <c r="N160" s="564">
        <f>IF(I159=0,0, IF(I160&lt;B160,0,  IF(I160&gt;C160,D160,   (I160-B160)/(C160-B160)*D160)))</f>
        <v>0</v>
      </c>
    </row>
    <row r="161" spans="1:14" s="152" customFormat="1" ht="17.25" customHeight="1" x14ac:dyDescent="0.25">
      <c r="A161" s="195" t="s">
        <v>336</v>
      </c>
      <c r="B161" s="204"/>
      <c r="C161" s="204"/>
      <c r="D161" s="205"/>
      <c r="E161" s="371"/>
      <c r="F161" s="372"/>
      <c r="G161" s="372"/>
      <c r="H161" s="373"/>
      <c r="I161" s="374"/>
      <c r="J161" s="551"/>
      <c r="K161" s="552"/>
      <c r="L161" s="552"/>
      <c r="M161" s="559"/>
      <c r="N161" s="560"/>
    </row>
    <row r="162" spans="1:14" s="152" customFormat="1" ht="17.25" customHeight="1" x14ac:dyDescent="0.25">
      <c r="A162" s="206" t="s">
        <v>302</v>
      </c>
      <c r="B162" s="208">
        <v>2</v>
      </c>
      <c r="C162" s="208">
        <v>10</v>
      </c>
      <c r="D162" s="209">
        <v>8.1818181818181817</v>
      </c>
      <c r="E162" s="363"/>
      <c r="F162" s="364"/>
      <c r="G162" s="364"/>
      <c r="H162" s="365"/>
      <c r="I162" s="366"/>
      <c r="J162" s="491">
        <f>IF(E161=0,0,IF(E162&lt;B162,0,IF(E162&gt;C162,D162,(E162-B162)/(C162-B162)*D162)))</f>
        <v>0</v>
      </c>
      <c r="K162" s="492">
        <f>IF(F161=0,0,IF(F162&lt;B162,0,IF(F162&gt;C162,D162,(F162-B162)/(C162-B162)*D162)))</f>
        <v>0</v>
      </c>
      <c r="L162" s="492">
        <f>IF(G161=0,0, IF(G162&lt;B162,0,IF(G162&gt;C162,D162,(G162-B162)/(C162-B162)*D162)))</f>
        <v>0</v>
      </c>
      <c r="M162" s="501">
        <f>IF(H161=0,0, IF(H162&lt;B162,0,IF(H162&gt;C162,D162,(H162-B162)/(C162-B162)*D162)))</f>
        <v>0</v>
      </c>
      <c r="N162" s="502">
        <f>IF(I161=0,0, IF(I162&lt;B162,0,IF(I162&gt;C162,D162,(I162-B162)/(C162-B162)*D162)))</f>
        <v>0</v>
      </c>
    </row>
    <row r="163" spans="1:14" s="152" customFormat="1" ht="17.25" customHeight="1" x14ac:dyDescent="0.25">
      <c r="A163" s="206" t="s">
        <v>303</v>
      </c>
      <c r="B163" s="208">
        <v>2</v>
      </c>
      <c r="C163" s="208">
        <v>50</v>
      </c>
      <c r="D163" s="209">
        <v>6.545454545454545</v>
      </c>
      <c r="E163" s="363"/>
      <c r="F163" s="364"/>
      <c r="G163" s="364"/>
      <c r="H163" s="365"/>
      <c r="I163" s="366"/>
      <c r="J163" s="491">
        <f>IF(E161=0,0,IF(E163&lt;B163,0,IF(E163&gt;C163,D163,(E163-B163)/(C163-B163)*D163)))</f>
        <v>0</v>
      </c>
      <c r="K163" s="492">
        <f>IF(F161=0,0,IF(F163&lt;B163,0,IF(F163&gt;C163,D163,(F163-B163)/(C163-B163)*D163)))</f>
        <v>0</v>
      </c>
      <c r="L163" s="492">
        <f>IF(G161=0,0, IF(G163&lt;B163,0,IF(G163&gt;C163,D163,(G163-B163)/(C163-B163)*D163)))</f>
        <v>0</v>
      </c>
      <c r="M163" s="501">
        <f>IF(H161=0,0, IF(H163&lt;B163,0,IF(H163&gt;C163,D163,(H163-B163)/(C163-B163)*D163)))</f>
        <v>0</v>
      </c>
      <c r="N163" s="502">
        <f>IF(I161=0,0, IF(I163&lt;B163,0,IF(I163&gt;C163,D163,(I163-B163)/(C163-B163)*D163)))</f>
        <v>0</v>
      </c>
    </row>
    <row r="164" spans="1:14" s="152" customFormat="1" ht="17.25" customHeight="1" thickBot="1" x14ac:dyDescent="0.3">
      <c r="A164" s="199" t="s">
        <v>305</v>
      </c>
      <c r="B164" s="211">
        <v>10</v>
      </c>
      <c r="C164" s="211">
        <v>120</v>
      </c>
      <c r="D164" s="202">
        <v>3.2727272727272725</v>
      </c>
      <c r="E164" s="375"/>
      <c r="F164" s="376"/>
      <c r="G164" s="376"/>
      <c r="H164" s="377"/>
      <c r="I164" s="378"/>
      <c r="J164" s="561">
        <f>IF(E161=0,0,IF(E164&lt;B164,0,IF(E164&gt;C164,D164,(E164-B164)/(C164-B164)*D164)))</f>
        <v>0</v>
      </c>
      <c r="K164" s="562">
        <f>IF(F161=0,0,IF(F164&lt;B164,0,IF(F164&gt;C164,D164,(F164-B164)/(C164-B164)*D164)))</f>
        <v>0</v>
      </c>
      <c r="L164" s="562">
        <f>IF(G161=0,0, IF(G164&lt;B164,0,IF(G164&gt;C164,D164,(G164-B164)/(C164-B164)*D164)))</f>
        <v>0</v>
      </c>
      <c r="M164" s="563">
        <f>IF(H161=0,0, IF(H164&lt;B164,0,IF(H164&gt;C164,D164,(H164-B164)/(C164-B164)*D164)))</f>
        <v>0</v>
      </c>
      <c r="N164" s="564">
        <f>IF(I161=0,0, IF(I164&lt;B164,0,IF(I164&gt;C164,D164,(I164-B164)/(C164-B164)*D164)))</f>
        <v>0</v>
      </c>
    </row>
    <row r="165" spans="1:14" s="152" customFormat="1" ht="17.25" customHeight="1" x14ac:dyDescent="0.25">
      <c r="A165" s="195" t="s">
        <v>337</v>
      </c>
      <c r="B165" s="204"/>
      <c r="C165" s="204"/>
      <c r="D165" s="205"/>
      <c r="E165" s="371"/>
      <c r="F165" s="372"/>
      <c r="G165" s="372"/>
      <c r="H165" s="373"/>
      <c r="I165" s="374"/>
      <c r="J165" s="551"/>
      <c r="K165" s="552"/>
      <c r="L165" s="552"/>
      <c r="M165" s="559"/>
      <c r="N165" s="560"/>
    </row>
    <row r="166" spans="1:14" s="152" customFormat="1" ht="17.25" customHeight="1" x14ac:dyDescent="0.25">
      <c r="A166" s="206" t="s">
        <v>296</v>
      </c>
      <c r="B166" s="208">
        <v>0.5</v>
      </c>
      <c r="C166" s="208">
        <v>4</v>
      </c>
      <c r="D166" s="209">
        <v>8.1818181818181817</v>
      </c>
      <c r="E166" s="363"/>
      <c r="F166" s="364"/>
      <c r="G166" s="364"/>
      <c r="H166" s="364"/>
      <c r="I166" s="423"/>
      <c r="J166" s="491">
        <f>IF(E165=0,0,IF(E166&lt;B166,0,IF(E166&gt;C166,D166,(E166-B166)/(C166-B166)*D166)))</f>
        <v>0</v>
      </c>
      <c r="K166" s="492">
        <f>IF(F165=0,0,IF(F166&lt;B166,0,IF(F166&gt;C166,D166,(F166-B166)/(C166-B166)*D166)))</f>
        <v>0</v>
      </c>
      <c r="L166" s="492">
        <f>IF(G165=0,0,IF(G166&lt;B166,0,IF(G166&gt;C166,D166,(G166-B166)/(C166-B166)*D166)))</f>
        <v>0</v>
      </c>
      <c r="M166" s="501">
        <f>IF(H165=0,0,IF(H166&lt;B166,0,IF(H166&gt;C166,D166,(H166-B166)/(C166-B166)*D166)))</f>
        <v>0</v>
      </c>
      <c r="N166" s="502">
        <f>IF(I165=0,0,IF(I166&lt;B166,0,IF(I166&gt;C166,D166,(I166-B166)/(C166-B166)*D166)))</f>
        <v>0</v>
      </c>
    </row>
    <row r="167" spans="1:14" s="152" customFormat="1" ht="17.25" customHeight="1" x14ac:dyDescent="0.25">
      <c r="A167" s="206" t="s">
        <v>297</v>
      </c>
      <c r="B167" s="208">
        <v>0.5</v>
      </c>
      <c r="C167" s="208">
        <v>35</v>
      </c>
      <c r="D167" s="209">
        <v>6.545454545454545</v>
      </c>
      <c r="E167" s="363"/>
      <c r="F167" s="364"/>
      <c r="G167" s="364"/>
      <c r="H167" s="364"/>
      <c r="I167" s="423"/>
      <c r="J167" s="491">
        <f>IF(E165=0,0,IF(E167&lt;B167,0,IF(E167&gt;C167,D167,(E167-B167)/(C167-B167)*D167)))</f>
        <v>0</v>
      </c>
      <c r="K167" s="492">
        <f>IF(F165=0,0,IF(F167&lt;B167,0,IF(F167&gt;C167,D167,(F167-B167)/(C167-B167)*D167)))</f>
        <v>0</v>
      </c>
      <c r="L167" s="492">
        <f>IF(G165=0,0,IF(G167&lt;B167,0,IF(G167&gt;C167,D167,(G167-B167)/(C167-B167)*D167)))</f>
        <v>0</v>
      </c>
      <c r="M167" s="501">
        <f>IF(H165=0,0,IF(H167&lt;B167,0,IF(H167&gt;C167,D167,(H167-B167)/(C167-B167)*D167)))</f>
        <v>0</v>
      </c>
      <c r="N167" s="502">
        <f>IF(I165=0,0,IF(I167&lt;B167,0,IF(I167&gt;C167,D167,(I167-B167)/(C167-B167)*D167)))</f>
        <v>0</v>
      </c>
    </row>
    <row r="168" spans="1:14" s="152" customFormat="1" ht="17.25" customHeight="1" thickBot="1" x14ac:dyDescent="0.3">
      <c r="A168" s="199" t="s">
        <v>299</v>
      </c>
      <c r="B168" s="211">
        <v>5</v>
      </c>
      <c r="C168" s="211">
        <v>45</v>
      </c>
      <c r="D168" s="202">
        <v>3.2727272727272725</v>
      </c>
      <c r="E168" s="424"/>
      <c r="F168" s="425"/>
      <c r="G168" s="425"/>
      <c r="H168" s="425"/>
      <c r="I168" s="426"/>
      <c r="J168" s="561">
        <f>IF(E165=0,0,IF(E168&lt;B168,0,IF(E168&gt;C168,D168,(E168-B168)/(C168-B168)*D168)))</f>
        <v>0</v>
      </c>
      <c r="K168" s="562">
        <f>IF(F165=0,0,IF(F168&lt;B168,0,IF(F168&gt;C168,D168,(F168-B168)/(C168-B168)*D168)))</f>
        <v>0</v>
      </c>
      <c r="L168" s="562">
        <f>IF(G165=0,0,IF(G168&lt;B168,0,IF(G168&gt;C168,D168,(G168-B168)/(C168-B168)*D168)))</f>
        <v>0</v>
      </c>
      <c r="M168" s="563">
        <f>IF(H165=0,0,IF(H168&lt;B168,0,IF(H168&gt;C168,D168,(H168-B168)/(C168-B168)*D168)))</f>
        <v>0</v>
      </c>
      <c r="N168" s="564">
        <f>IF(I165=0,0,IF(I168&lt;B168,0,IF(I168&gt;C168,D168,(I168-B168)/(C168-B168)*D168)))</f>
        <v>0</v>
      </c>
    </row>
    <row r="169" spans="1:14" s="152" customFormat="1" ht="17.25" customHeight="1" x14ac:dyDescent="0.25">
      <c r="A169" s="195" t="s">
        <v>338</v>
      </c>
      <c r="B169" s="204"/>
      <c r="C169" s="204"/>
      <c r="D169" s="205"/>
      <c r="E169" s="356"/>
      <c r="F169" s="357"/>
      <c r="G169" s="357"/>
      <c r="H169" s="358"/>
      <c r="I169" s="359"/>
      <c r="J169" s="551"/>
      <c r="K169" s="552"/>
      <c r="L169" s="552"/>
      <c r="M169" s="559"/>
      <c r="N169" s="560"/>
    </row>
    <row r="170" spans="1:14" s="152" customFormat="1" ht="17.25" customHeight="1" x14ac:dyDescent="0.25">
      <c r="A170" s="206" t="s">
        <v>57</v>
      </c>
      <c r="B170" s="213">
        <v>0.8</v>
      </c>
      <c r="C170" s="213">
        <v>1</v>
      </c>
      <c r="D170" s="209">
        <v>45.818181818181813</v>
      </c>
      <c r="E170" s="360"/>
      <c r="F170" s="361"/>
      <c r="G170" s="361"/>
      <c r="H170" s="361"/>
      <c r="I170" s="362"/>
      <c r="J170" s="491">
        <f>IF(E169=0,0,IF(E170&lt;B170,0,IF(E170&gt;C170,D170,(E170-B170)/(C170-B170)*D170)))</f>
        <v>0</v>
      </c>
      <c r="K170" s="492">
        <f>IF(F169=0,0,IF(F170&lt;B170,0,IF(F170&gt;C170,D170,(F170-B170)/(C170-B170)*D170)))</f>
        <v>0</v>
      </c>
      <c r="L170" s="492">
        <f>IF(G169=0,0,IF(G170&lt;B170,0,IF(G170&gt;C170,D170,(G170-B170)/(C170-B170)*D170)))</f>
        <v>0</v>
      </c>
      <c r="M170" s="501">
        <f>IF(H169=0,0,IF(H170&lt;B170,0,IF(H170&gt;C170,D170,(H170-B170)/(C170-B170)*D170)))</f>
        <v>0</v>
      </c>
      <c r="N170" s="502">
        <f>IF(I169=0,0,IF(I170&lt;B170,0,IF(I170&gt;C170,D170,(I170-B170)/(C170-B170)*D170)))</f>
        <v>0</v>
      </c>
    </row>
    <row r="171" spans="1:14" s="152" customFormat="1" ht="17.25" customHeight="1" x14ac:dyDescent="0.25">
      <c r="A171" s="206" t="s">
        <v>60</v>
      </c>
      <c r="B171" s="208">
        <v>6</v>
      </c>
      <c r="C171" s="208">
        <v>1.5</v>
      </c>
      <c r="D171" s="209">
        <v>19.636363636363637</v>
      </c>
      <c r="E171" s="363"/>
      <c r="F171" s="364"/>
      <c r="G171" s="364"/>
      <c r="H171" s="365"/>
      <c r="I171" s="366"/>
      <c r="J171" s="491">
        <f>IF(E169=0,0,IF(E171&gt;B171,0,IF(E171&lt;C171,D171,(E171-B171)/(C171-B171)*D171)))</f>
        <v>0</v>
      </c>
      <c r="K171" s="492">
        <f>IF(F169=0,0,IF(F171&gt;B171,0,IF(F171&lt;C171,D171,(F171-B171)/(C171-B171)*D171)))</f>
        <v>0</v>
      </c>
      <c r="L171" s="492">
        <f>IF(G169=0,0,IF(G171&gt;B171,0,IF(G171&lt;C171,D171,(G171-B171)/(C171-B171)*D171)))</f>
        <v>0</v>
      </c>
      <c r="M171" s="501">
        <f>IF(H169=0,0,IF(H171&gt;B171,0,IF(H171&lt;C171,D171,(H171-B171)/(C171-B171)*D171)))</f>
        <v>0</v>
      </c>
      <c r="N171" s="502">
        <f>IF(I169=0,0,IF(I171&gt;B171,0,IF(I171&lt;C171,D171,(I171-B171)/(C171-B171)*D171)))</f>
        <v>0</v>
      </c>
    </row>
    <row r="172" spans="1:14" s="152" customFormat="1" ht="17.25" customHeight="1" thickBot="1" x14ac:dyDescent="0.3">
      <c r="A172" s="199" t="s">
        <v>66</v>
      </c>
      <c r="B172" s="211">
        <v>150</v>
      </c>
      <c r="C172" s="211">
        <v>30</v>
      </c>
      <c r="D172" s="202">
        <v>3.2727272727272725</v>
      </c>
      <c r="E172" s="367"/>
      <c r="F172" s="368"/>
      <c r="G172" s="368"/>
      <c r="H172" s="369"/>
      <c r="I172" s="370"/>
      <c r="J172" s="561">
        <f>IF(E169=0,0,IF(E172&gt;B172,0,IF(E172&lt;C172,D172,(E172-B172)/(C172-B172)*D172)))</f>
        <v>0</v>
      </c>
      <c r="K172" s="562">
        <f>IF(F169=0,0,IF(F172&gt;B172,0,IF(F172&lt;C172,D172,(F172-B172)/(C172-B172)*D172)))</f>
        <v>0</v>
      </c>
      <c r="L172" s="562">
        <f>IF(G169=0,0,IF(G172&gt;B172,0,IF(G172&lt;C172,D172,(G172-B172)/(C172-B172)*D172)))</f>
        <v>0</v>
      </c>
      <c r="M172" s="563">
        <f>IF(H169=0,0,IF(H172&gt;B172,0,IF(H172&lt;C172,D172,(H172-B172)/(C172-B172)*D172)))</f>
        <v>0</v>
      </c>
      <c r="N172" s="564">
        <f>IF(I169=0,0,IF(I172&gt;B172,0,IF(I172&lt;C172,D172,(I172-B172)/(C172-B172)*D172)))</f>
        <v>0</v>
      </c>
    </row>
    <row r="173" spans="1:14" s="152" customFormat="1" ht="17.25" customHeight="1" x14ac:dyDescent="0.25">
      <c r="A173" s="195" t="s">
        <v>351</v>
      </c>
      <c r="B173" s="204"/>
      <c r="C173" s="204"/>
      <c r="D173" s="205"/>
      <c r="E173" s="371"/>
      <c r="F173" s="372"/>
      <c r="G173" s="372"/>
      <c r="H173" s="373"/>
      <c r="I173" s="374"/>
      <c r="J173" s="551"/>
      <c r="K173" s="552"/>
      <c r="L173" s="552"/>
      <c r="M173" s="559"/>
      <c r="N173" s="560"/>
    </row>
    <row r="174" spans="1:14" s="152" customFormat="1" ht="17.25" customHeight="1" x14ac:dyDescent="0.25">
      <c r="A174" s="206" t="s">
        <v>286</v>
      </c>
      <c r="B174" s="213">
        <v>0.8</v>
      </c>
      <c r="C174" s="213">
        <v>1</v>
      </c>
      <c r="D174" s="209">
        <v>22.909090909090907</v>
      </c>
      <c r="E174" s="360"/>
      <c r="F174" s="361"/>
      <c r="G174" s="361"/>
      <c r="H174" s="361"/>
      <c r="I174" s="362"/>
      <c r="J174" s="491">
        <f>IF(E173=0,0,IF(E174&lt;B174,0,IF(E174&gt;C174,D174,(E174-B174)/(C174-B174)*D174)))</f>
        <v>0</v>
      </c>
      <c r="K174" s="492">
        <f>IF(F173=0,0,IF(F174&lt;B174,0,IF(F174&gt;C174,D174,(F174-B174)/(C174-B174)*D174)))</f>
        <v>0</v>
      </c>
      <c r="L174" s="492">
        <f>IF(G173=0,0,IF(G174&lt;B174,0,IF(G174&gt;C174,D174,(G174-B174)/(C174-B174)*D174)))</f>
        <v>0</v>
      </c>
      <c r="M174" s="501">
        <f>IF(H173=0,0,IF(H174&lt;B174,0,IF(H174&gt;C174,D174,(H174-B174)/(C174-B174)*D174)))</f>
        <v>0</v>
      </c>
      <c r="N174" s="502">
        <f>IF(I173=0,0,IF(I174&lt;B174,0,IF(I174&gt;C174,D174,(I174-B174)/(C174-B174)*D174)))</f>
        <v>0</v>
      </c>
    </row>
    <row r="175" spans="1:14" s="152" customFormat="1" ht="17.25" customHeight="1" x14ac:dyDescent="0.25">
      <c r="A175" s="206" t="s">
        <v>352</v>
      </c>
      <c r="B175" s="208">
        <v>2</v>
      </c>
      <c r="C175" s="208">
        <v>4</v>
      </c>
      <c r="D175" s="209">
        <v>6.545454545454545</v>
      </c>
      <c r="E175" s="363"/>
      <c r="F175" s="364"/>
      <c r="G175" s="364"/>
      <c r="H175" s="365"/>
      <c r="I175" s="366"/>
      <c r="J175" s="491">
        <f>IF(E173=0,0,IF(E175&lt;B175,0,IF(E175&gt;C175,D175,(E175-B175)/(C175-B175)*D175)))</f>
        <v>0</v>
      </c>
      <c r="K175" s="492">
        <f>IF(F173=0,0,IF(F175&lt;B175,0,IF(F175&gt;C175,D175,(F175-B175)/(C175-B175)*D175)))</f>
        <v>0</v>
      </c>
      <c r="L175" s="492">
        <f>IF(G173=0,0,IF(G175&lt;B175,0,IF(G175&gt;C175,D175,(G175-B175)/(C175-B175)*D175)))</f>
        <v>0</v>
      </c>
      <c r="M175" s="501">
        <f>IF(H173=0,0,IF(H175&lt;B175,0,IF(H175&gt;C175,D175,(H175-B175)/(C175-B175)*D175)))</f>
        <v>0</v>
      </c>
      <c r="N175" s="502">
        <f>IF(I173=0,0,IF(I175&lt;B175,0,IF(I175&gt;C175,D175,(I175-B175)/(C175-B175)*D175)))</f>
        <v>0</v>
      </c>
    </row>
    <row r="176" spans="1:14" s="152" customFormat="1" ht="17.25" customHeight="1" x14ac:dyDescent="0.25">
      <c r="A176" s="206" t="s">
        <v>353</v>
      </c>
      <c r="B176" s="208">
        <v>3</v>
      </c>
      <c r="C176" s="208">
        <v>4.5</v>
      </c>
      <c r="D176" s="209">
        <v>6.545454545454545</v>
      </c>
      <c r="E176" s="363"/>
      <c r="F176" s="364"/>
      <c r="G176" s="364"/>
      <c r="H176" s="365"/>
      <c r="I176" s="366"/>
      <c r="J176" s="491">
        <f>IF(E173=0,0,IF(E176&lt;B176,0,IF(E176&gt;C176,D176,(E176-B176)/(C176-B176)*D176)))</f>
        <v>0</v>
      </c>
      <c r="K176" s="492">
        <f>IF(F173=0,0,IF(F176&lt;B176,0,IF(F176&gt;C176,D176,(F176-B176)/(C176-B176)*D176)))</f>
        <v>0</v>
      </c>
      <c r="L176" s="492">
        <f>IF(G173=0,0,IF(G176&lt;B176,0,IF(G176&gt;C176,D176,(G176-B176)/(C176-B176)*D176)))</f>
        <v>0</v>
      </c>
      <c r="M176" s="501">
        <f>IF(H173=0,0,IF(H176&lt;B176,0,IF(H176&gt;C176,D176,(H176-B176)/(C176-B176)*D176)))</f>
        <v>0</v>
      </c>
      <c r="N176" s="502">
        <f>IF(I173=0,0,IF(I176&lt;B176,0,IF(I176&gt;C176,D176,(I176-B176)/(C176-B176)*D176)))</f>
        <v>0</v>
      </c>
    </row>
    <row r="177" spans="1:14" s="152" customFormat="1" ht="17.25" customHeight="1" x14ac:dyDescent="0.25">
      <c r="A177" s="206" t="s">
        <v>354</v>
      </c>
      <c r="B177" s="208">
        <v>7</v>
      </c>
      <c r="C177" s="208">
        <v>2</v>
      </c>
      <c r="D177" s="209">
        <v>1.6363636363636362</v>
      </c>
      <c r="E177" s="363"/>
      <c r="F177" s="364"/>
      <c r="G177" s="364"/>
      <c r="H177" s="365"/>
      <c r="I177" s="366"/>
      <c r="J177" s="491">
        <f>IF(E173=0,0,IF(E177&gt;B177,0,IF(E177&lt;C177,D177,(E177-B177)/(C177-B177)*D177)))</f>
        <v>0</v>
      </c>
      <c r="K177" s="492">
        <f>IF(F173=0,0,IF(F177&gt;B177,0,IF(F177&lt;C177,D177,(F177-B177)/(C177-B177)*D177)))</f>
        <v>0</v>
      </c>
      <c r="L177" s="492">
        <f>IF(G173=0,0,IF(G177&gt;B177,0,IF(G177&lt;C177,D177,(G177-B177)/(C177-B177)*D177)))</f>
        <v>0</v>
      </c>
      <c r="M177" s="501">
        <f>IF(H173=0,0,IF(H177&gt;B177,0,IF(H177&lt;C177,D177,(H177-B177)/(C177-B177)*D177)))</f>
        <v>0</v>
      </c>
      <c r="N177" s="502">
        <f>IF(I173=0,0,IF(I177&gt;B177,0,IF(I177&lt;C177,D177,(I177-B177)/(C177-B177)*D177)))</f>
        <v>0</v>
      </c>
    </row>
    <row r="178" spans="1:14" s="152" customFormat="1" ht="17.25" customHeight="1" thickBot="1" x14ac:dyDescent="0.3">
      <c r="A178" s="199" t="s">
        <v>75</v>
      </c>
      <c r="B178" s="201">
        <v>0.05</v>
      </c>
      <c r="C178" s="201">
        <v>0</v>
      </c>
      <c r="D178" s="202">
        <v>1.6363636363636362</v>
      </c>
      <c r="E178" s="353"/>
      <c r="F178" s="354"/>
      <c r="G178" s="354"/>
      <c r="H178" s="354"/>
      <c r="I178" s="355"/>
      <c r="J178" s="561">
        <f>IF(E173=0,0,IF(E178&gt;B178,0,IF(E178&lt;C178,D178,(E178-B178)/(C178-B178)*D178)))</f>
        <v>0</v>
      </c>
      <c r="K178" s="562">
        <f>IF(F173=0,0,IF(F178&gt;B178,0,IF(F178&lt;C178,D178,(F178-B178)/(C178-B178)*D178)))</f>
        <v>0</v>
      </c>
      <c r="L178" s="562">
        <f>IF(G173=0,0,IF(G178&gt;B178,0,IF(G178&lt;C178,D178,(G178-B178)/(C178-B178)*D178)))</f>
        <v>0</v>
      </c>
      <c r="M178" s="563">
        <f>IF(H173=0,0,IF(H178&gt;B178,0,IF(H178&lt;C178,D178,(H178-B178)/(C178-B178)*D178)))</f>
        <v>0</v>
      </c>
      <c r="N178" s="564">
        <f>IF(I173=0,0,IF(I178&gt;B178,0,IF(I178&lt;C178,D178,(I178-B178)/(C178-B178)*D178)))</f>
        <v>0</v>
      </c>
    </row>
    <row r="179" spans="1:14" s="152" customFormat="1" ht="17.25" customHeight="1" x14ac:dyDescent="0.25">
      <c r="A179" s="195" t="s">
        <v>339</v>
      </c>
      <c r="B179" s="204"/>
      <c r="C179" s="204"/>
      <c r="D179" s="205"/>
      <c r="E179" s="371"/>
      <c r="F179" s="372"/>
      <c r="G179" s="372"/>
      <c r="H179" s="373"/>
      <c r="I179" s="374"/>
      <c r="J179" s="551"/>
      <c r="K179" s="552"/>
      <c r="L179" s="552"/>
      <c r="M179" s="559"/>
      <c r="N179" s="560"/>
    </row>
    <row r="180" spans="1:14" s="152" customFormat="1" ht="17.25" customHeight="1" x14ac:dyDescent="0.25">
      <c r="A180" s="206" t="s">
        <v>80</v>
      </c>
      <c r="B180" s="213">
        <v>0.8</v>
      </c>
      <c r="C180" s="213">
        <v>1</v>
      </c>
      <c r="D180" s="209">
        <v>16.363636363636363</v>
      </c>
      <c r="E180" s="360"/>
      <c r="F180" s="361"/>
      <c r="G180" s="361"/>
      <c r="H180" s="361"/>
      <c r="I180" s="362"/>
      <c r="J180" s="491">
        <f>IF(E179=0,0,IF(E180&lt;B180,0,IF(E180&gt;C180,D180,(E180-B180)/(C180-B180)*D180)))</f>
        <v>0</v>
      </c>
      <c r="K180" s="492">
        <f>IF(F179=0,0,IF(F180&lt;B180,0,IF(F180&gt;C180,D180,(F180-B180)/(C180-B180)*D180)))</f>
        <v>0</v>
      </c>
      <c r="L180" s="492">
        <f>IF(G179=0,0,IF(G180&lt;B180,0,IF(G180&gt;C180,D180,(G180-B180)/(C180-B180)*D180)))</f>
        <v>0</v>
      </c>
      <c r="M180" s="501">
        <f>IF(H179=0,0,IF(H180&lt;B180,0,IF(H180&gt;C180,D180,(H180-B180)/(C180-B180)*D180)))</f>
        <v>0</v>
      </c>
      <c r="N180" s="502">
        <f>IF(I179=0,0,IF(I180&lt;B180,0,IF(I180&gt;C180,D180,(I180-B180)/(C180-B180)*D180)))</f>
        <v>0</v>
      </c>
    </row>
    <row r="181" spans="1:14" s="152" customFormat="1" ht="17.25" customHeight="1" thickBot="1" x14ac:dyDescent="0.35">
      <c r="A181" s="199" t="s">
        <v>83</v>
      </c>
      <c r="B181" s="211">
        <v>15</v>
      </c>
      <c r="C181" s="211">
        <v>3</v>
      </c>
      <c r="D181" s="202">
        <v>9.8181818181818183</v>
      </c>
      <c r="E181" s="375"/>
      <c r="F181" s="376"/>
      <c r="G181" s="376"/>
      <c r="H181" s="377"/>
      <c r="I181" s="378"/>
      <c r="J181" s="553">
        <f>IF(E179=0,0,IF(E181&gt;B181,0,IF(E181&lt;C181,D181,(E181-B181)/(C181-B181)*D181)))</f>
        <v>0</v>
      </c>
      <c r="K181" s="554">
        <f>IF(F179=0,0,IF(F181&gt;B181,0,IF(F181&lt;C181,D181,(F181-B181)/(C181-B181)*D181)))</f>
        <v>0</v>
      </c>
      <c r="L181" s="554">
        <f>IF(G179=0,0,IF(G181&gt;B181,0,IF(G181&lt;C181,D181,(G181-B181)/(C181-B181)*D181)))</f>
        <v>0</v>
      </c>
      <c r="M181" s="565">
        <f>IF(H179=0,0,IF(H181&gt;B181,0,IF(H181&lt;C181,D181,(H181-B181)/(C181-B181)*D181)))</f>
        <v>0</v>
      </c>
      <c r="N181" s="566">
        <f>IF(I179=0,0,IF(I181&gt;B181,0,IF(I181&lt;C181,D181,(I181-B181)/(C181-B181)*D181)))</f>
        <v>0</v>
      </c>
    </row>
    <row r="182" spans="1:14" s="143" customFormat="1" ht="25.5" customHeight="1" thickBot="1" x14ac:dyDescent="0.4">
      <c r="A182" s="270" t="s">
        <v>342</v>
      </c>
      <c r="B182" s="215"/>
      <c r="C182" s="215"/>
      <c r="D182" s="216"/>
      <c r="E182" s="278"/>
      <c r="F182" s="279"/>
      <c r="G182" s="279"/>
      <c r="H182" s="227"/>
      <c r="I182" s="280"/>
      <c r="J182" s="617">
        <f>SUM(J183:J206)</f>
        <v>0</v>
      </c>
      <c r="K182" s="618">
        <f t="shared" ref="K182" si="16">SUM(K183:K206)</f>
        <v>0</v>
      </c>
      <c r="L182" s="618">
        <f t="shared" ref="L182" si="17">SUM(L183:L206)</f>
        <v>0</v>
      </c>
      <c r="M182" s="619">
        <f t="shared" ref="M182" si="18">SUM(M183:M206)</f>
        <v>0</v>
      </c>
      <c r="N182" s="620">
        <f t="shared" ref="N182" si="19">SUM(N183:N206)</f>
        <v>0</v>
      </c>
    </row>
    <row r="183" spans="1:14" s="143" customFormat="1" ht="19.5" thickBot="1" x14ac:dyDescent="0.3">
      <c r="A183" s="257" t="s">
        <v>343</v>
      </c>
      <c r="B183" s="236">
        <v>0.5</v>
      </c>
      <c r="C183" s="236">
        <v>1</v>
      </c>
      <c r="D183" s="237">
        <v>8</v>
      </c>
      <c r="E183" s="408"/>
      <c r="F183" s="409"/>
      <c r="G183" s="409"/>
      <c r="H183" s="409"/>
      <c r="I183" s="410"/>
      <c r="J183" s="567">
        <f>IF(E183&lt;B183,0,IF(E183&gt;C183,D183,(E183-B183)/(C183-B183)*D183))</f>
        <v>0</v>
      </c>
      <c r="K183" s="568">
        <f>IF(F183&lt;B183,0,IF(F183&gt;C183,D183,(F183-B183)/(C183-B183)*D183))</f>
        <v>0</v>
      </c>
      <c r="L183" s="568">
        <f>IF(G183&lt;B183,0,  IF(G183&gt;C183,D183,   (G183-B183)/(C183-B183)*D183))</f>
        <v>0</v>
      </c>
      <c r="M183" s="569">
        <f>IF(H183&lt;B183,0,  IF(H183&gt;C183,D183,   (H183-B183)/(C183-B183)*D183))</f>
        <v>0</v>
      </c>
      <c r="N183" s="570">
        <f>IF(I183&lt;B183,0,  IF(I183&gt;C183,D183,   (I183-B183)/(C183-B183)*D183))</f>
        <v>0</v>
      </c>
    </row>
    <row r="184" spans="1:14" s="143" customFormat="1" ht="18" customHeight="1" x14ac:dyDescent="0.25">
      <c r="A184" s="255" t="s">
        <v>335</v>
      </c>
      <c r="B184" s="221"/>
      <c r="C184" s="221"/>
      <c r="D184" s="222"/>
      <c r="E184" s="446"/>
      <c r="F184" s="447"/>
      <c r="G184" s="447"/>
      <c r="H184" s="448"/>
      <c r="I184" s="449"/>
      <c r="J184" s="571"/>
      <c r="K184" s="572"/>
      <c r="L184" s="572"/>
      <c r="M184" s="573"/>
      <c r="N184" s="574"/>
    </row>
    <row r="185" spans="1:14" s="143" customFormat="1" ht="18" customHeight="1" thickBot="1" x14ac:dyDescent="0.3">
      <c r="A185" s="254" t="s">
        <v>49</v>
      </c>
      <c r="B185" s="219">
        <v>0.5</v>
      </c>
      <c r="C185" s="219">
        <v>1</v>
      </c>
      <c r="D185" s="220">
        <v>3.9272727272727277</v>
      </c>
      <c r="E185" s="382"/>
      <c r="F185" s="383"/>
      <c r="G185" s="383"/>
      <c r="H185" s="383"/>
      <c r="I185" s="384"/>
      <c r="J185" s="575">
        <f>IF(E184=0,0,IF(E185&lt;B185,0,IF(E185&gt;C185,D185,(E185-B185)/(C185-B185)*D185)))</f>
        <v>0</v>
      </c>
      <c r="K185" s="576">
        <f>IF(F184=0,0,IF(F185&lt;B185,0,IF(F185&gt;C185,D185,(F185-B185)/(C185-B185)*D185)))</f>
        <v>0</v>
      </c>
      <c r="L185" s="576">
        <f>IF(G184=0,0, IF(G185&lt;B185,0,  IF(G185&gt;C185,D185,   (G185-B185)/(C185-B185)*D185)))</f>
        <v>0</v>
      </c>
      <c r="M185" s="577">
        <f>IF(H184=0,0, IF(H185&lt;B185,0,  IF(H185&gt;C185,D185,   (H185-B185)/(C185-B185)*D185)))</f>
        <v>0</v>
      </c>
      <c r="N185" s="578">
        <f>IF(I184=0,0, IF(I185&lt;B185,0,  IF(I185&gt;C185,D185,   (I185-B185)/(C185-B185)*D185)))</f>
        <v>0</v>
      </c>
    </row>
    <row r="186" spans="1:14" s="143" customFormat="1" ht="18" customHeight="1" x14ac:dyDescent="0.25">
      <c r="A186" s="255" t="s">
        <v>336</v>
      </c>
      <c r="B186" s="221"/>
      <c r="C186" s="221"/>
      <c r="D186" s="222"/>
      <c r="E186" s="400"/>
      <c r="F186" s="401"/>
      <c r="G186" s="401"/>
      <c r="H186" s="402"/>
      <c r="I186" s="403"/>
      <c r="J186" s="571"/>
      <c r="K186" s="572"/>
      <c r="L186" s="572"/>
      <c r="M186" s="573"/>
      <c r="N186" s="574"/>
    </row>
    <row r="187" spans="1:14" s="143" customFormat="1" ht="18" customHeight="1" x14ac:dyDescent="0.25">
      <c r="A187" s="256" t="s">
        <v>302</v>
      </c>
      <c r="B187" s="223">
        <v>0.5</v>
      </c>
      <c r="C187" s="223">
        <v>3</v>
      </c>
      <c r="D187" s="224">
        <v>3.2727272727272729</v>
      </c>
      <c r="E187" s="392"/>
      <c r="F187" s="393"/>
      <c r="G187" s="393"/>
      <c r="H187" s="394"/>
      <c r="I187" s="395"/>
      <c r="J187" s="507">
        <f>IF(E186=0,0,IF(E187&lt;B187,0,IF(E187&gt;C187,D187,(E187-B187)/(C187-B187)*D187)))</f>
        <v>0</v>
      </c>
      <c r="K187" s="508">
        <f>IF(F186=0,0,IF(F187&lt;B187,0,IF(F187&gt;C187,D187,(F187-B187)/(C187-B187)*D187)))</f>
        <v>0</v>
      </c>
      <c r="L187" s="508">
        <f>IF(G186=0,0, IF(G187&lt;B187,0,IF(G187&gt;C187,D187,(G187-B187)/(C187-B187)*D187)))</f>
        <v>0</v>
      </c>
      <c r="M187" s="515">
        <f>IF(H186=0,0, IF(H187&lt;B187,0,IF(H187&gt;C187,D187,(H187-B187)/(C187-B187)*D187)))</f>
        <v>0</v>
      </c>
      <c r="N187" s="516">
        <f>IF(I186=0,0, IF(I187&lt;B187,0,IF(I187&gt;C187,D187,(I187-B187)/(C187-B187)*D187)))</f>
        <v>0</v>
      </c>
    </row>
    <row r="188" spans="1:14" s="143" customFormat="1" ht="18" customHeight="1" x14ac:dyDescent="0.25">
      <c r="A188" s="256" t="s">
        <v>303</v>
      </c>
      <c r="B188" s="223">
        <v>2</v>
      </c>
      <c r="C188" s="223">
        <v>25</v>
      </c>
      <c r="D188" s="224">
        <v>2.6181818181818182</v>
      </c>
      <c r="E188" s="392"/>
      <c r="F188" s="393"/>
      <c r="G188" s="393"/>
      <c r="H188" s="394"/>
      <c r="I188" s="395"/>
      <c r="J188" s="507">
        <f>IF(E186=0,0,IF(E188&lt;B188,0,IF(E188&gt;C188,D188,(E188-B188)/(C188-B188)*D188)))</f>
        <v>0</v>
      </c>
      <c r="K188" s="508">
        <f>IF(F186=0,0,IF(F188&lt;B188,0,IF(F188&gt;C188,D188,(F188-B188)/(C188-B188)*D188)))</f>
        <v>0</v>
      </c>
      <c r="L188" s="508">
        <f>IF(G186=0,0, IF(G188&lt;B188,0,IF(G188&gt;C188,D188,(G188-B188)/(C188-B188)*D188)))</f>
        <v>0</v>
      </c>
      <c r="M188" s="515">
        <f>IF(H186=0,0, IF(H188&lt;B188,0,IF(H188&gt;C188,D188,(H188-B188)/(C188-B188)*D188)))</f>
        <v>0</v>
      </c>
      <c r="N188" s="516">
        <f>IF(I186=0,0, IF(I188&lt;B188,0,IF(I188&gt;C188,D188,(I188-B188)/(C188-B188)*D188)))</f>
        <v>0</v>
      </c>
    </row>
    <row r="189" spans="1:14" s="143" customFormat="1" ht="18" customHeight="1" thickBot="1" x14ac:dyDescent="0.3">
      <c r="A189" s="254" t="s">
        <v>305</v>
      </c>
      <c r="B189" s="225">
        <v>10</v>
      </c>
      <c r="C189" s="225">
        <v>120</v>
      </c>
      <c r="D189" s="220">
        <v>1.3090909090909091</v>
      </c>
      <c r="E189" s="404"/>
      <c r="F189" s="405"/>
      <c r="G189" s="405"/>
      <c r="H189" s="406"/>
      <c r="I189" s="407"/>
      <c r="J189" s="575">
        <f>IF(E186=0,0,IF(E189&lt;B189,0,IF(E189&gt;C189,D189,(E189-B189)/(C189-B189)*D189)))</f>
        <v>0</v>
      </c>
      <c r="K189" s="576">
        <f>IF(F186=0,0,IF(F189&lt;B189,0,IF(F189&gt;C189,D189,(F189-B189)/(C189-B189)*D189)))</f>
        <v>0</v>
      </c>
      <c r="L189" s="576">
        <f>IF(G186=0,0, IF(G189&lt;B189,0,IF(G189&gt;C189,D189,(G189-B189)/(C189-B189)*D189)))</f>
        <v>0</v>
      </c>
      <c r="M189" s="577">
        <f>IF(H186=0,0, IF(H189&lt;B189,0,IF(H189&gt;C189,D189,(H189-B189)/(C189-B189)*D189)))</f>
        <v>0</v>
      </c>
      <c r="N189" s="578">
        <f>IF(I186=0,0, IF(I189&lt;B189,0,IF(I189&gt;C189,D189,(I189-B189)/(C189-B189)*D189)))</f>
        <v>0</v>
      </c>
    </row>
    <row r="190" spans="1:14" s="143" customFormat="1" ht="18" customHeight="1" x14ac:dyDescent="0.25">
      <c r="A190" s="255" t="s">
        <v>337</v>
      </c>
      <c r="B190" s="221"/>
      <c r="C190" s="221"/>
      <c r="D190" s="222"/>
      <c r="E190" s="400"/>
      <c r="F190" s="401"/>
      <c r="G190" s="401"/>
      <c r="H190" s="402"/>
      <c r="I190" s="403"/>
      <c r="J190" s="571"/>
      <c r="K190" s="572"/>
      <c r="L190" s="572"/>
      <c r="M190" s="573"/>
      <c r="N190" s="574"/>
    </row>
    <row r="191" spans="1:14" s="143" customFormat="1" ht="18" customHeight="1" x14ac:dyDescent="0.25">
      <c r="A191" s="256" t="s">
        <v>296</v>
      </c>
      <c r="B191" s="223">
        <v>0.5</v>
      </c>
      <c r="C191" s="223">
        <v>1</v>
      </c>
      <c r="D191" s="224">
        <v>3.2727272727272729</v>
      </c>
      <c r="E191" s="392"/>
      <c r="F191" s="393"/>
      <c r="G191" s="393"/>
      <c r="H191" s="393"/>
      <c r="I191" s="427"/>
      <c r="J191" s="507">
        <f>IF(E190=0,0,IF(E191&lt;B191,0,IF(E191&gt;C191,D191,(E191-B191)/(C191-B191)*D191)))</f>
        <v>0</v>
      </c>
      <c r="K191" s="508">
        <f>IF(F190=0,0,IF(F191&lt;B191,0,IF(F191&gt;C191,D191,(F191-B191)/(C191-B191)*D191)))</f>
        <v>0</v>
      </c>
      <c r="L191" s="508">
        <f>IF(G190=0,0,IF(G191&lt;B191,0,IF(G191&gt;C191,D191,(G191-B191)/(C191-B191)*D191)))</f>
        <v>0</v>
      </c>
      <c r="M191" s="515">
        <f>IF(H190=0,0,IF(H191&lt;B191,0,IF(H191&gt;C191,D191,(H191-B191)/(C191-B191)*D191)))</f>
        <v>0</v>
      </c>
      <c r="N191" s="516">
        <f>IF(I190=0,0,IF(I191&lt;B191,0,IF(I191&gt;C191,D191,(I191-B191)/(C191-B191)*D191)))</f>
        <v>0</v>
      </c>
    </row>
    <row r="192" spans="1:14" s="143" customFormat="1" ht="18" customHeight="1" x14ac:dyDescent="0.25">
      <c r="A192" s="256" t="s">
        <v>297</v>
      </c>
      <c r="B192" s="223">
        <v>0.5</v>
      </c>
      <c r="C192" s="223">
        <v>20</v>
      </c>
      <c r="D192" s="224">
        <v>2.6181818181818182</v>
      </c>
      <c r="E192" s="392"/>
      <c r="F192" s="393"/>
      <c r="G192" s="393"/>
      <c r="H192" s="393"/>
      <c r="I192" s="427"/>
      <c r="J192" s="507">
        <f>IF(E190=0,0,IF(E192&lt;B192,0,IF(E192&gt;C192,D192,(E192-B192)/(C192-B192)*D192)))</f>
        <v>0</v>
      </c>
      <c r="K192" s="508">
        <f>IF(F190=0,0,IF(F192&lt;B192,0,IF(F192&gt;C192,D192,(F192-B192)/(C192-B192)*D192)))</f>
        <v>0</v>
      </c>
      <c r="L192" s="508">
        <f>IF(G190=0,0,IF(G192&lt;B192,0,IF(G192&gt;C192,D192,(G192-B192)/(C192-B192)*D192)))</f>
        <v>0</v>
      </c>
      <c r="M192" s="515">
        <f>IF(H190=0,0,IF(H192&lt;B192,0,IF(H192&gt;C192,D192,(H192-B192)/(C192-B192)*D192)))</f>
        <v>0</v>
      </c>
      <c r="N192" s="516">
        <f>IF(I190=0,0,IF(I192&lt;B192,0,IF(I192&gt;C192,D192,(I192-B192)/(C192-B192)*D192)))</f>
        <v>0</v>
      </c>
    </row>
    <row r="193" spans="1:16354" s="143" customFormat="1" ht="18" customHeight="1" thickBot="1" x14ac:dyDescent="0.3">
      <c r="A193" s="254" t="s">
        <v>299</v>
      </c>
      <c r="B193" s="225">
        <v>5</v>
      </c>
      <c r="C193" s="225">
        <v>45</v>
      </c>
      <c r="D193" s="220">
        <v>1.3090909090909091</v>
      </c>
      <c r="E193" s="428"/>
      <c r="F193" s="429"/>
      <c r="G193" s="429"/>
      <c r="H193" s="429"/>
      <c r="I193" s="430"/>
      <c r="J193" s="575">
        <f>IF(E190=0,0,IF(E193&lt;B193,0,IF(E193&gt;C193,D193,(E193-B193)/(C193-B193)*D193)))</f>
        <v>0</v>
      </c>
      <c r="K193" s="576">
        <f>IF(F190=0,0,IF(F193&lt;B193,0,IF(F193&gt;C193,D193,(F193-B193)/(C193-B193)*D193)))</f>
        <v>0</v>
      </c>
      <c r="L193" s="576">
        <f>IF(G190=0,0,IF(G193&lt;B193,0,IF(G193&gt;C193,D193,(G193-B193)/(C193-B193)*D193)))</f>
        <v>0</v>
      </c>
      <c r="M193" s="577">
        <f>IF(H190=0,0,IF(H193&lt;B193,0,IF(H193&gt;C193,D193,(H193-B193)/(C193-B193)*D193)))</f>
        <v>0</v>
      </c>
      <c r="N193" s="578">
        <f>IF(I190=0,0,IF(I193&lt;B193,0,IF(I193&gt;C193,D193,(I193-B193)/(C193-B193)*D193)))</f>
        <v>0</v>
      </c>
    </row>
    <row r="194" spans="1:16354" s="143" customFormat="1" ht="18" customHeight="1" x14ac:dyDescent="0.25">
      <c r="A194" s="255" t="s">
        <v>338</v>
      </c>
      <c r="B194" s="221"/>
      <c r="C194" s="221"/>
      <c r="D194" s="222"/>
      <c r="E194" s="385"/>
      <c r="F194" s="386"/>
      <c r="G194" s="386"/>
      <c r="H194" s="387"/>
      <c r="I194" s="388"/>
      <c r="J194" s="571"/>
      <c r="K194" s="572"/>
      <c r="L194" s="572"/>
      <c r="M194" s="573"/>
      <c r="N194" s="574"/>
    </row>
    <row r="195" spans="1:16354" s="143" customFormat="1" ht="18" customHeight="1" x14ac:dyDescent="0.25">
      <c r="A195" s="256" t="s">
        <v>57</v>
      </c>
      <c r="B195" s="226">
        <v>0.5</v>
      </c>
      <c r="C195" s="226">
        <v>1</v>
      </c>
      <c r="D195" s="224">
        <v>18.327272727272724</v>
      </c>
      <c r="E195" s="389"/>
      <c r="F195" s="390"/>
      <c r="G195" s="390"/>
      <c r="H195" s="390"/>
      <c r="I195" s="391"/>
      <c r="J195" s="507">
        <f>IF(E194=0,0,IF(E195&lt;B195,0,IF(E195&gt;C195,D195,(E195-B195)/(C195-B195)*D195)))</f>
        <v>0</v>
      </c>
      <c r="K195" s="508">
        <f>IF(F194=0,0,IF(F195&lt;B195,0,IF(F195&gt;C195,D195,(F195-B195)/(C195-B195)*D195)))</f>
        <v>0</v>
      </c>
      <c r="L195" s="508">
        <f>IF(G194=0,0,IF(G195&lt;B195,0,IF(G195&gt;C195,D195,(G195-B195)/(C195-B195)*D195)))</f>
        <v>0</v>
      </c>
      <c r="M195" s="515">
        <f>IF(H194=0,0,IF(H195&lt;B195,0,IF(H195&gt;C195,D195,(H195-B195)/(C195-B195)*D195)))</f>
        <v>0</v>
      </c>
      <c r="N195" s="516">
        <f>IF(I194=0,0,IF(I195&lt;B195,0,IF(I195&gt;C195,D195,(I195-B195)/(C195-B195)*D195)))</f>
        <v>0</v>
      </c>
    </row>
    <row r="196" spans="1:16354" s="143" customFormat="1" ht="18" customHeight="1" x14ac:dyDescent="0.25">
      <c r="A196" s="256" t="s">
        <v>60</v>
      </c>
      <c r="B196" s="223">
        <v>6</v>
      </c>
      <c r="C196" s="223">
        <v>1.5</v>
      </c>
      <c r="D196" s="224">
        <v>7.8545454545454554</v>
      </c>
      <c r="E196" s="392"/>
      <c r="F196" s="393"/>
      <c r="G196" s="393"/>
      <c r="H196" s="394"/>
      <c r="I196" s="395"/>
      <c r="J196" s="507">
        <f>IF(E194=0,0,IF(E196&gt;B196,0,IF(E196&lt;C196,D196,(E196-B196)/(C196-B196)*D196)))</f>
        <v>0</v>
      </c>
      <c r="K196" s="508">
        <f>IF(F194=0,0,IF(F196&gt;B196,0,IF(F196&lt;C196,D196,(F196-B196)/(C196-B196)*D196)))</f>
        <v>0</v>
      </c>
      <c r="L196" s="508">
        <f>IF(G194=0,0,IF(G196&gt;B196,0,IF(G196&lt;C196,D196,(G196-B196)/(C196-B196)*D196)))</f>
        <v>0</v>
      </c>
      <c r="M196" s="515">
        <f>IF(H194=0,0,IF(H196&gt;B196,0,IF(H196&lt;C196,D196,(H196-B196)/(C196-B196)*D196)))</f>
        <v>0</v>
      </c>
      <c r="N196" s="516">
        <f>IF(I194=0,0,IF(I196&gt;B196,0,IF(I196&lt;C196,D196,(I196-B196)/(C196-B196)*D196)))</f>
        <v>0</v>
      </c>
    </row>
    <row r="197" spans="1:16354" s="143" customFormat="1" ht="18" customHeight="1" thickBot="1" x14ac:dyDescent="0.3">
      <c r="A197" s="254" t="s">
        <v>66</v>
      </c>
      <c r="B197" s="225">
        <v>250</v>
      </c>
      <c r="C197" s="225">
        <v>100</v>
      </c>
      <c r="D197" s="220">
        <v>1.3090909090909091</v>
      </c>
      <c r="E197" s="396"/>
      <c r="F197" s="397"/>
      <c r="G197" s="397"/>
      <c r="H197" s="398"/>
      <c r="I197" s="399"/>
      <c r="J197" s="575">
        <f>IF(E194=0,0,IF(E197&gt;B197,0,IF(E197&lt;C197,D197,(E197-B197)/(C197-B197)*D197)))</f>
        <v>0</v>
      </c>
      <c r="K197" s="576">
        <f>IF(F194=0,0,IF(F197&gt;B197,0,IF(F197&lt;C197,D197,(F197-B197)/(C197-B197)*D197)))</f>
        <v>0</v>
      </c>
      <c r="L197" s="576">
        <f>IF(G194=0,0,IF(G197&gt;B197,0,IF(G197&lt;C197,D197,(G197-B197)/(C197-B197)*D197)))</f>
        <v>0</v>
      </c>
      <c r="M197" s="577">
        <f>IF(H194=0,0,IF(H197&gt;B197,0,IF(H197&lt;C197,D197,(H197-B197)/(C197-B197)*D197)))</f>
        <v>0</v>
      </c>
      <c r="N197" s="578">
        <f>IF(I194=0,0,IF(I197&gt;B197,0,IF(I197&lt;C197,D197,(I197-B197)/(C197-B197)*D197)))</f>
        <v>0</v>
      </c>
    </row>
    <row r="198" spans="1:16354" s="143" customFormat="1" ht="18" customHeight="1" x14ac:dyDescent="0.25">
      <c r="A198" s="255" t="s">
        <v>351</v>
      </c>
      <c r="B198" s="221"/>
      <c r="C198" s="221"/>
      <c r="D198" s="222"/>
      <c r="E198" s="400"/>
      <c r="F198" s="401"/>
      <c r="G198" s="401"/>
      <c r="H198" s="402"/>
      <c r="I198" s="403"/>
      <c r="J198" s="571"/>
      <c r="K198" s="572"/>
      <c r="L198" s="572"/>
      <c r="M198" s="573"/>
      <c r="N198" s="574"/>
    </row>
    <row r="199" spans="1:16354" s="143" customFormat="1" ht="18" customHeight="1" x14ac:dyDescent="0.25">
      <c r="A199" s="256" t="s">
        <v>286</v>
      </c>
      <c r="B199" s="226">
        <v>0.5</v>
      </c>
      <c r="C199" s="226">
        <v>1</v>
      </c>
      <c r="D199" s="224">
        <v>9.1636363636363622</v>
      </c>
      <c r="E199" s="389"/>
      <c r="F199" s="390"/>
      <c r="G199" s="390"/>
      <c r="H199" s="390"/>
      <c r="I199" s="391"/>
      <c r="J199" s="507">
        <f>IF(E198=0,0,IF(E199&lt;B199,0,IF(E199&gt;C199,D199,(E199-B199)/(C199-B199)*D199)))</f>
        <v>0</v>
      </c>
      <c r="K199" s="508">
        <f>IF(F198=0,0,IF(F199&lt;B199,0,IF(F199&gt;C199,D199,(F199-B199)/(C199-B199)*D199)))</f>
        <v>0</v>
      </c>
      <c r="L199" s="508">
        <f>IF(G198=0,0,IF(G199&lt;B199,0,IF(G199&gt;C199,D199,(G199-B199)/(C199-B199)*D199)))</f>
        <v>0</v>
      </c>
      <c r="M199" s="515">
        <f>IF(H198=0,0,IF(H199&lt;B199,0,IF(H199&gt;C199,D199,(H199-B199)/(C199-B199)*D199)))</f>
        <v>0</v>
      </c>
      <c r="N199" s="516">
        <f>IF(I198=0,0,IF(I199&lt;B199,0,IF(I199&gt;C199,D199,(I199-B199)/(C199-B199)*D199)))</f>
        <v>0</v>
      </c>
    </row>
    <row r="200" spans="1:16354" s="143" customFormat="1" ht="18" customHeight="1" x14ac:dyDescent="0.25">
      <c r="A200" s="256" t="s">
        <v>352</v>
      </c>
      <c r="B200" s="223">
        <v>2</v>
      </c>
      <c r="C200" s="223">
        <v>4</v>
      </c>
      <c r="D200" s="224">
        <v>2.6181818181818182</v>
      </c>
      <c r="E200" s="392"/>
      <c r="F200" s="393"/>
      <c r="G200" s="393"/>
      <c r="H200" s="394"/>
      <c r="I200" s="395"/>
      <c r="J200" s="507">
        <f>IF(E198=0,0,IF(E200&lt;B200,0,IF(E200&gt;C200,D200,(E200-B200)/(C200-B200)*D200)))</f>
        <v>0</v>
      </c>
      <c r="K200" s="508">
        <f>IF(F198=0,0,IF(F200&lt;B200,0,IF(F200&gt;C200,D200,(F200-B200)/(C200-B200)*D200)))</f>
        <v>0</v>
      </c>
      <c r="L200" s="508">
        <f>IF(G198=0,0,IF(G200&lt;B200,0,IF(G200&gt;C200,D200,(G200-B200)/(C200-B200)*D200)))</f>
        <v>0</v>
      </c>
      <c r="M200" s="515">
        <f>IF(H198=0,0,IF(H200&lt;B200,0,IF(H200&gt;C200,D200,(H200-B200)/(C200-B200)*D200)))</f>
        <v>0</v>
      </c>
      <c r="N200" s="516">
        <f>IF(I198=0,0,IF(I200&lt;B200,0,IF(I200&gt;C200,D200,(I200-B200)/(C200-B200)*D200)))</f>
        <v>0</v>
      </c>
    </row>
    <row r="201" spans="1:16354" s="143" customFormat="1" ht="18" customHeight="1" x14ac:dyDescent="0.25">
      <c r="A201" s="256" t="s">
        <v>353</v>
      </c>
      <c r="B201" s="223">
        <v>3</v>
      </c>
      <c r="C201" s="223">
        <v>4.5</v>
      </c>
      <c r="D201" s="224">
        <v>2.6181818181818182</v>
      </c>
      <c r="E201" s="392"/>
      <c r="F201" s="393"/>
      <c r="G201" s="393"/>
      <c r="H201" s="394"/>
      <c r="I201" s="395"/>
      <c r="J201" s="507">
        <f>IF(E198=0,0,IF(E201&lt;B201,0,IF(E201&gt;C201,D201,(E201-B201)/(C201-B201)*D201)))</f>
        <v>0</v>
      </c>
      <c r="K201" s="508">
        <f>IF(F198=0,0,IF(F201&lt;B201,0,IF(F201&gt;C201,D201,(F201-B201)/(C201-B201)*D201)))</f>
        <v>0</v>
      </c>
      <c r="L201" s="508">
        <f>IF(G198=0,0,IF(G201&lt;B201,0,IF(G201&gt;C201,D201,(G201-B201)/(C201-B201)*D201)))</f>
        <v>0</v>
      </c>
      <c r="M201" s="515">
        <f>IF(H198=0,0,IF(H201&lt;B201,0,IF(H201&gt;C201,D201,(H201-B201)/(C201-B201)*D201)))</f>
        <v>0</v>
      </c>
      <c r="N201" s="516">
        <f>IF(I198=0,0,IF(I201&lt;B201,0,IF(I201&gt;C201,D201,(I201-B201)/(C201-B201)*D201)))</f>
        <v>0</v>
      </c>
    </row>
    <row r="202" spans="1:16354" s="143" customFormat="1" ht="18" customHeight="1" x14ac:dyDescent="0.25">
      <c r="A202" s="256" t="s">
        <v>354</v>
      </c>
      <c r="B202" s="223">
        <v>7</v>
      </c>
      <c r="C202" s="223">
        <v>2</v>
      </c>
      <c r="D202" s="224">
        <v>0.65454545454545454</v>
      </c>
      <c r="E202" s="392"/>
      <c r="F202" s="393"/>
      <c r="G202" s="393"/>
      <c r="H202" s="394"/>
      <c r="I202" s="395"/>
      <c r="J202" s="507">
        <f>IF(E198=0,0,IF(E202&gt;B202,0,IF(E202&lt;C202,D202,(E202-B202)/(C202-B202)*D202)))</f>
        <v>0</v>
      </c>
      <c r="K202" s="508">
        <f>IF(F198=0,0,IF(F202&gt;B202,0,IF(F202&lt;C202,D202,(F202-B202)/(C202-B202)*D202)))</f>
        <v>0</v>
      </c>
      <c r="L202" s="508">
        <f>IF(G198=0,0,IF(G202&gt;B202,0,IF(G202&lt;C202,D202,(G202-B202)/(C202-B202)*D202)))</f>
        <v>0</v>
      </c>
      <c r="M202" s="515">
        <f>IF(H198=0,0,IF(H202&gt;B202,0,IF(H202&lt;C202,D202,(H202-B202)/(C202-B202)*D202)))</f>
        <v>0</v>
      </c>
      <c r="N202" s="516">
        <f>IF(I198=0,0,IF(I202&gt;B202,0,IF(I202&lt;C202,D202,(I202-B202)/(C202-B202)*D202)))</f>
        <v>0</v>
      </c>
    </row>
    <row r="203" spans="1:16354" s="143" customFormat="1" ht="18" customHeight="1" thickBot="1" x14ac:dyDescent="0.3">
      <c r="A203" s="254" t="s">
        <v>75</v>
      </c>
      <c r="B203" s="219">
        <v>0.15</v>
      </c>
      <c r="C203" s="219">
        <v>0</v>
      </c>
      <c r="D203" s="220">
        <v>0.65454545454545454</v>
      </c>
      <c r="E203" s="382"/>
      <c r="F203" s="383"/>
      <c r="G203" s="383"/>
      <c r="H203" s="383"/>
      <c r="I203" s="384"/>
      <c r="J203" s="575">
        <f>IF(E198=0,0,IF(E203&gt;B203,0,IF(E203&lt;C203,D203,(E203-B203)/(C203-B203)*D203)))</f>
        <v>0</v>
      </c>
      <c r="K203" s="576">
        <f>IF(F198=0,0,IF(F203&gt;B203,0,IF(F203&lt;C203,D203,(F203-B203)/(C203-B203)*D203)))</f>
        <v>0</v>
      </c>
      <c r="L203" s="576">
        <f>IF(G198=0,0,IF(G203&gt;B203,0,IF(G203&lt;C203,D203,(G203-B203)/(C203-B203)*D203)))</f>
        <v>0</v>
      </c>
      <c r="M203" s="577">
        <f>IF(H198=0,0,IF(H203&gt;B203,0,IF(H203&lt;C203,D203,(H203-B203)/(C203-B203)*D203)))</f>
        <v>0</v>
      </c>
      <c r="N203" s="578">
        <f>IF(I198=0,0,IF(I203&gt;B203,0,IF(I203&lt;C203,D203,(I203-B203)/(C203-B203)*D203)))</f>
        <v>0</v>
      </c>
    </row>
    <row r="204" spans="1:16354" s="143" customFormat="1" ht="18" customHeight="1" x14ac:dyDescent="0.25">
      <c r="A204" s="255" t="s">
        <v>339</v>
      </c>
      <c r="B204" s="221"/>
      <c r="C204" s="221"/>
      <c r="D204" s="222"/>
      <c r="E204" s="400"/>
      <c r="F204" s="401"/>
      <c r="G204" s="401"/>
      <c r="H204" s="402"/>
      <c r="I204" s="403"/>
      <c r="J204" s="571"/>
      <c r="K204" s="572"/>
      <c r="L204" s="572"/>
      <c r="M204" s="573"/>
      <c r="N204" s="574"/>
    </row>
    <row r="205" spans="1:16354" s="143" customFormat="1" ht="18" customHeight="1" x14ac:dyDescent="0.25">
      <c r="A205" s="256" t="s">
        <v>80</v>
      </c>
      <c r="B205" s="226">
        <v>0.5</v>
      </c>
      <c r="C205" s="226">
        <v>1</v>
      </c>
      <c r="D205" s="224">
        <v>6.5454545454545459</v>
      </c>
      <c r="E205" s="389"/>
      <c r="F205" s="390"/>
      <c r="G205" s="390"/>
      <c r="H205" s="390"/>
      <c r="I205" s="391"/>
      <c r="J205" s="507">
        <f>IF(E204=0,0,IF(E205&lt;B205,0,IF(E205&gt;C205,D205,(E205-B205)/(C205-B205)*D205)))</f>
        <v>0</v>
      </c>
      <c r="K205" s="508">
        <f>IF(F204=0,0,IF(F205&lt;B205,0,IF(F205&gt;C205,D205,(F205-B205)/(C205-B205)*D205)))</f>
        <v>0</v>
      </c>
      <c r="L205" s="508">
        <f>IF(G204=0,0,IF(G205&lt;B205,0,IF(G205&gt;C205,D205,(G205-B205)/(C205-B205)*D205)))</f>
        <v>0</v>
      </c>
      <c r="M205" s="515">
        <f>IF(H204=0,0,IF(H205&lt;B205,0,IF(H205&gt;C205,D205,(H205-B205)/(C205-B205)*D205)))</f>
        <v>0</v>
      </c>
      <c r="N205" s="516">
        <f>IF(I204=0,0,IF(I205&lt;B205,0,IF(I205&gt;C205,D205,(I205-B205)/(C205-B205)*D205)))</f>
        <v>0</v>
      </c>
    </row>
    <row r="206" spans="1:16354" s="143" customFormat="1" ht="18" customHeight="1" thickBot="1" x14ac:dyDescent="0.35">
      <c r="A206" s="254" t="s">
        <v>83</v>
      </c>
      <c r="B206" s="225">
        <v>15</v>
      </c>
      <c r="C206" s="225">
        <v>3</v>
      </c>
      <c r="D206" s="220">
        <v>3.9272727272727277</v>
      </c>
      <c r="E206" s="428"/>
      <c r="F206" s="429"/>
      <c r="G206" s="429"/>
      <c r="H206" s="615"/>
      <c r="I206" s="616"/>
      <c r="J206" s="579">
        <f>IF(E204=0,0,IF(E206&gt;B206,0,IF(E206&lt;C206,D206,(E206-B206)/(C206-B206)*D206)))</f>
        <v>0</v>
      </c>
      <c r="K206" s="580">
        <f>IF(F204=0,0,IF(F206&gt;B206,0,IF(F206&lt;C206,D206,(F206-B206)/(C206-B206)*D206)))</f>
        <v>0</v>
      </c>
      <c r="L206" s="580">
        <f>IF(G204=0,0,IF(G206&gt;B206,0,IF(G206&lt;C206,D206,(G206-B206)/(C206-B206)*D206)))</f>
        <v>0</v>
      </c>
      <c r="M206" s="581">
        <f>IF(H204=0,0,IF(H206&gt;B206,0,IF(H206&lt;C206,D206,(H206-B206)/(C206-B206)*D206)))</f>
        <v>0</v>
      </c>
      <c r="N206" s="582">
        <f>IF(I204=0,0,IF(I206&gt;B206,0,IF(I206&lt;C206,D206,(I206-B206)/(C206-B206)*D206)))</f>
        <v>0</v>
      </c>
    </row>
    <row r="207" spans="1:16354" s="143" customFormat="1" ht="18" customHeight="1" thickBot="1" x14ac:dyDescent="0.3"/>
    <row r="208" spans="1:16354" s="630" customFormat="1" ht="27" customHeight="1" x14ac:dyDescent="0.25">
      <c r="A208" s="637" t="s">
        <v>346</v>
      </c>
      <c r="B208" s="638"/>
      <c r="C208" s="638"/>
      <c r="D208" s="638"/>
      <c r="E208" s="638"/>
      <c r="F208" s="638"/>
      <c r="G208" s="638"/>
      <c r="H208" s="638"/>
      <c r="I208" s="638"/>
      <c r="J208" s="639">
        <f>J213+J237</f>
        <v>0</v>
      </c>
      <c r="K208" s="639">
        <f t="shared" ref="K208:N208" si="20">K213+K237</f>
        <v>0</v>
      </c>
      <c r="L208" s="639">
        <f t="shared" si="20"/>
        <v>0</v>
      </c>
      <c r="M208" s="639">
        <f t="shared" si="20"/>
        <v>0</v>
      </c>
      <c r="N208" s="639">
        <f t="shared" si="20"/>
        <v>0</v>
      </c>
      <c r="O208" s="638"/>
      <c r="P208" s="638"/>
      <c r="Q208" s="638"/>
      <c r="R208" s="638"/>
      <c r="S208" s="638"/>
      <c r="T208" s="638"/>
      <c r="U208" s="638"/>
      <c r="V208" s="638"/>
      <c r="W208" s="638"/>
      <c r="X208" s="638"/>
      <c r="Y208" s="638"/>
      <c r="Z208" s="638"/>
      <c r="AA208" s="638"/>
      <c r="AB208" s="638"/>
      <c r="AC208" s="638"/>
      <c r="AD208" s="638"/>
      <c r="AE208" s="638"/>
      <c r="AF208" s="638"/>
      <c r="AG208" s="638"/>
      <c r="AH208" s="638"/>
      <c r="AI208" s="638"/>
      <c r="AJ208" s="638"/>
      <c r="AK208" s="638"/>
      <c r="AL208" s="638"/>
      <c r="AM208" s="638"/>
      <c r="AN208" s="638"/>
      <c r="AO208" s="638"/>
      <c r="AP208" s="638"/>
      <c r="AQ208" s="638"/>
      <c r="AR208" s="638"/>
      <c r="AS208" s="638"/>
      <c r="AT208" s="638"/>
      <c r="AU208" s="638"/>
      <c r="AV208" s="638"/>
      <c r="AW208" s="638"/>
      <c r="AX208" s="638"/>
      <c r="AY208" s="638"/>
      <c r="AZ208" s="638"/>
      <c r="BA208" s="638"/>
      <c r="BB208" s="638"/>
      <c r="BC208" s="638"/>
      <c r="BD208" s="638"/>
      <c r="BE208" s="638"/>
      <c r="BF208" s="638"/>
      <c r="BG208" s="638"/>
      <c r="BH208" s="638"/>
      <c r="BI208" s="638"/>
      <c r="BJ208" s="638"/>
      <c r="BK208" s="638"/>
      <c r="BL208" s="638"/>
      <c r="BM208" s="638"/>
      <c r="BN208" s="638"/>
      <c r="BO208" s="638"/>
      <c r="BP208" s="638"/>
      <c r="BQ208" s="638"/>
      <c r="BR208" s="638"/>
      <c r="BS208" s="638"/>
      <c r="BT208" s="638"/>
      <c r="BU208" s="638"/>
      <c r="BV208" s="638"/>
      <c r="BW208" s="638"/>
      <c r="BX208" s="638"/>
      <c r="BY208" s="638"/>
      <c r="BZ208" s="638"/>
      <c r="CA208" s="638"/>
      <c r="CB208" s="638"/>
      <c r="CC208" s="638"/>
      <c r="CD208" s="638"/>
      <c r="CE208" s="638"/>
      <c r="CF208" s="638"/>
      <c r="CG208" s="638"/>
      <c r="CH208" s="638"/>
      <c r="CI208" s="638"/>
      <c r="CJ208" s="638"/>
      <c r="CK208" s="638"/>
      <c r="CL208" s="638"/>
      <c r="CM208" s="638"/>
      <c r="CN208" s="638"/>
      <c r="CO208" s="638"/>
      <c r="CP208" s="638"/>
      <c r="CQ208" s="638"/>
      <c r="CR208" s="638"/>
      <c r="CS208" s="638"/>
      <c r="CT208" s="638"/>
      <c r="CU208" s="638"/>
      <c r="CV208" s="638"/>
      <c r="CW208" s="638"/>
      <c r="CX208" s="638"/>
      <c r="CY208" s="638"/>
      <c r="CZ208" s="638"/>
      <c r="DA208" s="638"/>
      <c r="DB208" s="638"/>
      <c r="DC208" s="638"/>
      <c r="DD208" s="638"/>
      <c r="DE208" s="638"/>
      <c r="DF208" s="638"/>
      <c r="DG208" s="638"/>
      <c r="DH208" s="638"/>
      <c r="DI208" s="638"/>
      <c r="DJ208" s="638"/>
      <c r="DK208" s="638"/>
      <c r="DL208" s="638"/>
      <c r="DM208" s="638"/>
      <c r="DN208" s="638"/>
      <c r="DO208" s="638"/>
      <c r="DP208" s="638"/>
      <c r="DQ208" s="638"/>
      <c r="DR208" s="638"/>
      <c r="DS208" s="638"/>
      <c r="DT208" s="638"/>
      <c r="DU208" s="638"/>
      <c r="DV208" s="638"/>
      <c r="DW208" s="638"/>
      <c r="DX208" s="638"/>
      <c r="DY208" s="638"/>
      <c r="DZ208" s="638"/>
      <c r="EA208" s="638"/>
      <c r="EB208" s="638"/>
      <c r="EC208" s="638"/>
      <c r="ED208" s="638"/>
      <c r="EE208" s="638"/>
      <c r="EF208" s="638"/>
      <c r="EG208" s="638"/>
      <c r="EH208" s="638"/>
      <c r="EI208" s="638"/>
      <c r="EJ208" s="638"/>
      <c r="EK208" s="638"/>
      <c r="EL208" s="638"/>
      <c r="EM208" s="638"/>
      <c r="EN208" s="638"/>
      <c r="EO208" s="638"/>
      <c r="EP208" s="638"/>
      <c r="EQ208" s="638"/>
      <c r="ER208" s="638"/>
      <c r="ES208" s="638"/>
      <c r="ET208" s="638"/>
      <c r="EU208" s="638"/>
      <c r="EV208" s="638"/>
      <c r="EW208" s="638"/>
      <c r="EX208" s="638"/>
      <c r="EY208" s="638"/>
      <c r="EZ208" s="638"/>
      <c r="FA208" s="638"/>
      <c r="FB208" s="638"/>
      <c r="FC208" s="638"/>
      <c r="FD208" s="638"/>
      <c r="FE208" s="638"/>
      <c r="FF208" s="638"/>
      <c r="FG208" s="638"/>
      <c r="FH208" s="638"/>
      <c r="FI208" s="638"/>
      <c r="FJ208" s="638"/>
      <c r="FK208" s="638"/>
      <c r="FL208" s="638"/>
      <c r="FM208" s="638"/>
      <c r="FN208" s="638"/>
      <c r="FO208" s="638"/>
      <c r="FP208" s="638"/>
      <c r="FQ208" s="638"/>
      <c r="FR208" s="638"/>
      <c r="FS208" s="638"/>
      <c r="FT208" s="638"/>
      <c r="FU208" s="638"/>
      <c r="FV208" s="638"/>
      <c r="FW208" s="638"/>
      <c r="FX208" s="638"/>
      <c r="FY208" s="638"/>
      <c r="FZ208" s="638"/>
      <c r="GA208" s="638"/>
      <c r="GB208" s="638"/>
      <c r="GC208" s="638"/>
      <c r="GD208" s="638"/>
      <c r="GE208" s="638"/>
      <c r="GF208" s="638"/>
      <c r="GG208" s="638"/>
      <c r="GH208" s="638"/>
      <c r="GI208" s="638"/>
      <c r="GJ208" s="638"/>
      <c r="GK208" s="638"/>
      <c r="GL208" s="638"/>
      <c r="GM208" s="638"/>
      <c r="GN208" s="638"/>
      <c r="GO208" s="638"/>
      <c r="GP208" s="638"/>
      <c r="GQ208" s="638"/>
      <c r="GR208" s="638"/>
      <c r="GS208" s="638"/>
      <c r="GT208" s="638"/>
      <c r="GU208" s="638"/>
      <c r="GV208" s="638"/>
      <c r="GW208" s="638"/>
      <c r="GX208" s="638"/>
      <c r="GY208" s="638"/>
      <c r="GZ208" s="638"/>
      <c r="HA208" s="638"/>
      <c r="HB208" s="638"/>
      <c r="HC208" s="638"/>
      <c r="HD208" s="638"/>
      <c r="HE208" s="638"/>
      <c r="HF208" s="638"/>
      <c r="HG208" s="638"/>
      <c r="HH208" s="638"/>
      <c r="HI208" s="638"/>
      <c r="HJ208" s="638"/>
      <c r="HK208" s="638"/>
      <c r="HL208" s="638"/>
      <c r="HM208" s="638"/>
      <c r="HN208" s="638"/>
      <c r="HO208" s="638"/>
      <c r="HP208" s="638"/>
      <c r="HQ208" s="638"/>
      <c r="HR208" s="638"/>
      <c r="HS208" s="638"/>
      <c r="HT208" s="638"/>
      <c r="HU208" s="638"/>
      <c r="HV208" s="638"/>
      <c r="HW208" s="638"/>
      <c r="HX208" s="638"/>
      <c r="HY208" s="638"/>
      <c r="HZ208" s="638"/>
      <c r="IA208" s="638"/>
      <c r="IB208" s="638"/>
      <c r="IC208" s="638"/>
      <c r="ID208" s="638"/>
      <c r="IE208" s="638"/>
      <c r="IF208" s="638"/>
      <c r="IG208" s="638"/>
      <c r="IH208" s="638"/>
      <c r="II208" s="638"/>
      <c r="IJ208" s="638"/>
      <c r="IK208" s="638"/>
      <c r="IL208" s="638"/>
      <c r="IM208" s="638"/>
      <c r="IN208" s="638"/>
      <c r="IO208" s="638"/>
      <c r="IP208" s="638"/>
      <c r="IQ208" s="638"/>
      <c r="IR208" s="638"/>
      <c r="IS208" s="638"/>
      <c r="IT208" s="638"/>
      <c r="IU208" s="638"/>
      <c r="IV208" s="638"/>
      <c r="IW208" s="638"/>
      <c r="IX208" s="638"/>
      <c r="IY208" s="638"/>
      <c r="IZ208" s="638"/>
      <c r="JA208" s="638"/>
      <c r="JB208" s="638"/>
      <c r="JC208" s="638"/>
      <c r="JD208" s="638"/>
      <c r="JE208" s="638"/>
      <c r="JF208" s="638"/>
      <c r="JG208" s="638"/>
      <c r="JH208" s="638"/>
      <c r="JI208" s="638"/>
      <c r="JJ208" s="638"/>
      <c r="JK208" s="638"/>
      <c r="JL208" s="638"/>
      <c r="JM208" s="638"/>
      <c r="JN208" s="638"/>
      <c r="JO208" s="638"/>
      <c r="JP208" s="638"/>
      <c r="JQ208" s="638"/>
      <c r="JR208" s="638"/>
      <c r="JS208" s="638"/>
      <c r="JT208" s="638"/>
      <c r="JU208" s="638"/>
      <c r="JV208" s="638"/>
      <c r="JW208" s="638"/>
      <c r="JX208" s="638"/>
      <c r="JY208" s="638"/>
      <c r="JZ208" s="638"/>
      <c r="KA208" s="638"/>
      <c r="KB208" s="638"/>
      <c r="KC208" s="638"/>
      <c r="KD208" s="638"/>
      <c r="KE208" s="638"/>
      <c r="KF208" s="638"/>
      <c r="KG208" s="638"/>
      <c r="KH208" s="638"/>
      <c r="KI208" s="638"/>
      <c r="KJ208" s="638"/>
      <c r="KK208" s="638"/>
      <c r="KL208" s="638"/>
      <c r="KM208" s="638"/>
      <c r="KN208" s="638"/>
      <c r="KO208" s="638"/>
      <c r="KP208" s="638"/>
      <c r="KQ208" s="638"/>
      <c r="KR208" s="638"/>
      <c r="KS208" s="638"/>
      <c r="KT208" s="638"/>
      <c r="KU208" s="638"/>
      <c r="KV208" s="638"/>
      <c r="KW208" s="638"/>
      <c r="KX208" s="638"/>
      <c r="KY208" s="638"/>
      <c r="KZ208" s="638"/>
      <c r="LA208" s="638"/>
      <c r="LB208" s="638"/>
      <c r="LC208" s="638"/>
      <c r="LD208" s="638"/>
      <c r="LE208" s="638"/>
      <c r="LF208" s="638"/>
      <c r="LG208" s="638"/>
      <c r="LH208" s="638"/>
      <c r="LI208" s="638"/>
      <c r="LJ208" s="638"/>
      <c r="LK208" s="638"/>
      <c r="LL208" s="638"/>
      <c r="LM208" s="638"/>
      <c r="LN208" s="638"/>
      <c r="LO208" s="638"/>
      <c r="LP208" s="638"/>
      <c r="LQ208" s="638"/>
      <c r="LR208" s="638"/>
      <c r="LS208" s="638"/>
      <c r="LT208" s="638"/>
      <c r="LU208" s="638"/>
      <c r="LV208" s="638"/>
      <c r="LW208" s="638"/>
      <c r="LX208" s="638"/>
      <c r="LY208" s="638"/>
      <c r="LZ208" s="638"/>
      <c r="MA208" s="638"/>
      <c r="MB208" s="638"/>
      <c r="MC208" s="638"/>
      <c r="MD208" s="638"/>
      <c r="ME208" s="638"/>
      <c r="MF208" s="638"/>
      <c r="MG208" s="638"/>
      <c r="MH208" s="638"/>
      <c r="MI208" s="638"/>
      <c r="MJ208" s="638"/>
      <c r="MK208" s="638"/>
      <c r="ML208" s="638"/>
      <c r="MM208" s="638"/>
      <c r="MN208" s="638"/>
      <c r="MO208" s="638"/>
      <c r="MP208" s="638"/>
      <c r="MQ208" s="638"/>
      <c r="MR208" s="638"/>
      <c r="MS208" s="638"/>
      <c r="MT208" s="638"/>
      <c r="MU208" s="638"/>
      <c r="MV208" s="638"/>
      <c r="MW208" s="638"/>
      <c r="MX208" s="638"/>
      <c r="MY208" s="638"/>
      <c r="MZ208" s="638"/>
      <c r="NA208" s="638"/>
      <c r="NB208" s="638"/>
      <c r="NC208" s="638"/>
      <c r="ND208" s="638"/>
      <c r="NE208" s="638"/>
      <c r="NF208" s="638"/>
      <c r="NG208" s="638"/>
      <c r="NH208" s="638"/>
      <c r="NI208" s="638"/>
      <c r="NJ208" s="638"/>
      <c r="NK208" s="638"/>
      <c r="NL208" s="638"/>
      <c r="NM208" s="638"/>
      <c r="NN208" s="638"/>
      <c r="NO208" s="638"/>
      <c r="NP208" s="638"/>
      <c r="NQ208" s="638"/>
      <c r="NR208" s="638"/>
      <c r="NS208" s="638"/>
      <c r="NT208" s="638"/>
      <c r="NU208" s="638"/>
      <c r="NV208" s="638"/>
      <c r="NW208" s="638"/>
      <c r="NX208" s="638"/>
      <c r="NY208" s="638"/>
      <c r="NZ208" s="638"/>
      <c r="OA208" s="638"/>
      <c r="OB208" s="638"/>
      <c r="OC208" s="638"/>
      <c r="OD208" s="638"/>
      <c r="OE208" s="638"/>
      <c r="OF208" s="638"/>
      <c r="OG208" s="638"/>
      <c r="OH208" s="638"/>
      <c r="OI208" s="638"/>
      <c r="OJ208" s="638"/>
      <c r="OK208" s="638"/>
      <c r="OL208" s="638"/>
      <c r="OM208" s="638"/>
      <c r="ON208" s="638"/>
      <c r="OO208" s="638"/>
      <c r="OP208" s="638"/>
      <c r="OQ208" s="638"/>
      <c r="OR208" s="638"/>
      <c r="OS208" s="638"/>
      <c r="OT208" s="638"/>
      <c r="OU208" s="638"/>
      <c r="OV208" s="638"/>
      <c r="OW208" s="638"/>
      <c r="OX208" s="638"/>
      <c r="OY208" s="638"/>
      <c r="OZ208" s="638"/>
      <c r="PA208" s="638"/>
      <c r="PB208" s="638"/>
      <c r="PC208" s="638"/>
      <c r="PD208" s="638"/>
      <c r="PE208" s="638"/>
      <c r="PF208" s="638"/>
      <c r="PG208" s="638"/>
      <c r="PH208" s="638"/>
      <c r="PI208" s="638"/>
      <c r="PJ208" s="638"/>
      <c r="PK208" s="638"/>
      <c r="PL208" s="638"/>
      <c r="PM208" s="638"/>
      <c r="PN208" s="638"/>
      <c r="PO208" s="638"/>
      <c r="PP208" s="638"/>
      <c r="PQ208" s="638"/>
      <c r="PR208" s="638"/>
      <c r="PS208" s="638"/>
      <c r="PT208" s="638"/>
      <c r="PU208" s="638"/>
      <c r="PV208" s="638"/>
      <c r="PW208" s="638"/>
      <c r="PX208" s="638"/>
      <c r="PY208" s="638"/>
      <c r="PZ208" s="638"/>
      <c r="QA208" s="638"/>
      <c r="QB208" s="638"/>
      <c r="QC208" s="638"/>
      <c r="QD208" s="638"/>
      <c r="QE208" s="638"/>
      <c r="QF208" s="638"/>
      <c r="QG208" s="638"/>
      <c r="QH208" s="638"/>
      <c r="QI208" s="638"/>
      <c r="QJ208" s="638"/>
      <c r="QK208" s="638"/>
      <c r="QL208" s="638"/>
      <c r="QM208" s="638"/>
      <c r="QN208" s="638"/>
      <c r="QO208" s="638"/>
      <c r="QP208" s="638"/>
      <c r="QQ208" s="638"/>
      <c r="QR208" s="638"/>
      <c r="QS208" s="638"/>
      <c r="QT208" s="638"/>
      <c r="QU208" s="638"/>
      <c r="QV208" s="638"/>
      <c r="QW208" s="638"/>
      <c r="QX208" s="638"/>
      <c r="QY208" s="638"/>
      <c r="QZ208" s="638"/>
      <c r="RA208" s="638"/>
      <c r="RB208" s="638"/>
      <c r="RC208" s="638"/>
      <c r="RD208" s="638"/>
      <c r="RE208" s="638"/>
      <c r="RF208" s="638"/>
      <c r="RG208" s="638"/>
      <c r="RH208" s="638"/>
      <c r="RI208" s="638"/>
      <c r="RJ208" s="638"/>
      <c r="RK208" s="638"/>
      <c r="RL208" s="638"/>
      <c r="RM208" s="638"/>
      <c r="RN208" s="638"/>
      <c r="RO208" s="638"/>
      <c r="RP208" s="638"/>
      <c r="RQ208" s="638"/>
      <c r="RR208" s="638"/>
      <c r="RS208" s="638"/>
      <c r="RT208" s="638"/>
      <c r="RU208" s="638"/>
      <c r="RV208" s="638"/>
      <c r="RW208" s="638"/>
      <c r="RX208" s="638"/>
      <c r="RY208" s="638"/>
      <c r="RZ208" s="638"/>
      <c r="SA208" s="638"/>
      <c r="SB208" s="638"/>
      <c r="SC208" s="638"/>
      <c r="SD208" s="638"/>
      <c r="SE208" s="638"/>
      <c r="SF208" s="638"/>
      <c r="SG208" s="638"/>
      <c r="SH208" s="638"/>
      <c r="SI208" s="638"/>
      <c r="SJ208" s="638"/>
      <c r="SK208" s="638"/>
      <c r="SL208" s="638"/>
      <c r="SM208" s="638"/>
      <c r="SN208" s="638"/>
      <c r="SO208" s="638"/>
      <c r="SP208" s="638"/>
      <c r="SQ208" s="638"/>
      <c r="SR208" s="638"/>
      <c r="SS208" s="638"/>
      <c r="ST208" s="638"/>
      <c r="SU208" s="638"/>
      <c r="SV208" s="638"/>
      <c r="SW208" s="638"/>
      <c r="SX208" s="638"/>
      <c r="SY208" s="638"/>
      <c r="SZ208" s="638"/>
      <c r="TA208" s="638"/>
      <c r="TB208" s="638"/>
      <c r="TC208" s="638"/>
      <c r="TD208" s="638"/>
      <c r="TE208" s="638"/>
      <c r="TF208" s="638"/>
      <c r="TG208" s="638"/>
      <c r="TH208" s="638"/>
      <c r="TI208" s="638"/>
      <c r="TJ208" s="638"/>
      <c r="TK208" s="638"/>
      <c r="TL208" s="638"/>
      <c r="TM208" s="638"/>
      <c r="TN208" s="638"/>
      <c r="TO208" s="638"/>
      <c r="TP208" s="638"/>
      <c r="TQ208" s="638"/>
      <c r="TR208" s="638"/>
      <c r="TS208" s="638"/>
      <c r="TT208" s="638"/>
      <c r="TU208" s="638"/>
      <c r="TV208" s="638"/>
      <c r="TW208" s="638"/>
      <c r="TX208" s="638"/>
      <c r="TY208" s="638"/>
      <c r="TZ208" s="638"/>
      <c r="UA208" s="638"/>
      <c r="UB208" s="638"/>
      <c r="UC208" s="638"/>
      <c r="UD208" s="638"/>
      <c r="UE208" s="638"/>
      <c r="UF208" s="638"/>
      <c r="UG208" s="638"/>
      <c r="UH208" s="638"/>
      <c r="UI208" s="638"/>
      <c r="UJ208" s="638"/>
      <c r="UK208" s="638"/>
      <c r="UL208" s="638"/>
      <c r="UM208" s="638"/>
      <c r="UN208" s="638"/>
      <c r="UO208" s="638"/>
      <c r="UP208" s="638"/>
      <c r="UQ208" s="638"/>
      <c r="UR208" s="638"/>
      <c r="US208" s="638"/>
      <c r="UT208" s="638"/>
      <c r="UU208" s="638"/>
      <c r="UV208" s="638"/>
      <c r="UW208" s="638"/>
      <c r="UX208" s="638"/>
      <c r="UY208" s="638"/>
      <c r="UZ208" s="638"/>
      <c r="VA208" s="638"/>
      <c r="VB208" s="638"/>
      <c r="VC208" s="638"/>
      <c r="VD208" s="638"/>
      <c r="VE208" s="638"/>
      <c r="VF208" s="638"/>
      <c r="VG208" s="638"/>
      <c r="VH208" s="638"/>
      <c r="VI208" s="638"/>
      <c r="VJ208" s="638"/>
      <c r="VK208" s="638"/>
      <c r="VL208" s="638"/>
      <c r="VM208" s="638"/>
      <c r="VN208" s="638"/>
      <c r="VO208" s="638"/>
      <c r="VP208" s="638"/>
      <c r="VQ208" s="638"/>
      <c r="VR208" s="638"/>
      <c r="VS208" s="638"/>
      <c r="VT208" s="638"/>
      <c r="VU208" s="638"/>
      <c r="VV208" s="638"/>
      <c r="VW208" s="638"/>
      <c r="VX208" s="638"/>
      <c r="VY208" s="638"/>
      <c r="VZ208" s="638"/>
      <c r="WA208" s="638"/>
      <c r="WB208" s="638"/>
      <c r="WC208" s="638"/>
      <c r="WD208" s="638"/>
      <c r="WE208" s="638"/>
      <c r="WF208" s="638"/>
      <c r="WG208" s="638"/>
      <c r="WH208" s="638"/>
      <c r="WI208" s="638"/>
      <c r="WJ208" s="638"/>
      <c r="WK208" s="638"/>
      <c r="WL208" s="638"/>
      <c r="WM208" s="638"/>
      <c r="WN208" s="638"/>
      <c r="WO208" s="638"/>
      <c r="WP208" s="638"/>
      <c r="WQ208" s="638"/>
      <c r="WR208" s="638"/>
      <c r="WS208" s="638"/>
      <c r="WT208" s="638"/>
      <c r="WU208" s="638"/>
      <c r="WV208" s="638"/>
      <c r="WW208" s="638"/>
      <c r="WX208" s="638"/>
      <c r="WY208" s="638"/>
      <c r="WZ208" s="638"/>
      <c r="XA208" s="638"/>
      <c r="XB208" s="638"/>
      <c r="XC208" s="638"/>
      <c r="XD208" s="638"/>
      <c r="XE208" s="638"/>
      <c r="XF208" s="638"/>
      <c r="XG208" s="638"/>
      <c r="XH208" s="638"/>
      <c r="XI208" s="638"/>
      <c r="XJ208" s="638"/>
      <c r="XK208" s="638"/>
      <c r="XL208" s="638"/>
      <c r="XM208" s="638"/>
      <c r="XN208" s="638"/>
      <c r="XO208" s="638"/>
      <c r="XP208" s="638"/>
      <c r="XQ208" s="638"/>
      <c r="XR208" s="638"/>
      <c r="XS208" s="638"/>
      <c r="XT208" s="638"/>
      <c r="XU208" s="638"/>
      <c r="XV208" s="638"/>
      <c r="XW208" s="638"/>
      <c r="XX208" s="638"/>
      <c r="XY208" s="638"/>
      <c r="XZ208" s="638"/>
      <c r="YA208" s="638"/>
      <c r="YB208" s="638"/>
      <c r="YC208" s="638"/>
      <c r="YD208" s="638"/>
      <c r="YE208" s="638"/>
      <c r="YF208" s="638"/>
      <c r="YG208" s="638"/>
      <c r="YH208" s="638"/>
      <c r="YI208" s="638"/>
      <c r="YJ208" s="638"/>
      <c r="YK208" s="638"/>
      <c r="YL208" s="638"/>
      <c r="YM208" s="638"/>
      <c r="YN208" s="638"/>
      <c r="YO208" s="638"/>
      <c r="YP208" s="638"/>
      <c r="YQ208" s="638"/>
      <c r="YR208" s="638"/>
      <c r="YS208" s="638"/>
      <c r="YT208" s="638"/>
      <c r="YU208" s="638"/>
      <c r="YV208" s="638"/>
      <c r="YW208" s="638"/>
      <c r="YX208" s="638"/>
      <c r="YY208" s="638"/>
      <c r="YZ208" s="638"/>
      <c r="ZA208" s="638"/>
      <c r="ZB208" s="638"/>
      <c r="ZC208" s="638"/>
      <c r="ZD208" s="638"/>
      <c r="ZE208" s="638"/>
      <c r="ZF208" s="638"/>
      <c r="ZG208" s="638"/>
      <c r="ZH208" s="638"/>
      <c r="ZI208" s="638"/>
      <c r="ZJ208" s="638"/>
      <c r="ZK208" s="638"/>
      <c r="ZL208" s="638"/>
      <c r="ZM208" s="638"/>
      <c r="ZN208" s="638"/>
      <c r="ZO208" s="638"/>
      <c r="ZP208" s="638"/>
      <c r="ZQ208" s="638"/>
      <c r="ZR208" s="638"/>
      <c r="ZS208" s="638"/>
      <c r="ZT208" s="638"/>
      <c r="ZU208" s="638"/>
      <c r="ZV208" s="638"/>
      <c r="ZW208" s="638"/>
      <c r="ZX208" s="638"/>
      <c r="ZY208" s="638"/>
      <c r="ZZ208" s="638"/>
      <c r="AAA208" s="638"/>
      <c r="AAB208" s="638"/>
      <c r="AAC208" s="638"/>
      <c r="AAD208" s="638"/>
      <c r="AAE208" s="638"/>
      <c r="AAF208" s="638"/>
      <c r="AAG208" s="638"/>
      <c r="AAH208" s="638"/>
      <c r="AAI208" s="638"/>
      <c r="AAJ208" s="638"/>
      <c r="AAK208" s="638"/>
      <c r="AAL208" s="638"/>
      <c r="AAM208" s="638"/>
      <c r="AAN208" s="638"/>
      <c r="AAO208" s="638"/>
      <c r="AAP208" s="638"/>
      <c r="AAQ208" s="638"/>
      <c r="AAR208" s="638"/>
      <c r="AAS208" s="638"/>
      <c r="AAT208" s="638"/>
      <c r="AAU208" s="638"/>
      <c r="AAV208" s="638"/>
      <c r="AAW208" s="638"/>
      <c r="AAX208" s="638"/>
      <c r="AAY208" s="638"/>
      <c r="AAZ208" s="638"/>
      <c r="ABA208" s="638"/>
      <c r="ABB208" s="638"/>
      <c r="ABC208" s="638"/>
      <c r="ABD208" s="638"/>
      <c r="ABE208" s="638"/>
      <c r="ABF208" s="638"/>
      <c r="ABG208" s="638"/>
      <c r="ABH208" s="638"/>
      <c r="ABI208" s="638"/>
      <c r="ABJ208" s="638"/>
      <c r="ABK208" s="638"/>
      <c r="ABL208" s="638"/>
      <c r="ABM208" s="638"/>
      <c r="ABN208" s="638"/>
      <c r="ABO208" s="638"/>
      <c r="ABP208" s="638"/>
      <c r="ABQ208" s="638"/>
      <c r="ABR208" s="638"/>
      <c r="ABS208" s="638"/>
      <c r="ABT208" s="638"/>
      <c r="ABU208" s="638"/>
      <c r="ABV208" s="638"/>
      <c r="ABW208" s="638"/>
      <c r="ABX208" s="638"/>
      <c r="ABY208" s="638"/>
      <c r="ABZ208" s="638"/>
      <c r="ACA208" s="638"/>
      <c r="ACB208" s="638"/>
      <c r="ACC208" s="638"/>
      <c r="ACD208" s="638"/>
      <c r="ACE208" s="638"/>
      <c r="ACF208" s="638"/>
      <c r="ACG208" s="638"/>
      <c r="ACH208" s="638"/>
      <c r="ACI208" s="638"/>
      <c r="ACJ208" s="638"/>
      <c r="ACK208" s="638"/>
      <c r="ACL208" s="638"/>
      <c r="ACM208" s="638"/>
      <c r="ACN208" s="638"/>
      <c r="ACO208" s="638"/>
      <c r="ACP208" s="638"/>
      <c r="ACQ208" s="638"/>
      <c r="ACR208" s="638"/>
      <c r="ACS208" s="638"/>
      <c r="ACT208" s="638"/>
      <c r="ACU208" s="638"/>
      <c r="ACV208" s="638"/>
      <c r="ACW208" s="638"/>
      <c r="ACX208" s="638"/>
      <c r="ACY208" s="638"/>
      <c r="ACZ208" s="638"/>
      <c r="ADA208" s="638"/>
      <c r="ADB208" s="638"/>
      <c r="ADC208" s="638"/>
      <c r="ADD208" s="638"/>
      <c r="ADE208" s="638"/>
      <c r="ADF208" s="638"/>
      <c r="ADG208" s="638"/>
      <c r="ADH208" s="638"/>
      <c r="ADI208" s="638"/>
      <c r="ADJ208" s="638"/>
      <c r="ADK208" s="638"/>
      <c r="ADL208" s="638"/>
      <c r="ADM208" s="638"/>
      <c r="ADN208" s="638"/>
      <c r="ADO208" s="638"/>
      <c r="ADP208" s="638"/>
      <c r="ADQ208" s="638"/>
      <c r="ADR208" s="638"/>
      <c r="ADS208" s="638"/>
      <c r="ADT208" s="638"/>
      <c r="ADU208" s="638"/>
      <c r="ADV208" s="638"/>
      <c r="ADW208" s="638"/>
      <c r="ADX208" s="638"/>
      <c r="ADY208" s="638"/>
      <c r="ADZ208" s="638"/>
      <c r="AEA208" s="638"/>
      <c r="AEB208" s="638"/>
      <c r="AEC208" s="638"/>
      <c r="AED208" s="638"/>
      <c r="AEE208" s="638"/>
      <c r="AEF208" s="638"/>
      <c r="AEG208" s="638"/>
      <c r="AEH208" s="638"/>
      <c r="AEI208" s="638"/>
      <c r="AEJ208" s="638"/>
      <c r="AEK208" s="638"/>
      <c r="AEL208" s="638"/>
      <c r="AEM208" s="638"/>
      <c r="AEN208" s="638"/>
      <c r="AEO208" s="638"/>
      <c r="AEP208" s="638"/>
      <c r="AEQ208" s="638"/>
      <c r="AER208" s="638"/>
      <c r="AES208" s="638"/>
      <c r="AET208" s="638"/>
      <c r="AEU208" s="638"/>
      <c r="AEV208" s="638"/>
      <c r="AEW208" s="638"/>
      <c r="AEX208" s="638"/>
      <c r="AEY208" s="638"/>
      <c r="AEZ208" s="638"/>
      <c r="AFA208" s="638"/>
      <c r="AFB208" s="638"/>
      <c r="AFC208" s="638"/>
      <c r="AFD208" s="638"/>
      <c r="AFE208" s="638"/>
      <c r="AFF208" s="638"/>
      <c r="AFG208" s="638"/>
      <c r="AFH208" s="638"/>
      <c r="AFI208" s="638"/>
      <c r="AFJ208" s="638"/>
      <c r="AFK208" s="638"/>
      <c r="AFL208" s="638"/>
      <c r="AFM208" s="638"/>
      <c r="AFN208" s="638"/>
      <c r="AFO208" s="638"/>
      <c r="AFP208" s="638"/>
      <c r="AFQ208" s="638"/>
      <c r="AFR208" s="638"/>
      <c r="AFS208" s="638"/>
      <c r="AFT208" s="638"/>
      <c r="AFU208" s="638"/>
      <c r="AFV208" s="638"/>
      <c r="AFW208" s="638"/>
      <c r="AFX208" s="638"/>
      <c r="AFY208" s="638"/>
      <c r="AFZ208" s="638"/>
      <c r="AGA208" s="638"/>
      <c r="AGB208" s="638"/>
      <c r="AGC208" s="638"/>
      <c r="AGD208" s="638"/>
      <c r="AGE208" s="638"/>
      <c r="AGF208" s="638"/>
      <c r="AGG208" s="638"/>
      <c r="AGH208" s="638"/>
      <c r="AGI208" s="638"/>
      <c r="AGJ208" s="638"/>
      <c r="AGK208" s="638"/>
      <c r="AGL208" s="638"/>
      <c r="AGM208" s="638"/>
      <c r="AGN208" s="638"/>
      <c r="AGO208" s="638"/>
      <c r="AGP208" s="638"/>
      <c r="AGQ208" s="638"/>
      <c r="AGR208" s="638"/>
      <c r="AGS208" s="638"/>
      <c r="AGT208" s="638"/>
      <c r="AGU208" s="638"/>
      <c r="AGV208" s="638"/>
      <c r="AGW208" s="638"/>
      <c r="AGX208" s="638"/>
      <c r="AGY208" s="638"/>
      <c r="AGZ208" s="638"/>
      <c r="AHA208" s="638"/>
      <c r="AHB208" s="638"/>
      <c r="AHC208" s="638"/>
      <c r="AHD208" s="638"/>
      <c r="AHE208" s="638"/>
      <c r="AHF208" s="638"/>
      <c r="AHG208" s="638"/>
      <c r="AHH208" s="638"/>
      <c r="AHI208" s="638"/>
      <c r="AHJ208" s="638"/>
      <c r="AHK208" s="638"/>
      <c r="AHL208" s="638"/>
      <c r="AHM208" s="638"/>
      <c r="AHN208" s="638"/>
      <c r="AHO208" s="638"/>
      <c r="AHP208" s="638"/>
      <c r="AHQ208" s="638"/>
      <c r="AHR208" s="638"/>
      <c r="AHS208" s="638"/>
      <c r="AHT208" s="638"/>
      <c r="AHU208" s="638"/>
      <c r="AHV208" s="638"/>
      <c r="AHW208" s="638"/>
      <c r="AHX208" s="638"/>
      <c r="AHY208" s="638"/>
      <c r="AHZ208" s="638"/>
      <c r="AIA208" s="638"/>
      <c r="AIB208" s="638"/>
      <c r="AIC208" s="638"/>
      <c r="AID208" s="638"/>
      <c r="AIE208" s="638"/>
      <c r="AIF208" s="638"/>
      <c r="AIG208" s="638"/>
      <c r="AIH208" s="638"/>
      <c r="AII208" s="638"/>
      <c r="AIJ208" s="638"/>
      <c r="AIK208" s="638"/>
      <c r="AIL208" s="638"/>
      <c r="AIM208" s="638"/>
      <c r="AIN208" s="638"/>
      <c r="AIO208" s="638"/>
      <c r="AIP208" s="638"/>
      <c r="AIQ208" s="638"/>
      <c r="AIR208" s="638"/>
      <c r="AIS208" s="638"/>
      <c r="AIT208" s="638"/>
      <c r="AIU208" s="638"/>
      <c r="AIV208" s="638"/>
      <c r="AIW208" s="638"/>
      <c r="AIX208" s="638"/>
      <c r="AIY208" s="638"/>
      <c r="AIZ208" s="638"/>
      <c r="AJA208" s="638"/>
      <c r="AJB208" s="638"/>
      <c r="AJC208" s="638"/>
      <c r="AJD208" s="638"/>
      <c r="AJE208" s="638"/>
      <c r="AJF208" s="638"/>
      <c r="AJG208" s="638"/>
      <c r="AJH208" s="638"/>
      <c r="AJI208" s="638"/>
      <c r="AJJ208" s="638"/>
      <c r="AJK208" s="638"/>
      <c r="AJL208" s="638"/>
      <c r="AJM208" s="638"/>
      <c r="AJN208" s="638"/>
      <c r="AJO208" s="638"/>
      <c r="AJP208" s="638"/>
      <c r="AJQ208" s="638"/>
      <c r="AJR208" s="638"/>
      <c r="AJS208" s="638"/>
      <c r="AJT208" s="638"/>
      <c r="AJU208" s="638"/>
      <c r="AJV208" s="638"/>
      <c r="AJW208" s="638"/>
      <c r="AJX208" s="638"/>
      <c r="AJY208" s="638"/>
      <c r="AJZ208" s="638"/>
      <c r="AKA208" s="638"/>
      <c r="AKB208" s="638"/>
      <c r="AKC208" s="638"/>
      <c r="AKD208" s="638"/>
      <c r="AKE208" s="638"/>
      <c r="AKF208" s="638"/>
      <c r="AKG208" s="638"/>
      <c r="AKH208" s="638"/>
      <c r="AKI208" s="638"/>
      <c r="AKJ208" s="638"/>
      <c r="AKK208" s="638"/>
      <c r="AKL208" s="638"/>
      <c r="AKM208" s="638"/>
      <c r="AKN208" s="638"/>
      <c r="AKO208" s="638"/>
      <c r="AKP208" s="638"/>
      <c r="AKQ208" s="638"/>
      <c r="AKR208" s="638"/>
      <c r="AKS208" s="638"/>
      <c r="AKT208" s="638"/>
      <c r="AKU208" s="638"/>
      <c r="AKV208" s="638"/>
      <c r="AKW208" s="638"/>
      <c r="AKX208" s="638"/>
      <c r="AKY208" s="638"/>
      <c r="AKZ208" s="638"/>
      <c r="ALA208" s="638"/>
      <c r="ALB208" s="638"/>
      <c r="ALC208" s="638"/>
      <c r="ALD208" s="638"/>
      <c r="ALE208" s="638"/>
      <c r="ALF208" s="638"/>
      <c r="ALG208" s="638"/>
      <c r="ALH208" s="638"/>
      <c r="ALI208" s="638"/>
      <c r="ALJ208" s="638"/>
      <c r="ALK208" s="638"/>
      <c r="ALL208" s="638"/>
      <c r="ALM208" s="638"/>
      <c r="ALN208" s="638"/>
      <c r="ALO208" s="638"/>
      <c r="ALP208" s="638"/>
      <c r="ALQ208" s="638"/>
      <c r="ALR208" s="638"/>
      <c r="ALS208" s="638"/>
      <c r="ALT208" s="638"/>
      <c r="ALU208" s="638"/>
      <c r="ALV208" s="638"/>
      <c r="ALW208" s="638"/>
      <c r="ALX208" s="638"/>
      <c r="ALY208" s="638"/>
      <c r="ALZ208" s="638"/>
      <c r="AMA208" s="638"/>
      <c r="AMB208" s="638"/>
      <c r="AMC208" s="638"/>
      <c r="AMD208" s="638"/>
      <c r="AME208" s="638"/>
      <c r="AMF208" s="638"/>
      <c r="AMG208" s="638"/>
      <c r="AMH208" s="638"/>
      <c r="AMI208" s="638"/>
      <c r="AMJ208" s="638"/>
      <c r="AMK208" s="638"/>
      <c r="AML208" s="638"/>
      <c r="AMM208" s="638"/>
      <c r="AMN208" s="638"/>
      <c r="AMO208" s="638"/>
      <c r="AMP208" s="638"/>
      <c r="AMQ208" s="638"/>
      <c r="AMR208" s="638"/>
      <c r="AMS208" s="638"/>
      <c r="AMT208" s="638"/>
      <c r="AMU208" s="638"/>
      <c r="AMV208" s="638"/>
      <c r="AMW208" s="638"/>
      <c r="AMX208" s="638"/>
      <c r="AMY208" s="638"/>
      <c r="AMZ208" s="638"/>
      <c r="ANA208" s="638"/>
      <c r="ANB208" s="638"/>
      <c r="ANC208" s="638"/>
      <c r="AND208" s="638"/>
      <c r="ANE208" s="638"/>
      <c r="ANF208" s="638"/>
      <c r="ANG208" s="638"/>
      <c r="ANH208" s="638"/>
      <c r="ANI208" s="638"/>
      <c r="ANJ208" s="638"/>
      <c r="ANK208" s="638"/>
      <c r="ANL208" s="638"/>
      <c r="ANM208" s="638"/>
      <c r="ANN208" s="638"/>
      <c r="ANO208" s="638"/>
      <c r="ANP208" s="638"/>
      <c r="ANQ208" s="638"/>
      <c r="ANR208" s="638"/>
      <c r="ANS208" s="638"/>
      <c r="ANT208" s="638"/>
      <c r="ANU208" s="638"/>
      <c r="ANV208" s="638"/>
      <c r="ANW208" s="638"/>
      <c r="ANX208" s="638"/>
      <c r="ANY208" s="638"/>
      <c r="ANZ208" s="638"/>
      <c r="AOA208" s="638"/>
      <c r="AOB208" s="638"/>
      <c r="AOC208" s="638"/>
      <c r="AOD208" s="638"/>
      <c r="AOE208" s="638"/>
      <c r="AOF208" s="638"/>
      <c r="AOG208" s="638"/>
      <c r="AOH208" s="638"/>
      <c r="AOI208" s="638"/>
      <c r="AOJ208" s="638"/>
      <c r="AOK208" s="638"/>
      <c r="AOL208" s="638"/>
      <c r="AOM208" s="638"/>
      <c r="AON208" s="638"/>
      <c r="AOO208" s="638"/>
      <c r="AOP208" s="638"/>
      <c r="AOQ208" s="638"/>
      <c r="AOR208" s="638"/>
      <c r="AOS208" s="638"/>
      <c r="AOT208" s="638"/>
      <c r="AOU208" s="638"/>
      <c r="AOV208" s="638"/>
      <c r="AOW208" s="638"/>
      <c r="AOX208" s="638"/>
      <c r="AOY208" s="638"/>
      <c r="AOZ208" s="638"/>
      <c r="APA208" s="638"/>
      <c r="APB208" s="638"/>
      <c r="APC208" s="638"/>
      <c r="APD208" s="638"/>
      <c r="APE208" s="638"/>
      <c r="APF208" s="638"/>
      <c r="APG208" s="638"/>
      <c r="APH208" s="638"/>
      <c r="API208" s="638"/>
      <c r="APJ208" s="638"/>
      <c r="APK208" s="638"/>
      <c r="APL208" s="638"/>
      <c r="APM208" s="638"/>
      <c r="APN208" s="638"/>
      <c r="APO208" s="638"/>
      <c r="APP208" s="638"/>
      <c r="APQ208" s="638"/>
      <c r="APR208" s="638"/>
      <c r="APS208" s="638"/>
      <c r="APT208" s="638"/>
      <c r="APU208" s="638"/>
      <c r="APV208" s="638"/>
      <c r="APW208" s="638"/>
      <c r="APX208" s="638"/>
      <c r="APY208" s="638"/>
      <c r="APZ208" s="638"/>
      <c r="AQA208" s="638"/>
      <c r="AQB208" s="638"/>
      <c r="AQC208" s="638"/>
      <c r="AQD208" s="638"/>
      <c r="AQE208" s="638"/>
      <c r="AQF208" s="638"/>
      <c r="AQG208" s="638"/>
      <c r="AQH208" s="638"/>
      <c r="AQI208" s="638"/>
      <c r="AQJ208" s="638"/>
      <c r="AQK208" s="638"/>
      <c r="AQL208" s="638"/>
      <c r="AQM208" s="638"/>
      <c r="AQN208" s="638"/>
      <c r="AQO208" s="638"/>
      <c r="AQP208" s="638"/>
      <c r="AQQ208" s="638"/>
      <c r="AQR208" s="638"/>
      <c r="AQS208" s="638"/>
      <c r="AQT208" s="638"/>
      <c r="AQU208" s="638"/>
      <c r="AQV208" s="638"/>
      <c r="AQW208" s="638"/>
      <c r="AQX208" s="638"/>
      <c r="AQY208" s="638"/>
      <c r="AQZ208" s="638"/>
      <c r="ARA208" s="638"/>
      <c r="ARB208" s="638"/>
      <c r="ARC208" s="638"/>
      <c r="ARD208" s="638"/>
      <c r="ARE208" s="638"/>
      <c r="ARF208" s="638"/>
      <c r="ARG208" s="638"/>
      <c r="ARH208" s="638"/>
      <c r="ARI208" s="638"/>
      <c r="ARJ208" s="638"/>
      <c r="ARK208" s="638"/>
      <c r="ARL208" s="638"/>
      <c r="ARM208" s="638"/>
      <c r="ARN208" s="638"/>
      <c r="ARO208" s="638"/>
      <c r="ARP208" s="638"/>
      <c r="ARQ208" s="638"/>
      <c r="ARR208" s="638"/>
      <c r="ARS208" s="638"/>
      <c r="ART208" s="638"/>
      <c r="ARU208" s="638"/>
      <c r="ARV208" s="638"/>
      <c r="ARW208" s="638"/>
      <c r="ARX208" s="638"/>
      <c r="ARY208" s="638"/>
      <c r="ARZ208" s="638"/>
      <c r="ASA208" s="638"/>
      <c r="ASB208" s="638"/>
      <c r="ASC208" s="638"/>
      <c r="ASD208" s="638"/>
      <c r="ASE208" s="638"/>
      <c r="ASF208" s="638"/>
      <c r="ASG208" s="638"/>
      <c r="ASH208" s="638"/>
      <c r="ASI208" s="638"/>
      <c r="ASJ208" s="638"/>
      <c r="ASK208" s="638"/>
      <c r="ASL208" s="638"/>
      <c r="ASM208" s="638"/>
      <c r="ASN208" s="638"/>
      <c r="ASO208" s="638"/>
      <c r="ASP208" s="638"/>
      <c r="ASQ208" s="638"/>
      <c r="ASR208" s="638"/>
      <c r="ASS208" s="638"/>
      <c r="AST208" s="638"/>
      <c r="ASU208" s="638"/>
      <c r="ASV208" s="638"/>
      <c r="ASW208" s="638"/>
      <c r="ASX208" s="638"/>
      <c r="ASY208" s="638"/>
      <c r="ASZ208" s="638"/>
      <c r="ATA208" s="638"/>
      <c r="ATB208" s="638"/>
      <c r="ATC208" s="638"/>
      <c r="ATD208" s="638"/>
      <c r="ATE208" s="638"/>
      <c r="ATF208" s="638"/>
      <c r="ATG208" s="638"/>
      <c r="ATH208" s="638"/>
      <c r="ATI208" s="638"/>
      <c r="ATJ208" s="638"/>
      <c r="ATK208" s="638"/>
      <c r="ATL208" s="638"/>
      <c r="ATM208" s="638"/>
      <c r="ATN208" s="638"/>
      <c r="ATO208" s="638"/>
      <c r="ATP208" s="638"/>
      <c r="ATQ208" s="638"/>
      <c r="ATR208" s="638"/>
      <c r="ATS208" s="638"/>
      <c r="ATT208" s="638"/>
      <c r="ATU208" s="638"/>
      <c r="ATV208" s="638"/>
      <c r="ATW208" s="638"/>
      <c r="ATX208" s="638"/>
      <c r="ATY208" s="638"/>
      <c r="ATZ208" s="638"/>
      <c r="AUA208" s="638"/>
      <c r="AUB208" s="638"/>
      <c r="AUC208" s="638"/>
      <c r="AUD208" s="638"/>
      <c r="AUE208" s="638"/>
      <c r="AUF208" s="638"/>
      <c r="AUG208" s="638"/>
      <c r="AUH208" s="638"/>
      <c r="AUI208" s="638"/>
      <c r="AUJ208" s="638"/>
      <c r="AUK208" s="638"/>
      <c r="AUL208" s="638"/>
      <c r="AUM208" s="638"/>
      <c r="AUN208" s="638"/>
      <c r="AUO208" s="638"/>
      <c r="AUP208" s="638"/>
      <c r="AUQ208" s="638"/>
      <c r="AUR208" s="638"/>
      <c r="AUS208" s="638"/>
      <c r="AUT208" s="638"/>
      <c r="AUU208" s="638"/>
      <c r="AUV208" s="638"/>
      <c r="AUW208" s="638"/>
      <c r="AUX208" s="638"/>
      <c r="AUY208" s="638"/>
      <c r="AUZ208" s="638"/>
      <c r="AVA208" s="638"/>
      <c r="AVB208" s="638"/>
      <c r="AVC208" s="638"/>
      <c r="AVD208" s="638"/>
      <c r="AVE208" s="638"/>
      <c r="AVF208" s="638"/>
      <c r="AVG208" s="638"/>
      <c r="AVH208" s="638"/>
      <c r="AVI208" s="638"/>
      <c r="AVJ208" s="638"/>
      <c r="AVK208" s="638"/>
      <c r="AVL208" s="638"/>
      <c r="AVM208" s="638"/>
      <c r="AVN208" s="638"/>
      <c r="AVO208" s="638"/>
      <c r="AVP208" s="638"/>
      <c r="AVQ208" s="638"/>
      <c r="AVR208" s="638"/>
      <c r="AVS208" s="638"/>
      <c r="AVT208" s="638"/>
      <c r="AVU208" s="638"/>
      <c r="AVV208" s="638"/>
      <c r="AVW208" s="638"/>
      <c r="AVX208" s="638"/>
      <c r="AVY208" s="638"/>
      <c r="AVZ208" s="638"/>
      <c r="AWA208" s="638"/>
      <c r="AWB208" s="638"/>
      <c r="AWC208" s="638"/>
      <c r="AWD208" s="638"/>
      <c r="AWE208" s="638"/>
      <c r="AWF208" s="638"/>
      <c r="AWG208" s="638"/>
      <c r="AWH208" s="638"/>
      <c r="AWI208" s="638"/>
      <c r="AWJ208" s="638"/>
      <c r="AWK208" s="638"/>
      <c r="AWL208" s="638"/>
      <c r="AWM208" s="638"/>
      <c r="AWN208" s="638"/>
      <c r="AWO208" s="638"/>
      <c r="AWP208" s="638"/>
      <c r="AWQ208" s="638"/>
      <c r="AWR208" s="638"/>
      <c r="AWS208" s="638"/>
      <c r="AWT208" s="638"/>
      <c r="AWU208" s="638"/>
      <c r="AWV208" s="638"/>
      <c r="AWW208" s="638"/>
      <c r="AWX208" s="638"/>
      <c r="AWY208" s="638"/>
      <c r="AWZ208" s="638"/>
      <c r="AXA208" s="638"/>
      <c r="AXB208" s="638"/>
      <c r="AXC208" s="638"/>
      <c r="AXD208" s="638"/>
      <c r="AXE208" s="638"/>
      <c r="AXF208" s="638"/>
      <c r="AXG208" s="638"/>
      <c r="AXH208" s="638"/>
      <c r="AXI208" s="638"/>
      <c r="AXJ208" s="638"/>
      <c r="AXK208" s="638"/>
      <c r="AXL208" s="638"/>
      <c r="AXM208" s="638"/>
      <c r="AXN208" s="638"/>
      <c r="AXO208" s="638"/>
      <c r="AXP208" s="638"/>
      <c r="AXQ208" s="638"/>
      <c r="AXR208" s="638"/>
      <c r="AXS208" s="638"/>
      <c r="AXT208" s="638"/>
      <c r="AXU208" s="638"/>
      <c r="AXV208" s="638"/>
      <c r="AXW208" s="638"/>
      <c r="AXX208" s="638"/>
      <c r="AXY208" s="638"/>
      <c r="AXZ208" s="638"/>
      <c r="AYA208" s="638"/>
      <c r="AYB208" s="638"/>
      <c r="AYC208" s="638"/>
      <c r="AYD208" s="638"/>
      <c r="AYE208" s="638"/>
      <c r="AYF208" s="638"/>
      <c r="AYG208" s="638"/>
      <c r="AYH208" s="638"/>
      <c r="AYI208" s="638"/>
      <c r="AYJ208" s="638"/>
      <c r="AYK208" s="638"/>
      <c r="AYL208" s="638"/>
      <c r="AYM208" s="638"/>
      <c r="AYN208" s="638"/>
      <c r="AYO208" s="638"/>
      <c r="AYP208" s="638"/>
      <c r="AYQ208" s="638"/>
      <c r="AYR208" s="638"/>
      <c r="AYS208" s="638"/>
      <c r="AYT208" s="638"/>
      <c r="AYU208" s="638"/>
      <c r="AYV208" s="638"/>
      <c r="AYW208" s="638"/>
      <c r="AYX208" s="638"/>
      <c r="AYY208" s="638"/>
      <c r="AYZ208" s="638"/>
      <c r="AZA208" s="638"/>
      <c r="AZB208" s="638"/>
      <c r="AZC208" s="638"/>
      <c r="AZD208" s="638"/>
      <c r="AZE208" s="638"/>
      <c r="AZF208" s="638"/>
      <c r="AZG208" s="638"/>
      <c r="AZH208" s="638"/>
      <c r="AZI208" s="638"/>
      <c r="AZJ208" s="638"/>
      <c r="AZK208" s="638"/>
      <c r="AZL208" s="638"/>
      <c r="AZM208" s="638"/>
      <c r="AZN208" s="638"/>
      <c r="AZO208" s="638"/>
      <c r="AZP208" s="638"/>
      <c r="AZQ208" s="638"/>
      <c r="AZR208" s="638"/>
      <c r="AZS208" s="638"/>
      <c r="AZT208" s="638"/>
      <c r="AZU208" s="638"/>
      <c r="AZV208" s="638"/>
      <c r="AZW208" s="638"/>
      <c r="AZX208" s="638"/>
      <c r="AZY208" s="638"/>
      <c r="AZZ208" s="638"/>
      <c r="BAA208" s="638"/>
      <c r="BAB208" s="638"/>
      <c r="BAC208" s="638"/>
      <c r="BAD208" s="638"/>
      <c r="BAE208" s="638"/>
      <c r="BAF208" s="638"/>
      <c r="BAG208" s="638"/>
      <c r="BAH208" s="638"/>
      <c r="BAI208" s="638"/>
      <c r="BAJ208" s="638"/>
      <c r="BAK208" s="638"/>
      <c r="BAL208" s="638"/>
      <c r="BAM208" s="638"/>
      <c r="BAN208" s="638"/>
      <c r="BAO208" s="638"/>
      <c r="BAP208" s="638"/>
      <c r="BAQ208" s="638"/>
      <c r="BAR208" s="638"/>
      <c r="BAS208" s="638"/>
      <c r="BAT208" s="638"/>
      <c r="BAU208" s="638"/>
      <c r="BAV208" s="638"/>
      <c r="BAW208" s="638"/>
      <c r="BAX208" s="638"/>
      <c r="BAY208" s="638"/>
      <c r="BAZ208" s="638"/>
      <c r="BBA208" s="638"/>
      <c r="BBB208" s="638"/>
      <c r="BBC208" s="638"/>
      <c r="BBD208" s="638"/>
      <c r="BBE208" s="638"/>
      <c r="BBF208" s="638"/>
      <c r="BBG208" s="638"/>
      <c r="BBH208" s="638"/>
      <c r="BBI208" s="638"/>
      <c r="BBJ208" s="638"/>
      <c r="BBK208" s="638"/>
      <c r="BBL208" s="638"/>
      <c r="BBM208" s="638"/>
      <c r="BBN208" s="638"/>
      <c r="BBO208" s="638"/>
      <c r="BBP208" s="638"/>
      <c r="BBQ208" s="638"/>
      <c r="BBR208" s="638"/>
      <c r="BBS208" s="638"/>
      <c r="BBT208" s="638"/>
      <c r="BBU208" s="638"/>
      <c r="BBV208" s="638"/>
      <c r="BBW208" s="638"/>
      <c r="BBX208" s="638"/>
      <c r="BBY208" s="638"/>
      <c r="BBZ208" s="638"/>
      <c r="BCA208" s="638"/>
      <c r="BCB208" s="638"/>
      <c r="BCC208" s="638"/>
      <c r="BCD208" s="638"/>
      <c r="BCE208" s="638"/>
      <c r="BCF208" s="638"/>
      <c r="BCG208" s="638"/>
      <c r="BCH208" s="638"/>
      <c r="BCI208" s="638"/>
      <c r="BCJ208" s="638"/>
      <c r="BCK208" s="638"/>
      <c r="BCL208" s="638"/>
      <c r="BCM208" s="638"/>
      <c r="BCN208" s="638"/>
      <c r="BCO208" s="638"/>
      <c r="BCP208" s="638"/>
      <c r="BCQ208" s="638"/>
      <c r="BCR208" s="638"/>
      <c r="BCS208" s="638"/>
      <c r="BCT208" s="638"/>
      <c r="BCU208" s="638"/>
      <c r="BCV208" s="638"/>
      <c r="BCW208" s="638"/>
      <c r="BCX208" s="638"/>
      <c r="BCY208" s="638"/>
      <c r="BCZ208" s="638"/>
      <c r="BDA208" s="638"/>
      <c r="BDB208" s="638"/>
      <c r="BDC208" s="638"/>
      <c r="BDD208" s="638"/>
      <c r="BDE208" s="638"/>
      <c r="BDF208" s="638"/>
      <c r="BDG208" s="638"/>
      <c r="BDH208" s="638"/>
      <c r="BDI208" s="638"/>
      <c r="BDJ208" s="638"/>
      <c r="BDK208" s="638"/>
      <c r="BDL208" s="638"/>
      <c r="BDM208" s="638"/>
      <c r="BDN208" s="638"/>
      <c r="BDO208" s="638"/>
      <c r="BDP208" s="638"/>
      <c r="BDQ208" s="638"/>
      <c r="BDR208" s="638"/>
      <c r="BDS208" s="638"/>
      <c r="BDT208" s="638"/>
      <c r="BDU208" s="638"/>
      <c r="BDV208" s="638"/>
      <c r="BDW208" s="638"/>
      <c r="BDX208" s="638"/>
      <c r="BDY208" s="638"/>
      <c r="BDZ208" s="638"/>
      <c r="BEA208" s="638"/>
      <c r="BEB208" s="638"/>
      <c r="BEC208" s="638"/>
      <c r="BED208" s="638"/>
      <c r="BEE208" s="638"/>
      <c r="BEF208" s="638"/>
      <c r="BEG208" s="638"/>
      <c r="BEH208" s="638"/>
      <c r="BEI208" s="638"/>
      <c r="BEJ208" s="638"/>
      <c r="BEK208" s="638"/>
      <c r="BEL208" s="638"/>
      <c r="BEM208" s="638"/>
      <c r="BEN208" s="638"/>
      <c r="BEO208" s="638"/>
      <c r="BEP208" s="638"/>
      <c r="BEQ208" s="638"/>
      <c r="BER208" s="638"/>
      <c r="BES208" s="638"/>
      <c r="BET208" s="638"/>
      <c r="BEU208" s="638"/>
      <c r="BEV208" s="638"/>
      <c r="BEW208" s="638"/>
      <c r="BEX208" s="638"/>
      <c r="BEY208" s="638"/>
      <c r="BEZ208" s="638"/>
      <c r="BFA208" s="638"/>
      <c r="BFB208" s="638"/>
      <c r="BFC208" s="638"/>
      <c r="BFD208" s="638"/>
      <c r="BFE208" s="638"/>
      <c r="BFF208" s="638"/>
      <c r="BFG208" s="638"/>
      <c r="BFH208" s="638"/>
      <c r="BFI208" s="638"/>
      <c r="BFJ208" s="638"/>
      <c r="BFK208" s="638"/>
      <c r="BFL208" s="638"/>
      <c r="BFM208" s="638"/>
      <c r="BFN208" s="638"/>
      <c r="BFO208" s="638"/>
      <c r="BFP208" s="638"/>
      <c r="BFQ208" s="638"/>
      <c r="BFR208" s="638"/>
      <c r="BFS208" s="638"/>
      <c r="BFT208" s="638"/>
      <c r="BFU208" s="638"/>
      <c r="BFV208" s="638"/>
      <c r="BFW208" s="638"/>
      <c r="BFX208" s="638"/>
      <c r="BFY208" s="638"/>
      <c r="BFZ208" s="638"/>
      <c r="BGA208" s="638"/>
      <c r="BGB208" s="638"/>
      <c r="BGC208" s="638"/>
      <c r="BGD208" s="638"/>
      <c r="BGE208" s="638"/>
      <c r="BGF208" s="638"/>
      <c r="BGG208" s="638"/>
      <c r="BGH208" s="638"/>
      <c r="BGI208" s="638"/>
      <c r="BGJ208" s="638"/>
      <c r="BGK208" s="638"/>
      <c r="BGL208" s="638"/>
      <c r="BGM208" s="638"/>
      <c r="BGN208" s="638"/>
      <c r="BGO208" s="638"/>
      <c r="BGP208" s="638"/>
      <c r="BGQ208" s="638"/>
      <c r="BGR208" s="638"/>
      <c r="BGS208" s="638"/>
      <c r="BGT208" s="638"/>
      <c r="BGU208" s="638"/>
      <c r="BGV208" s="638"/>
      <c r="BGW208" s="638"/>
      <c r="BGX208" s="638"/>
      <c r="BGY208" s="638"/>
      <c r="BGZ208" s="638"/>
      <c r="BHA208" s="638"/>
      <c r="BHB208" s="638"/>
      <c r="BHC208" s="638"/>
      <c r="BHD208" s="638"/>
      <c r="BHE208" s="638"/>
      <c r="BHF208" s="638"/>
      <c r="BHG208" s="638"/>
      <c r="BHH208" s="638"/>
      <c r="BHI208" s="638"/>
      <c r="BHJ208" s="638"/>
      <c r="BHK208" s="638"/>
      <c r="BHL208" s="638"/>
      <c r="BHM208" s="638"/>
      <c r="BHN208" s="638"/>
      <c r="BHO208" s="638"/>
      <c r="BHP208" s="638"/>
      <c r="BHQ208" s="638"/>
      <c r="BHR208" s="638"/>
      <c r="BHS208" s="638"/>
      <c r="BHT208" s="638"/>
      <c r="BHU208" s="638"/>
      <c r="BHV208" s="638"/>
      <c r="BHW208" s="638"/>
      <c r="BHX208" s="638"/>
      <c r="BHY208" s="638"/>
      <c r="BHZ208" s="638"/>
      <c r="BIA208" s="638"/>
      <c r="BIB208" s="638"/>
      <c r="BIC208" s="638"/>
      <c r="BID208" s="638"/>
      <c r="BIE208" s="638"/>
      <c r="BIF208" s="638"/>
      <c r="BIG208" s="638"/>
      <c r="BIH208" s="638"/>
      <c r="BII208" s="638"/>
      <c r="BIJ208" s="638"/>
      <c r="BIK208" s="638"/>
      <c r="BIL208" s="638"/>
      <c r="BIM208" s="638"/>
      <c r="BIN208" s="638"/>
      <c r="BIO208" s="638"/>
      <c r="BIP208" s="638"/>
      <c r="BIQ208" s="638"/>
      <c r="BIR208" s="638"/>
      <c r="BIS208" s="638"/>
      <c r="BIT208" s="638"/>
      <c r="BIU208" s="638"/>
      <c r="BIV208" s="638"/>
      <c r="BIW208" s="638"/>
      <c r="BIX208" s="638"/>
      <c r="BIY208" s="638"/>
      <c r="BIZ208" s="638"/>
      <c r="BJA208" s="638"/>
      <c r="BJB208" s="638"/>
      <c r="BJC208" s="638"/>
      <c r="BJD208" s="638"/>
      <c r="BJE208" s="638"/>
      <c r="BJF208" s="638"/>
      <c r="BJG208" s="638"/>
      <c r="BJH208" s="638"/>
      <c r="BJI208" s="638"/>
      <c r="BJJ208" s="638"/>
      <c r="BJK208" s="638"/>
      <c r="BJL208" s="638"/>
      <c r="BJM208" s="638"/>
      <c r="BJN208" s="638"/>
      <c r="BJO208" s="638"/>
      <c r="BJP208" s="638"/>
      <c r="BJQ208" s="638"/>
      <c r="BJR208" s="638"/>
      <c r="BJS208" s="638"/>
      <c r="BJT208" s="638"/>
      <c r="BJU208" s="638"/>
      <c r="BJV208" s="638"/>
      <c r="BJW208" s="638"/>
      <c r="BJX208" s="638"/>
      <c r="BJY208" s="638"/>
      <c r="BJZ208" s="638"/>
      <c r="BKA208" s="638"/>
      <c r="BKB208" s="638"/>
      <c r="BKC208" s="638"/>
      <c r="BKD208" s="638"/>
      <c r="BKE208" s="638"/>
      <c r="BKF208" s="638"/>
      <c r="BKG208" s="638"/>
      <c r="BKH208" s="638"/>
      <c r="BKI208" s="638"/>
      <c r="BKJ208" s="638"/>
      <c r="BKK208" s="638"/>
      <c r="BKL208" s="638"/>
      <c r="BKM208" s="638"/>
      <c r="BKN208" s="638"/>
      <c r="BKO208" s="638"/>
      <c r="BKP208" s="638"/>
      <c r="BKQ208" s="638"/>
      <c r="BKR208" s="638"/>
      <c r="BKS208" s="638"/>
      <c r="BKT208" s="638"/>
      <c r="BKU208" s="638"/>
      <c r="BKV208" s="638"/>
      <c r="BKW208" s="638"/>
      <c r="BKX208" s="638"/>
      <c r="BKY208" s="638"/>
      <c r="BKZ208" s="638"/>
      <c r="BLA208" s="638"/>
      <c r="BLB208" s="638"/>
      <c r="BLC208" s="638"/>
      <c r="BLD208" s="638"/>
      <c r="BLE208" s="638"/>
      <c r="BLF208" s="638"/>
      <c r="BLG208" s="638"/>
      <c r="BLH208" s="638"/>
      <c r="BLI208" s="638"/>
      <c r="BLJ208" s="638"/>
      <c r="BLK208" s="638"/>
      <c r="BLL208" s="638"/>
      <c r="BLM208" s="638"/>
      <c r="BLN208" s="638"/>
      <c r="BLO208" s="638"/>
      <c r="BLP208" s="638"/>
      <c r="BLQ208" s="638"/>
      <c r="BLR208" s="638"/>
      <c r="BLS208" s="638"/>
      <c r="BLT208" s="638"/>
      <c r="BLU208" s="638"/>
      <c r="BLV208" s="638"/>
      <c r="BLW208" s="638"/>
      <c r="BLX208" s="638"/>
      <c r="BLY208" s="638"/>
      <c r="BLZ208" s="638"/>
      <c r="BMA208" s="638"/>
      <c r="BMB208" s="638"/>
      <c r="BMC208" s="638"/>
      <c r="BMD208" s="638"/>
      <c r="BME208" s="638"/>
      <c r="BMF208" s="638"/>
      <c r="BMG208" s="638"/>
      <c r="BMH208" s="638"/>
      <c r="BMI208" s="638"/>
      <c r="BMJ208" s="638"/>
      <c r="BMK208" s="638"/>
      <c r="BML208" s="638"/>
      <c r="BMM208" s="638"/>
      <c r="BMN208" s="638"/>
      <c r="BMO208" s="638"/>
      <c r="BMP208" s="638"/>
      <c r="BMQ208" s="638"/>
      <c r="BMR208" s="638"/>
      <c r="BMS208" s="638"/>
      <c r="BMT208" s="638"/>
      <c r="BMU208" s="638"/>
      <c r="BMV208" s="638"/>
      <c r="BMW208" s="638"/>
      <c r="BMX208" s="638"/>
      <c r="BMY208" s="638"/>
      <c r="BMZ208" s="638"/>
      <c r="BNA208" s="638"/>
      <c r="BNB208" s="638"/>
      <c r="BNC208" s="638"/>
      <c r="BND208" s="638"/>
      <c r="BNE208" s="638"/>
      <c r="BNF208" s="638"/>
      <c r="BNG208" s="638"/>
      <c r="BNH208" s="638"/>
      <c r="BNI208" s="638"/>
      <c r="BNJ208" s="638"/>
      <c r="BNK208" s="638"/>
      <c r="BNL208" s="638"/>
      <c r="BNM208" s="638"/>
      <c r="BNN208" s="638"/>
      <c r="BNO208" s="638"/>
      <c r="BNP208" s="638"/>
      <c r="BNQ208" s="638"/>
      <c r="BNR208" s="638"/>
      <c r="BNS208" s="638"/>
      <c r="BNT208" s="638"/>
      <c r="BNU208" s="638"/>
      <c r="BNV208" s="638"/>
      <c r="BNW208" s="638"/>
      <c r="BNX208" s="638"/>
      <c r="BNY208" s="638"/>
      <c r="BNZ208" s="638"/>
      <c r="BOA208" s="638"/>
      <c r="BOB208" s="638"/>
      <c r="BOC208" s="638"/>
      <c r="BOD208" s="638"/>
      <c r="BOE208" s="638"/>
      <c r="BOF208" s="638"/>
      <c r="BOG208" s="638"/>
      <c r="BOH208" s="638"/>
      <c r="BOI208" s="638"/>
      <c r="BOJ208" s="638"/>
      <c r="BOK208" s="638"/>
      <c r="BOL208" s="638"/>
      <c r="BOM208" s="638"/>
      <c r="BON208" s="638"/>
      <c r="BOO208" s="638"/>
      <c r="BOP208" s="638"/>
      <c r="BOQ208" s="638"/>
      <c r="BOR208" s="638"/>
      <c r="BOS208" s="638"/>
      <c r="BOT208" s="638"/>
      <c r="BOU208" s="638"/>
      <c r="BOV208" s="638"/>
      <c r="BOW208" s="638"/>
      <c r="BOX208" s="638"/>
      <c r="BOY208" s="638"/>
      <c r="BOZ208" s="638"/>
      <c r="BPA208" s="638"/>
      <c r="BPB208" s="638"/>
      <c r="BPC208" s="638"/>
      <c r="BPD208" s="638"/>
      <c r="BPE208" s="638"/>
      <c r="BPF208" s="638"/>
      <c r="BPG208" s="638"/>
      <c r="BPH208" s="638"/>
      <c r="BPI208" s="638"/>
      <c r="BPJ208" s="638"/>
      <c r="BPK208" s="638"/>
      <c r="BPL208" s="638"/>
      <c r="BPM208" s="638"/>
      <c r="BPN208" s="638"/>
      <c r="BPO208" s="638"/>
      <c r="BPP208" s="638"/>
      <c r="BPQ208" s="638"/>
      <c r="BPR208" s="638"/>
      <c r="BPS208" s="638"/>
      <c r="BPT208" s="638"/>
      <c r="BPU208" s="638"/>
      <c r="BPV208" s="638"/>
      <c r="BPW208" s="638"/>
      <c r="BPX208" s="638"/>
      <c r="BPY208" s="638"/>
      <c r="BPZ208" s="638"/>
      <c r="BQA208" s="638"/>
      <c r="BQB208" s="638"/>
      <c r="BQC208" s="638"/>
      <c r="BQD208" s="638"/>
      <c r="BQE208" s="638"/>
      <c r="BQF208" s="638"/>
      <c r="BQG208" s="638"/>
      <c r="BQH208" s="638"/>
      <c r="BQI208" s="638"/>
      <c r="BQJ208" s="638"/>
      <c r="BQK208" s="638"/>
      <c r="BQL208" s="638"/>
      <c r="BQM208" s="638"/>
      <c r="BQN208" s="638"/>
      <c r="BQO208" s="638"/>
      <c r="BQP208" s="638"/>
      <c r="BQQ208" s="638"/>
      <c r="BQR208" s="638"/>
      <c r="BQS208" s="638"/>
      <c r="BQT208" s="638"/>
      <c r="BQU208" s="638"/>
      <c r="BQV208" s="638"/>
      <c r="BQW208" s="638"/>
      <c r="BQX208" s="638"/>
      <c r="BQY208" s="638"/>
      <c r="BQZ208" s="638"/>
      <c r="BRA208" s="638"/>
      <c r="BRB208" s="638"/>
      <c r="BRC208" s="638"/>
      <c r="BRD208" s="638"/>
      <c r="BRE208" s="638"/>
      <c r="BRF208" s="638"/>
      <c r="BRG208" s="638"/>
      <c r="BRH208" s="638"/>
      <c r="BRI208" s="638"/>
      <c r="BRJ208" s="638"/>
      <c r="BRK208" s="638"/>
      <c r="BRL208" s="638"/>
      <c r="BRM208" s="638"/>
      <c r="BRN208" s="638"/>
      <c r="BRO208" s="638"/>
      <c r="BRP208" s="638"/>
      <c r="BRQ208" s="638"/>
      <c r="BRR208" s="638"/>
      <c r="BRS208" s="638"/>
      <c r="BRT208" s="638"/>
      <c r="BRU208" s="638"/>
      <c r="BRV208" s="638"/>
      <c r="BRW208" s="638"/>
      <c r="BRX208" s="638"/>
      <c r="BRY208" s="638"/>
      <c r="BRZ208" s="638"/>
      <c r="BSA208" s="638"/>
      <c r="BSB208" s="638"/>
      <c r="BSC208" s="638"/>
      <c r="BSD208" s="638"/>
      <c r="BSE208" s="638"/>
      <c r="BSF208" s="638"/>
      <c r="BSG208" s="638"/>
      <c r="BSH208" s="638"/>
      <c r="BSI208" s="638"/>
      <c r="BSJ208" s="638"/>
      <c r="BSK208" s="638"/>
      <c r="BSL208" s="638"/>
      <c r="BSM208" s="638"/>
      <c r="BSN208" s="638"/>
      <c r="BSO208" s="638"/>
      <c r="BSP208" s="638"/>
      <c r="BSQ208" s="638"/>
      <c r="BSR208" s="638"/>
      <c r="BSS208" s="638"/>
      <c r="BST208" s="638"/>
      <c r="BSU208" s="638"/>
      <c r="BSV208" s="638"/>
      <c r="BSW208" s="638"/>
      <c r="BSX208" s="638"/>
      <c r="BSY208" s="638"/>
      <c r="BSZ208" s="638"/>
      <c r="BTA208" s="638"/>
      <c r="BTB208" s="638"/>
      <c r="BTC208" s="638"/>
      <c r="BTD208" s="638"/>
      <c r="BTE208" s="638"/>
      <c r="BTF208" s="638"/>
      <c r="BTG208" s="638"/>
      <c r="BTH208" s="638"/>
      <c r="BTI208" s="638"/>
      <c r="BTJ208" s="638"/>
      <c r="BTK208" s="638"/>
      <c r="BTL208" s="638"/>
      <c r="BTM208" s="638"/>
      <c r="BTN208" s="638"/>
      <c r="BTO208" s="638"/>
      <c r="BTP208" s="638"/>
      <c r="BTQ208" s="638"/>
      <c r="BTR208" s="638"/>
      <c r="BTS208" s="638"/>
      <c r="BTT208" s="638"/>
      <c r="BTU208" s="638"/>
      <c r="BTV208" s="638"/>
      <c r="BTW208" s="638"/>
      <c r="BTX208" s="638"/>
      <c r="BTY208" s="638"/>
      <c r="BTZ208" s="638"/>
      <c r="BUA208" s="638"/>
      <c r="BUB208" s="638"/>
      <c r="BUC208" s="638"/>
      <c r="BUD208" s="638"/>
      <c r="BUE208" s="638"/>
      <c r="BUF208" s="638"/>
      <c r="BUG208" s="638"/>
      <c r="BUH208" s="638"/>
      <c r="BUI208" s="638"/>
      <c r="BUJ208" s="638"/>
      <c r="BUK208" s="638"/>
      <c r="BUL208" s="638"/>
      <c r="BUM208" s="638"/>
      <c r="BUN208" s="638"/>
      <c r="BUO208" s="638"/>
      <c r="BUP208" s="638"/>
      <c r="BUQ208" s="638"/>
      <c r="BUR208" s="638"/>
      <c r="BUS208" s="638"/>
      <c r="BUT208" s="638"/>
      <c r="BUU208" s="638"/>
      <c r="BUV208" s="638"/>
      <c r="BUW208" s="638"/>
      <c r="BUX208" s="638"/>
      <c r="BUY208" s="638"/>
      <c r="BUZ208" s="638"/>
      <c r="BVA208" s="638"/>
      <c r="BVB208" s="638"/>
      <c r="BVC208" s="638"/>
      <c r="BVD208" s="638"/>
      <c r="BVE208" s="638"/>
      <c r="BVF208" s="638"/>
      <c r="BVG208" s="638"/>
      <c r="BVH208" s="638"/>
      <c r="BVI208" s="638"/>
      <c r="BVJ208" s="638"/>
      <c r="BVK208" s="638"/>
      <c r="BVL208" s="638"/>
      <c r="BVM208" s="638"/>
      <c r="BVN208" s="638"/>
      <c r="BVO208" s="638"/>
      <c r="BVP208" s="638"/>
      <c r="BVQ208" s="638"/>
      <c r="BVR208" s="638"/>
      <c r="BVS208" s="638"/>
      <c r="BVT208" s="638"/>
      <c r="BVU208" s="638"/>
      <c r="BVV208" s="638"/>
      <c r="BVW208" s="638"/>
      <c r="BVX208" s="638"/>
      <c r="BVY208" s="638"/>
      <c r="BVZ208" s="638"/>
      <c r="BWA208" s="638"/>
      <c r="BWB208" s="638"/>
      <c r="BWC208" s="638"/>
      <c r="BWD208" s="638"/>
      <c r="BWE208" s="638"/>
      <c r="BWF208" s="638"/>
      <c r="BWG208" s="638"/>
      <c r="BWH208" s="638"/>
      <c r="BWI208" s="638"/>
      <c r="BWJ208" s="638"/>
      <c r="BWK208" s="638"/>
      <c r="BWL208" s="638"/>
      <c r="BWM208" s="638"/>
      <c r="BWN208" s="638"/>
      <c r="BWO208" s="638"/>
      <c r="BWP208" s="638"/>
      <c r="BWQ208" s="638"/>
      <c r="BWR208" s="638"/>
      <c r="BWS208" s="638"/>
      <c r="BWT208" s="638"/>
      <c r="BWU208" s="638"/>
      <c r="BWV208" s="638"/>
      <c r="BWW208" s="638"/>
      <c r="BWX208" s="638"/>
      <c r="BWY208" s="638"/>
      <c r="BWZ208" s="638"/>
      <c r="BXA208" s="638"/>
      <c r="BXB208" s="638"/>
      <c r="BXC208" s="638"/>
      <c r="BXD208" s="638"/>
      <c r="BXE208" s="638"/>
      <c r="BXF208" s="638"/>
      <c r="BXG208" s="638"/>
      <c r="BXH208" s="638"/>
      <c r="BXI208" s="638"/>
      <c r="BXJ208" s="638"/>
      <c r="BXK208" s="638"/>
      <c r="BXL208" s="638"/>
      <c r="BXM208" s="638"/>
      <c r="BXN208" s="638"/>
      <c r="BXO208" s="638"/>
      <c r="BXP208" s="638"/>
      <c r="BXQ208" s="638"/>
      <c r="BXR208" s="638"/>
      <c r="BXS208" s="638"/>
      <c r="BXT208" s="638"/>
      <c r="BXU208" s="638"/>
      <c r="BXV208" s="638"/>
      <c r="BXW208" s="638"/>
      <c r="BXX208" s="638"/>
      <c r="BXY208" s="638"/>
      <c r="BXZ208" s="638"/>
      <c r="BYA208" s="638"/>
      <c r="BYB208" s="638"/>
      <c r="BYC208" s="638"/>
      <c r="BYD208" s="638"/>
      <c r="BYE208" s="638"/>
      <c r="BYF208" s="638"/>
      <c r="BYG208" s="638"/>
      <c r="BYH208" s="638"/>
      <c r="BYI208" s="638"/>
      <c r="BYJ208" s="638"/>
      <c r="BYK208" s="638"/>
      <c r="BYL208" s="638"/>
      <c r="BYM208" s="638"/>
      <c r="BYN208" s="638"/>
      <c r="BYO208" s="638"/>
      <c r="BYP208" s="638"/>
      <c r="BYQ208" s="638"/>
      <c r="BYR208" s="638"/>
      <c r="BYS208" s="638"/>
      <c r="BYT208" s="638"/>
      <c r="BYU208" s="638"/>
      <c r="BYV208" s="638"/>
      <c r="BYW208" s="638"/>
      <c r="BYX208" s="638"/>
      <c r="BYY208" s="638"/>
      <c r="BYZ208" s="638"/>
      <c r="BZA208" s="638"/>
      <c r="BZB208" s="638"/>
      <c r="BZC208" s="638"/>
      <c r="BZD208" s="638"/>
      <c r="BZE208" s="638"/>
      <c r="BZF208" s="638"/>
      <c r="BZG208" s="638"/>
      <c r="BZH208" s="638"/>
      <c r="BZI208" s="638"/>
      <c r="BZJ208" s="638"/>
      <c r="BZK208" s="638"/>
      <c r="BZL208" s="638"/>
      <c r="BZM208" s="638"/>
      <c r="BZN208" s="638"/>
      <c r="BZO208" s="638"/>
      <c r="BZP208" s="638"/>
      <c r="BZQ208" s="638"/>
      <c r="BZR208" s="638"/>
      <c r="BZS208" s="638"/>
      <c r="BZT208" s="638"/>
      <c r="BZU208" s="638"/>
      <c r="BZV208" s="638"/>
      <c r="BZW208" s="638"/>
      <c r="BZX208" s="638"/>
      <c r="BZY208" s="638"/>
      <c r="BZZ208" s="638"/>
      <c r="CAA208" s="638"/>
      <c r="CAB208" s="638"/>
      <c r="CAC208" s="638"/>
      <c r="CAD208" s="638"/>
      <c r="CAE208" s="638"/>
      <c r="CAF208" s="638"/>
      <c r="CAG208" s="638"/>
      <c r="CAH208" s="638"/>
      <c r="CAI208" s="638"/>
      <c r="CAJ208" s="638"/>
      <c r="CAK208" s="638"/>
      <c r="CAL208" s="638"/>
      <c r="CAM208" s="638"/>
      <c r="CAN208" s="638"/>
      <c r="CAO208" s="638"/>
      <c r="CAP208" s="638"/>
      <c r="CAQ208" s="638"/>
      <c r="CAR208" s="638"/>
      <c r="CAS208" s="638"/>
      <c r="CAT208" s="638"/>
      <c r="CAU208" s="638"/>
      <c r="CAV208" s="638"/>
      <c r="CAW208" s="638"/>
      <c r="CAX208" s="638"/>
      <c r="CAY208" s="638"/>
      <c r="CAZ208" s="638"/>
      <c r="CBA208" s="638"/>
      <c r="CBB208" s="638"/>
      <c r="CBC208" s="638"/>
      <c r="CBD208" s="638"/>
      <c r="CBE208" s="638"/>
      <c r="CBF208" s="638"/>
      <c r="CBG208" s="638"/>
      <c r="CBH208" s="638"/>
      <c r="CBI208" s="638"/>
      <c r="CBJ208" s="638"/>
      <c r="CBK208" s="638"/>
      <c r="CBL208" s="638"/>
      <c r="CBM208" s="638"/>
      <c r="CBN208" s="638"/>
      <c r="CBO208" s="638"/>
      <c r="CBP208" s="638"/>
      <c r="CBQ208" s="638"/>
      <c r="CBR208" s="638"/>
      <c r="CBS208" s="638"/>
      <c r="CBT208" s="638"/>
      <c r="CBU208" s="638"/>
      <c r="CBV208" s="638"/>
      <c r="CBW208" s="638"/>
      <c r="CBX208" s="638"/>
      <c r="CBY208" s="638"/>
      <c r="CBZ208" s="638"/>
      <c r="CCA208" s="638"/>
      <c r="CCB208" s="638"/>
      <c r="CCC208" s="638"/>
      <c r="CCD208" s="638"/>
      <c r="CCE208" s="638"/>
      <c r="CCF208" s="638"/>
      <c r="CCG208" s="638"/>
      <c r="CCH208" s="638"/>
      <c r="CCI208" s="638"/>
      <c r="CCJ208" s="638"/>
      <c r="CCK208" s="638"/>
      <c r="CCL208" s="638"/>
      <c r="CCM208" s="638"/>
      <c r="CCN208" s="638"/>
      <c r="CCO208" s="638"/>
      <c r="CCP208" s="638"/>
      <c r="CCQ208" s="638"/>
      <c r="CCR208" s="638"/>
      <c r="CCS208" s="638"/>
      <c r="CCT208" s="638"/>
      <c r="CCU208" s="638"/>
      <c r="CCV208" s="638"/>
      <c r="CCW208" s="638"/>
      <c r="CCX208" s="638"/>
      <c r="CCY208" s="638"/>
      <c r="CCZ208" s="638"/>
      <c r="CDA208" s="638"/>
      <c r="CDB208" s="638"/>
      <c r="CDC208" s="638"/>
      <c r="CDD208" s="638"/>
      <c r="CDE208" s="638"/>
      <c r="CDF208" s="638"/>
      <c r="CDG208" s="638"/>
      <c r="CDH208" s="638"/>
      <c r="CDI208" s="638"/>
      <c r="CDJ208" s="638"/>
      <c r="CDK208" s="638"/>
      <c r="CDL208" s="638"/>
      <c r="CDM208" s="638"/>
      <c r="CDN208" s="638"/>
      <c r="CDO208" s="638"/>
      <c r="CDP208" s="638"/>
      <c r="CDQ208" s="638"/>
      <c r="CDR208" s="638"/>
      <c r="CDS208" s="638"/>
      <c r="CDT208" s="638"/>
      <c r="CDU208" s="638"/>
      <c r="CDV208" s="638"/>
      <c r="CDW208" s="638"/>
      <c r="CDX208" s="638"/>
      <c r="CDY208" s="638"/>
      <c r="CDZ208" s="638"/>
      <c r="CEA208" s="638"/>
      <c r="CEB208" s="638"/>
      <c r="CEC208" s="638"/>
      <c r="CED208" s="638"/>
      <c r="CEE208" s="638"/>
      <c r="CEF208" s="638"/>
      <c r="CEG208" s="638"/>
      <c r="CEH208" s="638"/>
      <c r="CEI208" s="638"/>
      <c r="CEJ208" s="638"/>
      <c r="CEK208" s="638"/>
      <c r="CEL208" s="638"/>
      <c r="CEM208" s="638"/>
      <c r="CEN208" s="638"/>
      <c r="CEO208" s="638"/>
      <c r="CEP208" s="638"/>
      <c r="CEQ208" s="638"/>
      <c r="CER208" s="638"/>
      <c r="CES208" s="638"/>
      <c r="CET208" s="638"/>
      <c r="CEU208" s="638"/>
      <c r="CEV208" s="638"/>
      <c r="CEW208" s="638"/>
      <c r="CEX208" s="638"/>
      <c r="CEY208" s="638"/>
      <c r="CEZ208" s="638"/>
      <c r="CFA208" s="638"/>
      <c r="CFB208" s="638"/>
      <c r="CFC208" s="638"/>
      <c r="CFD208" s="638"/>
      <c r="CFE208" s="638"/>
      <c r="CFF208" s="638"/>
      <c r="CFG208" s="638"/>
      <c r="CFH208" s="638"/>
      <c r="CFI208" s="638"/>
      <c r="CFJ208" s="638"/>
      <c r="CFK208" s="638"/>
      <c r="CFL208" s="638"/>
      <c r="CFM208" s="638"/>
      <c r="CFN208" s="638"/>
      <c r="CFO208" s="638"/>
      <c r="CFP208" s="638"/>
      <c r="CFQ208" s="638"/>
      <c r="CFR208" s="638"/>
      <c r="CFS208" s="638"/>
      <c r="CFT208" s="638"/>
      <c r="CFU208" s="638"/>
      <c r="CFV208" s="638"/>
      <c r="CFW208" s="638"/>
      <c r="CFX208" s="638"/>
      <c r="CFY208" s="638"/>
      <c r="CFZ208" s="638"/>
      <c r="CGA208" s="638"/>
      <c r="CGB208" s="638"/>
      <c r="CGC208" s="638"/>
      <c r="CGD208" s="638"/>
      <c r="CGE208" s="638"/>
      <c r="CGF208" s="638"/>
      <c r="CGG208" s="638"/>
      <c r="CGH208" s="638"/>
      <c r="CGI208" s="638"/>
      <c r="CGJ208" s="638"/>
      <c r="CGK208" s="638"/>
      <c r="CGL208" s="638"/>
      <c r="CGM208" s="638"/>
      <c r="CGN208" s="638"/>
      <c r="CGO208" s="638"/>
      <c r="CGP208" s="638"/>
      <c r="CGQ208" s="638"/>
      <c r="CGR208" s="638"/>
      <c r="CGS208" s="638"/>
      <c r="CGT208" s="638"/>
      <c r="CGU208" s="638"/>
      <c r="CGV208" s="638"/>
      <c r="CGW208" s="638"/>
      <c r="CGX208" s="638"/>
      <c r="CGY208" s="638"/>
      <c r="CGZ208" s="638"/>
      <c r="CHA208" s="638"/>
      <c r="CHB208" s="638"/>
      <c r="CHC208" s="638"/>
      <c r="CHD208" s="638"/>
      <c r="CHE208" s="638"/>
      <c r="CHF208" s="638"/>
      <c r="CHG208" s="638"/>
      <c r="CHH208" s="638"/>
      <c r="CHI208" s="638"/>
      <c r="CHJ208" s="638"/>
      <c r="CHK208" s="638"/>
      <c r="CHL208" s="638"/>
      <c r="CHM208" s="638"/>
      <c r="CHN208" s="638"/>
      <c r="CHO208" s="638"/>
      <c r="CHP208" s="638"/>
      <c r="CHQ208" s="638"/>
      <c r="CHR208" s="638"/>
      <c r="CHS208" s="638"/>
      <c r="CHT208" s="638"/>
      <c r="CHU208" s="638"/>
      <c r="CHV208" s="638"/>
      <c r="CHW208" s="638"/>
      <c r="CHX208" s="638"/>
      <c r="CHY208" s="638"/>
      <c r="CHZ208" s="638"/>
      <c r="CIA208" s="638"/>
      <c r="CIB208" s="638"/>
      <c r="CIC208" s="638"/>
      <c r="CID208" s="638"/>
      <c r="CIE208" s="638"/>
      <c r="CIF208" s="638"/>
      <c r="CIG208" s="638"/>
      <c r="CIH208" s="638"/>
      <c r="CII208" s="638"/>
      <c r="CIJ208" s="638"/>
      <c r="CIK208" s="638"/>
      <c r="CIL208" s="638"/>
      <c r="CIM208" s="638"/>
      <c r="CIN208" s="638"/>
      <c r="CIO208" s="638"/>
      <c r="CIP208" s="638"/>
      <c r="CIQ208" s="638"/>
      <c r="CIR208" s="638"/>
      <c r="CIS208" s="638"/>
      <c r="CIT208" s="638"/>
      <c r="CIU208" s="638"/>
      <c r="CIV208" s="638"/>
      <c r="CIW208" s="638"/>
      <c r="CIX208" s="638"/>
      <c r="CIY208" s="638"/>
      <c r="CIZ208" s="638"/>
      <c r="CJA208" s="638"/>
      <c r="CJB208" s="638"/>
      <c r="CJC208" s="638"/>
      <c r="CJD208" s="638"/>
      <c r="CJE208" s="638"/>
      <c r="CJF208" s="638"/>
      <c r="CJG208" s="638"/>
      <c r="CJH208" s="638"/>
      <c r="CJI208" s="638"/>
      <c r="CJJ208" s="638"/>
      <c r="CJK208" s="638"/>
      <c r="CJL208" s="638"/>
      <c r="CJM208" s="638"/>
      <c r="CJN208" s="638"/>
      <c r="CJO208" s="638"/>
      <c r="CJP208" s="638"/>
      <c r="CJQ208" s="638"/>
      <c r="CJR208" s="638"/>
      <c r="CJS208" s="638"/>
      <c r="CJT208" s="638"/>
      <c r="CJU208" s="638"/>
      <c r="CJV208" s="638"/>
      <c r="CJW208" s="638"/>
      <c r="CJX208" s="638"/>
      <c r="CJY208" s="638"/>
      <c r="CJZ208" s="638"/>
      <c r="CKA208" s="638"/>
      <c r="CKB208" s="638"/>
      <c r="CKC208" s="638"/>
      <c r="CKD208" s="638"/>
      <c r="CKE208" s="638"/>
      <c r="CKF208" s="638"/>
      <c r="CKG208" s="638"/>
      <c r="CKH208" s="638"/>
      <c r="CKI208" s="638"/>
      <c r="CKJ208" s="638"/>
      <c r="CKK208" s="638"/>
      <c r="CKL208" s="638"/>
      <c r="CKM208" s="638"/>
      <c r="CKN208" s="638"/>
      <c r="CKO208" s="638"/>
      <c r="CKP208" s="638"/>
      <c r="CKQ208" s="638"/>
      <c r="CKR208" s="638"/>
      <c r="CKS208" s="638"/>
      <c r="CKT208" s="638"/>
      <c r="CKU208" s="638"/>
      <c r="CKV208" s="638"/>
      <c r="CKW208" s="638"/>
      <c r="CKX208" s="638"/>
      <c r="CKY208" s="638"/>
      <c r="CKZ208" s="638"/>
      <c r="CLA208" s="638"/>
      <c r="CLB208" s="638"/>
      <c r="CLC208" s="638"/>
      <c r="CLD208" s="638"/>
      <c r="CLE208" s="638"/>
      <c r="CLF208" s="638"/>
      <c r="CLG208" s="638"/>
      <c r="CLH208" s="638"/>
      <c r="CLI208" s="638"/>
      <c r="CLJ208" s="638"/>
      <c r="CLK208" s="638"/>
      <c r="CLL208" s="638"/>
      <c r="CLM208" s="638"/>
      <c r="CLN208" s="638"/>
      <c r="CLO208" s="638"/>
      <c r="CLP208" s="638"/>
      <c r="CLQ208" s="638"/>
      <c r="CLR208" s="638"/>
      <c r="CLS208" s="638"/>
      <c r="CLT208" s="638"/>
      <c r="CLU208" s="638"/>
      <c r="CLV208" s="638"/>
      <c r="CLW208" s="638"/>
      <c r="CLX208" s="638"/>
      <c r="CLY208" s="638"/>
      <c r="CLZ208" s="638"/>
      <c r="CMA208" s="638"/>
      <c r="CMB208" s="638"/>
      <c r="CMC208" s="638"/>
      <c r="CMD208" s="638"/>
      <c r="CME208" s="638"/>
      <c r="CMF208" s="638"/>
      <c r="CMG208" s="638"/>
      <c r="CMH208" s="638"/>
      <c r="CMI208" s="638"/>
      <c r="CMJ208" s="638"/>
      <c r="CMK208" s="638"/>
      <c r="CML208" s="638"/>
      <c r="CMM208" s="638"/>
      <c r="CMN208" s="638"/>
      <c r="CMO208" s="638"/>
      <c r="CMP208" s="638"/>
      <c r="CMQ208" s="638"/>
      <c r="CMR208" s="638"/>
      <c r="CMS208" s="638"/>
      <c r="CMT208" s="638"/>
      <c r="CMU208" s="638"/>
      <c r="CMV208" s="638"/>
      <c r="CMW208" s="638"/>
      <c r="CMX208" s="638"/>
      <c r="CMY208" s="638"/>
      <c r="CMZ208" s="638"/>
      <c r="CNA208" s="638"/>
      <c r="CNB208" s="638"/>
      <c r="CNC208" s="638"/>
      <c r="CND208" s="638"/>
      <c r="CNE208" s="638"/>
      <c r="CNF208" s="638"/>
      <c r="CNG208" s="638"/>
      <c r="CNH208" s="638"/>
      <c r="CNI208" s="638"/>
      <c r="CNJ208" s="638"/>
      <c r="CNK208" s="638"/>
      <c r="CNL208" s="638"/>
      <c r="CNM208" s="638"/>
      <c r="CNN208" s="638"/>
      <c r="CNO208" s="638"/>
      <c r="CNP208" s="638"/>
      <c r="CNQ208" s="638"/>
      <c r="CNR208" s="638"/>
      <c r="CNS208" s="638"/>
      <c r="CNT208" s="638"/>
      <c r="CNU208" s="638"/>
      <c r="CNV208" s="638"/>
      <c r="CNW208" s="638"/>
      <c r="CNX208" s="638"/>
      <c r="CNY208" s="638"/>
      <c r="CNZ208" s="638"/>
      <c r="COA208" s="638"/>
      <c r="COB208" s="638"/>
      <c r="COC208" s="638"/>
      <c r="COD208" s="638"/>
      <c r="COE208" s="638"/>
      <c r="COF208" s="638"/>
      <c r="COG208" s="638"/>
      <c r="COH208" s="638"/>
      <c r="COI208" s="638"/>
      <c r="COJ208" s="638"/>
      <c r="COK208" s="638"/>
      <c r="COL208" s="638"/>
      <c r="COM208" s="638"/>
      <c r="CON208" s="638"/>
      <c r="COO208" s="638"/>
      <c r="COP208" s="638"/>
      <c r="COQ208" s="638"/>
      <c r="COR208" s="638"/>
      <c r="COS208" s="638"/>
      <c r="COT208" s="638"/>
      <c r="COU208" s="638"/>
      <c r="COV208" s="638"/>
      <c r="COW208" s="638"/>
      <c r="COX208" s="638"/>
      <c r="COY208" s="638"/>
      <c r="COZ208" s="638"/>
      <c r="CPA208" s="638"/>
      <c r="CPB208" s="638"/>
      <c r="CPC208" s="638"/>
      <c r="CPD208" s="638"/>
      <c r="CPE208" s="638"/>
      <c r="CPF208" s="638"/>
      <c r="CPG208" s="638"/>
      <c r="CPH208" s="638"/>
      <c r="CPI208" s="638"/>
      <c r="CPJ208" s="638"/>
      <c r="CPK208" s="638"/>
      <c r="CPL208" s="638"/>
      <c r="CPM208" s="638"/>
      <c r="CPN208" s="638"/>
      <c r="CPO208" s="638"/>
      <c r="CPP208" s="638"/>
      <c r="CPQ208" s="638"/>
      <c r="CPR208" s="638"/>
      <c r="CPS208" s="638"/>
      <c r="CPT208" s="638"/>
      <c r="CPU208" s="638"/>
      <c r="CPV208" s="638"/>
      <c r="CPW208" s="638"/>
      <c r="CPX208" s="638"/>
      <c r="CPY208" s="638"/>
      <c r="CPZ208" s="638"/>
      <c r="CQA208" s="638"/>
      <c r="CQB208" s="638"/>
      <c r="CQC208" s="638"/>
      <c r="CQD208" s="638"/>
      <c r="CQE208" s="638"/>
      <c r="CQF208" s="638"/>
      <c r="CQG208" s="638"/>
      <c r="CQH208" s="638"/>
      <c r="CQI208" s="638"/>
      <c r="CQJ208" s="638"/>
      <c r="CQK208" s="638"/>
      <c r="CQL208" s="638"/>
      <c r="CQM208" s="638"/>
      <c r="CQN208" s="638"/>
      <c r="CQO208" s="638"/>
      <c r="CQP208" s="638"/>
      <c r="CQQ208" s="638"/>
      <c r="CQR208" s="638"/>
      <c r="CQS208" s="638"/>
      <c r="CQT208" s="638"/>
      <c r="CQU208" s="638"/>
      <c r="CQV208" s="638"/>
      <c r="CQW208" s="638"/>
      <c r="CQX208" s="638"/>
      <c r="CQY208" s="638"/>
      <c r="CQZ208" s="638"/>
      <c r="CRA208" s="638"/>
      <c r="CRB208" s="638"/>
      <c r="CRC208" s="638"/>
      <c r="CRD208" s="638"/>
      <c r="CRE208" s="638"/>
      <c r="CRF208" s="638"/>
      <c r="CRG208" s="638"/>
      <c r="CRH208" s="638"/>
      <c r="CRI208" s="638"/>
      <c r="CRJ208" s="638"/>
      <c r="CRK208" s="638"/>
      <c r="CRL208" s="638"/>
      <c r="CRM208" s="638"/>
      <c r="CRN208" s="638"/>
      <c r="CRO208" s="638"/>
      <c r="CRP208" s="638"/>
      <c r="CRQ208" s="638"/>
      <c r="CRR208" s="638"/>
      <c r="CRS208" s="638"/>
      <c r="CRT208" s="638"/>
      <c r="CRU208" s="638"/>
      <c r="CRV208" s="638"/>
      <c r="CRW208" s="638"/>
      <c r="CRX208" s="638"/>
      <c r="CRY208" s="638"/>
      <c r="CRZ208" s="638"/>
      <c r="CSA208" s="638"/>
      <c r="CSB208" s="638"/>
      <c r="CSC208" s="638"/>
      <c r="CSD208" s="638"/>
      <c r="CSE208" s="638"/>
      <c r="CSF208" s="638"/>
      <c r="CSG208" s="638"/>
      <c r="CSH208" s="638"/>
      <c r="CSI208" s="638"/>
      <c r="CSJ208" s="638"/>
      <c r="CSK208" s="638"/>
      <c r="CSL208" s="638"/>
      <c r="CSM208" s="638"/>
      <c r="CSN208" s="638"/>
      <c r="CSO208" s="638"/>
      <c r="CSP208" s="638"/>
      <c r="CSQ208" s="638"/>
      <c r="CSR208" s="638"/>
      <c r="CSS208" s="638"/>
      <c r="CST208" s="638"/>
      <c r="CSU208" s="638"/>
      <c r="CSV208" s="638"/>
      <c r="CSW208" s="638"/>
      <c r="CSX208" s="638"/>
      <c r="CSY208" s="638"/>
      <c r="CSZ208" s="638"/>
      <c r="CTA208" s="638"/>
      <c r="CTB208" s="638"/>
      <c r="CTC208" s="638"/>
      <c r="CTD208" s="638"/>
      <c r="CTE208" s="638"/>
      <c r="CTF208" s="638"/>
      <c r="CTG208" s="638"/>
      <c r="CTH208" s="638"/>
      <c r="CTI208" s="638"/>
      <c r="CTJ208" s="638"/>
      <c r="CTK208" s="638"/>
      <c r="CTL208" s="638"/>
      <c r="CTM208" s="638"/>
      <c r="CTN208" s="638"/>
      <c r="CTO208" s="638"/>
      <c r="CTP208" s="638"/>
      <c r="CTQ208" s="638"/>
      <c r="CTR208" s="638"/>
      <c r="CTS208" s="638"/>
      <c r="CTT208" s="638"/>
      <c r="CTU208" s="638"/>
      <c r="CTV208" s="638"/>
      <c r="CTW208" s="638"/>
      <c r="CTX208" s="638"/>
      <c r="CTY208" s="638"/>
      <c r="CTZ208" s="638"/>
      <c r="CUA208" s="638"/>
      <c r="CUB208" s="638"/>
      <c r="CUC208" s="638"/>
      <c r="CUD208" s="638"/>
      <c r="CUE208" s="638"/>
      <c r="CUF208" s="638"/>
      <c r="CUG208" s="638"/>
      <c r="CUH208" s="638"/>
      <c r="CUI208" s="638"/>
      <c r="CUJ208" s="638"/>
      <c r="CUK208" s="638"/>
      <c r="CUL208" s="638"/>
      <c r="CUM208" s="638"/>
      <c r="CUN208" s="638"/>
      <c r="CUO208" s="638"/>
      <c r="CUP208" s="638"/>
      <c r="CUQ208" s="638"/>
      <c r="CUR208" s="638"/>
      <c r="CUS208" s="638"/>
      <c r="CUT208" s="638"/>
      <c r="CUU208" s="638"/>
      <c r="CUV208" s="638"/>
      <c r="CUW208" s="638"/>
      <c r="CUX208" s="638"/>
      <c r="CUY208" s="638"/>
      <c r="CUZ208" s="638"/>
      <c r="CVA208" s="638"/>
      <c r="CVB208" s="638"/>
      <c r="CVC208" s="638"/>
      <c r="CVD208" s="638"/>
      <c r="CVE208" s="638"/>
      <c r="CVF208" s="638"/>
      <c r="CVG208" s="638"/>
      <c r="CVH208" s="638"/>
      <c r="CVI208" s="638"/>
      <c r="CVJ208" s="638"/>
      <c r="CVK208" s="638"/>
      <c r="CVL208" s="638"/>
      <c r="CVM208" s="638"/>
      <c r="CVN208" s="638"/>
      <c r="CVO208" s="638"/>
      <c r="CVP208" s="638"/>
      <c r="CVQ208" s="638"/>
      <c r="CVR208" s="638"/>
      <c r="CVS208" s="638"/>
      <c r="CVT208" s="638"/>
      <c r="CVU208" s="638"/>
      <c r="CVV208" s="638"/>
      <c r="CVW208" s="638"/>
      <c r="CVX208" s="638"/>
      <c r="CVY208" s="638"/>
      <c r="CVZ208" s="638"/>
      <c r="CWA208" s="638"/>
      <c r="CWB208" s="638"/>
      <c r="CWC208" s="638"/>
      <c r="CWD208" s="638"/>
      <c r="CWE208" s="638"/>
      <c r="CWF208" s="638"/>
      <c r="CWG208" s="638"/>
      <c r="CWH208" s="638"/>
      <c r="CWI208" s="638"/>
      <c r="CWJ208" s="638"/>
      <c r="CWK208" s="638"/>
      <c r="CWL208" s="638"/>
      <c r="CWM208" s="638"/>
      <c r="CWN208" s="638"/>
      <c r="CWO208" s="638"/>
      <c r="CWP208" s="638"/>
      <c r="CWQ208" s="638"/>
      <c r="CWR208" s="638"/>
      <c r="CWS208" s="638"/>
      <c r="CWT208" s="638"/>
      <c r="CWU208" s="638"/>
      <c r="CWV208" s="638"/>
      <c r="CWW208" s="638"/>
      <c r="CWX208" s="638"/>
      <c r="CWY208" s="638"/>
      <c r="CWZ208" s="638"/>
      <c r="CXA208" s="638"/>
      <c r="CXB208" s="638"/>
      <c r="CXC208" s="638"/>
      <c r="CXD208" s="638"/>
      <c r="CXE208" s="638"/>
      <c r="CXF208" s="638"/>
      <c r="CXG208" s="638"/>
      <c r="CXH208" s="638"/>
      <c r="CXI208" s="638"/>
      <c r="CXJ208" s="638"/>
      <c r="CXK208" s="638"/>
      <c r="CXL208" s="638"/>
      <c r="CXM208" s="638"/>
      <c r="CXN208" s="638"/>
      <c r="CXO208" s="638"/>
      <c r="CXP208" s="638"/>
      <c r="CXQ208" s="638"/>
      <c r="CXR208" s="638"/>
      <c r="CXS208" s="638"/>
      <c r="CXT208" s="638"/>
      <c r="CXU208" s="638"/>
      <c r="CXV208" s="638"/>
      <c r="CXW208" s="638"/>
      <c r="CXX208" s="638"/>
      <c r="CXY208" s="638"/>
      <c r="CXZ208" s="638"/>
      <c r="CYA208" s="638"/>
      <c r="CYB208" s="638"/>
      <c r="CYC208" s="638"/>
      <c r="CYD208" s="638"/>
      <c r="CYE208" s="638"/>
      <c r="CYF208" s="638"/>
      <c r="CYG208" s="638"/>
      <c r="CYH208" s="638"/>
      <c r="CYI208" s="638"/>
      <c r="CYJ208" s="638"/>
      <c r="CYK208" s="638"/>
      <c r="CYL208" s="638"/>
      <c r="CYM208" s="638"/>
      <c r="CYN208" s="638"/>
      <c r="CYO208" s="638"/>
      <c r="CYP208" s="638"/>
      <c r="CYQ208" s="638"/>
      <c r="CYR208" s="638"/>
      <c r="CYS208" s="638"/>
      <c r="CYT208" s="638"/>
      <c r="CYU208" s="638"/>
      <c r="CYV208" s="638"/>
      <c r="CYW208" s="638"/>
      <c r="CYX208" s="638"/>
      <c r="CYY208" s="638"/>
      <c r="CYZ208" s="638"/>
      <c r="CZA208" s="638"/>
      <c r="CZB208" s="638"/>
      <c r="CZC208" s="638"/>
      <c r="CZD208" s="638"/>
      <c r="CZE208" s="638"/>
      <c r="CZF208" s="638"/>
      <c r="CZG208" s="638"/>
      <c r="CZH208" s="638"/>
      <c r="CZI208" s="638"/>
      <c r="CZJ208" s="638"/>
      <c r="CZK208" s="638"/>
      <c r="CZL208" s="638"/>
      <c r="CZM208" s="638"/>
      <c r="CZN208" s="638"/>
      <c r="CZO208" s="638"/>
      <c r="CZP208" s="638"/>
      <c r="CZQ208" s="638"/>
      <c r="CZR208" s="638"/>
      <c r="CZS208" s="638"/>
      <c r="CZT208" s="638"/>
      <c r="CZU208" s="638"/>
      <c r="CZV208" s="638"/>
      <c r="CZW208" s="638"/>
      <c r="CZX208" s="638"/>
      <c r="CZY208" s="638"/>
      <c r="CZZ208" s="638"/>
      <c r="DAA208" s="638"/>
      <c r="DAB208" s="638"/>
      <c r="DAC208" s="638"/>
      <c r="DAD208" s="638"/>
      <c r="DAE208" s="638"/>
      <c r="DAF208" s="638"/>
      <c r="DAG208" s="638"/>
      <c r="DAH208" s="638"/>
      <c r="DAI208" s="638"/>
      <c r="DAJ208" s="638"/>
      <c r="DAK208" s="638"/>
      <c r="DAL208" s="638"/>
      <c r="DAM208" s="638"/>
      <c r="DAN208" s="638"/>
      <c r="DAO208" s="638"/>
      <c r="DAP208" s="638"/>
      <c r="DAQ208" s="638"/>
      <c r="DAR208" s="638"/>
      <c r="DAS208" s="638"/>
      <c r="DAT208" s="638"/>
      <c r="DAU208" s="638"/>
      <c r="DAV208" s="638"/>
      <c r="DAW208" s="638"/>
      <c r="DAX208" s="638"/>
      <c r="DAY208" s="638"/>
      <c r="DAZ208" s="638"/>
      <c r="DBA208" s="638"/>
      <c r="DBB208" s="638"/>
      <c r="DBC208" s="638"/>
      <c r="DBD208" s="638"/>
      <c r="DBE208" s="638"/>
      <c r="DBF208" s="638"/>
      <c r="DBG208" s="638"/>
      <c r="DBH208" s="638"/>
      <c r="DBI208" s="638"/>
      <c r="DBJ208" s="638"/>
      <c r="DBK208" s="638"/>
      <c r="DBL208" s="638"/>
      <c r="DBM208" s="638"/>
      <c r="DBN208" s="638"/>
      <c r="DBO208" s="638"/>
      <c r="DBP208" s="638"/>
      <c r="DBQ208" s="638"/>
      <c r="DBR208" s="638"/>
      <c r="DBS208" s="638"/>
      <c r="DBT208" s="638"/>
      <c r="DBU208" s="638"/>
      <c r="DBV208" s="638"/>
      <c r="DBW208" s="638"/>
      <c r="DBX208" s="638"/>
      <c r="DBY208" s="638"/>
      <c r="DBZ208" s="638"/>
      <c r="DCA208" s="638"/>
      <c r="DCB208" s="638"/>
      <c r="DCC208" s="638"/>
      <c r="DCD208" s="638"/>
      <c r="DCE208" s="638"/>
      <c r="DCF208" s="638"/>
      <c r="DCG208" s="638"/>
      <c r="DCH208" s="638"/>
      <c r="DCI208" s="638"/>
      <c r="DCJ208" s="638"/>
      <c r="DCK208" s="638"/>
      <c r="DCL208" s="638"/>
      <c r="DCM208" s="638"/>
      <c r="DCN208" s="638"/>
      <c r="DCO208" s="638"/>
      <c r="DCP208" s="638"/>
      <c r="DCQ208" s="638"/>
      <c r="DCR208" s="638"/>
      <c r="DCS208" s="638"/>
      <c r="DCT208" s="638"/>
      <c r="DCU208" s="638"/>
      <c r="DCV208" s="638"/>
      <c r="DCW208" s="638"/>
      <c r="DCX208" s="638"/>
      <c r="DCY208" s="638"/>
      <c r="DCZ208" s="638"/>
      <c r="DDA208" s="638"/>
      <c r="DDB208" s="638"/>
      <c r="DDC208" s="638"/>
      <c r="DDD208" s="638"/>
      <c r="DDE208" s="638"/>
      <c r="DDF208" s="638"/>
      <c r="DDG208" s="638"/>
      <c r="DDH208" s="638"/>
      <c r="DDI208" s="638"/>
      <c r="DDJ208" s="638"/>
      <c r="DDK208" s="638"/>
      <c r="DDL208" s="638"/>
      <c r="DDM208" s="638"/>
      <c r="DDN208" s="638"/>
      <c r="DDO208" s="638"/>
      <c r="DDP208" s="638"/>
      <c r="DDQ208" s="638"/>
      <c r="DDR208" s="638"/>
      <c r="DDS208" s="638"/>
      <c r="DDT208" s="638"/>
      <c r="DDU208" s="638"/>
      <c r="DDV208" s="638"/>
      <c r="DDW208" s="638"/>
      <c r="DDX208" s="638"/>
      <c r="DDY208" s="638"/>
      <c r="DDZ208" s="638"/>
      <c r="DEA208" s="638"/>
      <c r="DEB208" s="638"/>
      <c r="DEC208" s="638"/>
      <c r="DED208" s="638"/>
      <c r="DEE208" s="638"/>
      <c r="DEF208" s="638"/>
      <c r="DEG208" s="638"/>
      <c r="DEH208" s="638"/>
      <c r="DEI208" s="638"/>
      <c r="DEJ208" s="638"/>
      <c r="DEK208" s="638"/>
      <c r="DEL208" s="638"/>
      <c r="DEM208" s="638"/>
      <c r="DEN208" s="638"/>
      <c r="DEO208" s="638"/>
      <c r="DEP208" s="638"/>
      <c r="DEQ208" s="638"/>
      <c r="DER208" s="638"/>
      <c r="DES208" s="638"/>
      <c r="DET208" s="638"/>
      <c r="DEU208" s="638"/>
      <c r="DEV208" s="638"/>
      <c r="DEW208" s="638"/>
      <c r="DEX208" s="638"/>
      <c r="DEY208" s="638"/>
      <c r="DEZ208" s="638"/>
      <c r="DFA208" s="638"/>
      <c r="DFB208" s="638"/>
      <c r="DFC208" s="638"/>
      <c r="DFD208" s="638"/>
      <c r="DFE208" s="638"/>
      <c r="DFF208" s="638"/>
      <c r="DFG208" s="638"/>
      <c r="DFH208" s="638"/>
      <c r="DFI208" s="638"/>
      <c r="DFJ208" s="638"/>
      <c r="DFK208" s="638"/>
      <c r="DFL208" s="638"/>
      <c r="DFM208" s="638"/>
      <c r="DFN208" s="638"/>
      <c r="DFO208" s="638"/>
      <c r="DFP208" s="638"/>
      <c r="DFQ208" s="638"/>
      <c r="DFR208" s="638"/>
      <c r="DFS208" s="638"/>
      <c r="DFT208" s="638"/>
      <c r="DFU208" s="638"/>
      <c r="DFV208" s="638"/>
      <c r="DFW208" s="638"/>
      <c r="DFX208" s="638"/>
      <c r="DFY208" s="638"/>
      <c r="DFZ208" s="638"/>
      <c r="DGA208" s="638"/>
      <c r="DGB208" s="638"/>
      <c r="DGC208" s="638"/>
      <c r="DGD208" s="638"/>
      <c r="DGE208" s="638"/>
      <c r="DGF208" s="638"/>
      <c r="DGG208" s="638"/>
      <c r="DGH208" s="638"/>
      <c r="DGI208" s="638"/>
      <c r="DGJ208" s="638"/>
      <c r="DGK208" s="638"/>
      <c r="DGL208" s="638"/>
      <c r="DGM208" s="638"/>
      <c r="DGN208" s="638"/>
      <c r="DGO208" s="638"/>
      <c r="DGP208" s="638"/>
      <c r="DGQ208" s="638"/>
      <c r="DGR208" s="638"/>
      <c r="DGS208" s="638"/>
      <c r="DGT208" s="638"/>
      <c r="DGU208" s="638"/>
      <c r="DGV208" s="638"/>
      <c r="DGW208" s="638"/>
      <c r="DGX208" s="638"/>
      <c r="DGY208" s="638"/>
      <c r="DGZ208" s="638"/>
      <c r="DHA208" s="638"/>
      <c r="DHB208" s="638"/>
      <c r="DHC208" s="638"/>
      <c r="DHD208" s="638"/>
      <c r="DHE208" s="638"/>
      <c r="DHF208" s="638"/>
      <c r="DHG208" s="638"/>
      <c r="DHH208" s="638"/>
      <c r="DHI208" s="638"/>
      <c r="DHJ208" s="638"/>
      <c r="DHK208" s="638"/>
      <c r="DHL208" s="638"/>
      <c r="DHM208" s="638"/>
      <c r="DHN208" s="638"/>
      <c r="DHO208" s="638"/>
      <c r="DHP208" s="638"/>
      <c r="DHQ208" s="638"/>
      <c r="DHR208" s="638"/>
      <c r="DHS208" s="638"/>
      <c r="DHT208" s="638"/>
      <c r="DHU208" s="638"/>
      <c r="DHV208" s="638"/>
      <c r="DHW208" s="638"/>
      <c r="DHX208" s="638"/>
      <c r="DHY208" s="638"/>
      <c r="DHZ208" s="638"/>
      <c r="DIA208" s="638"/>
      <c r="DIB208" s="638"/>
      <c r="DIC208" s="638"/>
      <c r="DID208" s="638"/>
      <c r="DIE208" s="638"/>
      <c r="DIF208" s="638"/>
      <c r="DIG208" s="638"/>
      <c r="DIH208" s="638"/>
      <c r="DII208" s="638"/>
      <c r="DIJ208" s="638"/>
      <c r="DIK208" s="638"/>
      <c r="DIL208" s="638"/>
      <c r="DIM208" s="638"/>
      <c r="DIN208" s="638"/>
      <c r="DIO208" s="638"/>
      <c r="DIP208" s="638"/>
      <c r="DIQ208" s="638"/>
      <c r="DIR208" s="638"/>
      <c r="DIS208" s="638"/>
      <c r="DIT208" s="638"/>
      <c r="DIU208" s="638"/>
      <c r="DIV208" s="638"/>
      <c r="DIW208" s="638"/>
      <c r="DIX208" s="638"/>
      <c r="DIY208" s="638"/>
      <c r="DIZ208" s="638"/>
      <c r="DJA208" s="638"/>
      <c r="DJB208" s="638"/>
      <c r="DJC208" s="638"/>
      <c r="DJD208" s="638"/>
      <c r="DJE208" s="638"/>
      <c r="DJF208" s="638"/>
      <c r="DJG208" s="638"/>
      <c r="DJH208" s="638"/>
      <c r="DJI208" s="638"/>
      <c r="DJJ208" s="638"/>
      <c r="DJK208" s="638"/>
      <c r="DJL208" s="638"/>
      <c r="DJM208" s="638"/>
      <c r="DJN208" s="638"/>
      <c r="DJO208" s="638"/>
      <c r="DJP208" s="638"/>
      <c r="DJQ208" s="638"/>
      <c r="DJR208" s="638"/>
      <c r="DJS208" s="638"/>
      <c r="DJT208" s="638"/>
      <c r="DJU208" s="638"/>
      <c r="DJV208" s="638"/>
      <c r="DJW208" s="638"/>
      <c r="DJX208" s="638"/>
      <c r="DJY208" s="638"/>
      <c r="DJZ208" s="638"/>
      <c r="DKA208" s="638"/>
      <c r="DKB208" s="638"/>
      <c r="DKC208" s="638"/>
      <c r="DKD208" s="638"/>
      <c r="DKE208" s="638"/>
      <c r="DKF208" s="638"/>
      <c r="DKG208" s="638"/>
      <c r="DKH208" s="638"/>
      <c r="DKI208" s="638"/>
      <c r="DKJ208" s="638"/>
      <c r="DKK208" s="638"/>
      <c r="DKL208" s="638"/>
      <c r="DKM208" s="638"/>
      <c r="DKN208" s="638"/>
      <c r="DKO208" s="638"/>
      <c r="DKP208" s="638"/>
      <c r="DKQ208" s="638"/>
      <c r="DKR208" s="638"/>
      <c r="DKS208" s="638"/>
      <c r="DKT208" s="638"/>
      <c r="DKU208" s="638"/>
      <c r="DKV208" s="638"/>
      <c r="DKW208" s="638"/>
      <c r="DKX208" s="638"/>
      <c r="DKY208" s="638"/>
      <c r="DKZ208" s="638"/>
      <c r="DLA208" s="638"/>
      <c r="DLB208" s="638"/>
      <c r="DLC208" s="638"/>
      <c r="DLD208" s="638"/>
      <c r="DLE208" s="638"/>
      <c r="DLF208" s="638"/>
      <c r="DLG208" s="638"/>
      <c r="DLH208" s="638"/>
      <c r="DLI208" s="638"/>
      <c r="DLJ208" s="638"/>
      <c r="DLK208" s="638"/>
      <c r="DLL208" s="638"/>
      <c r="DLM208" s="638"/>
      <c r="DLN208" s="638"/>
      <c r="DLO208" s="638"/>
      <c r="DLP208" s="638"/>
      <c r="DLQ208" s="638"/>
      <c r="DLR208" s="638"/>
      <c r="DLS208" s="638"/>
      <c r="DLT208" s="638"/>
      <c r="DLU208" s="638"/>
      <c r="DLV208" s="638"/>
      <c r="DLW208" s="638"/>
      <c r="DLX208" s="638"/>
      <c r="DLY208" s="638"/>
      <c r="DLZ208" s="638"/>
      <c r="DMA208" s="638"/>
      <c r="DMB208" s="638"/>
      <c r="DMC208" s="638"/>
      <c r="DMD208" s="638"/>
      <c r="DME208" s="638"/>
      <c r="DMF208" s="638"/>
      <c r="DMG208" s="638"/>
      <c r="DMH208" s="638"/>
      <c r="DMI208" s="638"/>
      <c r="DMJ208" s="638"/>
      <c r="DMK208" s="638"/>
      <c r="DML208" s="638"/>
      <c r="DMM208" s="638"/>
      <c r="DMN208" s="638"/>
      <c r="DMO208" s="638"/>
      <c r="DMP208" s="638"/>
      <c r="DMQ208" s="638"/>
      <c r="DMR208" s="638"/>
      <c r="DMS208" s="638"/>
      <c r="DMT208" s="638"/>
      <c r="DMU208" s="638"/>
      <c r="DMV208" s="638"/>
      <c r="DMW208" s="638"/>
      <c r="DMX208" s="638"/>
      <c r="DMY208" s="638"/>
      <c r="DMZ208" s="638"/>
      <c r="DNA208" s="638"/>
      <c r="DNB208" s="638"/>
      <c r="DNC208" s="638"/>
      <c r="DND208" s="638"/>
      <c r="DNE208" s="638"/>
      <c r="DNF208" s="638"/>
      <c r="DNG208" s="638"/>
      <c r="DNH208" s="638"/>
      <c r="DNI208" s="638"/>
      <c r="DNJ208" s="638"/>
      <c r="DNK208" s="638"/>
      <c r="DNL208" s="638"/>
      <c r="DNM208" s="638"/>
      <c r="DNN208" s="638"/>
      <c r="DNO208" s="638"/>
      <c r="DNP208" s="638"/>
      <c r="DNQ208" s="638"/>
      <c r="DNR208" s="638"/>
      <c r="DNS208" s="638"/>
      <c r="DNT208" s="638"/>
      <c r="DNU208" s="638"/>
      <c r="DNV208" s="638"/>
      <c r="DNW208" s="638"/>
      <c r="DNX208" s="638"/>
      <c r="DNY208" s="638"/>
      <c r="DNZ208" s="638"/>
      <c r="DOA208" s="638"/>
      <c r="DOB208" s="638"/>
      <c r="DOC208" s="638"/>
      <c r="DOD208" s="638"/>
      <c r="DOE208" s="638"/>
      <c r="DOF208" s="638"/>
      <c r="DOG208" s="638"/>
      <c r="DOH208" s="638"/>
      <c r="DOI208" s="638"/>
      <c r="DOJ208" s="638"/>
      <c r="DOK208" s="638"/>
      <c r="DOL208" s="638"/>
      <c r="DOM208" s="638"/>
      <c r="DON208" s="638"/>
      <c r="DOO208" s="638"/>
      <c r="DOP208" s="638"/>
      <c r="DOQ208" s="638"/>
      <c r="DOR208" s="638"/>
      <c r="DOS208" s="638"/>
      <c r="DOT208" s="638"/>
      <c r="DOU208" s="638"/>
      <c r="DOV208" s="638"/>
      <c r="DOW208" s="638"/>
      <c r="DOX208" s="638"/>
      <c r="DOY208" s="638"/>
      <c r="DOZ208" s="638"/>
      <c r="DPA208" s="638"/>
      <c r="DPB208" s="638"/>
      <c r="DPC208" s="638"/>
      <c r="DPD208" s="638"/>
      <c r="DPE208" s="638"/>
      <c r="DPF208" s="638"/>
      <c r="DPG208" s="638"/>
      <c r="DPH208" s="638"/>
      <c r="DPI208" s="638"/>
      <c r="DPJ208" s="638"/>
      <c r="DPK208" s="638"/>
      <c r="DPL208" s="638"/>
      <c r="DPM208" s="638"/>
      <c r="DPN208" s="638"/>
      <c r="DPO208" s="638"/>
      <c r="DPP208" s="638"/>
      <c r="DPQ208" s="638"/>
      <c r="DPR208" s="638"/>
      <c r="DPS208" s="638"/>
      <c r="DPT208" s="638"/>
      <c r="DPU208" s="638"/>
      <c r="DPV208" s="638"/>
      <c r="DPW208" s="638"/>
      <c r="DPX208" s="638"/>
      <c r="DPY208" s="638"/>
      <c r="DPZ208" s="638"/>
      <c r="DQA208" s="638"/>
      <c r="DQB208" s="638"/>
      <c r="DQC208" s="638"/>
      <c r="DQD208" s="638"/>
      <c r="DQE208" s="638"/>
      <c r="DQF208" s="638"/>
      <c r="DQG208" s="638"/>
      <c r="DQH208" s="638"/>
      <c r="DQI208" s="638"/>
      <c r="DQJ208" s="638"/>
      <c r="DQK208" s="638"/>
      <c r="DQL208" s="638"/>
      <c r="DQM208" s="638"/>
      <c r="DQN208" s="638"/>
      <c r="DQO208" s="638"/>
      <c r="DQP208" s="638"/>
      <c r="DQQ208" s="638"/>
      <c r="DQR208" s="638"/>
      <c r="DQS208" s="638"/>
      <c r="DQT208" s="638"/>
      <c r="DQU208" s="638"/>
      <c r="DQV208" s="638"/>
      <c r="DQW208" s="638"/>
      <c r="DQX208" s="638"/>
      <c r="DQY208" s="638"/>
      <c r="DQZ208" s="638"/>
      <c r="DRA208" s="638"/>
      <c r="DRB208" s="638"/>
      <c r="DRC208" s="638"/>
      <c r="DRD208" s="638"/>
      <c r="DRE208" s="638"/>
      <c r="DRF208" s="638"/>
      <c r="DRG208" s="638"/>
      <c r="DRH208" s="638"/>
      <c r="DRI208" s="638"/>
      <c r="DRJ208" s="638"/>
      <c r="DRK208" s="638"/>
      <c r="DRL208" s="638"/>
      <c r="DRM208" s="638"/>
      <c r="DRN208" s="638"/>
      <c r="DRO208" s="638"/>
      <c r="DRP208" s="638"/>
      <c r="DRQ208" s="638"/>
      <c r="DRR208" s="638"/>
      <c r="DRS208" s="638"/>
      <c r="DRT208" s="638"/>
      <c r="DRU208" s="638"/>
      <c r="DRV208" s="638"/>
      <c r="DRW208" s="638"/>
      <c r="DRX208" s="638"/>
      <c r="DRY208" s="638"/>
      <c r="DRZ208" s="638"/>
      <c r="DSA208" s="638"/>
      <c r="DSB208" s="638"/>
      <c r="DSC208" s="638"/>
      <c r="DSD208" s="638"/>
      <c r="DSE208" s="638"/>
      <c r="DSF208" s="638"/>
      <c r="DSG208" s="638"/>
      <c r="DSH208" s="638"/>
      <c r="DSI208" s="638"/>
      <c r="DSJ208" s="638"/>
      <c r="DSK208" s="638"/>
      <c r="DSL208" s="638"/>
      <c r="DSM208" s="638"/>
      <c r="DSN208" s="638"/>
      <c r="DSO208" s="638"/>
      <c r="DSP208" s="638"/>
      <c r="DSQ208" s="638"/>
      <c r="DSR208" s="638"/>
      <c r="DSS208" s="638"/>
      <c r="DST208" s="638"/>
      <c r="DSU208" s="638"/>
      <c r="DSV208" s="638"/>
      <c r="DSW208" s="638"/>
      <c r="DSX208" s="638"/>
      <c r="DSY208" s="638"/>
      <c r="DSZ208" s="638"/>
      <c r="DTA208" s="638"/>
      <c r="DTB208" s="638"/>
      <c r="DTC208" s="638"/>
      <c r="DTD208" s="638"/>
      <c r="DTE208" s="638"/>
      <c r="DTF208" s="638"/>
      <c r="DTG208" s="638"/>
      <c r="DTH208" s="638"/>
      <c r="DTI208" s="638"/>
      <c r="DTJ208" s="638"/>
      <c r="DTK208" s="638"/>
      <c r="DTL208" s="638"/>
      <c r="DTM208" s="638"/>
      <c r="DTN208" s="638"/>
      <c r="DTO208" s="638"/>
      <c r="DTP208" s="638"/>
      <c r="DTQ208" s="638"/>
      <c r="DTR208" s="638"/>
      <c r="DTS208" s="638"/>
      <c r="DTT208" s="638"/>
      <c r="DTU208" s="638"/>
      <c r="DTV208" s="638"/>
      <c r="DTW208" s="638"/>
      <c r="DTX208" s="638"/>
      <c r="DTY208" s="638"/>
      <c r="DTZ208" s="638"/>
      <c r="DUA208" s="638"/>
      <c r="DUB208" s="638"/>
      <c r="DUC208" s="638"/>
      <c r="DUD208" s="638"/>
      <c r="DUE208" s="638"/>
      <c r="DUF208" s="638"/>
      <c r="DUG208" s="638"/>
      <c r="DUH208" s="638"/>
      <c r="DUI208" s="638"/>
      <c r="DUJ208" s="638"/>
      <c r="DUK208" s="638"/>
      <c r="DUL208" s="638"/>
      <c r="DUM208" s="638"/>
      <c r="DUN208" s="638"/>
      <c r="DUO208" s="638"/>
      <c r="DUP208" s="638"/>
      <c r="DUQ208" s="638"/>
      <c r="DUR208" s="638"/>
      <c r="DUS208" s="638"/>
      <c r="DUT208" s="638"/>
      <c r="DUU208" s="638"/>
      <c r="DUV208" s="638"/>
      <c r="DUW208" s="638"/>
      <c r="DUX208" s="638"/>
      <c r="DUY208" s="638"/>
      <c r="DUZ208" s="638"/>
      <c r="DVA208" s="638"/>
      <c r="DVB208" s="638"/>
      <c r="DVC208" s="638"/>
      <c r="DVD208" s="638"/>
      <c r="DVE208" s="638"/>
      <c r="DVF208" s="638"/>
      <c r="DVG208" s="638"/>
      <c r="DVH208" s="638"/>
      <c r="DVI208" s="638"/>
      <c r="DVJ208" s="638"/>
      <c r="DVK208" s="638"/>
      <c r="DVL208" s="638"/>
      <c r="DVM208" s="638"/>
      <c r="DVN208" s="638"/>
      <c r="DVO208" s="638"/>
      <c r="DVP208" s="638"/>
      <c r="DVQ208" s="638"/>
      <c r="DVR208" s="638"/>
      <c r="DVS208" s="638"/>
      <c r="DVT208" s="638"/>
      <c r="DVU208" s="638"/>
      <c r="DVV208" s="638"/>
      <c r="DVW208" s="638"/>
      <c r="DVX208" s="638"/>
      <c r="DVY208" s="638"/>
      <c r="DVZ208" s="638"/>
      <c r="DWA208" s="638"/>
      <c r="DWB208" s="638"/>
      <c r="DWC208" s="638"/>
      <c r="DWD208" s="638"/>
      <c r="DWE208" s="638"/>
      <c r="DWF208" s="638"/>
      <c r="DWG208" s="638"/>
      <c r="DWH208" s="638"/>
      <c r="DWI208" s="638"/>
      <c r="DWJ208" s="638"/>
      <c r="DWK208" s="638"/>
      <c r="DWL208" s="638"/>
      <c r="DWM208" s="638"/>
      <c r="DWN208" s="638"/>
      <c r="DWO208" s="638"/>
      <c r="DWP208" s="638"/>
      <c r="DWQ208" s="638"/>
      <c r="DWR208" s="638"/>
      <c r="DWS208" s="638"/>
      <c r="DWT208" s="638"/>
      <c r="DWU208" s="638"/>
      <c r="DWV208" s="638"/>
      <c r="DWW208" s="638"/>
      <c r="DWX208" s="638"/>
      <c r="DWY208" s="638"/>
      <c r="DWZ208" s="638"/>
      <c r="DXA208" s="638"/>
      <c r="DXB208" s="638"/>
      <c r="DXC208" s="638"/>
      <c r="DXD208" s="638"/>
      <c r="DXE208" s="638"/>
      <c r="DXF208" s="638"/>
      <c r="DXG208" s="638"/>
      <c r="DXH208" s="638"/>
      <c r="DXI208" s="638"/>
      <c r="DXJ208" s="638"/>
      <c r="DXK208" s="638"/>
      <c r="DXL208" s="638"/>
      <c r="DXM208" s="638"/>
      <c r="DXN208" s="638"/>
      <c r="DXO208" s="638"/>
      <c r="DXP208" s="638"/>
      <c r="DXQ208" s="638"/>
      <c r="DXR208" s="638"/>
      <c r="DXS208" s="638"/>
      <c r="DXT208" s="638"/>
      <c r="DXU208" s="638"/>
      <c r="DXV208" s="638"/>
      <c r="DXW208" s="638"/>
      <c r="DXX208" s="638"/>
      <c r="DXY208" s="638"/>
      <c r="DXZ208" s="638"/>
      <c r="DYA208" s="638"/>
      <c r="DYB208" s="638"/>
      <c r="DYC208" s="638"/>
      <c r="DYD208" s="638"/>
      <c r="DYE208" s="638"/>
      <c r="DYF208" s="638"/>
      <c r="DYG208" s="638"/>
      <c r="DYH208" s="638"/>
      <c r="DYI208" s="638"/>
      <c r="DYJ208" s="638"/>
      <c r="DYK208" s="638"/>
      <c r="DYL208" s="638"/>
      <c r="DYM208" s="638"/>
      <c r="DYN208" s="638"/>
      <c r="DYO208" s="638"/>
      <c r="DYP208" s="638"/>
      <c r="DYQ208" s="638"/>
      <c r="DYR208" s="638"/>
      <c r="DYS208" s="638"/>
      <c r="DYT208" s="638"/>
      <c r="DYU208" s="638"/>
      <c r="DYV208" s="638"/>
      <c r="DYW208" s="638"/>
      <c r="DYX208" s="638"/>
      <c r="DYY208" s="638"/>
      <c r="DYZ208" s="638"/>
      <c r="DZA208" s="638"/>
      <c r="DZB208" s="638"/>
      <c r="DZC208" s="638"/>
      <c r="DZD208" s="638"/>
      <c r="DZE208" s="638"/>
      <c r="DZF208" s="638"/>
      <c r="DZG208" s="638"/>
      <c r="DZH208" s="638"/>
      <c r="DZI208" s="638"/>
      <c r="DZJ208" s="638"/>
      <c r="DZK208" s="638"/>
      <c r="DZL208" s="638"/>
      <c r="DZM208" s="638"/>
      <c r="DZN208" s="638"/>
      <c r="DZO208" s="638"/>
      <c r="DZP208" s="638"/>
      <c r="DZQ208" s="638"/>
      <c r="DZR208" s="638"/>
      <c r="DZS208" s="638"/>
      <c r="DZT208" s="638"/>
      <c r="DZU208" s="638"/>
      <c r="DZV208" s="638"/>
      <c r="DZW208" s="638"/>
      <c r="DZX208" s="638"/>
      <c r="DZY208" s="638"/>
      <c r="DZZ208" s="638"/>
      <c r="EAA208" s="638"/>
      <c r="EAB208" s="638"/>
      <c r="EAC208" s="638"/>
      <c r="EAD208" s="638"/>
      <c r="EAE208" s="638"/>
      <c r="EAF208" s="638"/>
      <c r="EAG208" s="638"/>
      <c r="EAH208" s="638"/>
      <c r="EAI208" s="638"/>
      <c r="EAJ208" s="638"/>
      <c r="EAK208" s="638"/>
      <c r="EAL208" s="638"/>
      <c r="EAM208" s="638"/>
      <c r="EAN208" s="638"/>
      <c r="EAO208" s="638"/>
      <c r="EAP208" s="638"/>
      <c r="EAQ208" s="638"/>
      <c r="EAR208" s="638"/>
      <c r="EAS208" s="638"/>
      <c r="EAT208" s="638"/>
      <c r="EAU208" s="638"/>
      <c r="EAV208" s="638"/>
      <c r="EAW208" s="638"/>
      <c r="EAX208" s="638"/>
      <c r="EAY208" s="638"/>
      <c r="EAZ208" s="638"/>
      <c r="EBA208" s="638"/>
      <c r="EBB208" s="638"/>
      <c r="EBC208" s="638"/>
      <c r="EBD208" s="638"/>
      <c r="EBE208" s="638"/>
      <c r="EBF208" s="638"/>
      <c r="EBG208" s="638"/>
      <c r="EBH208" s="638"/>
      <c r="EBI208" s="638"/>
      <c r="EBJ208" s="638"/>
      <c r="EBK208" s="638"/>
      <c r="EBL208" s="638"/>
      <c r="EBM208" s="638"/>
      <c r="EBN208" s="638"/>
      <c r="EBO208" s="638"/>
      <c r="EBP208" s="638"/>
      <c r="EBQ208" s="638"/>
      <c r="EBR208" s="638"/>
      <c r="EBS208" s="638"/>
      <c r="EBT208" s="638"/>
      <c r="EBU208" s="638"/>
      <c r="EBV208" s="638"/>
      <c r="EBW208" s="638"/>
      <c r="EBX208" s="638"/>
      <c r="EBY208" s="638"/>
      <c r="EBZ208" s="638"/>
      <c r="ECA208" s="638"/>
      <c r="ECB208" s="638"/>
      <c r="ECC208" s="638"/>
      <c r="ECD208" s="638"/>
      <c r="ECE208" s="638"/>
      <c r="ECF208" s="638"/>
      <c r="ECG208" s="638"/>
      <c r="ECH208" s="638"/>
      <c r="ECI208" s="638"/>
      <c r="ECJ208" s="638"/>
      <c r="ECK208" s="638"/>
      <c r="ECL208" s="638"/>
      <c r="ECM208" s="638"/>
      <c r="ECN208" s="638"/>
      <c r="ECO208" s="638"/>
      <c r="ECP208" s="638"/>
      <c r="ECQ208" s="638"/>
      <c r="ECR208" s="638"/>
      <c r="ECS208" s="638"/>
      <c r="ECT208" s="638"/>
      <c r="ECU208" s="638"/>
      <c r="ECV208" s="638"/>
      <c r="ECW208" s="638"/>
      <c r="ECX208" s="638"/>
      <c r="ECY208" s="638"/>
      <c r="ECZ208" s="638"/>
      <c r="EDA208" s="638"/>
      <c r="EDB208" s="638"/>
      <c r="EDC208" s="638"/>
      <c r="EDD208" s="638"/>
      <c r="EDE208" s="638"/>
      <c r="EDF208" s="638"/>
      <c r="EDG208" s="638"/>
      <c r="EDH208" s="638"/>
      <c r="EDI208" s="638"/>
      <c r="EDJ208" s="638"/>
      <c r="EDK208" s="638"/>
      <c r="EDL208" s="638"/>
      <c r="EDM208" s="638"/>
      <c r="EDN208" s="638"/>
      <c r="EDO208" s="638"/>
      <c r="EDP208" s="638"/>
      <c r="EDQ208" s="638"/>
      <c r="EDR208" s="638"/>
      <c r="EDS208" s="638"/>
      <c r="EDT208" s="638"/>
      <c r="EDU208" s="638"/>
      <c r="EDV208" s="638"/>
      <c r="EDW208" s="638"/>
      <c r="EDX208" s="638"/>
      <c r="EDY208" s="638"/>
      <c r="EDZ208" s="638"/>
      <c r="EEA208" s="638"/>
      <c r="EEB208" s="638"/>
      <c r="EEC208" s="638"/>
      <c r="EED208" s="638"/>
      <c r="EEE208" s="638"/>
      <c r="EEF208" s="638"/>
      <c r="EEG208" s="638"/>
      <c r="EEH208" s="638"/>
      <c r="EEI208" s="638"/>
      <c r="EEJ208" s="638"/>
      <c r="EEK208" s="638"/>
      <c r="EEL208" s="638"/>
      <c r="EEM208" s="638"/>
      <c r="EEN208" s="638"/>
      <c r="EEO208" s="638"/>
      <c r="EEP208" s="638"/>
      <c r="EEQ208" s="638"/>
      <c r="EER208" s="638"/>
      <c r="EES208" s="638"/>
      <c r="EET208" s="638"/>
      <c r="EEU208" s="638"/>
      <c r="EEV208" s="638"/>
      <c r="EEW208" s="638"/>
      <c r="EEX208" s="638"/>
      <c r="EEY208" s="638"/>
      <c r="EEZ208" s="638"/>
      <c r="EFA208" s="638"/>
      <c r="EFB208" s="638"/>
      <c r="EFC208" s="638"/>
      <c r="EFD208" s="638"/>
      <c r="EFE208" s="638"/>
      <c r="EFF208" s="638"/>
      <c r="EFG208" s="638"/>
      <c r="EFH208" s="638"/>
      <c r="EFI208" s="638"/>
      <c r="EFJ208" s="638"/>
      <c r="EFK208" s="638"/>
      <c r="EFL208" s="638"/>
      <c r="EFM208" s="638"/>
      <c r="EFN208" s="638"/>
      <c r="EFO208" s="638"/>
      <c r="EFP208" s="638"/>
      <c r="EFQ208" s="638"/>
      <c r="EFR208" s="638"/>
      <c r="EFS208" s="638"/>
      <c r="EFT208" s="638"/>
      <c r="EFU208" s="638"/>
      <c r="EFV208" s="638"/>
      <c r="EFW208" s="638"/>
      <c r="EFX208" s="638"/>
      <c r="EFY208" s="638"/>
      <c r="EFZ208" s="638"/>
      <c r="EGA208" s="638"/>
      <c r="EGB208" s="638"/>
      <c r="EGC208" s="638"/>
      <c r="EGD208" s="638"/>
      <c r="EGE208" s="638"/>
      <c r="EGF208" s="638"/>
      <c r="EGG208" s="638"/>
      <c r="EGH208" s="638"/>
      <c r="EGI208" s="638"/>
      <c r="EGJ208" s="638"/>
      <c r="EGK208" s="638"/>
      <c r="EGL208" s="638"/>
      <c r="EGM208" s="638"/>
      <c r="EGN208" s="638"/>
      <c r="EGO208" s="638"/>
      <c r="EGP208" s="638"/>
      <c r="EGQ208" s="638"/>
      <c r="EGR208" s="638"/>
      <c r="EGS208" s="638"/>
      <c r="EGT208" s="638"/>
      <c r="EGU208" s="638"/>
      <c r="EGV208" s="638"/>
      <c r="EGW208" s="638"/>
      <c r="EGX208" s="638"/>
      <c r="EGY208" s="638"/>
      <c r="EGZ208" s="638"/>
      <c r="EHA208" s="638"/>
      <c r="EHB208" s="638"/>
      <c r="EHC208" s="638"/>
      <c r="EHD208" s="638"/>
      <c r="EHE208" s="638"/>
      <c r="EHF208" s="638"/>
      <c r="EHG208" s="638"/>
      <c r="EHH208" s="638"/>
      <c r="EHI208" s="638"/>
      <c r="EHJ208" s="638"/>
      <c r="EHK208" s="638"/>
      <c r="EHL208" s="638"/>
      <c r="EHM208" s="638"/>
      <c r="EHN208" s="638"/>
      <c r="EHO208" s="638"/>
      <c r="EHP208" s="638"/>
      <c r="EHQ208" s="638"/>
      <c r="EHR208" s="638"/>
      <c r="EHS208" s="638"/>
      <c r="EHT208" s="638"/>
      <c r="EHU208" s="638"/>
      <c r="EHV208" s="638"/>
      <c r="EHW208" s="638"/>
      <c r="EHX208" s="638"/>
      <c r="EHY208" s="638"/>
      <c r="EHZ208" s="638"/>
      <c r="EIA208" s="638"/>
      <c r="EIB208" s="638"/>
      <c r="EIC208" s="638"/>
      <c r="EID208" s="638"/>
      <c r="EIE208" s="638"/>
      <c r="EIF208" s="638"/>
      <c r="EIG208" s="638"/>
      <c r="EIH208" s="638"/>
      <c r="EII208" s="638"/>
      <c r="EIJ208" s="638"/>
      <c r="EIK208" s="638"/>
      <c r="EIL208" s="638"/>
      <c r="EIM208" s="638"/>
      <c r="EIN208" s="638"/>
      <c r="EIO208" s="638"/>
      <c r="EIP208" s="638"/>
      <c r="EIQ208" s="638"/>
      <c r="EIR208" s="638"/>
      <c r="EIS208" s="638"/>
      <c r="EIT208" s="638"/>
      <c r="EIU208" s="638"/>
      <c r="EIV208" s="638"/>
      <c r="EIW208" s="638"/>
      <c r="EIX208" s="638"/>
      <c r="EIY208" s="638"/>
      <c r="EIZ208" s="638"/>
      <c r="EJA208" s="638"/>
      <c r="EJB208" s="638"/>
      <c r="EJC208" s="638"/>
      <c r="EJD208" s="638"/>
      <c r="EJE208" s="638"/>
      <c r="EJF208" s="638"/>
      <c r="EJG208" s="638"/>
      <c r="EJH208" s="638"/>
      <c r="EJI208" s="638"/>
      <c r="EJJ208" s="638"/>
      <c r="EJK208" s="638"/>
      <c r="EJL208" s="638"/>
      <c r="EJM208" s="638"/>
      <c r="EJN208" s="638"/>
      <c r="EJO208" s="638"/>
      <c r="EJP208" s="638"/>
      <c r="EJQ208" s="638"/>
      <c r="EJR208" s="638"/>
      <c r="EJS208" s="638"/>
      <c r="EJT208" s="638"/>
      <c r="EJU208" s="638"/>
      <c r="EJV208" s="638"/>
      <c r="EJW208" s="638"/>
      <c r="EJX208" s="638"/>
      <c r="EJY208" s="638"/>
      <c r="EJZ208" s="638"/>
      <c r="EKA208" s="638"/>
      <c r="EKB208" s="638"/>
      <c r="EKC208" s="638"/>
      <c r="EKD208" s="638"/>
      <c r="EKE208" s="638"/>
      <c r="EKF208" s="638"/>
      <c r="EKG208" s="638"/>
      <c r="EKH208" s="638"/>
      <c r="EKI208" s="638"/>
      <c r="EKJ208" s="638"/>
      <c r="EKK208" s="638"/>
      <c r="EKL208" s="638"/>
      <c r="EKM208" s="638"/>
      <c r="EKN208" s="638"/>
      <c r="EKO208" s="638"/>
      <c r="EKP208" s="638"/>
      <c r="EKQ208" s="638"/>
      <c r="EKR208" s="638"/>
      <c r="EKS208" s="638"/>
      <c r="EKT208" s="638"/>
      <c r="EKU208" s="638"/>
      <c r="EKV208" s="638"/>
      <c r="EKW208" s="638"/>
      <c r="EKX208" s="638"/>
      <c r="EKY208" s="638"/>
      <c r="EKZ208" s="638"/>
      <c r="ELA208" s="638"/>
      <c r="ELB208" s="638"/>
      <c r="ELC208" s="638"/>
      <c r="ELD208" s="638"/>
      <c r="ELE208" s="638"/>
      <c r="ELF208" s="638"/>
      <c r="ELG208" s="638"/>
      <c r="ELH208" s="638"/>
      <c r="ELI208" s="638"/>
      <c r="ELJ208" s="638"/>
      <c r="ELK208" s="638"/>
      <c r="ELL208" s="638"/>
      <c r="ELM208" s="638"/>
      <c r="ELN208" s="638"/>
      <c r="ELO208" s="638"/>
      <c r="ELP208" s="638"/>
      <c r="ELQ208" s="638"/>
      <c r="ELR208" s="638"/>
      <c r="ELS208" s="638"/>
      <c r="ELT208" s="638"/>
      <c r="ELU208" s="638"/>
      <c r="ELV208" s="638"/>
      <c r="ELW208" s="638"/>
      <c r="ELX208" s="638"/>
      <c r="ELY208" s="638"/>
      <c r="ELZ208" s="638"/>
      <c r="EMA208" s="638"/>
      <c r="EMB208" s="638"/>
      <c r="EMC208" s="638"/>
      <c r="EMD208" s="638"/>
      <c r="EME208" s="638"/>
      <c r="EMF208" s="638"/>
      <c r="EMG208" s="638"/>
      <c r="EMH208" s="638"/>
      <c r="EMI208" s="638"/>
      <c r="EMJ208" s="638"/>
      <c r="EMK208" s="638"/>
      <c r="EML208" s="638"/>
      <c r="EMM208" s="638"/>
      <c r="EMN208" s="638"/>
      <c r="EMO208" s="638"/>
      <c r="EMP208" s="638"/>
      <c r="EMQ208" s="638"/>
      <c r="EMR208" s="638"/>
      <c r="EMS208" s="638"/>
      <c r="EMT208" s="638"/>
      <c r="EMU208" s="638"/>
      <c r="EMV208" s="638"/>
      <c r="EMW208" s="638"/>
      <c r="EMX208" s="638"/>
      <c r="EMY208" s="638"/>
      <c r="EMZ208" s="638"/>
      <c r="ENA208" s="638"/>
      <c r="ENB208" s="638"/>
      <c r="ENC208" s="638"/>
      <c r="END208" s="638"/>
      <c r="ENE208" s="638"/>
      <c r="ENF208" s="638"/>
      <c r="ENG208" s="638"/>
      <c r="ENH208" s="638"/>
      <c r="ENI208" s="638"/>
      <c r="ENJ208" s="638"/>
      <c r="ENK208" s="638"/>
      <c r="ENL208" s="638"/>
      <c r="ENM208" s="638"/>
      <c r="ENN208" s="638"/>
      <c r="ENO208" s="638"/>
      <c r="ENP208" s="638"/>
      <c r="ENQ208" s="638"/>
      <c r="ENR208" s="638"/>
      <c r="ENS208" s="638"/>
      <c r="ENT208" s="638"/>
      <c r="ENU208" s="638"/>
      <c r="ENV208" s="638"/>
      <c r="ENW208" s="638"/>
      <c r="ENX208" s="638"/>
      <c r="ENY208" s="638"/>
      <c r="ENZ208" s="638"/>
      <c r="EOA208" s="638"/>
      <c r="EOB208" s="638"/>
      <c r="EOC208" s="638"/>
      <c r="EOD208" s="638"/>
      <c r="EOE208" s="638"/>
      <c r="EOF208" s="638"/>
      <c r="EOG208" s="638"/>
      <c r="EOH208" s="638"/>
      <c r="EOI208" s="638"/>
      <c r="EOJ208" s="638"/>
      <c r="EOK208" s="638"/>
      <c r="EOL208" s="638"/>
      <c r="EOM208" s="638"/>
      <c r="EON208" s="638"/>
      <c r="EOO208" s="638"/>
      <c r="EOP208" s="638"/>
      <c r="EOQ208" s="638"/>
      <c r="EOR208" s="638"/>
      <c r="EOS208" s="638"/>
      <c r="EOT208" s="638"/>
      <c r="EOU208" s="638"/>
      <c r="EOV208" s="638"/>
      <c r="EOW208" s="638"/>
      <c r="EOX208" s="638"/>
      <c r="EOY208" s="638"/>
      <c r="EOZ208" s="638"/>
      <c r="EPA208" s="638"/>
      <c r="EPB208" s="638"/>
      <c r="EPC208" s="638"/>
      <c r="EPD208" s="638"/>
      <c r="EPE208" s="638"/>
      <c r="EPF208" s="638"/>
      <c r="EPG208" s="638"/>
      <c r="EPH208" s="638"/>
      <c r="EPI208" s="638"/>
      <c r="EPJ208" s="638"/>
      <c r="EPK208" s="638"/>
      <c r="EPL208" s="638"/>
      <c r="EPM208" s="638"/>
      <c r="EPN208" s="638"/>
      <c r="EPO208" s="638"/>
      <c r="EPP208" s="638"/>
      <c r="EPQ208" s="638"/>
      <c r="EPR208" s="638"/>
      <c r="EPS208" s="638"/>
      <c r="EPT208" s="638"/>
      <c r="EPU208" s="638"/>
      <c r="EPV208" s="638"/>
      <c r="EPW208" s="638"/>
      <c r="EPX208" s="638"/>
      <c r="EPY208" s="638"/>
      <c r="EPZ208" s="638"/>
      <c r="EQA208" s="638"/>
      <c r="EQB208" s="638"/>
      <c r="EQC208" s="638"/>
      <c r="EQD208" s="638"/>
      <c r="EQE208" s="638"/>
      <c r="EQF208" s="638"/>
      <c r="EQG208" s="638"/>
      <c r="EQH208" s="638"/>
      <c r="EQI208" s="638"/>
      <c r="EQJ208" s="638"/>
      <c r="EQK208" s="638"/>
      <c r="EQL208" s="638"/>
      <c r="EQM208" s="638"/>
      <c r="EQN208" s="638"/>
      <c r="EQO208" s="638"/>
      <c r="EQP208" s="638"/>
      <c r="EQQ208" s="638"/>
      <c r="EQR208" s="638"/>
      <c r="EQS208" s="638"/>
      <c r="EQT208" s="638"/>
      <c r="EQU208" s="638"/>
      <c r="EQV208" s="638"/>
      <c r="EQW208" s="638"/>
      <c r="EQX208" s="638"/>
      <c r="EQY208" s="638"/>
      <c r="EQZ208" s="638"/>
      <c r="ERA208" s="638"/>
      <c r="ERB208" s="638"/>
      <c r="ERC208" s="638"/>
      <c r="ERD208" s="638"/>
      <c r="ERE208" s="638"/>
      <c r="ERF208" s="638"/>
      <c r="ERG208" s="638"/>
      <c r="ERH208" s="638"/>
      <c r="ERI208" s="638"/>
      <c r="ERJ208" s="638"/>
      <c r="ERK208" s="638"/>
      <c r="ERL208" s="638"/>
      <c r="ERM208" s="638"/>
      <c r="ERN208" s="638"/>
      <c r="ERO208" s="638"/>
      <c r="ERP208" s="638"/>
      <c r="ERQ208" s="638"/>
      <c r="ERR208" s="638"/>
      <c r="ERS208" s="638"/>
      <c r="ERT208" s="638"/>
      <c r="ERU208" s="638"/>
      <c r="ERV208" s="638"/>
      <c r="ERW208" s="638"/>
      <c r="ERX208" s="638"/>
      <c r="ERY208" s="638"/>
      <c r="ERZ208" s="638"/>
      <c r="ESA208" s="638"/>
      <c r="ESB208" s="638"/>
      <c r="ESC208" s="638"/>
      <c r="ESD208" s="638"/>
      <c r="ESE208" s="638"/>
      <c r="ESF208" s="638"/>
      <c r="ESG208" s="638"/>
      <c r="ESH208" s="638"/>
      <c r="ESI208" s="638"/>
      <c r="ESJ208" s="638"/>
      <c r="ESK208" s="638"/>
      <c r="ESL208" s="638"/>
      <c r="ESM208" s="638"/>
      <c r="ESN208" s="638"/>
      <c r="ESO208" s="638"/>
      <c r="ESP208" s="638"/>
      <c r="ESQ208" s="638"/>
      <c r="ESR208" s="638"/>
      <c r="ESS208" s="638"/>
      <c r="EST208" s="638"/>
      <c r="ESU208" s="638"/>
      <c r="ESV208" s="638"/>
      <c r="ESW208" s="638"/>
      <c r="ESX208" s="638"/>
      <c r="ESY208" s="638"/>
      <c r="ESZ208" s="638"/>
      <c r="ETA208" s="638"/>
      <c r="ETB208" s="638"/>
      <c r="ETC208" s="638"/>
      <c r="ETD208" s="638"/>
      <c r="ETE208" s="638"/>
      <c r="ETF208" s="638"/>
      <c r="ETG208" s="638"/>
      <c r="ETH208" s="638"/>
      <c r="ETI208" s="638"/>
      <c r="ETJ208" s="638"/>
      <c r="ETK208" s="638"/>
      <c r="ETL208" s="638"/>
      <c r="ETM208" s="638"/>
      <c r="ETN208" s="638"/>
      <c r="ETO208" s="638"/>
      <c r="ETP208" s="638"/>
      <c r="ETQ208" s="638"/>
      <c r="ETR208" s="638"/>
      <c r="ETS208" s="638"/>
      <c r="ETT208" s="638"/>
      <c r="ETU208" s="638"/>
      <c r="ETV208" s="638"/>
      <c r="ETW208" s="638"/>
      <c r="ETX208" s="638"/>
      <c r="ETY208" s="638"/>
      <c r="ETZ208" s="638"/>
      <c r="EUA208" s="638"/>
      <c r="EUB208" s="638"/>
      <c r="EUC208" s="638"/>
      <c r="EUD208" s="638"/>
      <c r="EUE208" s="638"/>
      <c r="EUF208" s="638"/>
      <c r="EUG208" s="638"/>
      <c r="EUH208" s="638"/>
      <c r="EUI208" s="638"/>
      <c r="EUJ208" s="638"/>
      <c r="EUK208" s="638"/>
      <c r="EUL208" s="638"/>
      <c r="EUM208" s="638"/>
      <c r="EUN208" s="638"/>
      <c r="EUO208" s="638"/>
      <c r="EUP208" s="638"/>
      <c r="EUQ208" s="638"/>
      <c r="EUR208" s="638"/>
      <c r="EUS208" s="638"/>
      <c r="EUT208" s="638"/>
      <c r="EUU208" s="638"/>
      <c r="EUV208" s="638"/>
      <c r="EUW208" s="638"/>
      <c r="EUX208" s="638"/>
      <c r="EUY208" s="638"/>
      <c r="EUZ208" s="638"/>
      <c r="EVA208" s="638"/>
      <c r="EVB208" s="638"/>
      <c r="EVC208" s="638"/>
      <c r="EVD208" s="638"/>
      <c r="EVE208" s="638"/>
      <c r="EVF208" s="638"/>
      <c r="EVG208" s="638"/>
      <c r="EVH208" s="638"/>
      <c r="EVI208" s="638"/>
      <c r="EVJ208" s="638"/>
      <c r="EVK208" s="638"/>
      <c r="EVL208" s="638"/>
      <c r="EVM208" s="638"/>
      <c r="EVN208" s="638"/>
      <c r="EVO208" s="638"/>
      <c r="EVP208" s="638"/>
      <c r="EVQ208" s="638"/>
      <c r="EVR208" s="638"/>
      <c r="EVS208" s="638"/>
      <c r="EVT208" s="638"/>
      <c r="EVU208" s="638"/>
      <c r="EVV208" s="638"/>
      <c r="EVW208" s="638"/>
      <c r="EVX208" s="638"/>
      <c r="EVY208" s="638"/>
      <c r="EVZ208" s="638"/>
      <c r="EWA208" s="638"/>
      <c r="EWB208" s="638"/>
      <c r="EWC208" s="638"/>
      <c r="EWD208" s="638"/>
      <c r="EWE208" s="638"/>
      <c r="EWF208" s="638"/>
      <c r="EWG208" s="638"/>
      <c r="EWH208" s="638"/>
      <c r="EWI208" s="638"/>
      <c r="EWJ208" s="638"/>
      <c r="EWK208" s="638"/>
      <c r="EWL208" s="638"/>
      <c r="EWM208" s="638"/>
      <c r="EWN208" s="638"/>
      <c r="EWO208" s="638"/>
      <c r="EWP208" s="638"/>
      <c r="EWQ208" s="638"/>
      <c r="EWR208" s="638"/>
      <c r="EWS208" s="638"/>
      <c r="EWT208" s="638"/>
      <c r="EWU208" s="638"/>
      <c r="EWV208" s="638"/>
      <c r="EWW208" s="638"/>
      <c r="EWX208" s="638"/>
      <c r="EWY208" s="638"/>
      <c r="EWZ208" s="638"/>
      <c r="EXA208" s="638"/>
      <c r="EXB208" s="638"/>
      <c r="EXC208" s="638"/>
      <c r="EXD208" s="638"/>
      <c r="EXE208" s="638"/>
      <c r="EXF208" s="638"/>
      <c r="EXG208" s="638"/>
      <c r="EXH208" s="638"/>
      <c r="EXI208" s="638"/>
      <c r="EXJ208" s="638"/>
      <c r="EXK208" s="638"/>
      <c r="EXL208" s="638"/>
      <c r="EXM208" s="638"/>
      <c r="EXN208" s="638"/>
      <c r="EXO208" s="638"/>
      <c r="EXP208" s="638"/>
      <c r="EXQ208" s="638"/>
      <c r="EXR208" s="638"/>
      <c r="EXS208" s="638"/>
      <c r="EXT208" s="638"/>
      <c r="EXU208" s="638"/>
      <c r="EXV208" s="638"/>
      <c r="EXW208" s="638"/>
      <c r="EXX208" s="638"/>
      <c r="EXY208" s="638"/>
      <c r="EXZ208" s="638"/>
      <c r="EYA208" s="638"/>
      <c r="EYB208" s="638"/>
      <c r="EYC208" s="638"/>
      <c r="EYD208" s="638"/>
      <c r="EYE208" s="638"/>
      <c r="EYF208" s="638"/>
      <c r="EYG208" s="638"/>
      <c r="EYH208" s="638"/>
      <c r="EYI208" s="638"/>
      <c r="EYJ208" s="638"/>
      <c r="EYK208" s="638"/>
      <c r="EYL208" s="638"/>
      <c r="EYM208" s="638"/>
      <c r="EYN208" s="638"/>
      <c r="EYO208" s="638"/>
      <c r="EYP208" s="638"/>
      <c r="EYQ208" s="638"/>
      <c r="EYR208" s="638"/>
      <c r="EYS208" s="638"/>
      <c r="EYT208" s="638"/>
      <c r="EYU208" s="638"/>
      <c r="EYV208" s="638"/>
      <c r="EYW208" s="638"/>
      <c r="EYX208" s="638"/>
      <c r="EYY208" s="638"/>
      <c r="EYZ208" s="638"/>
      <c r="EZA208" s="638"/>
      <c r="EZB208" s="638"/>
      <c r="EZC208" s="638"/>
      <c r="EZD208" s="638"/>
      <c r="EZE208" s="638"/>
      <c r="EZF208" s="638"/>
      <c r="EZG208" s="638"/>
      <c r="EZH208" s="638"/>
      <c r="EZI208" s="638"/>
      <c r="EZJ208" s="638"/>
      <c r="EZK208" s="638"/>
      <c r="EZL208" s="638"/>
      <c r="EZM208" s="638"/>
      <c r="EZN208" s="638"/>
      <c r="EZO208" s="638"/>
      <c r="EZP208" s="638"/>
      <c r="EZQ208" s="638"/>
      <c r="EZR208" s="638"/>
      <c r="EZS208" s="638"/>
      <c r="EZT208" s="638"/>
      <c r="EZU208" s="638"/>
      <c r="EZV208" s="638"/>
      <c r="EZW208" s="638"/>
      <c r="EZX208" s="638"/>
      <c r="EZY208" s="638"/>
      <c r="EZZ208" s="638"/>
      <c r="FAA208" s="638"/>
      <c r="FAB208" s="638"/>
      <c r="FAC208" s="638"/>
      <c r="FAD208" s="638"/>
      <c r="FAE208" s="638"/>
      <c r="FAF208" s="638"/>
      <c r="FAG208" s="638"/>
      <c r="FAH208" s="638"/>
      <c r="FAI208" s="638"/>
      <c r="FAJ208" s="638"/>
      <c r="FAK208" s="638"/>
      <c r="FAL208" s="638"/>
      <c r="FAM208" s="638"/>
      <c r="FAN208" s="638"/>
      <c r="FAO208" s="638"/>
      <c r="FAP208" s="638"/>
      <c r="FAQ208" s="638"/>
      <c r="FAR208" s="638"/>
      <c r="FAS208" s="638"/>
      <c r="FAT208" s="638"/>
      <c r="FAU208" s="638"/>
      <c r="FAV208" s="638"/>
      <c r="FAW208" s="638"/>
      <c r="FAX208" s="638"/>
      <c r="FAY208" s="638"/>
      <c r="FAZ208" s="638"/>
      <c r="FBA208" s="638"/>
      <c r="FBB208" s="638"/>
      <c r="FBC208" s="638"/>
      <c r="FBD208" s="638"/>
      <c r="FBE208" s="638"/>
      <c r="FBF208" s="638"/>
      <c r="FBG208" s="638"/>
      <c r="FBH208" s="638"/>
      <c r="FBI208" s="638"/>
      <c r="FBJ208" s="638"/>
      <c r="FBK208" s="638"/>
      <c r="FBL208" s="638"/>
      <c r="FBM208" s="638"/>
      <c r="FBN208" s="638"/>
      <c r="FBO208" s="638"/>
      <c r="FBP208" s="638"/>
      <c r="FBQ208" s="638"/>
      <c r="FBR208" s="638"/>
      <c r="FBS208" s="638"/>
      <c r="FBT208" s="638"/>
      <c r="FBU208" s="638"/>
      <c r="FBV208" s="638"/>
      <c r="FBW208" s="638"/>
      <c r="FBX208" s="638"/>
      <c r="FBY208" s="638"/>
      <c r="FBZ208" s="638"/>
      <c r="FCA208" s="638"/>
      <c r="FCB208" s="638"/>
      <c r="FCC208" s="638"/>
      <c r="FCD208" s="638"/>
      <c r="FCE208" s="638"/>
      <c r="FCF208" s="638"/>
      <c r="FCG208" s="638"/>
      <c r="FCH208" s="638"/>
      <c r="FCI208" s="638"/>
      <c r="FCJ208" s="638"/>
      <c r="FCK208" s="638"/>
      <c r="FCL208" s="638"/>
      <c r="FCM208" s="638"/>
      <c r="FCN208" s="638"/>
      <c r="FCO208" s="638"/>
      <c r="FCP208" s="638"/>
      <c r="FCQ208" s="638"/>
      <c r="FCR208" s="638"/>
      <c r="FCS208" s="638"/>
      <c r="FCT208" s="638"/>
      <c r="FCU208" s="638"/>
      <c r="FCV208" s="638"/>
      <c r="FCW208" s="638"/>
      <c r="FCX208" s="638"/>
      <c r="FCY208" s="638"/>
      <c r="FCZ208" s="638"/>
      <c r="FDA208" s="638"/>
      <c r="FDB208" s="638"/>
      <c r="FDC208" s="638"/>
      <c r="FDD208" s="638"/>
      <c r="FDE208" s="638"/>
      <c r="FDF208" s="638"/>
      <c r="FDG208" s="638"/>
      <c r="FDH208" s="638"/>
      <c r="FDI208" s="638"/>
      <c r="FDJ208" s="638"/>
      <c r="FDK208" s="638"/>
      <c r="FDL208" s="638"/>
      <c r="FDM208" s="638"/>
      <c r="FDN208" s="638"/>
      <c r="FDO208" s="638"/>
      <c r="FDP208" s="638"/>
      <c r="FDQ208" s="638"/>
      <c r="FDR208" s="638"/>
      <c r="FDS208" s="638"/>
      <c r="FDT208" s="638"/>
      <c r="FDU208" s="638"/>
      <c r="FDV208" s="638"/>
      <c r="FDW208" s="638"/>
      <c r="FDX208" s="638"/>
      <c r="FDY208" s="638"/>
      <c r="FDZ208" s="638"/>
      <c r="FEA208" s="638"/>
      <c r="FEB208" s="638"/>
      <c r="FEC208" s="638"/>
      <c r="FED208" s="638"/>
      <c r="FEE208" s="638"/>
      <c r="FEF208" s="638"/>
      <c r="FEG208" s="638"/>
      <c r="FEH208" s="638"/>
      <c r="FEI208" s="638"/>
      <c r="FEJ208" s="638"/>
      <c r="FEK208" s="638"/>
      <c r="FEL208" s="638"/>
      <c r="FEM208" s="638"/>
      <c r="FEN208" s="638"/>
      <c r="FEO208" s="638"/>
      <c r="FEP208" s="638"/>
      <c r="FEQ208" s="638"/>
      <c r="FER208" s="638"/>
      <c r="FES208" s="638"/>
      <c r="FET208" s="638"/>
      <c r="FEU208" s="638"/>
      <c r="FEV208" s="638"/>
      <c r="FEW208" s="638"/>
      <c r="FEX208" s="638"/>
      <c r="FEY208" s="638"/>
      <c r="FEZ208" s="638"/>
      <c r="FFA208" s="638"/>
      <c r="FFB208" s="638"/>
      <c r="FFC208" s="638"/>
      <c r="FFD208" s="638"/>
      <c r="FFE208" s="638"/>
      <c r="FFF208" s="638"/>
      <c r="FFG208" s="638"/>
      <c r="FFH208" s="638"/>
      <c r="FFI208" s="638"/>
      <c r="FFJ208" s="638"/>
      <c r="FFK208" s="638"/>
      <c r="FFL208" s="638"/>
      <c r="FFM208" s="638"/>
      <c r="FFN208" s="638"/>
      <c r="FFO208" s="638"/>
      <c r="FFP208" s="638"/>
      <c r="FFQ208" s="638"/>
      <c r="FFR208" s="638"/>
      <c r="FFS208" s="638"/>
      <c r="FFT208" s="638"/>
      <c r="FFU208" s="638"/>
      <c r="FFV208" s="638"/>
      <c r="FFW208" s="638"/>
      <c r="FFX208" s="638"/>
      <c r="FFY208" s="638"/>
      <c r="FFZ208" s="638"/>
      <c r="FGA208" s="638"/>
      <c r="FGB208" s="638"/>
      <c r="FGC208" s="638"/>
      <c r="FGD208" s="638"/>
      <c r="FGE208" s="638"/>
      <c r="FGF208" s="638"/>
      <c r="FGG208" s="638"/>
      <c r="FGH208" s="638"/>
      <c r="FGI208" s="638"/>
      <c r="FGJ208" s="638"/>
      <c r="FGK208" s="638"/>
      <c r="FGL208" s="638"/>
      <c r="FGM208" s="638"/>
      <c r="FGN208" s="638"/>
      <c r="FGO208" s="638"/>
      <c r="FGP208" s="638"/>
      <c r="FGQ208" s="638"/>
      <c r="FGR208" s="638"/>
      <c r="FGS208" s="638"/>
      <c r="FGT208" s="638"/>
      <c r="FGU208" s="638"/>
      <c r="FGV208" s="638"/>
      <c r="FGW208" s="638"/>
      <c r="FGX208" s="638"/>
      <c r="FGY208" s="638"/>
      <c r="FGZ208" s="638"/>
      <c r="FHA208" s="638"/>
      <c r="FHB208" s="638"/>
      <c r="FHC208" s="638"/>
      <c r="FHD208" s="638"/>
      <c r="FHE208" s="638"/>
      <c r="FHF208" s="638"/>
      <c r="FHG208" s="638"/>
      <c r="FHH208" s="638"/>
      <c r="FHI208" s="638"/>
      <c r="FHJ208" s="638"/>
      <c r="FHK208" s="638"/>
      <c r="FHL208" s="638"/>
      <c r="FHM208" s="638"/>
      <c r="FHN208" s="638"/>
      <c r="FHO208" s="638"/>
      <c r="FHP208" s="638"/>
      <c r="FHQ208" s="638"/>
      <c r="FHR208" s="638"/>
      <c r="FHS208" s="638"/>
      <c r="FHT208" s="638"/>
      <c r="FHU208" s="638"/>
      <c r="FHV208" s="638"/>
      <c r="FHW208" s="638"/>
      <c r="FHX208" s="638"/>
      <c r="FHY208" s="638"/>
      <c r="FHZ208" s="638"/>
      <c r="FIA208" s="638"/>
      <c r="FIB208" s="638"/>
      <c r="FIC208" s="638"/>
      <c r="FID208" s="638"/>
      <c r="FIE208" s="638"/>
      <c r="FIF208" s="638"/>
      <c r="FIG208" s="638"/>
      <c r="FIH208" s="638"/>
      <c r="FII208" s="638"/>
      <c r="FIJ208" s="638"/>
      <c r="FIK208" s="638"/>
      <c r="FIL208" s="638"/>
      <c r="FIM208" s="638"/>
      <c r="FIN208" s="638"/>
      <c r="FIO208" s="638"/>
      <c r="FIP208" s="638"/>
      <c r="FIQ208" s="638"/>
      <c r="FIR208" s="638"/>
      <c r="FIS208" s="638"/>
      <c r="FIT208" s="638"/>
      <c r="FIU208" s="638"/>
      <c r="FIV208" s="638"/>
      <c r="FIW208" s="638"/>
      <c r="FIX208" s="638"/>
      <c r="FIY208" s="638"/>
      <c r="FIZ208" s="638"/>
      <c r="FJA208" s="638"/>
      <c r="FJB208" s="638"/>
      <c r="FJC208" s="638"/>
      <c r="FJD208" s="638"/>
      <c r="FJE208" s="638"/>
      <c r="FJF208" s="638"/>
      <c r="FJG208" s="638"/>
      <c r="FJH208" s="638"/>
      <c r="FJI208" s="638"/>
      <c r="FJJ208" s="638"/>
      <c r="FJK208" s="638"/>
      <c r="FJL208" s="638"/>
      <c r="FJM208" s="638"/>
      <c r="FJN208" s="638"/>
      <c r="FJO208" s="638"/>
      <c r="FJP208" s="638"/>
      <c r="FJQ208" s="638"/>
      <c r="FJR208" s="638"/>
      <c r="FJS208" s="638"/>
      <c r="FJT208" s="638"/>
      <c r="FJU208" s="638"/>
      <c r="FJV208" s="638"/>
      <c r="FJW208" s="638"/>
      <c r="FJX208" s="638"/>
      <c r="FJY208" s="638"/>
      <c r="FJZ208" s="638"/>
      <c r="FKA208" s="638"/>
      <c r="FKB208" s="638"/>
      <c r="FKC208" s="638"/>
      <c r="FKD208" s="638"/>
      <c r="FKE208" s="638"/>
      <c r="FKF208" s="638"/>
      <c r="FKG208" s="638"/>
      <c r="FKH208" s="638"/>
      <c r="FKI208" s="638"/>
      <c r="FKJ208" s="638"/>
      <c r="FKK208" s="638"/>
      <c r="FKL208" s="638"/>
      <c r="FKM208" s="638"/>
      <c r="FKN208" s="638"/>
      <c r="FKO208" s="638"/>
      <c r="FKP208" s="638"/>
      <c r="FKQ208" s="638"/>
      <c r="FKR208" s="638"/>
      <c r="FKS208" s="638"/>
      <c r="FKT208" s="638"/>
      <c r="FKU208" s="638"/>
      <c r="FKV208" s="638"/>
      <c r="FKW208" s="638"/>
      <c r="FKX208" s="638"/>
      <c r="FKY208" s="638"/>
      <c r="FKZ208" s="638"/>
      <c r="FLA208" s="638"/>
      <c r="FLB208" s="638"/>
      <c r="FLC208" s="638"/>
      <c r="FLD208" s="638"/>
      <c r="FLE208" s="638"/>
      <c r="FLF208" s="638"/>
      <c r="FLG208" s="638"/>
      <c r="FLH208" s="638"/>
      <c r="FLI208" s="638"/>
      <c r="FLJ208" s="638"/>
      <c r="FLK208" s="638"/>
      <c r="FLL208" s="638"/>
      <c r="FLM208" s="638"/>
      <c r="FLN208" s="638"/>
      <c r="FLO208" s="638"/>
      <c r="FLP208" s="638"/>
      <c r="FLQ208" s="638"/>
      <c r="FLR208" s="638"/>
      <c r="FLS208" s="638"/>
      <c r="FLT208" s="638"/>
      <c r="FLU208" s="638"/>
      <c r="FLV208" s="638"/>
      <c r="FLW208" s="638"/>
      <c r="FLX208" s="638"/>
      <c r="FLY208" s="638"/>
      <c r="FLZ208" s="638"/>
      <c r="FMA208" s="638"/>
      <c r="FMB208" s="638"/>
      <c r="FMC208" s="638"/>
      <c r="FMD208" s="638"/>
      <c r="FME208" s="638"/>
      <c r="FMF208" s="638"/>
      <c r="FMG208" s="638"/>
      <c r="FMH208" s="638"/>
      <c r="FMI208" s="638"/>
      <c r="FMJ208" s="638"/>
      <c r="FMK208" s="638"/>
      <c r="FML208" s="638"/>
      <c r="FMM208" s="638"/>
      <c r="FMN208" s="638"/>
      <c r="FMO208" s="638"/>
      <c r="FMP208" s="638"/>
      <c r="FMQ208" s="638"/>
      <c r="FMR208" s="638"/>
      <c r="FMS208" s="638"/>
      <c r="FMT208" s="638"/>
      <c r="FMU208" s="638"/>
      <c r="FMV208" s="638"/>
      <c r="FMW208" s="638"/>
      <c r="FMX208" s="638"/>
      <c r="FMY208" s="638"/>
      <c r="FMZ208" s="638"/>
      <c r="FNA208" s="638"/>
      <c r="FNB208" s="638"/>
      <c r="FNC208" s="638"/>
      <c r="FND208" s="638"/>
      <c r="FNE208" s="638"/>
      <c r="FNF208" s="638"/>
      <c r="FNG208" s="638"/>
      <c r="FNH208" s="638"/>
      <c r="FNI208" s="638"/>
      <c r="FNJ208" s="638"/>
      <c r="FNK208" s="638"/>
      <c r="FNL208" s="638"/>
      <c r="FNM208" s="638"/>
      <c r="FNN208" s="638"/>
      <c r="FNO208" s="638"/>
      <c r="FNP208" s="638"/>
      <c r="FNQ208" s="638"/>
      <c r="FNR208" s="638"/>
      <c r="FNS208" s="638"/>
      <c r="FNT208" s="638"/>
      <c r="FNU208" s="638"/>
      <c r="FNV208" s="638"/>
      <c r="FNW208" s="638"/>
      <c r="FNX208" s="638"/>
      <c r="FNY208" s="638"/>
      <c r="FNZ208" s="638"/>
      <c r="FOA208" s="638"/>
      <c r="FOB208" s="638"/>
      <c r="FOC208" s="638"/>
      <c r="FOD208" s="638"/>
      <c r="FOE208" s="638"/>
      <c r="FOF208" s="638"/>
      <c r="FOG208" s="638"/>
      <c r="FOH208" s="638"/>
      <c r="FOI208" s="638"/>
      <c r="FOJ208" s="638"/>
      <c r="FOK208" s="638"/>
      <c r="FOL208" s="638"/>
      <c r="FOM208" s="638"/>
      <c r="FON208" s="638"/>
      <c r="FOO208" s="638"/>
      <c r="FOP208" s="638"/>
      <c r="FOQ208" s="638"/>
      <c r="FOR208" s="638"/>
      <c r="FOS208" s="638"/>
      <c r="FOT208" s="638"/>
      <c r="FOU208" s="638"/>
      <c r="FOV208" s="638"/>
      <c r="FOW208" s="638"/>
      <c r="FOX208" s="638"/>
      <c r="FOY208" s="638"/>
      <c r="FOZ208" s="638"/>
      <c r="FPA208" s="638"/>
      <c r="FPB208" s="638"/>
      <c r="FPC208" s="638"/>
      <c r="FPD208" s="638"/>
      <c r="FPE208" s="638"/>
      <c r="FPF208" s="638"/>
      <c r="FPG208" s="638"/>
      <c r="FPH208" s="638"/>
      <c r="FPI208" s="638"/>
      <c r="FPJ208" s="638"/>
      <c r="FPK208" s="638"/>
      <c r="FPL208" s="638"/>
      <c r="FPM208" s="638"/>
      <c r="FPN208" s="638"/>
      <c r="FPO208" s="638"/>
      <c r="FPP208" s="638"/>
      <c r="FPQ208" s="638"/>
      <c r="FPR208" s="638"/>
      <c r="FPS208" s="638"/>
      <c r="FPT208" s="638"/>
      <c r="FPU208" s="638"/>
      <c r="FPV208" s="638"/>
      <c r="FPW208" s="638"/>
      <c r="FPX208" s="638"/>
      <c r="FPY208" s="638"/>
      <c r="FPZ208" s="638"/>
      <c r="FQA208" s="638"/>
      <c r="FQB208" s="638"/>
      <c r="FQC208" s="638"/>
      <c r="FQD208" s="638"/>
      <c r="FQE208" s="638"/>
      <c r="FQF208" s="638"/>
      <c r="FQG208" s="638"/>
      <c r="FQH208" s="638"/>
      <c r="FQI208" s="638"/>
      <c r="FQJ208" s="638"/>
      <c r="FQK208" s="638"/>
      <c r="FQL208" s="638"/>
      <c r="FQM208" s="638"/>
      <c r="FQN208" s="638"/>
      <c r="FQO208" s="638"/>
      <c r="FQP208" s="638"/>
      <c r="FQQ208" s="638"/>
      <c r="FQR208" s="638"/>
      <c r="FQS208" s="638"/>
      <c r="FQT208" s="638"/>
      <c r="FQU208" s="638"/>
      <c r="FQV208" s="638"/>
      <c r="FQW208" s="638"/>
      <c r="FQX208" s="638"/>
      <c r="FQY208" s="638"/>
      <c r="FQZ208" s="638"/>
      <c r="FRA208" s="638"/>
      <c r="FRB208" s="638"/>
      <c r="FRC208" s="638"/>
      <c r="FRD208" s="638"/>
      <c r="FRE208" s="638"/>
      <c r="FRF208" s="638"/>
      <c r="FRG208" s="638"/>
      <c r="FRH208" s="638"/>
      <c r="FRI208" s="638"/>
      <c r="FRJ208" s="638"/>
      <c r="FRK208" s="638"/>
      <c r="FRL208" s="638"/>
      <c r="FRM208" s="638"/>
      <c r="FRN208" s="638"/>
      <c r="FRO208" s="638"/>
      <c r="FRP208" s="638"/>
      <c r="FRQ208" s="638"/>
      <c r="FRR208" s="638"/>
      <c r="FRS208" s="638"/>
      <c r="FRT208" s="638"/>
      <c r="FRU208" s="638"/>
      <c r="FRV208" s="638"/>
      <c r="FRW208" s="638"/>
      <c r="FRX208" s="638"/>
      <c r="FRY208" s="638"/>
      <c r="FRZ208" s="638"/>
      <c r="FSA208" s="638"/>
      <c r="FSB208" s="638"/>
      <c r="FSC208" s="638"/>
      <c r="FSD208" s="638"/>
      <c r="FSE208" s="638"/>
      <c r="FSF208" s="638"/>
      <c r="FSG208" s="638"/>
      <c r="FSH208" s="638"/>
      <c r="FSI208" s="638"/>
      <c r="FSJ208" s="638"/>
      <c r="FSK208" s="638"/>
      <c r="FSL208" s="638"/>
      <c r="FSM208" s="638"/>
      <c r="FSN208" s="638"/>
      <c r="FSO208" s="638"/>
      <c r="FSP208" s="638"/>
      <c r="FSQ208" s="638"/>
      <c r="FSR208" s="638"/>
      <c r="FSS208" s="638"/>
      <c r="FST208" s="638"/>
      <c r="FSU208" s="638"/>
      <c r="FSV208" s="638"/>
      <c r="FSW208" s="638"/>
      <c r="FSX208" s="638"/>
      <c r="FSY208" s="638"/>
      <c r="FSZ208" s="638"/>
      <c r="FTA208" s="638"/>
      <c r="FTB208" s="638"/>
      <c r="FTC208" s="638"/>
      <c r="FTD208" s="638"/>
      <c r="FTE208" s="638"/>
      <c r="FTF208" s="638"/>
      <c r="FTG208" s="638"/>
      <c r="FTH208" s="638"/>
      <c r="FTI208" s="638"/>
      <c r="FTJ208" s="638"/>
      <c r="FTK208" s="638"/>
      <c r="FTL208" s="638"/>
      <c r="FTM208" s="638"/>
      <c r="FTN208" s="638"/>
      <c r="FTO208" s="638"/>
      <c r="FTP208" s="638"/>
      <c r="FTQ208" s="638"/>
      <c r="FTR208" s="638"/>
      <c r="FTS208" s="638"/>
      <c r="FTT208" s="638"/>
      <c r="FTU208" s="638"/>
      <c r="FTV208" s="638"/>
      <c r="FTW208" s="638"/>
      <c r="FTX208" s="638"/>
      <c r="FTY208" s="638"/>
      <c r="FTZ208" s="638"/>
      <c r="FUA208" s="638"/>
      <c r="FUB208" s="638"/>
      <c r="FUC208" s="638"/>
      <c r="FUD208" s="638"/>
      <c r="FUE208" s="638"/>
      <c r="FUF208" s="638"/>
      <c r="FUG208" s="638"/>
      <c r="FUH208" s="638"/>
      <c r="FUI208" s="638"/>
      <c r="FUJ208" s="638"/>
      <c r="FUK208" s="638"/>
      <c r="FUL208" s="638"/>
      <c r="FUM208" s="638"/>
      <c r="FUN208" s="638"/>
      <c r="FUO208" s="638"/>
      <c r="FUP208" s="638"/>
      <c r="FUQ208" s="638"/>
      <c r="FUR208" s="638"/>
      <c r="FUS208" s="638"/>
      <c r="FUT208" s="638"/>
      <c r="FUU208" s="638"/>
      <c r="FUV208" s="638"/>
      <c r="FUW208" s="638"/>
      <c r="FUX208" s="638"/>
      <c r="FUY208" s="638"/>
      <c r="FUZ208" s="638"/>
      <c r="FVA208" s="638"/>
      <c r="FVB208" s="638"/>
      <c r="FVC208" s="638"/>
      <c r="FVD208" s="638"/>
      <c r="FVE208" s="638"/>
      <c r="FVF208" s="638"/>
      <c r="FVG208" s="638"/>
      <c r="FVH208" s="638"/>
      <c r="FVI208" s="638"/>
      <c r="FVJ208" s="638"/>
      <c r="FVK208" s="638"/>
      <c r="FVL208" s="638"/>
      <c r="FVM208" s="638"/>
      <c r="FVN208" s="638"/>
      <c r="FVO208" s="638"/>
      <c r="FVP208" s="638"/>
      <c r="FVQ208" s="638"/>
      <c r="FVR208" s="638"/>
      <c r="FVS208" s="638"/>
      <c r="FVT208" s="638"/>
      <c r="FVU208" s="638"/>
      <c r="FVV208" s="638"/>
      <c r="FVW208" s="638"/>
      <c r="FVX208" s="638"/>
      <c r="FVY208" s="638"/>
      <c r="FVZ208" s="638"/>
      <c r="FWA208" s="638"/>
      <c r="FWB208" s="638"/>
      <c r="FWC208" s="638"/>
      <c r="FWD208" s="638"/>
      <c r="FWE208" s="638"/>
      <c r="FWF208" s="638"/>
      <c r="FWG208" s="638"/>
      <c r="FWH208" s="638"/>
      <c r="FWI208" s="638"/>
      <c r="FWJ208" s="638"/>
      <c r="FWK208" s="638"/>
      <c r="FWL208" s="638"/>
      <c r="FWM208" s="638"/>
      <c r="FWN208" s="638"/>
      <c r="FWO208" s="638"/>
      <c r="FWP208" s="638"/>
      <c r="FWQ208" s="638"/>
      <c r="FWR208" s="638"/>
      <c r="FWS208" s="638"/>
      <c r="FWT208" s="638"/>
      <c r="FWU208" s="638"/>
      <c r="FWV208" s="638"/>
      <c r="FWW208" s="638"/>
      <c r="FWX208" s="638"/>
      <c r="FWY208" s="638"/>
      <c r="FWZ208" s="638"/>
      <c r="FXA208" s="638"/>
      <c r="FXB208" s="638"/>
      <c r="FXC208" s="638"/>
      <c r="FXD208" s="638"/>
      <c r="FXE208" s="638"/>
      <c r="FXF208" s="638"/>
      <c r="FXG208" s="638"/>
      <c r="FXH208" s="638"/>
      <c r="FXI208" s="638"/>
      <c r="FXJ208" s="638"/>
      <c r="FXK208" s="638"/>
      <c r="FXL208" s="638"/>
      <c r="FXM208" s="638"/>
      <c r="FXN208" s="638"/>
      <c r="FXO208" s="638"/>
      <c r="FXP208" s="638"/>
      <c r="FXQ208" s="638"/>
      <c r="FXR208" s="638"/>
      <c r="FXS208" s="638"/>
      <c r="FXT208" s="638"/>
      <c r="FXU208" s="638"/>
      <c r="FXV208" s="638"/>
      <c r="FXW208" s="638"/>
      <c r="FXX208" s="638"/>
      <c r="FXY208" s="638"/>
      <c r="FXZ208" s="638"/>
      <c r="FYA208" s="638"/>
      <c r="FYB208" s="638"/>
      <c r="FYC208" s="638"/>
      <c r="FYD208" s="638"/>
      <c r="FYE208" s="638"/>
      <c r="FYF208" s="638"/>
      <c r="FYG208" s="638"/>
      <c r="FYH208" s="638"/>
      <c r="FYI208" s="638"/>
      <c r="FYJ208" s="638"/>
      <c r="FYK208" s="638"/>
      <c r="FYL208" s="638"/>
      <c r="FYM208" s="638"/>
      <c r="FYN208" s="638"/>
      <c r="FYO208" s="638"/>
      <c r="FYP208" s="638"/>
      <c r="FYQ208" s="638"/>
      <c r="FYR208" s="638"/>
      <c r="FYS208" s="638"/>
      <c r="FYT208" s="638"/>
      <c r="FYU208" s="638"/>
      <c r="FYV208" s="638"/>
      <c r="FYW208" s="638"/>
      <c r="FYX208" s="638"/>
      <c r="FYY208" s="638"/>
      <c r="FYZ208" s="638"/>
      <c r="FZA208" s="638"/>
      <c r="FZB208" s="638"/>
      <c r="FZC208" s="638"/>
      <c r="FZD208" s="638"/>
      <c r="FZE208" s="638"/>
      <c r="FZF208" s="638"/>
      <c r="FZG208" s="638"/>
      <c r="FZH208" s="638"/>
      <c r="FZI208" s="638"/>
      <c r="FZJ208" s="638"/>
      <c r="FZK208" s="638"/>
      <c r="FZL208" s="638"/>
      <c r="FZM208" s="638"/>
      <c r="FZN208" s="638"/>
      <c r="FZO208" s="638"/>
      <c r="FZP208" s="638"/>
      <c r="FZQ208" s="638"/>
      <c r="FZR208" s="638"/>
      <c r="FZS208" s="638"/>
      <c r="FZT208" s="638"/>
      <c r="FZU208" s="638"/>
      <c r="FZV208" s="638"/>
      <c r="FZW208" s="638"/>
      <c r="FZX208" s="638"/>
      <c r="FZY208" s="638"/>
      <c r="FZZ208" s="638"/>
      <c r="GAA208" s="638"/>
      <c r="GAB208" s="638"/>
      <c r="GAC208" s="638"/>
      <c r="GAD208" s="638"/>
      <c r="GAE208" s="638"/>
      <c r="GAF208" s="638"/>
      <c r="GAG208" s="638"/>
      <c r="GAH208" s="638"/>
      <c r="GAI208" s="638"/>
      <c r="GAJ208" s="638"/>
      <c r="GAK208" s="638"/>
      <c r="GAL208" s="638"/>
      <c r="GAM208" s="638"/>
      <c r="GAN208" s="638"/>
      <c r="GAO208" s="638"/>
      <c r="GAP208" s="638"/>
      <c r="GAQ208" s="638"/>
      <c r="GAR208" s="638"/>
      <c r="GAS208" s="638"/>
      <c r="GAT208" s="638"/>
      <c r="GAU208" s="638"/>
      <c r="GAV208" s="638"/>
      <c r="GAW208" s="638"/>
      <c r="GAX208" s="638"/>
      <c r="GAY208" s="638"/>
      <c r="GAZ208" s="638"/>
      <c r="GBA208" s="638"/>
      <c r="GBB208" s="638"/>
      <c r="GBC208" s="638"/>
      <c r="GBD208" s="638"/>
      <c r="GBE208" s="638"/>
      <c r="GBF208" s="638"/>
      <c r="GBG208" s="638"/>
      <c r="GBH208" s="638"/>
      <c r="GBI208" s="638"/>
      <c r="GBJ208" s="638"/>
      <c r="GBK208" s="638"/>
      <c r="GBL208" s="638"/>
      <c r="GBM208" s="638"/>
      <c r="GBN208" s="638"/>
      <c r="GBO208" s="638"/>
      <c r="GBP208" s="638"/>
      <c r="GBQ208" s="638"/>
      <c r="GBR208" s="638"/>
      <c r="GBS208" s="638"/>
      <c r="GBT208" s="638"/>
      <c r="GBU208" s="638"/>
      <c r="GBV208" s="638"/>
      <c r="GBW208" s="638"/>
      <c r="GBX208" s="638"/>
      <c r="GBY208" s="638"/>
      <c r="GBZ208" s="638"/>
      <c r="GCA208" s="638"/>
      <c r="GCB208" s="638"/>
      <c r="GCC208" s="638"/>
      <c r="GCD208" s="638"/>
      <c r="GCE208" s="638"/>
      <c r="GCF208" s="638"/>
      <c r="GCG208" s="638"/>
      <c r="GCH208" s="638"/>
      <c r="GCI208" s="638"/>
      <c r="GCJ208" s="638"/>
      <c r="GCK208" s="638"/>
      <c r="GCL208" s="638"/>
      <c r="GCM208" s="638"/>
      <c r="GCN208" s="638"/>
      <c r="GCO208" s="638"/>
      <c r="GCP208" s="638"/>
      <c r="GCQ208" s="638"/>
      <c r="GCR208" s="638"/>
      <c r="GCS208" s="638"/>
      <c r="GCT208" s="638"/>
      <c r="GCU208" s="638"/>
      <c r="GCV208" s="638"/>
      <c r="GCW208" s="638"/>
      <c r="GCX208" s="638"/>
      <c r="GCY208" s="638"/>
      <c r="GCZ208" s="638"/>
      <c r="GDA208" s="638"/>
      <c r="GDB208" s="638"/>
      <c r="GDC208" s="638"/>
      <c r="GDD208" s="638"/>
      <c r="GDE208" s="638"/>
      <c r="GDF208" s="638"/>
      <c r="GDG208" s="638"/>
      <c r="GDH208" s="638"/>
      <c r="GDI208" s="638"/>
      <c r="GDJ208" s="638"/>
      <c r="GDK208" s="638"/>
      <c r="GDL208" s="638"/>
      <c r="GDM208" s="638"/>
      <c r="GDN208" s="638"/>
      <c r="GDO208" s="638"/>
      <c r="GDP208" s="638"/>
      <c r="GDQ208" s="638"/>
      <c r="GDR208" s="638"/>
      <c r="GDS208" s="638"/>
      <c r="GDT208" s="638"/>
      <c r="GDU208" s="638"/>
      <c r="GDV208" s="638"/>
      <c r="GDW208" s="638"/>
      <c r="GDX208" s="638"/>
      <c r="GDY208" s="638"/>
      <c r="GDZ208" s="638"/>
      <c r="GEA208" s="638"/>
      <c r="GEB208" s="638"/>
      <c r="GEC208" s="638"/>
      <c r="GED208" s="638"/>
      <c r="GEE208" s="638"/>
      <c r="GEF208" s="638"/>
      <c r="GEG208" s="638"/>
      <c r="GEH208" s="638"/>
      <c r="GEI208" s="638"/>
      <c r="GEJ208" s="638"/>
      <c r="GEK208" s="638"/>
      <c r="GEL208" s="638"/>
      <c r="GEM208" s="638"/>
      <c r="GEN208" s="638"/>
      <c r="GEO208" s="638"/>
      <c r="GEP208" s="638"/>
      <c r="GEQ208" s="638"/>
      <c r="GER208" s="638"/>
      <c r="GES208" s="638"/>
      <c r="GET208" s="638"/>
      <c r="GEU208" s="638"/>
      <c r="GEV208" s="638"/>
      <c r="GEW208" s="638"/>
      <c r="GEX208" s="638"/>
      <c r="GEY208" s="638"/>
      <c r="GEZ208" s="638"/>
      <c r="GFA208" s="638"/>
      <c r="GFB208" s="638"/>
      <c r="GFC208" s="638"/>
      <c r="GFD208" s="638"/>
      <c r="GFE208" s="638"/>
      <c r="GFF208" s="638"/>
      <c r="GFG208" s="638"/>
      <c r="GFH208" s="638"/>
      <c r="GFI208" s="638"/>
      <c r="GFJ208" s="638"/>
      <c r="GFK208" s="638"/>
      <c r="GFL208" s="638"/>
      <c r="GFM208" s="638"/>
      <c r="GFN208" s="638"/>
      <c r="GFO208" s="638"/>
      <c r="GFP208" s="638"/>
      <c r="GFQ208" s="638"/>
      <c r="GFR208" s="638"/>
      <c r="GFS208" s="638"/>
      <c r="GFT208" s="638"/>
      <c r="GFU208" s="638"/>
      <c r="GFV208" s="638"/>
      <c r="GFW208" s="638"/>
      <c r="GFX208" s="638"/>
      <c r="GFY208" s="638"/>
      <c r="GFZ208" s="638"/>
      <c r="GGA208" s="638"/>
      <c r="GGB208" s="638"/>
      <c r="GGC208" s="638"/>
      <c r="GGD208" s="638"/>
      <c r="GGE208" s="638"/>
      <c r="GGF208" s="638"/>
      <c r="GGG208" s="638"/>
      <c r="GGH208" s="638"/>
      <c r="GGI208" s="638"/>
      <c r="GGJ208" s="638"/>
      <c r="GGK208" s="638"/>
      <c r="GGL208" s="638"/>
      <c r="GGM208" s="638"/>
      <c r="GGN208" s="638"/>
      <c r="GGO208" s="638"/>
      <c r="GGP208" s="638"/>
      <c r="GGQ208" s="638"/>
      <c r="GGR208" s="638"/>
      <c r="GGS208" s="638"/>
      <c r="GGT208" s="638"/>
      <c r="GGU208" s="638"/>
      <c r="GGV208" s="638"/>
      <c r="GGW208" s="638"/>
      <c r="GGX208" s="638"/>
      <c r="GGY208" s="638"/>
      <c r="GGZ208" s="638"/>
      <c r="GHA208" s="638"/>
      <c r="GHB208" s="638"/>
      <c r="GHC208" s="638"/>
      <c r="GHD208" s="638"/>
      <c r="GHE208" s="638"/>
      <c r="GHF208" s="638"/>
      <c r="GHG208" s="638"/>
      <c r="GHH208" s="638"/>
      <c r="GHI208" s="638"/>
      <c r="GHJ208" s="638"/>
      <c r="GHK208" s="638"/>
      <c r="GHL208" s="638"/>
      <c r="GHM208" s="638"/>
      <c r="GHN208" s="638"/>
      <c r="GHO208" s="638"/>
      <c r="GHP208" s="638"/>
      <c r="GHQ208" s="638"/>
      <c r="GHR208" s="638"/>
      <c r="GHS208" s="638"/>
      <c r="GHT208" s="638"/>
      <c r="GHU208" s="638"/>
      <c r="GHV208" s="638"/>
      <c r="GHW208" s="638"/>
      <c r="GHX208" s="638"/>
      <c r="GHY208" s="638"/>
      <c r="GHZ208" s="638"/>
      <c r="GIA208" s="638"/>
      <c r="GIB208" s="638"/>
      <c r="GIC208" s="638"/>
      <c r="GID208" s="638"/>
      <c r="GIE208" s="638"/>
      <c r="GIF208" s="638"/>
      <c r="GIG208" s="638"/>
      <c r="GIH208" s="638"/>
      <c r="GII208" s="638"/>
      <c r="GIJ208" s="638"/>
      <c r="GIK208" s="638"/>
      <c r="GIL208" s="638"/>
      <c r="GIM208" s="638"/>
      <c r="GIN208" s="638"/>
      <c r="GIO208" s="638"/>
      <c r="GIP208" s="638"/>
      <c r="GIQ208" s="638"/>
      <c r="GIR208" s="638"/>
      <c r="GIS208" s="638"/>
      <c r="GIT208" s="638"/>
      <c r="GIU208" s="638"/>
      <c r="GIV208" s="638"/>
      <c r="GIW208" s="638"/>
      <c r="GIX208" s="638"/>
      <c r="GIY208" s="638"/>
      <c r="GIZ208" s="638"/>
      <c r="GJA208" s="638"/>
      <c r="GJB208" s="638"/>
      <c r="GJC208" s="638"/>
      <c r="GJD208" s="638"/>
      <c r="GJE208" s="638"/>
      <c r="GJF208" s="638"/>
      <c r="GJG208" s="638"/>
      <c r="GJH208" s="638"/>
      <c r="GJI208" s="638"/>
      <c r="GJJ208" s="638"/>
      <c r="GJK208" s="638"/>
      <c r="GJL208" s="638"/>
      <c r="GJM208" s="638"/>
      <c r="GJN208" s="638"/>
      <c r="GJO208" s="638"/>
      <c r="GJP208" s="638"/>
      <c r="GJQ208" s="638"/>
      <c r="GJR208" s="638"/>
      <c r="GJS208" s="638"/>
      <c r="GJT208" s="638"/>
      <c r="GJU208" s="638"/>
      <c r="GJV208" s="638"/>
      <c r="GJW208" s="638"/>
      <c r="GJX208" s="638"/>
      <c r="GJY208" s="638"/>
      <c r="GJZ208" s="638"/>
      <c r="GKA208" s="638"/>
      <c r="GKB208" s="638"/>
      <c r="GKC208" s="638"/>
      <c r="GKD208" s="638"/>
      <c r="GKE208" s="638"/>
      <c r="GKF208" s="638"/>
      <c r="GKG208" s="638"/>
      <c r="GKH208" s="638"/>
      <c r="GKI208" s="638"/>
      <c r="GKJ208" s="638"/>
      <c r="GKK208" s="638"/>
      <c r="GKL208" s="638"/>
      <c r="GKM208" s="638"/>
      <c r="GKN208" s="638"/>
      <c r="GKO208" s="638"/>
      <c r="GKP208" s="638"/>
      <c r="GKQ208" s="638"/>
      <c r="GKR208" s="638"/>
      <c r="GKS208" s="638"/>
      <c r="GKT208" s="638"/>
      <c r="GKU208" s="638"/>
      <c r="GKV208" s="638"/>
      <c r="GKW208" s="638"/>
      <c r="GKX208" s="638"/>
      <c r="GKY208" s="638"/>
      <c r="GKZ208" s="638"/>
      <c r="GLA208" s="638"/>
      <c r="GLB208" s="638"/>
      <c r="GLC208" s="638"/>
      <c r="GLD208" s="638"/>
      <c r="GLE208" s="638"/>
      <c r="GLF208" s="638"/>
      <c r="GLG208" s="638"/>
      <c r="GLH208" s="638"/>
      <c r="GLI208" s="638"/>
      <c r="GLJ208" s="638"/>
      <c r="GLK208" s="638"/>
      <c r="GLL208" s="638"/>
      <c r="GLM208" s="638"/>
      <c r="GLN208" s="638"/>
      <c r="GLO208" s="638"/>
      <c r="GLP208" s="638"/>
      <c r="GLQ208" s="638"/>
      <c r="GLR208" s="638"/>
      <c r="GLS208" s="638"/>
      <c r="GLT208" s="638"/>
      <c r="GLU208" s="638"/>
      <c r="GLV208" s="638"/>
      <c r="GLW208" s="638"/>
      <c r="GLX208" s="638"/>
      <c r="GLY208" s="638"/>
      <c r="GLZ208" s="638"/>
      <c r="GMA208" s="638"/>
      <c r="GMB208" s="638"/>
      <c r="GMC208" s="638"/>
      <c r="GMD208" s="638"/>
      <c r="GME208" s="638"/>
      <c r="GMF208" s="638"/>
      <c r="GMG208" s="638"/>
      <c r="GMH208" s="638"/>
      <c r="GMI208" s="638"/>
      <c r="GMJ208" s="638"/>
      <c r="GMK208" s="638"/>
      <c r="GML208" s="638"/>
      <c r="GMM208" s="638"/>
      <c r="GMN208" s="638"/>
      <c r="GMO208" s="638"/>
      <c r="GMP208" s="638"/>
      <c r="GMQ208" s="638"/>
      <c r="GMR208" s="638"/>
      <c r="GMS208" s="638"/>
      <c r="GMT208" s="638"/>
      <c r="GMU208" s="638"/>
      <c r="GMV208" s="638"/>
      <c r="GMW208" s="638"/>
      <c r="GMX208" s="638"/>
      <c r="GMY208" s="638"/>
      <c r="GMZ208" s="638"/>
      <c r="GNA208" s="638"/>
      <c r="GNB208" s="638"/>
      <c r="GNC208" s="638"/>
      <c r="GND208" s="638"/>
      <c r="GNE208" s="638"/>
      <c r="GNF208" s="638"/>
      <c r="GNG208" s="638"/>
      <c r="GNH208" s="638"/>
      <c r="GNI208" s="638"/>
      <c r="GNJ208" s="638"/>
      <c r="GNK208" s="638"/>
      <c r="GNL208" s="638"/>
      <c r="GNM208" s="638"/>
      <c r="GNN208" s="638"/>
      <c r="GNO208" s="638"/>
      <c r="GNP208" s="638"/>
      <c r="GNQ208" s="638"/>
      <c r="GNR208" s="638"/>
      <c r="GNS208" s="638"/>
      <c r="GNT208" s="638"/>
      <c r="GNU208" s="638"/>
      <c r="GNV208" s="638"/>
      <c r="GNW208" s="638"/>
      <c r="GNX208" s="638"/>
      <c r="GNY208" s="638"/>
      <c r="GNZ208" s="638"/>
      <c r="GOA208" s="638"/>
      <c r="GOB208" s="638"/>
      <c r="GOC208" s="638"/>
      <c r="GOD208" s="638"/>
      <c r="GOE208" s="638"/>
      <c r="GOF208" s="638"/>
      <c r="GOG208" s="638"/>
      <c r="GOH208" s="638"/>
      <c r="GOI208" s="638"/>
      <c r="GOJ208" s="638"/>
      <c r="GOK208" s="638"/>
      <c r="GOL208" s="638"/>
      <c r="GOM208" s="638"/>
      <c r="GON208" s="638"/>
      <c r="GOO208" s="638"/>
      <c r="GOP208" s="638"/>
      <c r="GOQ208" s="638"/>
      <c r="GOR208" s="638"/>
      <c r="GOS208" s="638"/>
      <c r="GOT208" s="638"/>
      <c r="GOU208" s="638"/>
      <c r="GOV208" s="638"/>
      <c r="GOW208" s="638"/>
      <c r="GOX208" s="638"/>
      <c r="GOY208" s="638"/>
      <c r="GOZ208" s="638"/>
      <c r="GPA208" s="638"/>
      <c r="GPB208" s="638"/>
      <c r="GPC208" s="638"/>
      <c r="GPD208" s="638"/>
      <c r="GPE208" s="638"/>
      <c r="GPF208" s="638"/>
      <c r="GPG208" s="638"/>
      <c r="GPH208" s="638"/>
      <c r="GPI208" s="638"/>
      <c r="GPJ208" s="638"/>
      <c r="GPK208" s="638"/>
      <c r="GPL208" s="638"/>
      <c r="GPM208" s="638"/>
      <c r="GPN208" s="638"/>
      <c r="GPO208" s="638"/>
      <c r="GPP208" s="638"/>
      <c r="GPQ208" s="638"/>
      <c r="GPR208" s="638"/>
      <c r="GPS208" s="638"/>
      <c r="GPT208" s="638"/>
      <c r="GPU208" s="638"/>
      <c r="GPV208" s="638"/>
      <c r="GPW208" s="638"/>
      <c r="GPX208" s="638"/>
      <c r="GPY208" s="638"/>
      <c r="GPZ208" s="638"/>
      <c r="GQA208" s="638"/>
      <c r="GQB208" s="638"/>
      <c r="GQC208" s="638"/>
      <c r="GQD208" s="638"/>
      <c r="GQE208" s="638"/>
      <c r="GQF208" s="638"/>
      <c r="GQG208" s="638"/>
      <c r="GQH208" s="638"/>
      <c r="GQI208" s="638"/>
      <c r="GQJ208" s="638"/>
      <c r="GQK208" s="638"/>
      <c r="GQL208" s="638"/>
      <c r="GQM208" s="638"/>
      <c r="GQN208" s="638"/>
      <c r="GQO208" s="638"/>
      <c r="GQP208" s="638"/>
      <c r="GQQ208" s="638"/>
      <c r="GQR208" s="638"/>
      <c r="GQS208" s="638"/>
      <c r="GQT208" s="638"/>
      <c r="GQU208" s="638"/>
      <c r="GQV208" s="638"/>
      <c r="GQW208" s="638"/>
      <c r="GQX208" s="638"/>
      <c r="GQY208" s="638"/>
      <c r="GQZ208" s="638"/>
      <c r="GRA208" s="638"/>
      <c r="GRB208" s="638"/>
      <c r="GRC208" s="638"/>
      <c r="GRD208" s="638"/>
      <c r="GRE208" s="638"/>
      <c r="GRF208" s="638"/>
      <c r="GRG208" s="638"/>
      <c r="GRH208" s="638"/>
      <c r="GRI208" s="638"/>
      <c r="GRJ208" s="638"/>
      <c r="GRK208" s="638"/>
      <c r="GRL208" s="638"/>
      <c r="GRM208" s="638"/>
      <c r="GRN208" s="638"/>
      <c r="GRO208" s="638"/>
      <c r="GRP208" s="638"/>
      <c r="GRQ208" s="638"/>
      <c r="GRR208" s="638"/>
      <c r="GRS208" s="638"/>
      <c r="GRT208" s="638"/>
      <c r="GRU208" s="638"/>
      <c r="GRV208" s="638"/>
      <c r="GRW208" s="638"/>
      <c r="GRX208" s="638"/>
      <c r="GRY208" s="638"/>
      <c r="GRZ208" s="638"/>
      <c r="GSA208" s="638"/>
      <c r="GSB208" s="638"/>
      <c r="GSC208" s="638"/>
      <c r="GSD208" s="638"/>
      <c r="GSE208" s="638"/>
      <c r="GSF208" s="638"/>
      <c r="GSG208" s="638"/>
      <c r="GSH208" s="638"/>
      <c r="GSI208" s="638"/>
      <c r="GSJ208" s="638"/>
      <c r="GSK208" s="638"/>
      <c r="GSL208" s="638"/>
      <c r="GSM208" s="638"/>
      <c r="GSN208" s="638"/>
      <c r="GSO208" s="638"/>
      <c r="GSP208" s="638"/>
      <c r="GSQ208" s="638"/>
      <c r="GSR208" s="638"/>
      <c r="GSS208" s="638"/>
      <c r="GST208" s="638"/>
      <c r="GSU208" s="638"/>
      <c r="GSV208" s="638"/>
      <c r="GSW208" s="638"/>
      <c r="GSX208" s="638"/>
      <c r="GSY208" s="638"/>
      <c r="GSZ208" s="638"/>
      <c r="GTA208" s="638"/>
      <c r="GTB208" s="638"/>
      <c r="GTC208" s="638"/>
      <c r="GTD208" s="638"/>
      <c r="GTE208" s="638"/>
      <c r="GTF208" s="638"/>
      <c r="GTG208" s="638"/>
      <c r="GTH208" s="638"/>
      <c r="GTI208" s="638"/>
      <c r="GTJ208" s="638"/>
      <c r="GTK208" s="638"/>
      <c r="GTL208" s="638"/>
      <c r="GTM208" s="638"/>
      <c r="GTN208" s="638"/>
      <c r="GTO208" s="638"/>
      <c r="GTP208" s="638"/>
      <c r="GTQ208" s="638"/>
      <c r="GTR208" s="638"/>
      <c r="GTS208" s="638"/>
      <c r="GTT208" s="638"/>
      <c r="GTU208" s="638"/>
      <c r="GTV208" s="638"/>
      <c r="GTW208" s="638"/>
      <c r="GTX208" s="638"/>
      <c r="GTY208" s="638"/>
      <c r="GTZ208" s="638"/>
      <c r="GUA208" s="638"/>
      <c r="GUB208" s="638"/>
      <c r="GUC208" s="638"/>
      <c r="GUD208" s="638"/>
      <c r="GUE208" s="638"/>
      <c r="GUF208" s="638"/>
      <c r="GUG208" s="638"/>
      <c r="GUH208" s="638"/>
      <c r="GUI208" s="638"/>
      <c r="GUJ208" s="638"/>
      <c r="GUK208" s="638"/>
      <c r="GUL208" s="638"/>
      <c r="GUM208" s="638"/>
      <c r="GUN208" s="638"/>
      <c r="GUO208" s="638"/>
      <c r="GUP208" s="638"/>
      <c r="GUQ208" s="638"/>
      <c r="GUR208" s="638"/>
      <c r="GUS208" s="638"/>
      <c r="GUT208" s="638"/>
      <c r="GUU208" s="638"/>
      <c r="GUV208" s="638"/>
      <c r="GUW208" s="638"/>
      <c r="GUX208" s="638"/>
      <c r="GUY208" s="638"/>
      <c r="GUZ208" s="638"/>
      <c r="GVA208" s="638"/>
      <c r="GVB208" s="638"/>
      <c r="GVC208" s="638"/>
      <c r="GVD208" s="638"/>
      <c r="GVE208" s="638"/>
      <c r="GVF208" s="638"/>
      <c r="GVG208" s="638"/>
      <c r="GVH208" s="638"/>
      <c r="GVI208" s="638"/>
      <c r="GVJ208" s="638"/>
      <c r="GVK208" s="638"/>
      <c r="GVL208" s="638"/>
      <c r="GVM208" s="638"/>
      <c r="GVN208" s="638"/>
      <c r="GVO208" s="638"/>
      <c r="GVP208" s="638"/>
      <c r="GVQ208" s="638"/>
      <c r="GVR208" s="638"/>
      <c r="GVS208" s="638"/>
      <c r="GVT208" s="638"/>
      <c r="GVU208" s="638"/>
      <c r="GVV208" s="638"/>
      <c r="GVW208" s="638"/>
      <c r="GVX208" s="638"/>
      <c r="GVY208" s="638"/>
      <c r="GVZ208" s="638"/>
      <c r="GWA208" s="638"/>
      <c r="GWB208" s="638"/>
      <c r="GWC208" s="638"/>
      <c r="GWD208" s="638"/>
      <c r="GWE208" s="638"/>
      <c r="GWF208" s="638"/>
      <c r="GWG208" s="638"/>
      <c r="GWH208" s="638"/>
      <c r="GWI208" s="638"/>
      <c r="GWJ208" s="638"/>
      <c r="GWK208" s="638"/>
      <c r="GWL208" s="638"/>
      <c r="GWM208" s="638"/>
      <c r="GWN208" s="638"/>
      <c r="GWO208" s="638"/>
      <c r="GWP208" s="638"/>
      <c r="GWQ208" s="638"/>
      <c r="GWR208" s="638"/>
      <c r="GWS208" s="638"/>
      <c r="GWT208" s="638"/>
      <c r="GWU208" s="638"/>
      <c r="GWV208" s="638"/>
      <c r="GWW208" s="638"/>
      <c r="GWX208" s="638"/>
      <c r="GWY208" s="638"/>
      <c r="GWZ208" s="638"/>
      <c r="GXA208" s="638"/>
      <c r="GXB208" s="638"/>
      <c r="GXC208" s="638"/>
      <c r="GXD208" s="638"/>
      <c r="GXE208" s="638"/>
      <c r="GXF208" s="638"/>
      <c r="GXG208" s="638"/>
      <c r="GXH208" s="638"/>
      <c r="GXI208" s="638"/>
      <c r="GXJ208" s="638"/>
      <c r="GXK208" s="638"/>
      <c r="GXL208" s="638"/>
      <c r="GXM208" s="638"/>
      <c r="GXN208" s="638"/>
      <c r="GXO208" s="638"/>
      <c r="GXP208" s="638"/>
      <c r="GXQ208" s="638"/>
      <c r="GXR208" s="638"/>
      <c r="GXS208" s="638"/>
      <c r="GXT208" s="638"/>
      <c r="GXU208" s="638"/>
      <c r="GXV208" s="638"/>
      <c r="GXW208" s="638"/>
      <c r="GXX208" s="638"/>
      <c r="GXY208" s="638"/>
      <c r="GXZ208" s="638"/>
      <c r="GYA208" s="638"/>
      <c r="GYB208" s="638"/>
      <c r="GYC208" s="638"/>
      <c r="GYD208" s="638"/>
      <c r="GYE208" s="638"/>
      <c r="GYF208" s="638"/>
      <c r="GYG208" s="638"/>
      <c r="GYH208" s="638"/>
      <c r="GYI208" s="638"/>
      <c r="GYJ208" s="638"/>
      <c r="GYK208" s="638"/>
      <c r="GYL208" s="638"/>
      <c r="GYM208" s="638"/>
      <c r="GYN208" s="638"/>
      <c r="GYO208" s="638"/>
      <c r="GYP208" s="638"/>
      <c r="GYQ208" s="638"/>
      <c r="GYR208" s="638"/>
      <c r="GYS208" s="638"/>
      <c r="GYT208" s="638"/>
      <c r="GYU208" s="638"/>
      <c r="GYV208" s="638"/>
      <c r="GYW208" s="638"/>
      <c r="GYX208" s="638"/>
      <c r="GYY208" s="638"/>
      <c r="GYZ208" s="638"/>
      <c r="GZA208" s="638"/>
      <c r="GZB208" s="638"/>
      <c r="GZC208" s="638"/>
      <c r="GZD208" s="638"/>
      <c r="GZE208" s="638"/>
      <c r="GZF208" s="638"/>
      <c r="GZG208" s="638"/>
      <c r="GZH208" s="638"/>
      <c r="GZI208" s="638"/>
      <c r="GZJ208" s="638"/>
      <c r="GZK208" s="638"/>
      <c r="GZL208" s="638"/>
      <c r="GZM208" s="638"/>
      <c r="GZN208" s="638"/>
      <c r="GZO208" s="638"/>
      <c r="GZP208" s="638"/>
      <c r="GZQ208" s="638"/>
      <c r="GZR208" s="638"/>
      <c r="GZS208" s="638"/>
      <c r="GZT208" s="638"/>
      <c r="GZU208" s="638"/>
      <c r="GZV208" s="638"/>
      <c r="GZW208" s="638"/>
      <c r="GZX208" s="638"/>
      <c r="GZY208" s="638"/>
      <c r="GZZ208" s="638"/>
      <c r="HAA208" s="638"/>
      <c r="HAB208" s="638"/>
      <c r="HAC208" s="638"/>
      <c r="HAD208" s="638"/>
      <c r="HAE208" s="638"/>
      <c r="HAF208" s="638"/>
      <c r="HAG208" s="638"/>
      <c r="HAH208" s="638"/>
      <c r="HAI208" s="638"/>
      <c r="HAJ208" s="638"/>
      <c r="HAK208" s="638"/>
      <c r="HAL208" s="638"/>
      <c r="HAM208" s="638"/>
      <c r="HAN208" s="638"/>
      <c r="HAO208" s="638"/>
      <c r="HAP208" s="638"/>
      <c r="HAQ208" s="638"/>
      <c r="HAR208" s="638"/>
      <c r="HAS208" s="638"/>
      <c r="HAT208" s="638"/>
      <c r="HAU208" s="638"/>
      <c r="HAV208" s="638"/>
      <c r="HAW208" s="638"/>
      <c r="HAX208" s="638"/>
      <c r="HAY208" s="638"/>
      <c r="HAZ208" s="638"/>
      <c r="HBA208" s="638"/>
      <c r="HBB208" s="638"/>
      <c r="HBC208" s="638"/>
      <c r="HBD208" s="638"/>
      <c r="HBE208" s="638"/>
      <c r="HBF208" s="638"/>
      <c r="HBG208" s="638"/>
      <c r="HBH208" s="638"/>
      <c r="HBI208" s="638"/>
      <c r="HBJ208" s="638"/>
      <c r="HBK208" s="638"/>
      <c r="HBL208" s="638"/>
      <c r="HBM208" s="638"/>
      <c r="HBN208" s="638"/>
      <c r="HBO208" s="638"/>
      <c r="HBP208" s="638"/>
      <c r="HBQ208" s="638"/>
      <c r="HBR208" s="638"/>
      <c r="HBS208" s="638"/>
      <c r="HBT208" s="638"/>
      <c r="HBU208" s="638"/>
      <c r="HBV208" s="638"/>
      <c r="HBW208" s="638"/>
      <c r="HBX208" s="638"/>
      <c r="HBY208" s="638"/>
      <c r="HBZ208" s="638"/>
      <c r="HCA208" s="638"/>
      <c r="HCB208" s="638"/>
      <c r="HCC208" s="638"/>
      <c r="HCD208" s="638"/>
      <c r="HCE208" s="638"/>
      <c r="HCF208" s="638"/>
      <c r="HCG208" s="638"/>
      <c r="HCH208" s="638"/>
      <c r="HCI208" s="638"/>
      <c r="HCJ208" s="638"/>
      <c r="HCK208" s="638"/>
      <c r="HCL208" s="638"/>
      <c r="HCM208" s="638"/>
      <c r="HCN208" s="638"/>
      <c r="HCO208" s="638"/>
      <c r="HCP208" s="638"/>
      <c r="HCQ208" s="638"/>
      <c r="HCR208" s="638"/>
      <c r="HCS208" s="638"/>
      <c r="HCT208" s="638"/>
      <c r="HCU208" s="638"/>
      <c r="HCV208" s="638"/>
      <c r="HCW208" s="638"/>
      <c r="HCX208" s="638"/>
      <c r="HCY208" s="638"/>
      <c r="HCZ208" s="638"/>
      <c r="HDA208" s="638"/>
      <c r="HDB208" s="638"/>
      <c r="HDC208" s="638"/>
      <c r="HDD208" s="638"/>
      <c r="HDE208" s="638"/>
      <c r="HDF208" s="638"/>
      <c r="HDG208" s="638"/>
      <c r="HDH208" s="638"/>
      <c r="HDI208" s="638"/>
      <c r="HDJ208" s="638"/>
      <c r="HDK208" s="638"/>
      <c r="HDL208" s="638"/>
      <c r="HDM208" s="638"/>
      <c r="HDN208" s="638"/>
      <c r="HDO208" s="638"/>
      <c r="HDP208" s="638"/>
      <c r="HDQ208" s="638"/>
      <c r="HDR208" s="638"/>
      <c r="HDS208" s="638"/>
      <c r="HDT208" s="638"/>
      <c r="HDU208" s="638"/>
      <c r="HDV208" s="638"/>
      <c r="HDW208" s="638"/>
      <c r="HDX208" s="638"/>
      <c r="HDY208" s="638"/>
      <c r="HDZ208" s="638"/>
      <c r="HEA208" s="638"/>
      <c r="HEB208" s="638"/>
      <c r="HEC208" s="638"/>
      <c r="HED208" s="638"/>
      <c r="HEE208" s="638"/>
      <c r="HEF208" s="638"/>
      <c r="HEG208" s="638"/>
      <c r="HEH208" s="638"/>
      <c r="HEI208" s="638"/>
      <c r="HEJ208" s="638"/>
      <c r="HEK208" s="638"/>
      <c r="HEL208" s="638"/>
      <c r="HEM208" s="638"/>
      <c r="HEN208" s="638"/>
      <c r="HEO208" s="638"/>
      <c r="HEP208" s="638"/>
      <c r="HEQ208" s="638"/>
      <c r="HER208" s="638"/>
      <c r="HES208" s="638"/>
      <c r="HET208" s="638"/>
      <c r="HEU208" s="638"/>
      <c r="HEV208" s="638"/>
      <c r="HEW208" s="638"/>
      <c r="HEX208" s="638"/>
      <c r="HEY208" s="638"/>
      <c r="HEZ208" s="638"/>
      <c r="HFA208" s="638"/>
      <c r="HFB208" s="638"/>
      <c r="HFC208" s="638"/>
      <c r="HFD208" s="638"/>
      <c r="HFE208" s="638"/>
      <c r="HFF208" s="638"/>
      <c r="HFG208" s="638"/>
      <c r="HFH208" s="638"/>
      <c r="HFI208" s="638"/>
      <c r="HFJ208" s="638"/>
      <c r="HFK208" s="638"/>
      <c r="HFL208" s="638"/>
      <c r="HFM208" s="638"/>
      <c r="HFN208" s="638"/>
      <c r="HFO208" s="638"/>
      <c r="HFP208" s="638"/>
      <c r="HFQ208" s="638"/>
      <c r="HFR208" s="638"/>
      <c r="HFS208" s="638"/>
      <c r="HFT208" s="638"/>
      <c r="HFU208" s="638"/>
      <c r="HFV208" s="638"/>
      <c r="HFW208" s="638"/>
      <c r="HFX208" s="638"/>
      <c r="HFY208" s="638"/>
      <c r="HFZ208" s="638"/>
      <c r="HGA208" s="638"/>
      <c r="HGB208" s="638"/>
      <c r="HGC208" s="638"/>
      <c r="HGD208" s="638"/>
      <c r="HGE208" s="638"/>
      <c r="HGF208" s="638"/>
      <c r="HGG208" s="638"/>
      <c r="HGH208" s="638"/>
      <c r="HGI208" s="638"/>
      <c r="HGJ208" s="638"/>
      <c r="HGK208" s="638"/>
      <c r="HGL208" s="638"/>
      <c r="HGM208" s="638"/>
      <c r="HGN208" s="638"/>
      <c r="HGO208" s="638"/>
      <c r="HGP208" s="638"/>
      <c r="HGQ208" s="638"/>
      <c r="HGR208" s="638"/>
      <c r="HGS208" s="638"/>
      <c r="HGT208" s="638"/>
      <c r="HGU208" s="638"/>
      <c r="HGV208" s="638"/>
      <c r="HGW208" s="638"/>
      <c r="HGX208" s="638"/>
      <c r="HGY208" s="638"/>
      <c r="HGZ208" s="638"/>
      <c r="HHA208" s="638"/>
      <c r="HHB208" s="638"/>
      <c r="HHC208" s="638"/>
      <c r="HHD208" s="638"/>
      <c r="HHE208" s="638"/>
      <c r="HHF208" s="638"/>
      <c r="HHG208" s="638"/>
      <c r="HHH208" s="638"/>
      <c r="HHI208" s="638"/>
      <c r="HHJ208" s="638"/>
      <c r="HHK208" s="638"/>
      <c r="HHL208" s="638"/>
      <c r="HHM208" s="638"/>
      <c r="HHN208" s="638"/>
      <c r="HHO208" s="638"/>
      <c r="HHP208" s="638"/>
      <c r="HHQ208" s="638"/>
      <c r="HHR208" s="638"/>
      <c r="HHS208" s="638"/>
      <c r="HHT208" s="638"/>
      <c r="HHU208" s="638"/>
      <c r="HHV208" s="638"/>
      <c r="HHW208" s="638"/>
      <c r="HHX208" s="638"/>
      <c r="HHY208" s="638"/>
      <c r="HHZ208" s="638"/>
      <c r="HIA208" s="638"/>
      <c r="HIB208" s="638"/>
      <c r="HIC208" s="638"/>
      <c r="HID208" s="638"/>
      <c r="HIE208" s="638"/>
      <c r="HIF208" s="638"/>
      <c r="HIG208" s="638"/>
      <c r="HIH208" s="638"/>
      <c r="HII208" s="638"/>
      <c r="HIJ208" s="638"/>
      <c r="HIK208" s="638"/>
      <c r="HIL208" s="638"/>
      <c r="HIM208" s="638"/>
      <c r="HIN208" s="638"/>
      <c r="HIO208" s="638"/>
      <c r="HIP208" s="638"/>
      <c r="HIQ208" s="638"/>
      <c r="HIR208" s="638"/>
      <c r="HIS208" s="638"/>
      <c r="HIT208" s="638"/>
      <c r="HIU208" s="638"/>
      <c r="HIV208" s="638"/>
      <c r="HIW208" s="638"/>
      <c r="HIX208" s="638"/>
      <c r="HIY208" s="638"/>
      <c r="HIZ208" s="638"/>
      <c r="HJA208" s="638"/>
      <c r="HJB208" s="638"/>
      <c r="HJC208" s="638"/>
      <c r="HJD208" s="638"/>
      <c r="HJE208" s="638"/>
      <c r="HJF208" s="638"/>
      <c r="HJG208" s="638"/>
      <c r="HJH208" s="638"/>
      <c r="HJI208" s="638"/>
      <c r="HJJ208" s="638"/>
      <c r="HJK208" s="638"/>
      <c r="HJL208" s="638"/>
      <c r="HJM208" s="638"/>
      <c r="HJN208" s="638"/>
      <c r="HJO208" s="638"/>
      <c r="HJP208" s="638"/>
      <c r="HJQ208" s="638"/>
      <c r="HJR208" s="638"/>
      <c r="HJS208" s="638"/>
      <c r="HJT208" s="638"/>
      <c r="HJU208" s="638"/>
      <c r="HJV208" s="638"/>
      <c r="HJW208" s="638"/>
      <c r="HJX208" s="638"/>
      <c r="HJY208" s="638"/>
      <c r="HJZ208" s="638"/>
      <c r="HKA208" s="638"/>
      <c r="HKB208" s="638"/>
      <c r="HKC208" s="638"/>
      <c r="HKD208" s="638"/>
      <c r="HKE208" s="638"/>
      <c r="HKF208" s="638"/>
      <c r="HKG208" s="638"/>
      <c r="HKH208" s="638"/>
      <c r="HKI208" s="638"/>
      <c r="HKJ208" s="638"/>
      <c r="HKK208" s="638"/>
      <c r="HKL208" s="638"/>
      <c r="HKM208" s="638"/>
      <c r="HKN208" s="638"/>
      <c r="HKO208" s="638"/>
      <c r="HKP208" s="638"/>
      <c r="HKQ208" s="638"/>
      <c r="HKR208" s="638"/>
      <c r="HKS208" s="638"/>
      <c r="HKT208" s="638"/>
      <c r="HKU208" s="638"/>
      <c r="HKV208" s="638"/>
      <c r="HKW208" s="638"/>
      <c r="HKX208" s="638"/>
      <c r="HKY208" s="638"/>
      <c r="HKZ208" s="638"/>
      <c r="HLA208" s="638"/>
      <c r="HLB208" s="638"/>
      <c r="HLC208" s="638"/>
      <c r="HLD208" s="638"/>
      <c r="HLE208" s="638"/>
      <c r="HLF208" s="638"/>
      <c r="HLG208" s="638"/>
      <c r="HLH208" s="638"/>
      <c r="HLI208" s="638"/>
      <c r="HLJ208" s="638"/>
      <c r="HLK208" s="638"/>
      <c r="HLL208" s="638"/>
      <c r="HLM208" s="638"/>
      <c r="HLN208" s="638"/>
      <c r="HLO208" s="638"/>
      <c r="HLP208" s="638"/>
      <c r="HLQ208" s="638"/>
      <c r="HLR208" s="638"/>
      <c r="HLS208" s="638"/>
      <c r="HLT208" s="638"/>
      <c r="HLU208" s="638"/>
      <c r="HLV208" s="638"/>
      <c r="HLW208" s="638"/>
      <c r="HLX208" s="638"/>
      <c r="HLY208" s="638"/>
      <c r="HLZ208" s="638"/>
      <c r="HMA208" s="638"/>
      <c r="HMB208" s="638"/>
      <c r="HMC208" s="638"/>
      <c r="HMD208" s="638"/>
      <c r="HME208" s="638"/>
      <c r="HMF208" s="638"/>
      <c r="HMG208" s="638"/>
      <c r="HMH208" s="638"/>
      <c r="HMI208" s="638"/>
      <c r="HMJ208" s="638"/>
      <c r="HMK208" s="638"/>
      <c r="HML208" s="638"/>
      <c r="HMM208" s="638"/>
      <c r="HMN208" s="638"/>
      <c r="HMO208" s="638"/>
      <c r="HMP208" s="638"/>
      <c r="HMQ208" s="638"/>
      <c r="HMR208" s="638"/>
      <c r="HMS208" s="638"/>
      <c r="HMT208" s="638"/>
      <c r="HMU208" s="638"/>
      <c r="HMV208" s="638"/>
      <c r="HMW208" s="638"/>
      <c r="HMX208" s="638"/>
      <c r="HMY208" s="638"/>
      <c r="HMZ208" s="638"/>
      <c r="HNA208" s="638"/>
      <c r="HNB208" s="638"/>
      <c r="HNC208" s="638"/>
      <c r="HND208" s="638"/>
      <c r="HNE208" s="638"/>
      <c r="HNF208" s="638"/>
      <c r="HNG208" s="638"/>
      <c r="HNH208" s="638"/>
      <c r="HNI208" s="638"/>
      <c r="HNJ208" s="638"/>
      <c r="HNK208" s="638"/>
      <c r="HNL208" s="638"/>
      <c r="HNM208" s="638"/>
      <c r="HNN208" s="638"/>
      <c r="HNO208" s="638"/>
      <c r="HNP208" s="638"/>
      <c r="HNQ208" s="638"/>
      <c r="HNR208" s="638"/>
      <c r="HNS208" s="638"/>
      <c r="HNT208" s="638"/>
      <c r="HNU208" s="638"/>
      <c r="HNV208" s="638"/>
      <c r="HNW208" s="638"/>
      <c r="HNX208" s="638"/>
      <c r="HNY208" s="638"/>
      <c r="HNZ208" s="638"/>
      <c r="HOA208" s="638"/>
      <c r="HOB208" s="638"/>
      <c r="HOC208" s="638"/>
      <c r="HOD208" s="638"/>
      <c r="HOE208" s="638"/>
      <c r="HOF208" s="638"/>
      <c r="HOG208" s="638"/>
      <c r="HOH208" s="638"/>
      <c r="HOI208" s="638"/>
      <c r="HOJ208" s="638"/>
      <c r="HOK208" s="638"/>
      <c r="HOL208" s="638"/>
      <c r="HOM208" s="638"/>
      <c r="HON208" s="638"/>
      <c r="HOO208" s="638"/>
      <c r="HOP208" s="638"/>
      <c r="HOQ208" s="638"/>
      <c r="HOR208" s="638"/>
      <c r="HOS208" s="638"/>
      <c r="HOT208" s="638"/>
      <c r="HOU208" s="638"/>
      <c r="HOV208" s="638"/>
      <c r="HOW208" s="638"/>
      <c r="HOX208" s="638"/>
      <c r="HOY208" s="638"/>
      <c r="HOZ208" s="638"/>
      <c r="HPA208" s="638"/>
      <c r="HPB208" s="638"/>
      <c r="HPC208" s="638"/>
      <c r="HPD208" s="638"/>
      <c r="HPE208" s="638"/>
      <c r="HPF208" s="638"/>
      <c r="HPG208" s="638"/>
      <c r="HPH208" s="638"/>
      <c r="HPI208" s="638"/>
      <c r="HPJ208" s="638"/>
      <c r="HPK208" s="638"/>
      <c r="HPL208" s="638"/>
      <c r="HPM208" s="638"/>
      <c r="HPN208" s="638"/>
      <c r="HPO208" s="638"/>
      <c r="HPP208" s="638"/>
      <c r="HPQ208" s="638"/>
      <c r="HPR208" s="638"/>
      <c r="HPS208" s="638"/>
      <c r="HPT208" s="638"/>
      <c r="HPU208" s="638"/>
      <c r="HPV208" s="638"/>
      <c r="HPW208" s="638"/>
      <c r="HPX208" s="638"/>
      <c r="HPY208" s="638"/>
      <c r="HPZ208" s="638"/>
      <c r="HQA208" s="638"/>
      <c r="HQB208" s="638"/>
      <c r="HQC208" s="638"/>
      <c r="HQD208" s="638"/>
      <c r="HQE208" s="638"/>
      <c r="HQF208" s="638"/>
      <c r="HQG208" s="638"/>
      <c r="HQH208" s="638"/>
      <c r="HQI208" s="638"/>
      <c r="HQJ208" s="638"/>
      <c r="HQK208" s="638"/>
      <c r="HQL208" s="638"/>
      <c r="HQM208" s="638"/>
      <c r="HQN208" s="638"/>
      <c r="HQO208" s="638"/>
      <c r="HQP208" s="638"/>
      <c r="HQQ208" s="638"/>
      <c r="HQR208" s="638"/>
      <c r="HQS208" s="638"/>
      <c r="HQT208" s="638"/>
      <c r="HQU208" s="638"/>
      <c r="HQV208" s="638"/>
      <c r="HQW208" s="638"/>
      <c r="HQX208" s="638"/>
      <c r="HQY208" s="638"/>
      <c r="HQZ208" s="638"/>
      <c r="HRA208" s="638"/>
      <c r="HRB208" s="638"/>
      <c r="HRC208" s="638"/>
      <c r="HRD208" s="638"/>
      <c r="HRE208" s="638"/>
      <c r="HRF208" s="638"/>
      <c r="HRG208" s="638"/>
      <c r="HRH208" s="638"/>
      <c r="HRI208" s="638"/>
      <c r="HRJ208" s="638"/>
      <c r="HRK208" s="638"/>
      <c r="HRL208" s="638"/>
      <c r="HRM208" s="638"/>
      <c r="HRN208" s="638"/>
      <c r="HRO208" s="638"/>
      <c r="HRP208" s="638"/>
      <c r="HRQ208" s="638"/>
      <c r="HRR208" s="638"/>
      <c r="HRS208" s="638"/>
      <c r="HRT208" s="638"/>
      <c r="HRU208" s="638"/>
      <c r="HRV208" s="638"/>
      <c r="HRW208" s="638"/>
      <c r="HRX208" s="638"/>
      <c r="HRY208" s="638"/>
      <c r="HRZ208" s="638"/>
      <c r="HSA208" s="638"/>
      <c r="HSB208" s="638"/>
      <c r="HSC208" s="638"/>
      <c r="HSD208" s="638"/>
      <c r="HSE208" s="638"/>
      <c r="HSF208" s="638"/>
      <c r="HSG208" s="638"/>
      <c r="HSH208" s="638"/>
      <c r="HSI208" s="638"/>
      <c r="HSJ208" s="638"/>
      <c r="HSK208" s="638"/>
      <c r="HSL208" s="638"/>
      <c r="HSM208" s="638"/>
      <c r="HSN208" s="638"/>
      <c r="HSO208" s="638"/>
      <c r="HSP208" s="638"/>
      <c r="HSQ208" s="638"/>
      <c r="HSR208" s="638"/>
      <c r="HSS208" s="638"/>
      <c r="HST208" s="638"/>
      <c r="HSU208" s="638"/>
      <c r="HSV208" s="638"/>
      <c r="HSW208" s="638"/>
      <c r="HSX208" s="638"/>
      <c r="HSY208" s="638"/>
      <c r="HSZ208" s="638"/>
      <c r="HTA208" s="638"/>
      <c r="HTB208" s="638"/>
      <c r="HTC208" s="638"/>
      <c r="HTD208" s="638"/>
      <c r="HTE208" s="638"/>
      <c r="HTF208" s="638"/>
      <c r="HTG208" s="638"/>
      <c r="HTH208" s="638"/>
      <c r="HTI208" s="638"/>
      <c r="HTJ208" s="638"/>
      <c r="HTK208" s="638"/>
      <c r="HTL208" s="638"/>
      <c r="HTM208" s="638"/>
      <c r="HTN208" s="638"/>
      <c r="HTO208" s="638"/>
      <c r="HTP208" s="638"/>
      <c r="HTQ208" s="638"/>
      <c r="HTR208" s="638"/>
      <c r="HTS208" s="638"/>
      <c r="HTT208" s="638"/>
      <c r="HTU208" s="638"/>
      <c r="HTV208" s="638"/>
      <c r="HTW208" s="638"/>
      <c r="HTX208" s="638"/>
      <c r="HTY208" s="638"/>
      <c r="HTZ208" s="638"/>
      <c r="HUA208" s="638"/>
      <c r="HUB208" s="638"/>
      <c r="HUC208" s="638"/>
      <c r="HUD208" s="638"/>
      <c r="HUE208" s="638"/>
      <c r="HUF208" s="638"/>
      <c r="HUG208" s="638"/>
      <c r="HUH208" s="638"/>
      <c r="HUI208" s="638"/>
      <c r="HUJ208" s="638"/>
      <c r="HUK208" s="638"/>
      <c r="HUL208" s="638"/>
      <c r="HUM208" s="638"/>
      <c r="HUN208" s="638"/>
      <c r="HUO208" s="638"/>
      <c r="HUP208" s="638"/>
      <c r="HUQ208" s="638"/>
      <c r="HUR208" s="638"/>
      <c r="HUS208" s="638"/>
      <c r="HUT208" s="638"/>
      <c r="HUU208" s="638"/>
      <c r="HUV208" s="638"/>
      <c r="HUW208" s="638"/>
      <c r="HUX208" s="638"/>
      <c r="HUY208" s="638"/>
      <c r="HUZ208" s="638"/>
      <c r="HVA208" s="638"/>
      <c r="HVB208" s="638"/>
      <c r="HVC208" s="638"/>
      <c r="HVD208" s="638"/>
      <c r="HVE208" s="638"/>
      <c r="HVF208" s="638"/>
      <c r="HVG208" s="638"/>
      <c r="HVH208" s="638"/>
      <c r="HVI208" s="638"/>
      <c r="HVJ208" s="638"/>
      <c r="HVK208" s="638"/>
      <c r="HVL208" s="638"/>
      <c r="HVM208" s="638"/>
      <c r="HVN208" s="638"/>
      <c r="HVO208" s="638"/>
      <c r="HVP208" s="638"/>
      <c r="HVQ208" s="638"/>
      <c r="HVR208" s="638"/>
      <c r="HVS208" s="638"/>
      <c r="HVT208" s="638"/>
      <c r="HVU208" s="638"/>
      <c r="HVV208" s="638"/>
      <c r="HVW208" s="638"/>
      <c r="HVX208" s="638"/>
      <c r="HVY208" s="638"/>
      <c r="HVZ208" s="638"/>
      <c r="HWA208" s="638"/>
      <c r="HWB208" s="638"/>
      <c r="HWC208" s="638"/>
      <c r="HWD208" s="638"/>
      <c r="HWE208" s="638"/>
      <c r="HWF208" s="638"/>
      <c r="HWG208" s="638"/>
      <c r="HWH208" s="638"/>
      <c r="HWI208" s="638"/>
      <c r="HWJ208" s="638"/>
      <c r="HWK208" s="638"/>
      <c r="HWL208" s="638"/>
      <c r="HWM208" s="638"/>
      <c r="HWN208" s="638"/>
      <c r="HWO208" s="638"/>
      <c r="HWP208" s="638"/>
      <c r="HWQ208" s="638"/>
      <c r="HWR208" s="638"/>
      <c r="HWS208" s="638"/>
      <c r="HWT208" s="638"/>
      <c r="HWU208" s="638"/>
      <c r="HWV208" s="638"/>
      <c r="HWW208" s="638"/>
      <c r="HWX208" s="638"/>
      <c r="HWY208" s="638"/>
      <c r="HWZ208" s="638"/>
      <c r="HXA208" s="638"/>
      <c r="HXB208" s="638"/>
      <c r="HXC208" s="638"/>
      <c r="HXD208" s="638"/>
      <c r="HXE208" s="638"/>
      <c r="HXF208" s="638"/>
      <c r="HXG208" s="638"/>
      <c r="HXH208" s="638"/>
      <c r="HXI208" s="638"/>
      <c r="HXJ208" s="638"/>
      <c r="HXK208" s="638"/>
      <c r="HXL208" s="638"/>
      <c r="HXM208" s="638"/>
      <c r="HXN208" s="638"/>
      <c r="HXO208" s="638"/>
      <c r="HXP208" s="638"/>
      <c r="HXQ208" s="638"/>
      <c r="HXR208" s="638"/>
      <c r="HXS208" s="638"/>
      <c r="HXT208" s="638"/>
      <c r="HXU208" s="638"/>
      <c r="HXV208" s="638"/>
      <c r="HXW208" s="638"/>
      <c r="HXX208" s="638"/>
      <c r="HXY208" s="638"/>
      <c r="HXZ208" s="638"/>
      <c r="HYA208" s="638"/>
      <c r="HYB208" s="638"/>
      <c r="HYC208" s="638"/>
      <c r="HYD208" s="638"/>
      <c r="HYE208" s="638"/>
      <c r="HYF208" s="638"/>
      <c r="HYG208" s="638"/>
      <c r="HYH208" s="638"/>
      <c r="HYI208" s="638"/>
      <c r="HYJ208" s="638"/>
      <c r="HYK208" s="638"/>
      <c r="HYL208" s="638"/>
      <c r="HYM208" s="638"/>
      <c r="HYN208" s="638"/>
      <c r="HYO208" s="638"/>
      <c r="HYP208" s="638"/>
      <c r="HYQ208" s="638"/>
      <c r="HYR208" s="638"/>
      <c r="HYS208" s="638"/>
      <c r="HYT208" s="638"/>
      <c r="HYU208" s="638"/>
      <c r="HYV208" s="638"/>
      <c r="HYW208" s="638"/>
      <c r="HYX208" s="638"/>
      <c r="HYY208" s="638"/>
      <c r="HYZ208" s="638"/>
      <c r="HZA208" s="638"/>
      <c r="HZB208" s="638"/>
      <c r="HZC208" s="638"/>
      <c r="HZD208" s="638"/>
      <c r="HZE208" s="638"/>
      <c r="HZF208" s="638"/>
      <c r="HZG208" s="638"/>
      <c r="HZH208" s="638"/>
      <c r="HZI208" s="638"/>
      <c r="HZJ208" s="638"/>
      <c r="HZK208" s="638"/>
      <c r="HZL208" s="638"/>
      <c r="HZM208" s="638"/>
      <c r="HZN208" s="638"/>
      <c r="HZO208" s="638"/>
      <c r="HZP208" s="638"/>
      <c r="HZQ208" s="638"/>
      <c r="HZR208" s="638"/>
      <c r="HZS208" s="638"/>
      <c r="HZT208" s="638"/>
      <c r="HZU208" s="638"/>
      <c r="HZV208" s="638"/>
      <c r="HZW208" s="638"/>
      <c r="HZX208" s="638"/>
      <c r="HZY208" s="638"/>
      <c r="HZZ208" s="638"/>
      <c r="IAA208" s="638"/>
      <c r="IAB208" s="638"/>
      <c r="IAC208" s="638"/>
      <c r="IAD208" s="638"/>
      <c r="IAE208" s="638"/>
      <c r="IAF208" s="638"/>
      <c r="IAG208" s="638"/>
      <c r="IAH208" s="638"/>
      <c r="IAI208" s="638"/>
      <c r="IAJ208" s="638"/>
      <c r="IAK208" s="638"/>
      <c r="IAL208" s="638"/>
      <c r="IAM208" s="638"/>
      <c r="IAN208" s="638"/>
      <c r="IAO208" s="638"/>
      <c r="IAP208" s="638"/>
      <c r="IAQ208" s="638"/>
      <c r="IAR208" s="638"/>
      <c r="IAS208" s="638"/>
      <c r="IAT208" s="638"/>
      <c r="IAU208" s="638"/>
      <c r="IAV208" s="638"/>
      <c r="IAW208" s="638"/>
      <c r="IAX208" s="638"/>
      <c r="IAY208" s="638"/>
      <c r="IAZ208" s="638"/>
      <c r="IBA208" s="638"/>
      <c r="IBB208" s="638"/>
      <c r="IBC208" s="638"/>
      <c r="IBD208" s="638"/>
      <c r="IBE208" s="638"/>
      <c r="IBF208" s="638"/>
      <c r="IBG208" s="638"/>
      <c r="IBH208" s="638"/>
      <c r="IBI208" s="638"/>
      <c r="IBJ208" s="638"/>
      <c r="IBK208" s="638"/>
      <c r="IBL208" s="638"/>
      <c r="IBM208" s="638"/>
      <c r="IBN208" s="638"/>
      <c r="IBO208" s="638"/>
      <c r="IBP208" s="638"/>
      <c r="IBQ208" s="638"/>
      <c r="IBR208" s="638"/>
      <c r="IBS208" s="638"/>
      <c r="IBT208" s="638"/>
      <c r="IBU208" s="638"/>
      <c r="IBV208" s="638"/>
      <c r="IBW208" s="638"/>
      <c r="IBX208" s="638"/>
      <c r="IBY208" s="638"/>
      <c r="IBZ208" s="638"/>
      <c r="ICA208" s="638"/>
      <c r="ICB208" s="638"/>
      <c r="ICC208" s="638"/>
      <c r="ICD208" s="638"/>
      <c r="ICE208" s="638"/>
      <c r="ICF208" s="638"/>
      <c r="ICG208" s="638"/>
      <c r="ICH208" s="638"/>
      <c r="ICI208" s="638"/>
      <c r="ICJ208" s="638"/>
      <c r="ICK208" s="638"/>
      <c r="ICL208" s="638"/>
      <c r="ICM208" s="638"/>
      <c r="ICN208" s="638"/>
      <c r="ICO208" s="638"/>
      <c r="ICP208" s="638"/>
      <c r="ICQ208" s="638"/>
      <c r="ICR208" s="638"/>
      <c r="ICS208" s="638"/>
      <c r="ICT208" s="638"/>
      <c r="ICU208" s="638"/>
      <c r="ICV208" s="638"/>
      <c r="ICW208" s="638"/>
      <c r="ICX208" s="638"/>
      <c r="ICY208" s="638"/>
      <c r="ICZ208" s="638"/>
      <c r="IDA208" s="638"/>
      <c r="IDB208" s="638"/>
      <c r="IDC208" s="638"/>
      <c r="IDD208" s="638"/>
      <c r="IDE208" s="638"/>
      <c r="IDF208" s="638"/>
      <c r="IDG208" s="638"/>
      <c r="IDH208" s="638"/>
      <c r="IDI208" s="638"/>
      <c r="IDJ208" s="638"/>
      <c r="IDK208" s="638"/>
      <c r="IDL208" s="638"/>
      <c r="IDM208" s="638"/>
      <c r="IDN208" s="638"/>
      <c r="IDO208" s="638"/>
      <c r="IDP208" s="638"/>
      <c r="IDQ208" s="638"/>
      <c r="IDR208" s="638"/>
      <c r="IDS208" s="638"/>
      <c r="IDT208" s="638"/>
      <c r="IDU208" s="638"/>
      <c r="IDV208" s="638"/>
      <c r="IDW208" s="638"/>
      <c r="IDX208" s="638"/>
      <c r="IDY208" s="638"/>
      <c r="IDZ208" s="638"/>
      <c r="IEA208" s="638"/>
      <c r="IEB208" s="638"/>
      <c r="IEC208" s="638"/>
      <c r="IED208" s="638"/>
      <c r="IEE208" s="638"/>
      <c r="IEF208" s="638"/>
      <c r="IEG208" s="638"/>
      <c r="IEH208" s="638"/>
      <c r="IEI208" s="638"/>
      <c r="IEJ208" s="638"/>
      <c r="IEK208" s="638"/>
      <c r="IEL208" s="638"/>
      <c r="IEM208" s="638"/>
      <c r="IEN208" s="638"/>
      <c r="IEO208" s="638"/>
      <c r="IEP208" s="638"/>
      <c r="IEQ208" s="638"/>
      <c r="IER208" s="638"/>
      <c r="IES208" s="638"/>
      <c r="IET208" s="638"/>
      <c r="IEU208" s="638"/>
      <c r="IEV208" s="638"/>
      <c r="IEW208" s="638"/>
      <c r="IEX208" s="638"/>
      <c r="IEY208" s="638"/>
      <c r="IEZ208" s="638"/>
      <c r="IFA208" s="638"/>
      <c r="IFB208" s="638"/>
      <c r="IFC208" s="638"/>
      <c r="IFD208" s="638"/>
      <c r="IFE208" s="638"/>
      <c r="IFF208" s="638"/>
      <c r="IFG208" s="638"/>
      <c r="IFH208" s="638"/>
      <c r="IFI208" s="638"/>
      <c r="IFJ208" s="638"/>
      <c r="IFK208" s="638"/>
      <c r="IFL208" s="638"/>
      <c r="IFM208" s="638"/>
      <c r="IFN208" s="638"/>
      <c r="IFO208" s="638"/>
      <c r="IFP208" s="638"/>
      <c r="IFQ208" s="638"/>
      <c r="IFR208" s="638"/>
      <c r="IFS208" s="638"/>
      <c r="IFT208" s="638"/>
      <c r="IFU208" s="638"/>
      <c r="IFV208" s="638"/>
      <c r="IFW208" s="638"/>
      <c r="IFX208" s="638"/>
      <c r="IFY208" s="638"/>
      <c r="IFZ208" s="638"/>
      <c r="IGA208" s="638"/>
      <c r="IGB208" s="638"/>
      <c r="IGC208" s="638"/>
      <c r="IGD208" s="638"/>
      <c r="IGE208" s="638"/>
      <c r="IGF208" s="638"/>
      <c r="IGG208" s="638"/>
      <c r="IGH208" s="638"/>
      <c r="IGI208" s="638"/>
      <c r="IGJ208" s="638"/>
      <c r="IGK208" s="638"/>
      <c r="IGL208" s="638"/>
      <c r="IGM208" s="638"/>
      <c r="IGN208" s="638"/>
      <c r="IGO208" s="638"/>
      <c r="IGP208" s="638"/>
      <c r="IGQ208" s="638"/>
      <c r="IGR208" s="638"/>
      <c r="IGS208" s="638"/>
      <c r="IGT208" s="638"/>
      <c r="IGU208" s="638"/>
      <c r="IGV208" s="638"/>
      <c r="IGW208" s="638"/>
      <c r="IGX208" s="638"/>
      <c r="IGY208" s="638"/>
      <c r="IGZ208" s="638"/>
      <c r="IHA208" s="638"/>
      <c r="IHB208" s="638"/>
      <c r="IHC208" s="638"/>
      <c r="IHD208" s="638"/>
      <c r="IHE208" s="638"/>
      <c r="IHF208" s="638"/>
      <c r="IHG208" s="638"/>
      <c r="IHH208" s="638"/>
      <c r="IHI208" s="638"/>
      <c r="IHJ208" s="638"/>
      <c r="IHK208" s="638"/>
      <c r="IHL208" s="638"/>
      <c r="IHM208" s="638"/>
      <c r="IHN208" s="638"/>
      <c r="IHO208" s="638"/>
      <c r="IHP208" s="638"/>
      <c r="IHQ208" s="638"/>
      <c r="IHR208" s="638"/>
      <c r="IHS208" s="638"/>
      <c r="IHT208" s="638"/>
      <c r="IHU208" s="638"/>
      <c r="IHV208" s="638"/>
      <c r="IHW208" s="638"/>
      <c r="IHX208" s="638"/>
      <c r="IHY208" s="638"/>
      <c r="IHZ208" s="638"/>
      <c r="IIA208" s="638"/>
      <c r="IIB208" s="638"/>
      <c r="IIC208" s="638"/>
      <c r="IID208" s="638"/>
      <c r="IIE208" s="638"/>
      <c r="IIF208" s="638"/>
      <c r="IIG208" s="638"/>
      <c r="IIH208" s="638"/>
      <c r="III208" s="638"/>
      <c r="IIJ208" s="638"/>
      <c r="IIK208" s="638"/>
      <c r="IIL208" s="638"/>
      <c r="IIM208" s="638"/>
      <c r="IIN208" s="638"/>
      <c r="IIO208" s="638"/>
      <c r="IIP208" s="638"/>
      <c r="IIQ208" s="638"/>
      <c r="IIR208" s="638"/>
      <c r="IIS208" s="638"/>
      <c r="IIT208" s="638"/>
      <c r="IIU208" s="638"/>
      <c r="IIV208" s="638"/>
      <c r="IIW208" s="638"/>
      <c r="IIX208" s="638"/>
      <c r="IIY208" s="638"/>
      <c r="IIZ208" s="638"/>
      <c r="IJA208" s="638"/>
      <c r="IJB208" s="638"/>
      <c r="IJC208" s="638"/>
      <c r="IJD208" s="638"/>
      <c r="IJE208" s="638"/>
      <c r="IJF208" s="638"/>
      <c r="IJG208" s="638"/>
      <c r="IJH208" s="638"/>
      <c r="IJI208" s="638"/>
      <c r="IJJ208" s="638"/>
      <c r="IJK208" s="638"/>
      <c r="IJL208" s="638"/>
      <c r="IJM208" s="638"/>
      <c r="IJN208" s="638"/>
      <c r="IJO208" s="638"/>
      <c r="IJP208" s="638"/>
      <c r="IJQ208" s="638"/>
      <c r="IJR208" s="638"/>
      <c r="IJS208" s="638"/>
      <c r="IJT208" s="638"/>
      <c r="IJU208" s="638"/>
      <c r="IJV208" s="638"/>
      <c r="IJW208" s="638"/>
      <c r="IJX208" s="638"/>
      <c r="IJY208" s="638"/>
      <c r="IJZ208" s="638"/>
      <c r="IKA208" s="638"/>
      <c r="IKB208" s="638"/>
      <c r="IKC208" s="638"/>
      <c r="IKD208" s="638"/>
      <c r="IKE208" s="638"/>
      <c r="IKF208" s="638"/>
      <c r="IKG208" s="638"/>
      <c r="IKH208" s="638"/>
      <c r="IKI208" s="638"/>
      <c r="IKJ208" s="638"/>
      <c r="IKK208" s="638"/>
      <c r="IKL208" s="638"/>
      <c r="IKM208" s="638"/>
      <c r="IKN208" s="638"/>
      <c r="IKO208" s="638"/>
      <c r="IKP208" s="638"/>
      <c r="IKQ208" s="638"/>
      <c r="IKR208" s="638"/>
      <c r="IKS208" s="638"/>
      <c r="IKT208" s="638"/>
      <c r="IKU208" s="638"/>
      <c r="IKV208" s="638"/>
      <c r="IKW208" s="638"/>
      <c r="IKX208" s="638"/>
      <c r="IKY208" s="638"/>
      <c r="IKZ208" s="638"/>
      <c r="ILA208" s="638"/>
      <c r="ILB208" s="638"/>
      <c r="ILC208" s="638"/>
      <c r="ILD208" s="638"/>
      <c r="ILE208" s="638"/>
      <c r="ILF208" s="638"/>
      <c r="ILG208" s="638"/>
      <c r="ILH208" s="638"/>
      <c r="ILI208" s="638"/>
      <c r="ILJ208" s="638"/>
      <c r="ILK208" s="638"/>
      <c r="ILL208" s="638"/>
      <c r="ILM208" s="638"/>
      <c r="ILN208" s="638"/>
      <c r="ILO208" s="638"/>
      <c r="ILP208" s="638"/>
      <c r="ILQ208" s="638"/>
      <c r="ILR208" s="638"/>
      <c r="ILS208" s="638"/>
      <c r="ILT208" s="638"/>
      <c r="ILU208" s="638"/>
      <c r="ILV208" s="638"/>
      <c r="ILW208" s="638"/>
      <c r="ILX208" s="638"/>
      <c r="ILY208" s="638"/>
      <c r="ILZ208" s="638"/>
      <c r="IMA208" s="638"/>
      <c r="IMB208" s="638"/>
      <c r="IMC208" s="638"/>
      <c r="IMD208" s="638"/>
      <c r="IME208" s="638"/>
      <c r="IMF208" s="638"/>
      <c r="IMG208" s="638"/>
      <c r="IMH208" s="638"/>
      <c r="IMI208" s="638"/>
      <c r="IMJ208" s="638"/>
      <c r="IMK208" s="638"/>
      <c r="IML208" s="638"/>
      <c r="IMM208" s="638"/>
      <c r="IMN208" s="638"/>
      <c r="IMO208" s="638"/>
      <c r="IMP208" s="638"/>
      <c r="IMQ208" s="638"/>
      <c r="IMR208" s="638"/>
      <c r="IMS208" s="638"/>
      <c r="IMT208" s="638"/>
      <c r="IMU208" s="638"/>
      <c r="IMV208" s="638"/>
      <c r="IMW208" s="638"/>
      <c r="IMX208" s="638"/>
      <c r="IMY208" s="638"/>
      <c r="IMZ208" s="638"/>
      <c r="INA208" s="638"/>
      <c r="INB208" s="638"/>
      <c r="INC208" s="638"/>
      <c r="IND208" s="638"/>
      <c r="INE208" s="638"/>
      <c r="INF208" s="638"/>
      <c r="ING208" s="638"/>
      <c r="INH208" s="638"/>
      <c r="INI208" s="638"/>
      <c r="INJ208" s="638"/>
      <c r="INK208" s="638"/>
      <c r="INL208" s="638"/>
      <c r="INM208" s="638"/>
      <c r="INN208" s="638"/>
      <c r="INO208" s="638"/>
      <c r="INP208" s="638"/>
      <c r="INQ208" s="638"/>
      <c r="INR208" s="638"/>
      <c r="INS208" s="638"/>
      <c r="INT208" s="638"/>
      <c r="INU208" s="638"/>
      <c r="INV208" s="638"/>
      <c r="INW208" s="638"/>
      <c r="INX208" s="638"/>
      <c r="INY208" s="638"/>
      <c r="INZ208" s="638"/>
      <c r="IOA208" s="638"/>
      <c r="IOB208" s="638"/>
      <c r="IOC208" s="638"/>
      <c r="IOD208" s="638"/>
      <c r="IOE208" s="638"/>
      <c r="IOF208" s="638"/>
      <c r="IOG208" s="638"/>
      <c r="IOH208" s="638"/>
      <c r="IOI208" s="638"/>
      <c r="IOJ208" s="638"/>
      <c r="IOK208" s="638"/>
      <c r="IOL208" s="638"/>
      <c r="IOM208" s="638"/>
      <c r="ION208" s="638"/>
      <c r="IOO208" s="638"/>
      <c r="IOP208" s="638"/>
      <c r="IOQ208" s="638"/>
      <c r="IOR208" s="638"/>
      <c r="IOS208" s="638"/>
      <c r="IOT208" s="638"/>
      <c r="IOU208" s="638"/>
      <c r="IOV208" s="638"/>
      <c r="IOW208" s="638"/>
      <c r="IOX208" s="638"/>
      <c r="IOY208" s="638"/>
      <c r="IOZ208" s="638"/>
      <c r="IPA208" s="638"/>
      <c r="IPB208" s="638"/>
      <c r="IPC208" s="638"/>
      <c r="IPD208" s="638"/>
      <c r="IPE208" s="638"/>
      <c r="IPF208" s="638"/>
      <c r="IPG208" s="638"/>
      <c r="IPH208" s="638"/>
      <c r="IPI208" s="638"/>
      <c r="IPJ208" s="638"/>
      <c r="IPK208" s="638"/>
      <c r="IPL208" s="638"/>
      <c r="IPM208" s="638"/>
      <c r="IPN208" s="638"/>
      <c r="IPO208" s="638"/>
      <c r="IPP208" s="638"/>
      <c r="IPQ208" s="638"/>
      <c r="IPR208" s="638"/>
      <c r="IPS208" s="638"/>
      <c r="IPT208" s="638"/>
      <c r="IPU208" s="638"/>
      <c r="IPV208" s="638"/>
      <c r="IPW208" s="638"/>
      <c r="IPX208" s="638"/>
      <c r="IPY208" s="638"/>
      <c r="IPZ208" s="638"/>
      <c r="IQA208" s="638"/>
      <c r="IQB208" s="638"/>
      <c r="IQC208" s="638"/>
      <c r="IQD208" s="638"/>
      <c r="IQE208" s="638"/>
      <c r="IQF208" s="638"/>
      <c r="IQG208" s="638"/>
      <c r="IQH208" s="638"/>
      <c r="IQI208" s="638"/>
      <c r="IQJ208" s="638"/>
      <c r="IQK208" s="638"/>
      <c r="IQL208" s="638"/>
      <c r="IQM208" s="638"/>
      <c r="IQN208" s="638"/>
      <c r="IQO208" s="638"/>
      <c r="IQP208" s="638"/>
      <c r="IQQ208" s="638"/>
      <c r="IQR208" s="638"/>
      <c r="IQS208" s="638"/>
      <c r="IQT208" s="638"/>
      <c r="IQU208" s="638"/>
      <c r="IQV208" s="638"/>
      <c r="IQW208" s="638"/>
      <c r="IQX208" s="638"/>
      <c r="IQY208" s="638"/>
      <c r="IQZ208" s="638"/>
      <c r="IRA208" s="638"/>
      <c r="IRB208" s="638"/>
      <c r="IRC208" s="638"/>
      <c r="IRD208" s="638"/>
      <c r="IRE208" s="638"/>
      <c r="IRF208" s="638"/>
      <c r="IRG208" s="638"/>
      <c r="IRH208" s="638"/>
      <c r="IRI208" s="638"/>
      <c r="IRJ208" s="638"/>
      <c r="IRK208" s="638"/>
      <c r="IRL208" s="638"/>
      <c r="IRM208" s="638"/>
      <c r="IRN208" s="638"/>
      <c r="IRO208" s="638"/>
      <c r="IRP208" s="638"/>
      <c r="IRQ208" s="638"/>
      <c r="IRR208" s="638"/>
      <c r="IRS208" s="638"/>
      <c r="IRT208" s="638"/>
      <c r="IRU208" s="638"/>
      <c r="IRV208" s="638"/>
      <c r="IRW208" s="638"/>
      <c r="IRX208" s="638"/>
      <c r="IRY208" s="638"/>
      <c r="IRZ208" s="638"/>
      <c r="ISA208" s="638"/>
      <c r="ISB208" s="638"/>
      <c r="ISC208" s="638"/>
      <c r="ISD208" s="638"/>
      <c r="ISE208" s="638"/>
      <c r="ISF208" s="638"/>
      <c r="ISG208" s="638"/>
      <c r="ISH208" s="638"/>
      <c r="ISI208" s="638"/>
      <c r="ISJ208" s="638"/>
      <c r="ISK208" s="638"/>
      <c r="ISL208" s="638"/>
      <c r="ISM208" s="638"/>
      <c r="ISN208" s="638"/>
      <c r="ISO208" s="638"/>
      <c r="ISP208" s="638"/>
      <c r="ISQ208" s="638"/>
      <c r="ISR208" s="638"/>
      <c r="ISS208" s="638"/>
      <c r="IST208" s="638"/>
      <c r="ISU208" s="638"/>
      <c r="ISV208" s="638"/>
      <c r="ISW208" s="638"/>
      <c r="ISX208" s="638"/>
      <c r="ISY208" s="638"/>
      <c r="ISZ208" s="638"/>
      <c r="ITA208" s="638"/>
      <c r="ITB208" s="638"/>
      <c r="ITC208" s="638"/>
      <c r="ITD208" s="638"/>
      <c r="ITE208" s="638"/>
      <c r="ITF208" s="638"/>
      <c r="ITG208" s="638"/>
      <c r="ITH208" s="638"/>
      <c r="ITI208" s="638"/>
      <c r="ITJ208" s="638"/>
      <c r="ITK208" s="638"/>
      <c r="ITL208" s="638"/>
      <c r="ITM208" s="638"/>
      <c r="ITN208" s="638"/>
      <c r="ITO208" s="638"/>
      <c r="ITP208" s="638"/>
      <c r="ITQ208" s="638"/>
      <c r="ITR208" s="638"/>
      <c r="ITS208" s="638"/>
      <c r="ITT208" s="638"/>
      <c r="ITU208" s="638"/>
      <c r="ITV208" s="638"/>
      <c r="ITW208" s="638"/>
      <c r="ITX208" s="638"/>
      <c r="ITY208" s="638"/>
      <c r="ITZ208" s="638"/>
      <c r="IUA208" s="638"/>
      <c r="IUB208" s="638"/>
      <c r="IUC208" s="638"/>
      <c r="IUD208" s="638"/>
      <c r="IUE208" s="638"/>
      <c r="IUF208" s="638"/>
      <c r="IUG208" s="638"/>
      <c r="IUH208" s="638"/>
      <c r="IUI208" s="638"/>
      <c r="IUJ208" s="638"/>
      <c r="IUK208" s="638"/>
      <c r="IUL208" s="638"/>
      <c r="IUM208" s="638"/>
      <c r="IUN208" s="638"/>
      <c r="IUO208" s="638"/>
      <c r="IUP208" s="638"/>
      <c r="IUQ208" s="638"/>
      <c r="IUR208" s="638"/>
      <c r="IUS208" s="638"/>
      <c r="IUT208" s="638"/>
      <c r="IUU208" s="638"/>
      <c r="IUV208" s="638"/>
      <c r="IUW208" s="638"/>
      <c r="IUX208" s="638"/>
      <c r="IUY208" s="638"/>
      <c r="IUZ208" s="638"/>
      <c r="IVA208" s="638"/>
      <c r="IVB208" s="638"/>
      <c r="IVC208" s="638"/>
      <c r="IVD208" s="638"/>
      <c r="IVE208" s="638"/>
      <c r="IVF208" s="638"/>
      <c r="IVG208" s="638"/>
      <c r="IVH208" s="638"/>
      <c r="IVI208" s="638"/>
      <c r="IVJ208" s="638"/>
      <c r="IVK208" s="638"/>
      <c r="IVL208" s="638"/>
      <c r="IVM208" s="638"/>
      <c r="IVN208" s="638"/>
      <c r="IVO208" s="638"/>
      <c r="IVP208" s="638"/>
      <c r="IVQ208" s="638"/>
      <c r="IVR208" s="638"/>
      <c r="IVS208" s="638"/>
      <c r="IVT208" s="638"/>
      <c r="IVU208" s="638"/>
      <c r="IVV208" s="638"/>
      <c r="IVW208" s="638"/>
      <c r="IVX208" s="638"/>
      <c r="IVY208" s="638"/>
      <c r="IVZ208" s="638"/>
      <c r="IWA208" s="638"/>
      <c r="IWB208" s="638"/>
      <c r="IWC208" s="638"/>
      <c r="IWD208" s="638"/>
      <c r="IWE208" s="638"/>
      <c r="IWF208" s="638"/>
      <c r="IWG208" s="638"/>
      <c r="IWH208" s="638"/>
      <c r="IWI208" s="638"/>
      <c r="IWJ208" s="638"/>
      <c r="IWK208" s="638"/>
      <c r="IWL208" s="638"/>
      <c r="IWM208" s="638"/>
      <c r="IWN208" s="638"/>
      <c r="IWO208" s="638"/>
      <c r="IWP208" s="638"/>
      <c r="IWQ208" s="638"/>
      <c r="IWR208" s="638"/>
      <c r="IWS208" s="638"/>
      <c r="IWT208" s="638"/>
      <c r="IWU208" s="638"/>
      <c r="IWV208" s="638"/>
      <c r="IWW208" s="638"/>
      <c r="IWX208" s="638"/>
      <c r="IWY208" s="638"/>
      <c r="IWZ208" s="638"/>
      <c r="IXA208" s="638"/>
      <c r="IXB208" s="638"/>
      <c r="IXC208" s="638"/>
      <c r="IXD208" s="638"/>
      <c r="IXE208" s="638"/>
      <c r="IXF208" s="638"/>
      <c r="IXG208" s="638"/>
      <c r="IXH208" s="638"/>
      <c r="IXI208" s="638"/>
      <c r="IXJ208" s="638"/>
      <c r="IXK208" s="638"/>
      <c r="IXL208" s="638"/>
      <c r="IXM208" s="638"/>
      <c r="IXN208" s="638"/>
      <c r="IXO208" s="638"/>
      <c r="IXP208" s="638"/>
      <c r="IXQ208" s="638"/>
      <c r="IXR208" s="638"/>
      <c r="IXS208" s="638"/>
      <c r="IXT208" s="638"/>
      <c r="IXU208" s="638"/>
      <c r="IXV208" s="638"/>
      <c r="IXW208" s="638"/>
      <c r="IXX208" s="638"/>
      <c r="IXY208" s="638"/>
      <c r="IXZ208" s="638"/>
      <c r="IYA208" s="638"/>
      <c r="IYB208" s="638"/>
      <c r="IYC208" s="638"/>
      <c r="IYD208" s="638"/>
      <c r="IYE208" s="638"/>
      <c r="IYF208" s="638"/>
      <c r="IYG208" s="638"/>
      <c r="IYH208" s="638"/>
      <c r="IYI208" s="638"/>
      <c r="IYJ208" s="638"/>
      <c r="IYK208" s="638"/>
      <c r="IYL208" s="638"/>
      <c r="IYM208" s="638"/>
      <c r="IYN208" s="638"/>
      <c r="IYO208" s="638"/>
      <c r="IYP208" s="638"/>
      <c r="IYQ208" s="638"/>
      <c r="IYR208" s="638"/>
      <c r="IYS208" s="638"/>
      <c r="IYT208" s="638"/>
      <c r="IYU208" s="638"/>
      <c r="IYV208" s="638"/>
      <c r="IYW208" s="638"/>
      <c r="IYX208" s="638"/>
      <c r="IYY208" s="638"/>
      <c r="IYZ208" s="638"/>
      <c r="IZA208" s="638"/>
      <c r="IZB208" s="638"/>
      <c r="IZC208" s="638"/>
      <c r="IZD208" s="638"/>
      <c r="IZE208" s="638"/>
      <c r="IZF208" s="638"/>
      <c r="IZG208" s="638"/>
      <c r="IZH208" s="638"/>
      <c r="IZI208" s="638"/>
      <c r="IZJ208" s="638"/>
      <c r="IZK208" s="638"/>
      <c r="IZL208" s="638"/>
      <c r="IZM208" s="638"/>
      <c r="IZN208" s="638"/>
      <c r="IZO208" s="638"/>
      <c r="IZP208" s="638"/>
      <c r="IZQ208" s="638"/>
      <c r="IZR208" s="638"/>
      <c r="IZS208" s="638"/>
      <c r="IZT208" s="638"/>
      <c r="IZU208" s="638"/>
      <c r="IZV208" s="638"/>
      <c r="IZW208" s="638"/>
      <c r="IZX208" s="638"/>
      <c r="IZY208" s="638"/>
      <c r="IZZ208" s="638"/>
      <c r="JAA208" s="638"/>
      <c r="JAB208" s="638"/>
      <c r="JAC208" s="638"/>
      <c r="JAD208" s="638"/>
      <c r="JAE208" s="638"/>
      <c r="JAF208" s="638"/>
      <c r="JAG208" s="638"/>
      <c r="JAH208" s="638"/>
      <c r="JAI208" s="638"/>
      <c r="JAJ208" s="638"/>
      <c r="JAK208" s="638"/>
      <c r="JAL208" s="638"/>
      <c r="JAM208" s="638"/>
      <c r="JAN208" s="638"/>
      <c r="JAO208" s="638"/>
      <c r="JAP208" s="638"/>
      <c r="JAQ208" s="638"/>
      <c r="JAR208" s="638"/>
      <c r="JAS208" s="638"/>
      <c r="JAT208" s="638"/>
      <c r="JAU208" s="638"/>
      <c r="JAV208" s="638"/>
      <c r="JAW208" s="638"/>
      <c r="JAX208" s="638"/>
      <c r="JAY208" s="638"/>
      <c r="JAZ208" s="638"/>
      <c r="JBA208" s="638"/>
      <c r="JBB208" s="638"/>
      <c r="JBC208" s="638"/>
      <c r="JBD208" s="638"/>
      <c r="JBE208" s="638"/>
      <c r="JBF208" s="638"/>
      <c r="JBG208" s="638"/>
      <c r="JBH208" s="638"/>
      <c r="JBI208" s="638"/>
      <c r="JBJ208" s="638"/>
      <c r="JBK208" s="638"/>
      <c r="JBL208" s="638"/>
      <c r="JBM208" s="638"/>
      <c r="JBN208" s="638"/>
      <c r="JBO208" s="638"/>
      <c r="JBP208" s="638"/>
      <c r="JBQ208" s="638"/>
      <c r="JBR208" s="638"/>
      <c r="JBS208" s="638"/>
      <c r="JBT208" s="638"/>
      <c r="JBU208" s="638"/>
      <c r="JBV208" s="638"/>
      <c r="JBW208" s="638"/>
      <c r="JBX208" s="638"/>
      <c r="JBY208" s="638"/>
      <c r="JBZ208" s="638"/>
      <c r="JCA208" s="638"/>
      <c r="JCB208" s="638"/>
      <c r="JCC208" s="638"/>
      <c r="JCD208" s="638"/>
      <c r="JCE208" s="638"/>
      <c r="JCF208" s="638"/>
      <c r="JCG208" s="638"/>
      <c r="JCH208" s="638"/>
      <c r="JCI208" s="638"/>
      <c r="JCJ208" s="638"/>
      <c r="JCK208" s="638"/>
      <c r="JCL208" s="638"/>
      <c r="JCM208" s="638"/>
      <c r="JCN208" s="638"/>
      <c r="JCO208" s="638"/>
      <c r="JCP208" s="638"/>
      <c r="JCQ208" s="638"/>
      <c r="JCR208" s="638"/>
      <c r="JCS208" s="638"/>
      <c r="JCT208" s="638"/>
      <c r="JCU208" s="638"/>
      <c r="JCV208" s="638"/>
      <c r="JCW208" s="638"/>
      <c r="JCX208" s="638"/>
      <c r="JCY208" s="638"/>
      <c r="JCZ208" s="638"/>
      <c r="JDA208" s="638"/>
      <c r="JDB208" s="638"/>
      <c r="JDC208" s="638"/>
      <c r="JDD208" s="638"/>
      <c r="JDE208" s="638"/>
      <c r="JDF208" s="638"/>
      <c r="JDG208" s="638"/>
      <c r="JDH208" s="638"/>
      <c r="JDI208" s="638"/>
      <c r="JDJ208" s="638"/>
      <c r="JDK208" s="638"/>
      <c r="JDL208" s="638"/>
      <c r="JDM208" s="638"/>
      <c r="JDN208" s="638"/>
      <c r="JDO208" s="638"/>
      <c r="JDP208" s="638"/>
      <c r="JDQ208" s="638"/>
      <c r="JDR208" s="638"/>
      <c r="JDS208" s="638"/>
      <c r="JDT208" s="638"/>
      <c r="JDU208" s="638"/>
      <c r="JDV208" s="638"/>
      <c r="JDW208" s="638"/>
      <c r="JDX208" s="638"/>
      <c r="JDY208" s="638"/>
      <c r="JDZ208" s="638"/>
      <c r="JEA208" s="638"/>
      <c r="JEB208" s="638"/>
      <c r="JEC208" s="638"/>
      <c r="JED208" s="638"/>
      <c r="JEE208" s="638"/>
      <c r="JEF208" s="638"/>
      <c r="JEG208" s="638"/>
      <c r="JEH208" s="638"/>
      <c r="JEI208" s="638"/>
      <c r="JEJ208" s="638"/>
      <c r="JEK208" s="638"/>
      <c r="JEL208" s="638"/>
      <c r="JEM208" s="638"/>
      <c r="JEN208" s="638"/>
      <c r="JEO208" s="638"/>
      <c r="JEP208" s="638"/>
      <c r="JEQ208" s="638"/>
      <c r="JER208" s="638"/>
      <c r="JES208" s="638"/>
      <c r="JET208" s="638"/>
      <c r="JEU208" s="638"/>
      <c r="JEV208" s="638"/>
      <c r="JEW208" s="638"/>
      <c r="JEX208" s="638"/>
      <c r="JEY208" s="638"/>
      <c r="JEZ208" s="638"/>
      <c r="JFA208" s="638"/>
      <c r="JFB208" s="638"/>
      <c r="JFC208" s="638"/>
      <c r="JFD208" s="638"/>
      <c r="JFE208" s="638"/>
      <c r="JFF208" s="638"/>
      <c r="JFG208" s="638"/>
      <c r="JFH208" s="638"/>
      <c r="JFI208" s="638"/>
      <c r="JFJ208" s="638"/>
      <c r="JFK208" s="638"/>
      <c r="JFL208" s="638"/>
      <c r="JFM208" s="638"/>
      <c r="JFN208" s="638"/>
      <c r="JFO208" s="638"/>
      <c r="JFP208" s="638"/>
      <c r="JFQ208" s="638"/>
      <c r="JFR208" s="638"/>
      <c r="JFS208" s="638"/>
      <c r="JFT208" s="638"/>
      <c r="JFU208" s="638"/>
      <c r="JFV208" s="638"/>
      <c r="JFW208" s="638"/>
      <c r="JFX208" s="638"/>
      <c r="JFY208" s="638"/>
      <c r="JFZ208" s="638"/>
      <c r="JGA208" s="638"/>
      <c r="JGB208" s="638"/>
      <c r="JGC208" s="638"/>
      <c r="JGD208" s="638"/>
      <c r="JGE208" s="638"/>
      <c r="JGF208" s="638"/>
      <c r="JGG208" s="638"/>
      <c r="JGH208" s="638"/>
      <c r="JGI208" s="638"/>
      <c r="JGJ208" s="638"/>
      <c r="JGK208" s="638"/>
      <c r="JGL208" s="638"/>
      <c r="JGM208" s="638"/>
      <c r="JGN208" s="638"/>
      <c r="JGO208" s="638"/>
      <c r="JGP208" s="638"/>
      <c r="JGQ208" s="638"/>
      <c r="JGR208" s="638"/>
      <c r="JGS208" s="638"/>
      <c r="JGT208" s="638"/>
      <c r="JGU208" s="638"/>
      <c r="JGV208" s="638"/>
      <c r="JGW208" s="638"/>
      <c r="JGX208" s="638"/>
      <c r="JGY208" s="638"/>
      <c r="JGZ208" s="638"/>
      <c r="JHA208" s="638"/>
      <c r="JHB208" s="638"/>
      <c r="JHC208" s="638"/>
      <c r="JHD208" s="638"/>
      <c r="JHE208" s="638"/>
      <c r="JHF208" s="638"/>
      <c r="JHG208" s="638"/>
      <c r="JHH208" s="638"/>
      <c r="JHI208" s="638"/>
      <c r="JHJ208" s="638"/>
      <c r="JHK208" s="638"/>
      <c r="JHL208" s="638"/>
      <c r="JHM208" s="638"/>
      <c r="JHN208" s="638"/>
      <c r="JHO208" s="638"/>
      <c r="JHP208" s="638"/>
      <c r="JHQ208" s="638"/>
      <c r="JHR208" s="638"/>
      <c r="JHS208" s="638"/>
      <c r="JHT208" s="638"/>
      <c r="JHU208" s="638"/>
      <c r="JHV208" s="638"/>
      <c r="JHW208" s="638"/>
      <c r="JHX208" s="638"/>
      <c r="JHY208" s="638"/>
      <c r="JHZ208" s="638"/>
      <c r="JIA208" s="638"/>
      <c r="JIB208" s="638"/>
      <c r="JIC208" s="638"/>
      <c r="JID208" s="638"/>
      <c r="JIE208" s="638"/>
      <c r="JIF208" s="638"/>
      <c r="JIG208" s="638"/>
      <c r="JIH208" s="638"/>
      <c r="JII208" s="638"/>
      <c r="JIJ208" s="638"/>
      <c r="JIK208" s="638"/>
      <c r="JIL208" s="638"/>
      <c r="JIM208" s="638"/>
      <c r="JIN208" s="638"/>
      <c r="JIO208" s="638"/>
      <c r="JIP208" s="638"/>
      <c r="JIQ208" s="638"/>
      <c r="JIR208" s="638"/>
      <c r="JIS208" s="638"/>
      <c r="JIT208" s="638"/>
      <c r="JIU208" s="638"/>
      <c r="JIV208" s="638"/>
      <c r="JIW208" s="638"/>
      <c r="JIX208" s="638"/>
      <c r="JIY208" s="638"/>
      <c r="JIZ208" s="638"/>
      <c r="JJA208" s="638"/>
      <c r="JJB208" s="638"/>
      <c r="JJC208" s="638"/>
      <c r="JJD208" s="638"/>
      <c r="JJE208" s="638"/>
      <c r="JJF208" s="638"/>
      <c r="JJG208" s="638"/>
      <c r="JJH208" s="638"/>
      <c r="JJI208" s="638"/>
      <c r="JJJ208" s="638"/>
      <c r="JJK208" s="638"/>
      <c r="JJL208" s="638"/>
      <c r="JJM208" s="638"/>
      <c r="JJN208" s="638"/>
      <c r="JJO208" s="638"/>
      <c r="JJP208" s="638"/>
      <c r="JJQ208" s="638"/>
      <c r="JJR208" s="638"/>
      <c r="JJS208" s="638"/>
      <c r="JJT208" s="638"/>
      <c r="JJU208" s="638"/>
      <c r="JJV208" s="638"/>
      <c r="JJW208" s="638"/>
      <c r="JJX208" s="638"/>
      <c r="JJY208" s="638"/>
      <c r="JJZ208" s="638"/>
      <c r="JKA208" s="638"/>
      <c r="JKB208" s="638"/>
      <c r="JKC208" s="638"/>
      <c r="JKD208" s="638"/>
      <c r="JKE208" s="638"/>
      <c r="JKF208" s="638"/>
      <c r="JKG208" s="638"/>
      <c r="JKH208" s="638"/>
      <c r="JKI208" s="638"/>
      <c r="JKJ208" s="638"/>
      <c r="JKK208" s="638"/>
      <c r="JKL208" s="638"/>
      <c r="JKM208" s="638"/>
      <c r="JKN208" s="638"/>
      <c r="JKO208" s="638"/>
      <c r="JKP208" s="638"/>
      <c r="JKQ208" s="638"/>
      <c r="JKR208" s="638"/>
      <c r="JKS208" s="638"/>
      <c r="JKT208" s="638"/>
      <c r="JKU208" s="638"/>
      <c r="JKV208" s="638"/>
      <c r="JKW208" s="638"/>
      <c r="JKX208" s="638"/>
      <c r="JKY208" s="638"/>
      <c r="JKZ208" s="638"/>
      <c r="JLA208" s="638"/>
      <c r="JLB208" s="638"/>
      <c r="JLC208" s="638"/>
      <c r="JLD208" s="638"/>
      <c r="JLE208" s="638"/>
      <c r="JLF208" s="638"/>
      <c r="JLG208" s="638"/>
      <c r="JLH208" s="638"/>
      <c r="JLI208" s="638"/>
      <c r="JLJ208" s="638"/>
      <c r="JLK208" s="638"/>
      <c r="JLL208" s="638"/>
      <c r="JLM208" s="638"/>
      <c r="JLN208" s="638"/>
      <c r="JLO208" s="638"/>
      <c r="JLP208" s="638"/>
      <c r="JLQ208" s="638"/>
      <c r="JLR208" s="638"/>
      <c r="JLS208" s="638"/>
      <c r="JLT208" s="638"/>
      <c r="JLU208" s="638"/>
      <c r="JLV208" s="638"/>
      <c r="JLW208" s="638"/>
      <c r="JLX208" s="638"/>
      <c r="JLY208" s="638"/>
      <c r="JLZ208" s="638"/>
      <c r="JMA208" s="638"/>
      <c r="JMB208" s="638"/>
      <c r="JMC208" s="638"/>
      <c r="JMD208" s="638"/>
      <c r="JME208" s="638"/>
      <c r="JMF208" s="638"/>
      <c r="JMG208" s="638"/>
      <c r="JMH208" s="638"/>
      <c r="JMI208" s="638"/>
      <c r="JMJ208" s="638"/>
      <c r="JMK208" s="638"/>
      <c r="JML208" s="638"/>
      <c r="JMM208" s="638"/>
      <c r="JMN208" s="638"/>
      <c r="JMO208" s="638"/>
      <c r="JMP208" s="638"/>
      <c r="JMQ208" s="638"/>
      <c r="JMR208" s="638"/>
      <c r="JMS208" s="638"/>
      <c r="JMT208" s="638"/>
      <c r="JMU208" s="638"/>
      <c r="JMV208" s="638"/>
      <c r="JMW208" s="638"/>
      <c r="JMX208" s="638"/>
      <c r="JMY208" s="638"/>
      <c r="JMZ208" s="638"/>
      <c r="JNA208" s="638"/>
      <c r="JNB208" s="638"/>
      <c r="JNC208" s="638"/>
      <c r="JND208" s="638"/>
      <c r="JNE208" s="638"/>
      <c r="JNF208" s="638"/>
      <c r="JNG208" s="638"/>
      <c r="JNH208" s="638"/>
      <c r="JNI208" s="638"/>
      <c r="JNJ208" s="638"/>
      <c r="JNK208" s="638"/>
      <c r="JNL208" s="638"/>
      <c r="JNM208" s="638"/>
      <c r="JNN208" s="638"/>
      <c r="JNO208" s="638"/>
      <c r="JNP208" s="638"/>
      <c r="JNQ208" s="638"/>
      <c r="JNR208" s="638"/>
      <c r="JNS208" s="638"/>
      <c r="JNT208" s="638"/>
      <c r="JNU208" s="638"/>
      <c r="JNV208" s="638"/>
      <c r="JNW208" s="638"/>
      <c r="JNX208" s="638"/>
      <c r="JNY208" s="638"/>
      <c r="JNZ208" s="638"/>
      <c r="JOA208" s="638"/>
      <c r="JOB208" s="638"/>
      <c r="JOC208" s="638"/>
      <c r="JOD208" s="638"/>
      <c r="JOE208" s="638"/>
      <c r="JOF208" s="638"/>
      <c r="JOG208" s="638"/>
      <c r="JOH208" s="638"/>
      <c r="JOI208" s="638"/>
      <c r="JOJ208" s="638"/>
      <c r="JOK208" s="638"/>
      <c r="JOL208" s="638"/>
      <c r="JOM208" s="638"/>
      <c r="JON208" s="638"/>
      <c r="JOO208" s="638"/>
      <c r="JOP208" s="638"/>
      <c r="JOQ208" s="638"/>
      <c r="JOR208" s="638"/>
      <c r="JOS208" s="638"/>
      <c r="JOT208" s="638"/>
      <c r="JOU208" s="638"/>
      <c r="JOV208" s="638"/>
      <c r="JOW208" s="638"/>
      <c r="JOX208" s="638"/>
      <c r="JOY208" s="638"/>
      <c r="JOZ208" s="638"/>
      <c r="JPA208" s="638"/>
      <c r="JPB208" s="638"/>
      <c r="JPC208" s="638"/>
      <c r="JPD208" s="638"/>
      <c r="JPE208" s="638"/>
      <c r="JPF208" s="638"/>
      <c r="JPG208" s="638"/>
      <c r="JPH208" s="638"/>
      <c r="JPI208" s="638"/>
      <c r="JPJ208" s="638"/>
      <c r="JPK208" s="638"/>
      <c r="JPL208" s="638"/>
      <c r="JPM208" s="638"/>
      <c r="JPN208" s="638"/>
      <c r="JPO208" s="638"/>
      <c r="JPP208" s="638"/>
      <c r="JPQ208" s="638"/>
      <c r="JPR208" s="638"/>
      <c r="JPS208" s="638"/>
      <c r="JPT208" s="638"/>
      <c r="JPU208" s="638"/>
      <c r="JPV208" s="638"/>
      <c r="JPW208" s="638"/>
      <c r="JPX208" s="638"/>
      <c r="JPY208" s="638"/>
      <c r="JPZ208" s="638"/>
      <c r="JQA208" s="638"/>
      <c r="JQB208" s="638"/>
      <c r="JQC208" s="638"/>
      <c r="JQD208" s="638"/>
      <c r="JQE208" s="638"/>
      <c r="JQF208" s="638"/>
      <c r="JQG208" s="638"/>
      <c r="JQH208" s="638"/>
      <c r="JQI208" s="638"/>
      <c r="JQJ208" s="638"/>
      <c r="JQK208" s="638"/>
      <c r="JQL208" s="638"/>
      <c r="JQM208" s="638"/>
      <c r="JQN208" s="638"/>
      <c r="JQO208" s="638"/>
      <c r="JQP208" s="638"/>
      <c r="JQQ208" s="638"/>
      <c r="JQR208" s="638"/>
      <c r="JQS208" s="638"/>
      <c r="JQT208" s="638"/>
      <c r="JQU208" s="638"/>
      <c r="JQV208" s="638"/>
      <c r="JQW208" s="638"/>
      <c r="JQX208" s="638"/>
      <c r="JQY208" s="638"/>
      <c r="JQZ208" s="638"/>
      <c r="JRA208" s="638"/>
      <c r="JRB208" s="638"/>
      <c r="JRC208" s="638"/>
      <c r="JRD208" s="638"/>
      <c r="JRE208" s="638"/>
      <c r="JRF208" s="638"/>
      <c r="JRG208" s="638"/>
      <c r="JRH208" s="638"/>
      <c r="JRI208" s="638"/>
      <c r="JRJ208" s="638"/>
      <c r="JRK208" s="638"/>
      <c r="JRL208" s="638"/>
      <c r="JRM208" s="638"/>
      <c r="JRN208" s="638"/>
      <c r="JRO208" s="638"/>
      <c r="JRP208" s="638"/>
      <c r="JRQ208" s="638"/>
      <c r="JRR208" s="638"/>
      <c r="JRS208" s="638"/>
      <c r="JRT208" s="638"/>
      <c r="JRU208" s="638"/>
      <c r="JRV208" s="638"/>
      <c r="JRW208" s="638"/>
      <c r="JRX208" s="638"/>
      <c r="JRY208" s="638"/>
      <c r="JRZ208" s="638"/>
      <c r="JSA208" s="638"/>
      <c r="JSB208" s="638"/>
      <c r="JSC208" s="638"/>
      <c r="JSD208" s="638"/>
      <c r="JSE208" s="638"/>
      <c r="JSF208" s="638"/>
      <c r="JSG208" s="638"/>
      <c r="JSH208" s="638"/>
      <c r="JSI208" s="638"/>
      <c r="JSJ208" s="638"/>
      <c r="JSK208" s="638"/>
      <c r="JSL208" s="638"/>
      <c r="JSM208" s="638"/>
      <c r="JSN208" s="638"/>
      <c r="JSO208" s="638"/>
      <c r="JSP208" s="638"/>
      <c r="JSQ208" s="638"/>
      <c r="JSR208" s="638"/>
      <c r="JSS208" s="638"/>
      <c r="JST208" s="638"/>
      <c r="JSU208" s="638"/>
      <c r="JSV208" s="638"/>
      <c r="JSW208" s="638"/>
      <c r="JSX208" s="638"/>
      <c r="JSY208" s="638"/>
      <c r="JSZ208" s="638"/>
      <c r="JTA208" s="638"/>
      <c r="JTB208" s="638"/>
      <c r="JTC208" s="638"/>
      <c r="JTD208" s="638"/>
      <c r="JTE208" s="638"/>
      <c r="JTF208" s="638"/>
      <c r="JTG208" s="638"/>
      <c r="JTH208" s="638"/>
      <c r="JTI208" s="638"/>
      <c r="JTJ208" s="638"/>
      <c r="JTK208" s="638"/>
      <c r="JTL208" s="638"/>
      <c r="JTM208" s="638"/>
      <c r="JTN208" s="638"/>
      <c r="JTO208" s="638"/>
      <c r="JTP208" s="638"/>
      <c r="JTQ208" s="638"/>
      <c r="JTR208" s="638"/>
      <c r="JTS208" s="638"/>
      <c r="JTT208" s="638"/>
      <c r="JTU208" s="638"/>
      <c r="JTV208" s="638"/>
      <c r="JTW208" s="638"/>
      <c r="JTX208" s="638"/>
      <c r="JTY208" s="638"/>
      <c r="JTZ208" s="638"/>
      <c r="JUA208" s="638"/>
      <c r="JUB208" s="638"/>
      <c r="JUC208" s="638"/>
      <c r="JUD208" s="638"/>
      <c r="JUE208" s="638"/>
      <c r="JUF208" s="638"/>
      <c r="JUG208" s="638"/>
      <c r="JUH208" s="638"/>
      <c r="JUI208" s="638"/>
      <c r="JUJ208" s="638"/>
      <c r="JUK208" s="638"/>
      <c r="JUL208" s="638"/>
      <c r="JUM208" s="638"/>
      <c r="JUN208" s="638"/>
      <c r="JUO208" s="638"/>
      <c r="JUP208" s="638"/>
      <c r="JUQ208" s="638"/>
      <c r="JUR208" s="638"/>
      <c r="JUS208" s="638"/>
      <c r="JUT208" s="638"/>
      <c r="JUU208" s="638"/>
      <c r="JUV208" s="638"/>
      <c r="JUW208" s="638"/>
      <c r="JUX208" s="638"/>
      <c r="JUY208" s="638"/>
      <c r="JUZ208" s="638"/>
      <c r="JVA208" s="638"/>
      <c r="JVB208" s="638"/>
      <c r="JVC208" s="638"/>
      <c r="JVD208" s="638"/>
      <c r="JVE208" s="638"/>
      <c r="JVF208" s="638"/>
      <c r="JVG208" s="638"/>
      <c r="JVH208" s="638"/>
      <c r="JVI208" s="638"/>
      <c r="JVJ208" s="638"/>
      <c r="JVK208" s="638"/>
      <c r="JVL208" s="638"/>
      <c r="JVM208" s="638"/>
      <c r="JVN208" s="638"/>
      <c r="JVO208" s="638"/>
      <c r="JVP208" s="638"/>
      <c r="JVQ208" s="638"/>
      <c r="JVR208" s="638"/>
      <c r="JVS208" s="638"/>
      <c r="JVT208" s="638"/>
      <c r="JVU208" s="638"/>
      <c r="JVV208" s="638"/>
      <c r="JVW208" s="638"/>
      <c r="JVX208" s="638"/>
      <c r="JVY208" s="638"/>
      <c r="JVZ208" s="638"/>
      <c r="JWA208" s="638"/>
      <c r="JWB208" s="638"/>
      <c r="JWC208" s="638"/>
      <c r="JWD208" s="638"/>
      <c r="JWE208" s="638"/>
      <c r="JWF208" s="638"/>
      <c r="JWG208" s="638"/>
      <c r="JWH208" s="638"/>
      <c r="JWI208" s="638"/>
      <c r="JWJ208" s="638"/>
      <c r="JWK208" s="638"/>
      <c r="JWL208" s="638"/>
      <c r="JWM208" s="638"/>
      <c r="JWN208" s="638"/>
      <c r="JWO208" s="638"/>
      <c r="JWP208" s="638"/>
      <c r="JWQ208" s="638"/>
      <c r="JWR208" s="638"/>
      <c r="JWS208" s="638"/>
      <c r="JWT208" s="638"/>
      <c r="JWU208" s="638"/>
      <c r="JWV208" s="638"/>
      <c r="JWW208" s="638"/>
      <c r="JWX208" s="638"/>
      <c r="JWY208" s="638"/>
      <c r="JWZ208" s="638"/>
      <c r="JXA208" s="638"/>
      <c r="JXB208" s="638"/>
      <c r="JXC208" s="638"/>
      <c r="JXD208" s="638"/>
      <c r="JXE208" s="638"/>
      <c r="JXF208" s="638"/>
      <c r="JXG208" s="638"/>
      <c r="JXH208" s="638"/>
      <c r="JXI208" s="638"/>
      <c r="JXJ208" s="638"/>
      <c r="JXK208" s="638"/>
      <c r="JXL208" s="638"/>
      <c r="JXM208" s="638"/>
      <c r="JXN208" s="638"/>
      <c r="JXO208" s="638"/>
      <c r="JXP208" s="638"/>
      <c r="JXQ208" s="638"/>
      <c r="JXR208" s="638"/>
      <c r="JXS208" s="638"/>
      <c r="JXT208" s="638"/>
      <c r="JXU208" s="638"/>
      <c r="JXV208" s="638"/>
      <c r="JXW208" s="638"/>
      <c r="JXX208" s="638"/>
      <c r="JXY208" s="638"/>
      <c r="JXZ208" s="638"/>
      <c r="JYA208" s="638"/>
      <c r="JYB208" s="638"/>
      <c r="JYC208" s="638"/>
      <c r="JYD208" s="638"/>
      <c r="JYE208" s="638"/>
      <c r="JYF208" s="638"/>
      <c r="JYG208" s="638"/>
      <c r="JYH208" s="638"/>
      <c r="JYI208" s="638"/>
      <c r="JYJ208" s="638"/>
      <c r="JYK208" s="638"/>
      <c r="JYL208" s="638"/>
      <c r="JYM208" s="638"/>
      <c r="JYN208" s="638"/>
      <c r="JYO208" s="638"/>
      <c r="JYP208" s="638"/>
      <c r="JYQ208" s="638"/>
      <c r="JYR208" s="638"/>
      <c r="JYS208" s="638"/>
      <c r="JYT208" s="638"/>
      <c r="JYU208" s="638"/>
      <c r="JYV208" s="638"/>
      <c r="JYW208" s="638"/>
      <c r="JYX208" s="638"/>
      <c r="JYY208" s="638"/>
      <c r="JYZ208" s="638"/>
      <c r="JZA208" s="638"/>
      <c r="JZB208" s="638"/>
      <c r="JZC208" s="638"/>
      <c r="JZD208" s="638"/>
      <c r="JZE208" s="638"/>
      <c r="JZF208" s="638"/>
      <c r="JZG208" s="638"/>
      <c r="JZH208" s="638"/>
      <c r="JZI208" s="638"/>
      <c r="JZJ208" s="638"/>
      <c r="JZK208" s="638"/>
      <c r="JZL208" s="638"/>
      <c r="JZM208" s="638"/>
      <c r="JZN208" s="638"/>
      <c r="JZO208" s="638"/>
      <c r="JZP208" s="638"/>
      <c r="JZQ208" s="638"/>
      <c r="JZR208" s="638"/>
      <c r="JZS208" s="638"/>
      <c r="JZT208" s="638"/>
      <c r="JZU208" s="638"/>
      <c r="JZV208" s="638"/>
      <c r="JZW208" s="638"/>
      <c r="JZX208" s="638"/>
      <c r="JZY208" s="638"/>
      <c r="JZZ208" s="638"/>
      <c r="KAA208" s="638"/>
      <c r="KAB208" s="638"/>
      <c r="KAC208" s="638"/>
      <c r="KAD208" s="638"/>
      <c r="KAE208" s="638"/>
      <c r="KAF208" s="638"/>
      <c r="KAG208" s="638"/>
      <c r="KAH208" s="638"/>
      <c r="KAI208" s="638"/>
      <c r="KAJ208" s="638"/>
      <c r="KAK208" s="638"/>
      <c r="KAL208" s="638"/>
      <c r="KAM208" s="638"/>
      <c r="KAN208" s="638"/>
      <c r="KAO208" s="638"/>
      <c r="KAP208" s="638"/>
      <c r="KAQ208" s="638"/>
      <c r="KAR208" s="638"/>
      <c r="KAS208" s="638"/>
      <c r="KAT208" s="638"/>
      <c r="KAU208" s="638"/>
      <c r="KAV208" s="638"/>
      <c r="KAW208" s="638"/>
      <c r="KAX208" s="638"/>
      <c r="KAY208" s="638"/>
      <c r="KAZ208" s="638"/>
      <c r="KBA208" s="638"/>
      <c r="KBB208" s="638"/>
      <c r="KBC208" s="638"/>
      <c r="KBD208" s="638"/>
      <c r="KBE208" s="638"/>
      <c r="KBF208" s="638"/>
      <c r="KBG208" s="638"/>
      <c r="KBH208" s="638"/>
      <c r="KBI208" s="638"/>
      <c r="KBJ208" s="638"/>
      <c r="KBK208" s="638"/>
      <c r="KBL208" s="638"/>
      <c r="KBM208" s="638"/>
      <c r="KBN208" s="638"/>
      <c r="KBO208" s="638"/>
      <c r="KBP208" s="638"/>
      <c r="KBQ208" s="638"/>
      <c r="KBR208" s="638"/>
      <c r="KBS208" s="638"/>
      <c r="KBT208" s="638"/>
      <c r="KBU208" s="638"/>
      <c r="KBV208" s="638"/>
      <c r="KBW208" s="638"/>
      <c r="KBX208" s="638"/>
      <c r="KBY208" s="638"/>
      <c r="KBZ208" s="638"/>
      <c r="KCA208" s="638"/>
      <c r="KCB208" s="638"/>
      <c r="KCC208" s="638"/>
      <c r="KCD208" s="638"/>
      <c r="KCE208" s="638"/>
      <c r="KCF208" s="638"/>
      <c r="KCG208" s="638"/>
      <c r="KCH208" s="638"/>
      <c r="KCI208" s="638"/>
      <c r="KCJ208" s="638"/>
      <c r="KCK208" s="638"/>
      <c r="KCL208" s="638"/>
      <c r="KCM208" s="638"/>
      <c r="KCN208" s="638"/>
      <c r="KCO208" s="638"/>
      <c r="KCP208" s="638"/>
      <c r="KCQ208" s="638"/>
      <c r="KCR208" s="638"/>
      <c r="KCS208" s="638"/>
      <c r="KCT208" s="638"/>
      <c r="KCU208" s="638"/>
      <c r="KCV208" s="638"/>
      <c r="KCW208" s="638"/>
      <c r="KCX208" s="638"/>
      <c r="KCY208" s="638"/>
      <c r="KCZ208" s="638"/>
      <c r="KDA208" s="638"/>
      <c r="KDB208" s="638"/>
      <c r="KDC208" s="638"/>
      <c r="KDD208" s="638"/>
      <c r="KDE208" s="638"/>
      <c r="KDF208" s="638"/>
      <c r="KDG208" s="638"/>
      <c r="KDH208" s="638"/>
      <c r="KDI208" s="638"/>
      <c r="KDJ208" s="638"/>
      <c r="KDK208" s="638"/>
      <c r="KDL208" s="638"/>
      <c r="KDM208" s="638"/>
      <c r="KDN208" s="638"/>
      <c r="KDO208" s="638"/>
      <c r="KDP208" s="638"/>
      <c r="KDQ208" s="638"/>
      <c r="KDR208" s="638"/>
      <c r="KDS208" s="638"/>
      <c r="KDT208" s="638"/>
      <c r="KDU208" s="638"/>
      <c r="KDV208" s="638"/>
      <c r="KDW208" s="638"/>
      <c r="KDX208" s="638"/>
      <c r="KDY208" s="638"/>
      <c r="KDZ208" s="638"/>
      <c r="KEA208" s="638"/>
      <c r="KEB208" s="638"/>
      <c r="KEC208" s="638"/>
      <c r="KED208" s="638"/>
      <c r="KEE208" s="638"/>
      <c r="KEF208" s="638"/>
      <c r="KEG208" s="638"/>
      <c r="KEH208" s="638"/>
      <c r="KEI208" s="638"/>
      <c r="KEJ208" s="638"/>
      <c r="KEK208" s="638"/>
      <c r="KEL208" s="638"/>
      <c r="KEM208" s="638"/>
      <c r="KEN208" s="638"/>
      <c r="KEO208" s="638"/>
      <c r="KEP208" s="638"/>
      <c r="KEQ208" s="638"/>
      <c r="KER208" s="638"/>
      <c r="KES208" s="638"/>
      <c r="KET208" s="638"/>
      <c r="KEU208" s="638"/>
      <c r="KEV208" s="638"/>
      <c r="KEW208" s="638"/>
      <c r="KEX208" s="638"/>
      <c r="KEY208" s="638"/>
      <c r="KEZ208" s="638"/>
      <c r="KFA208" s="638"/>
      <c r="KFB208" s="638"/>
      <c r="KFC208" s="638"/>
      <c r="KFD208" s="638"/>
      <c r="KFE208" s="638"/>
      <c r="KFF208" s="638"/>
      <c r="KFG208" s="638"/>
      <c r="KFH208" s="638"/>
      <c r="KFI208" s="638"/>
      <c r="KFJ208" s="638"/>
      <c r="KFK208" s="638"/>
      <c r="KFL208" s="638"/>
      <c r="KFM208" s="638"/>
      <c r="KFN208" s="638"/>
      <c r="KFO208" s="638"/>
      <c r="KFP208" s="638"/>
      <c r="KFQ208" s="638"/>
      <c r="KFR208" s="638"/>
      <c r="KFS208" s="638"/>
      <c r="KFT208" s="638"/>
      <c r="KFU208" s="638"/>
      <c r="KFV208" s="638"/>
      <c r="KFW208" s="638"/>
      <c r="KFX208" s="638"/>
      <c r="KFY208" s="638"/>
      <c r="KFZ208" s="638"/>
      <c r="KGA208" s="638"/>
      <c r="KGB208" s="638"/>
      <c r="KGC208" s="638"/>
      <c r="KGD208" s="638"/>
      <c r="KGE208" s="638"/>
      <c r="KGF208" s="638"/>
      <c r="KGG208" s="638"/>
      <c r="KGH208" s="638"/>
      <c r="KGI208" s="638"/>
      <c r="KGJ208" s="638"/>
      <c r="KGK208" s="638"/>
      <c r="KGL208" s="638"/>
      <c r="KGM208" s="638"/>
      <c r="KGN208" s="638"/>
      <c r="KGO208" s="638"/>
      <c r="KGP208" s="638"/>
      <c r="KGQ208" s="638"/>
      <c r="KGR208" s="638"/>
      <c r="KGS208" s="638"/>
      <c r="KGT208" s="638"/>
      <c r="KGU208" s="638"/>
      <c r="KGV208" s="638"/>
      <c r="KGW208" s="638"/>
      <c r="KGX208" s="638"/>
      <c r="KGY208" s="638"/>
      <c r="KGZ208" s="638"/>
      <c r="KHA208" s="638"/>
      <c r="KHB208" s="638"/>
      <c r="KHC208" s="638"/>
      <c r="KHD208" s="638"/>
      <c r="KHE208" s="638"/>
      <c r="KHF208" s="638"/>
      <c r="KHG208" s="638"/>
      <c r="KHH208" s="638"/>
      <c r="KHI208" s="638"/>
      <c r="KHJ208" s="638"/>
      <c r="KHK208" s="638"/>
      <c r="KHL208" s="638"/>
      <c r="KHM208" s="638"/>
      <c r="KHN208" s="638"/>
      <c r="KHO208" s="638"/>
      <c r="KHP208" s="638"/>
      <c r="KHQ208" s="638"/>
      <c r="KHR208" s="638"/>
      <c r="KHS208" s="638"/>
      <c r="KHT208" s="638"/>
      <c r="KHU208" s="638"/>
      <c r="KHV208" s="638"/>
      <c r="KHW208" s="638"/>
      <c r="KHX208" s="638"/>
      <c r="KHY208" s="638"/>
      <c r="KHZ208" s="638"/>
      <c r="KIA208" s="638"/>
      <c r="KIB208" s="638"/>
      <c r="KIC208" s="638"/>
      <c r="KID208" s="638"/>
      <c r="KIE208" s="638"/>
      <c r="KIF208" s="638"/>
      <c r="KIG208" s="638"/>
      <c r="KIH208" s="638"/>
      <c r="KII208" s="638"/>
      <c r="KIJ208" s="638"/>
      <c r="KIK208" s="638"/>
      <c r="KIL208" s="638"/>
      <c r="KIM208" s="638"/>
      <c r="KIN208" s="638"/>
      <c r="KIO208" s="638"/>
      <c r="KIP208" s="638"/>
      <c r="KIQ208" s="638"/>
      <c r="KIR208" s="638"/>
      <c r="KIS208" s="638"/>
      <c r="KIT208" s="638"/>
      <c r="KIU208" s="638"/>
      <c r="KIV208" s="638"/>
      <c r="KIW208" s="638"/>
      <c r="KIX208" s="638"/>
      <c r="KIY208" s="638"/>
      <c r="KIZ208" s="638"/>
      <c r="KJA208" s="638"/>
      <c r="KJB208" s="638"/>
      <c r="KJC208" s="638"/>
      <c r="KJD208" s="638"/>
      <c r="KJE208" s="638"/>
      <c r="KJF208" s="638"/>
      <c r="KJG208" s="638"/>
      <c r="KJH208" s="638"/>
      <c r="KJI208" s="638"/>
      <c r="KJJ208" s="638"/>
      <c r="KJK208" s="638"/>
      <c r="KJL208" s="638"/>
      <c r="KJM208" s="638"/>
      <c r="KJN208" s="638"/>
      <c r="KJO208" s="638"/>
      <c r="KJP208" s="638"/>
      <c r="KJQ208" s="638"/>
      <c r="KJR208" s="638"/>
      <c r="KJS208" s="638"/>
      <c r="KJT208" s="638"/>
      <c r="KJU208" s="638"/>
      <c r="KJV208" s="638"/>
      <c r="KJW208" s="638"/>
      <c r="KJX208" s="638"/>
      <c r="KJY208" s="638"/>
      <c r="KJZ208" s="638"/>
      <c r="KKA208" s="638"/>
      <c r="KKB208" s="638"/>
      <c r="KKC208" s="638"/>
      <c r="KKD208" s="638"/>
      <c r="KKE208" s="638"/>
      <c r="KKF208" s="638"/>
      <c r="KKG208" s="638"/>
      <c r="KKH208" s="638"/>
      <c r="KKI208" s="638"/>
      <c r="KKJ208" s="638"/>
      <c r="KKK208" s="638"/>
      <c r="KKL208" s="638"/>
      <c r="KKM208" s="638"/>
      <c r="KKN208" s="638"/>
      <c r="KKO208" s="638"/>
      <c r="KKP208" s="638"/>
      <c r="KKQ208" s="638"/>
      <c r="KKR208" s="638"/>
      <c r="KKS208" s="638"/>
      <c r="KKT208" s="638"/>
      <c r="KKU208" s="638"/>
      <c r="KKV208" s="638"/>
      <c r="KKW208" s="638"/>
      <c r="KKX208" s="638"/>
      <c r="KKY208" s="638"/>
      <c r="KKZ208" s="638"/>
      <c r="KLA208" s="638"/>
      <c r="KLB208" s="638"/>
      <c r="KLC208" s="638"/>
      <c r="KLD208" s="638"/>
      <c r="KLE208" s="638"/>
      <c r="KLF208" s="638"/>
      <c r="KLG208" s="638"/>
      <c r="KLH208" s="638"/>
      <c r="KLI208" s="638"/>
      <c r="KLJ208" s="638"/>
      <c r="KLK208" s="638"/>
      <c r="KLL208" s="638"/>
      <c r="KLM208" s="638"/>
      <c r="KLN208" s="638"/>
      <c r="KLO208" s="638"/>
      <c r="KLP208" s="638"/>
      <c r="KLQ208" s="638"/>
      <c r="KLR208" s="638"/>
      <c r="KLS208" s="638"/>
      <c r="KLT208" s="638"/>
      <c r="KLU208" s="638"/>
      <c r="KLV208" s="638"/>
      <c r="KLW208" s="638"/>
      <c r="KLX208" s="638"/>
      <c r="KLY208" s="638"/>
      <c r="KLZ208" s="638"/>
      <c r="KMA208" s="638"/>
      <c r="KMB208" s="638"/>
      <c r="KMC208" s="638"/>
      <c r="KMD208" s="638"/>
      <c r="KME208" s="638"/>
      <c r="KMF208" s="638"/>
      <c r="KMG208" s="638"/>
      <c r="KMH208" s="638"/>
      <c r="KMI208" s="638"/>
      <c r="KMJ208" s="638"/>
      <c r="KMK208" s="638"/>
      <c r="KML208" s="638"/>
      <c r="KMM208" s="638"/>
      <c r="KMN208" s="638"/>
      <c r="KMO208" s="638"/>
      <c r="KMP208" s="638"/>
      <c r="KMQ208" s="638"/>
      <c r="KMR208" s="638"/>
      <c r="KMS208" s="638"/>
      <c r="KMT208" s="638"/>
      <c r="KMU208" s="638"/>
      <c r="KMV208" s="638"/>
      <c r="KMW208" s="638"/>
      <c r="KMX208" s="638"/>
      <c r="KMY208" s="638"/>
      <c r="KMZ208" s="638"/>
      <c r="KNA208" s="638"/>
      <c r="KNB208" s="638"/>
      <c r="KNC208" s="638"/>
      <c r="KND208" s="638"/>
      <c r="KNE208" s="638"/>
      <c r="KNF208" s="638"/>
      <c r="KNG208" s="638"/>
      <c r="KNH208" s="638"/>
      <c r="KNI208" s="638"/>
      <c r="KNJ208" s="638"/>
      <c r="KNK208" s="638"/>
      <c r="KNL208" s="638"/>
      <c r="KNM208" s="638"/>
      <c r="KNN208" s="638"/>
      <c r="KNO208" s="638"/>
      <c r="KNP208" s="638"/>
      <c r="KNQ208" s="638"/>
      <c r="KNR208" s="638"/>
      <c r="KNS208" s="638"/>
      <c r="KNT208" s="638"/>
      <c r="KNU208" s="638"/>
      <c r="KNV208" s="638"/>
      <c r="KNW208" s="638"/>
      <c r="KNX208" s="638"/>
      <c r="KNY208" s="638"/>
      <c r="KNZ208" s="638"/>
      <c r="KOA208" s="638"/>
      <c r="KOB208" s="638"/>
      <c r="KOC208" s="638"/>
      <c r="KOD208" s="638"/>
      <c r="KOE208" s="638"/>
      <c r="KOF208" s="638"/>
      <c r="KOG208" s="638"/>
      <c r="KOH208" s="638"/>
      <c r="KOI208" s="638"/>
      <c r="KOJ208" s="638"/>
      <c r="KOK208" s="638"/>
      <c r="KOL208" s="638"/>
      <c r="KOM208" s="638"/>
      <c r="KON208" s="638"/>
      <c r="KOO208" s="638"/>
      <c r="KOP208" s="638"/>
      <c r="KOQ208" s="638"/>
      <c r="KOR208" s="638"/>
      <c r="KOS208" s="638"/>
      <c r="KOT208" s="638"/>
      <c r="KOU208" s="638"/>
      <c r="KOV208" s="638"/>
      <c r="KOW208" s="638"/>
      <c r="KOX208" s="638"/>
      <c r="KOY208" s="638"/>
      <c r="KOZ208" s="638"/>
      <c r="KPA208" s="638"/>
      <c r="KPB208" s="638"/>
      <c r="KPC208" s="638"/>
      <c r="KPD208" s="638"/>
      <c r="KPE208" s="638"/>
      <c r="KPF208" s="638"/>
      <c r="KPG208" s="638"/>
      <c r="KPH208" s="638"/>
      <c r="KPI208" s="638"/>
      <c r="KPJ208" s="638"/>
      <c r="KPK208" s="638"/>
      <c r="KPL208" s="638"/>
      <c r="KPM208" s="638"/>
      <c r="KPN208" s="638"/>
      <c r="KPO208" s="638"/>
      <c r="KPP208" s="638"/>
      <c r="KPQ208" s="638"/>
      <c r="KPR208" s="638"/>
      <c r="KPS208" s="638"/>
      <c r="KPT208" s="638"/>
      <c r="KPU208" s="638"/>
      <c r="KPV208" s="638"/>
      <c r="KPW208" s="638"/>
      <c r="KPX208" s="638"/>
      <c r="KPY208" s="638"/>
      <c r="KPZ208" s="638"/>
      <c r="KQA208" s="638"/>
      <c r="KQB208" s="638"/>
      <c r="KQC208" s="638"/>
      <c r="KQD208" s="638"/>
      <c r="KQE208" s="638"/>
      <c r="KQF208" s="638"/>
      <c r="KQG208" s="638"/>
      <c r="KQH208" s="638"/>
      <c r="KQI208" s="638"/>
      <c r="KQJ208" s="638"/>
      <c r="KQK208" s="638"/>
      <c r="KQL208" s="638"/>
      <c r="KQM208" s="638"/>
      <c r="KQN208" s="638"/>
      <c r="KQO208" s="638"/>
      <c r="KQP208" s="638"/>
      <c r="KQQ208" s="638"/>
      <c r="KQR208" s="638"/>
      <c r="KQS208" s="638"/>
      <c r="KQT208" s="638"/>
      <c r="KQU208" s="638"/>
      <c r="KQV208" s="638"/>
      <c r="KQW208" s="638"/>
      <c r="KQX208" s="638"/>
      <c r="KQY208" s="638"/>
      <c r="KQZ208" s="638"/>
      <c r="KRA208" s="638"/>
      <c r="KRB208" s="638"/>
      <c r="KRC208" s="638"/>
      <c r="KRD208" s="638"/>
      <c r="KRE208" s="638"/>
      <c r="KRF208" s="638"/>
      <c r="KRG208" s="638"/>
      <c r="KRH208" s="638"/>
      <c r="KRI208" s="638"/>
      <c r="KRJ208" s="638"/>
      <c r="KRK208" s="638"/>
      <c r="KRL208" s="638"/>
      <c r="KRM208" s="638"/>
      <c r="KRN208" s="638"/>
      <c r="KRO208" s="638"/>
      <c r="KRP208" s="638"/>
      <c r="KRQ208" s="638"/>
      <c r="KRR208" s="638"/>
      <c r="KRS208" s="638"/>
      <c r="KRT208" s="638"/>
      <c r="KRU208" s="638"/>
      <c r="KRV208" s="638"/>
      <c r="KRW208" s="638"/>
      <c r="KRX208" s="638"/>
      <c r="KRY208" s="638"/>
      <c r="KRZ208" s="638"/>
      <c r="KSA208" s="638"/>
      <c r="KSB208" s="638"/>
      <c r="KSC208" s="638"/>
      <c r="KSD208" s="638"/>
      <c r="KSE208" s="638"/>
      <c r="KSF208" s="638"/>
      <c r="KSG208" s="638"/>
      <c r="KSH208" s="638"/>
      <c r="KSI208" s="638"/>
      <c r="KSJ208" s="638"/>
      <c r="KSK208" s="638"/>
      <c r="KSL208" s="638"/>
      <c r="KSM208" s="638"/>
      <c r="KSN208" s="638"/>
      <c r="KSO208" s="638"/>
      <c r="KSP208" s="638"/>
      <c r="KSQ208" s="638"/>
      <c r="KSR208" s="638"/>
      <c r="KSS208" s="638"/>
      <c r="KST208" s="638"/>
      <c r="KSU208" s="638"/>
      <c r="KSV208" s="638"/>
      <c r="KSW208" s="638"/>
      <c r="KSX208" s="638"/>
      <c r="KSY208" s="638"/>
      <c r="KSZ208" s="638"/>
      <c r="KTA208" s="638"/>
      <c r="KTB208" s="638"/>
      <c r="KTC208" s="638"/>
      <c r="KTD208" s="638"/>
      <c r="KTE208" s="638"/>
      <c r="KTF208" s="638"/>
      <c r="KTG208" s="638"/>
      <c r="KTH208" s="638"/>
      <c r="KTI208" s="638"/>
      <c r="KTJ208" s="638"/>
      <c r="KTK208" s="638"/>
      <c r="KTL208" s="638"/>
      <c r="KTM208" s="638"/>
      <c r="KTN208" s="638"/>
      <c r="KTO208" s="638"/>
      <c r="KTP208" s="638"/>
      <c r="KTQ208" s="638"/>
      <c r="KTR208" s="638"/>
      <c r="KTS208" s="638"/>
      <c r="KTT208" s="638"/>
      <c r="KTU208" s="638"/>
      <c r="KTV208" s="638"/>
      <c r="KTW208" s="638"/>
      <c r="KTX208" s="638"/>
      <c r="KTY208" s="638"/>
      <c r="KTZ208" s="638"/>
      <c r="KUA208" s="638"/>
      <c r="KUB208" s="638"/>
      <c r="KUC208" s="638"/>
      <c r="KUD208" s="638"/>
      <c r="KUE208" s="638"/>
      <c r="KUF208" s="638"/>
      <c r="KUG208" s="638"/>
      <c r="KUH208" s="638"/>
      <c r="KUI208" s="638"/>
      <c r="KUJ208" s="638"/>
      <c r="KUK208" s="638"/>
      <c r="KUL208" s="638"/>
      <c r="KUM208" s="638"/>
      <c r="KUN208" s="638"/>
      <c r="KUO208" s="638"/>
      <c r="KUP208" s="638"/>
      <c r="KUQ208" s="638"/>
      <c r="KUR208" s="638"/>
      <c r="KUS208" s="638"/>
      <c r="KUT208" s="638"/>
      <c r="KUU208" s="638"/>
      <c r="KUV208" s="638"/>
      <c r="KUW208" s="638"/>
      <c r="KUX208" s="638"/>
      <c r="KUY208" s="638"/>
      <c r="KUZ208" s="638"/>
      <c r="KVA208" s="638"/>
      <c r="KVB208" s="638"/>
      <c r="KVC208" s="638"/>
      <c r="KVD208" s="638"/>
      <c r="KVE208" s="638"/>
      <c r="KVF208" s="638"/>
      <c r="KVG208" s="638"/>
      <c r="KVH208" s="638"/>
      <c r="KVI208" s="638"/>
      <c r="KVJ208" s="638"/>
      <c r="KVK208" s="638"/>
      <c r="KVL208" s="638"/>
      <c r="KVM208" s="638"/>
      <c r="KVN208" s="638"/>
      <c r="KVO208" s="638"/>
      <c r="KVP208" s="638"/>
      <c r="KVQ208" s="638"/>
      <c r="KVR208" s="638"/>
      <c r="KVS208" s="638"/>
      <c r="KVT208" s="638"/>
      <c r="KVU208" s="638"/>
      <c r="KVV208" s="638"/>
      <c r="KVW208" s="638"/>
      <c r="KVX208" s="638"/>
      <c r="KVY208" s="638"/>
      <c r="KVZ208" s="638"/>
      <c r="KWA208" s="638"/>
      <c r="KWB208" s="638"/>
      <c r="KWC208" s="638"/>
      <c r="KWD208" s="638"/>
      <c r="KWE208" s="638"/>
      <c r="KWF208" s="638"/>
      <c r="KWG208" s="638"/>
      <c r="KWH208" s="638"/>
      <c r="KWI208" s="638"/>
      <c r="KWJ208" s="638"/>
      <c r="KWK208" s="638"/>
      <c r="KWL208" s="638"/>
      <c r="KWM208" s="638"/>
      <c r="KWN208" s="638"/>
      <c r="KWO208" s="638"/>
      <c r="KWP208" s="638"/>
      <c r="KWQ208" s="638"/>
      <c r="KWR208" s="638"/>
      <c r="KWS208" s="638"/>
      <c r="KWT208" s="638"/>
      <c r="KWU208" s="638"/>
      <c r="KWV208" s="638"/>
      <c r="KWW208" s="638"/>
      <c r="KWX208" s="638"/>
      <c r="KWY208" s="638"/>
      <c r="KWZ208" s="638"/>
      <c r="KXA208" s="638"/>
      <c r="KXB208" s="638"/>
      <c r="KXC208" s="638"/>
      <c r="KXD208" s="638"/>
      <c r="KXE208" s="638"/>
      <c r="KXF208" s="638"/>
      <c r="KXG208" s="638"/>
      <c r="KXH208" s="638"/>
      <c r="KXI208" s="638"/>
      <c r="KXJ208" s="638"/>
      <c r="KXK208" s="638"/>
      <c r="KXL208" s="638"/>
      <c r="KXM208" s="638"/>
      <c r="KXN208" s="638"/>
      <c r="KXO208" s="638"/>
      <c r="KXP208" s="638"/>
      <c r="KXQ208" s="638"/>
      <c r="KXR208" s="638"/>
      <c r="KXS208" s="638"/>
      <c r="KXT208" s="638"/>
      <c r="KXU208" s="638"/>
      <c r="KXV208" s="638"/>
      <c r="KXW208" s="638"/>
      <c r="KXX208" s="638"/>
      <c r="KXY208" s="638"/>
      <c r="KXZ208" s="638"/>
      <c r="KYA208" s="638"/>
      <c r="KYB208" s="638"/>
      <c r="KYC208" s="638"/>
      <c r="KYD208" s="638"/>
      <c r="KYE208" s="638"/>
      <c r="KYF208" s="638"/>
      <c r="KYG208" s="638"/>
      <c r="KYH208" s="638"/>
      <c r="KYI208" s="638"/>
      <c r="KYJ208" s="638"/>
      <c r="KYK208" s="638"/>
      <c r="KYL208" s="638"/>
      <c r="KYM208" s="638"/>
      <c r="KYN208" s="638"/>
      <c r="KYO208" s="638"/>
      <c r="KYP208" s="638"/>
      <c r="KYQ208" s="638"/>
      <c r="KYR208" s="638"/>
      <c r="KYS208" s="638"/>
      <c r="KYT208" s="638"/>
      <c r="KYU208" s="638"/>
      <c r="KYV208" s="638"/>
      <c r="KYW208" s="638"/>
      <c r="KYX208" s="638"/>
      <c r="KYY208" s="638"/>
      <c r="KYZ208" s="638"/>
      <c r="KZA208" s="638"/>
      <c r="KZB208" s="638"/>
      <c r="KZC208" s="638"/>
      <c r="KZD208" s="638"/>
      <c r="KZE208" s="638"/>
      <c r="KZF208" s="638"/>
      <c r="KZG208" s="638"/>
      <c r="KZH208" s="638"/>
      <c r="KZI208" s="638"/>
      <c r="KZJ208" s="638"/>
      <c r="KZK208" s="638"/>
      <c r="KZL208" s="638"/>
      <c r="KZM208" s="638"/>
      <c r="KZN208" s="638"/>
      <c r="KZO208" s="638"/>
      <c r="KZP208" s="638"/>
      <c r="KZQ208" s="638"/>
      <c r="KZR208" s="638"/>
      <c r="KZS208" s="638"/>
      <c r="KZT208" s="638"/>
      <c r="KZU208" s="638"/>
      <c r="KZV208" s="638"/>
      <c r="KZW208" s="638"/>
      <c r="KZX208" s="638"/>
      <c r="KZY208" s="638"/>
      <c r="KZZ208" s="638"/>
      <c r="LAA208" s="638"/>
      <c r="LAB208" s="638"/>
      <c r="LAC208" s="638"/>
      <c r="LAD208" s="638"/>
      <c r="LAE208" s="638"/>
      <c r="LAF208" s="638"/>
      <c r="LAG208" s="638"/>
      <c r="LAH208" s="638"/>
      <c r="LAI208" s="638"/>
      <c r="LAJ208" s="638"/>
      <c r="LAK208" s="638"/>
      <c r="LAL208" s="638"/>
      <c r="LAM208" s="638"/>
      <c r="LAN208" s="638"/>
      <c r="LAO208" s="638"/>
      <c r="LAP208" s="638"/>
      <c r="LAQ208" s="638"/>
      <c r="LAR208" s="638"/>
      <c r="LAS208" s="638"/>
      <c r="LAT208" s="638"/>
      <c r="LAU208" s="638"/>
      <c r="LAV208" s="638"/>
      <c r="LAW208" s="638"/>
      <c r="LAX208" s="638"/>
      <c r="LAY208" s="638"/>
      <c r="LAZ208" s="638"/>
      <c r="LBA208" s="638"/>
      <c r="LBB208" s="638"/>
      <c r="LBC208" s="638"/>
      <c r="LBD208" s="638"/>
      <c r="LBE208" s="638"/>
      <c r="LBF208" s="638"/>
      <c r="LBG208" s="638"/>
      <c r="LBH208" s="638"/>
      <c r="LBI208" s="638"/>
      <c r="LBJ208" s="638"/>
      <c r="LBK208" s="638"/>
      <c r="LBL208" s="638"/>
      <c r="LBM208" s="638"/>
      <c r="LBN208" s="638"/>
      <c r="LBO208" s="638"/>
      <c r="LBP208" s="638"/>
      <c r="LBQ208" s="638"/>
      <c r="LBR208" s="638"/>
      <c r="LBS208" s="638"/>
      <c r="LBT208" s="638"/>
      <c r="LBU208" s="638"/>
      <c r="LBV208" s="638"/>
      <c r="LBW208" s="638"/>
      <c r="LBX208" s="638"/>
      <c r="LBY208" s="638"/>
      <c r="LBZ208" s="638"/>
      <c r="LCA208" s="638"/>
      <c r="LCB208" s="638"/>
      <c r="LCC208" s="638"/>
      <c r="LCD208" s="638"/>
      <c r="LCE208" s="638"/>
      <c r="LCF208" s="638"/>
      <c r="LCG208" s="638"/>
      <c r="LCH208" s="638"/>
      <c r="LCI208" s="638"/>
      <c r="LCJ208" s="638"/>
      <c r="LCK208" s="638"/>
      <c r="LCL208" s="638"/>
      <c r="LCM208" s="638"/>
      <c r="LCN208" s="638"/>
      <c r="LCO208" s="638"/>
      <c r="LCP208" s="638"/>
      <c r="LCQ208" s="638"/>
      <c r="LCR208" s="638"/>
      <c r="LCS208" s="638"/>
      <c r="LCT208" s="638"/>
      <c r="LCU208" s="638"/>
      <c r="LCV208" s="638"/>
      <c r="LCW208" s="638"/>
      <c r="LCX208" s="638"/>
      <c r="LCY208" s="638"/>
      <c r="LCZ208" s="638"/>
      <c r="LDA208" s="638"/>
      <c r="LDB208" s="638"/>
      <c r="LDC208" s="638"/>
      <c r="LDD208" s="638"/>
      <c r="LDE208" s="638"/>
      <c r="LDF208" s="638"/>
      <c r="LDG208" s="638"/>
      <c r="LDH208" s="638"/>
      <c r="LDI208" s="638"/>
      <c r="LDJ208" s="638"/>
      <c r="LDK208" s="638"/>
      <c r="LDL208" s="638"/>
      <c r="LDM208" s="638"/>
      <c r="LDN208" s="638"/>
      <c r="LDO208" s="638"/>
      <c r="LDP208" s="638"/>
      <c r="LDQ208" s="638"/>
      <c r="LDR208" s="638"/>
      <c r="LDS208" s="638"/>
      <c r="LDT208" s="638"/>
      <c r="LDU208" s="638"/>
      <c r="LDV208" s="638"/>
      <c r="LDW208" s="638"/>
      <c r="LDX208" s="638"/>
      <c r="LDY208" s="638"/>
      <c r="LDZ208" s="638"/>
      <c r="LEA208" s="638"/>
      <c r="LEB208" s="638"/>
      <c r="LEC208" s="638"/>
      <c r="LED208" s="638"/>
      <c r="LEE208" s="638"/>
      <c r="LEF208" s="638"/>
      <c r="LEG208" s="638"/>
      <c r="LEH208" s="638"/>
      <c r="LEI208" s="638"/>
      <c r="LEJ208" s="638"/>
      <c r="LEK208" s="638"/>
      <c r="LEL208" s="638"/>
      <c r="LEM208" s="638"/>
      <c r="LEN208" s="638"/>
      <c r="LEO208" s="638"/>
      <c r="LEP208" s="638"/>
      <c r="LEQ208" s="638"/>
      <c r="LER208" s="638"/>
      <c r="LES208" s="638"/>
      <c r="LET208" s="638"/>
      <c r="LEU208" s="638"/>
      <c r="LEV208" s="638"/>
      <c r="LEW208" s="638"/>
      <c r="LEX208" s="638"/>
      <c r="LEY208" s="638"/>
      <c r="LEZ208" s="638"/>
      <c r="LFA208" s="638"/>
      <c r="LFB208" s="638"/>
      <c r="LFC208" s="638"/>
      <c r="LFD208" s="638"/>
      <c r="LFE208" s="638"/>
      <c r="LFF208" s="638"/>
      <c r="LFG208" s="638"/>
      <c r="LFH208" s="638"/>
      <c r="LFI208" s="638"/>
      <c r="LFJ208" s="638"/>
      <c r="LFK208" s="638"/>
      <c r="LFL208" s="638"/>
      <c r="LFM208" s="638"/>
      <c r="LFN208" s="638"/>
      <c r="LFO208" s="638"/>
      <c r="LFP208" s="638"/>
      <c r="LFQ208" s="638"/>
      <c r="LFR208" s="638"/>
      <c r="LFS208" s="638"/>
      <c r="LFT208" s="638"/>
      <c r="LFU208" s="638"/>
      <c r="LFV208" s="638"/>
      <c r="LFW208" s="638"/>
      <c r="LFX208" s="638"/>
      <c r="LFY208" s="638"/>
      <c r="LFZ208" s="638"/>
      <c r="LGA208" s="638"/>
      <c r="LGB208" s="638"/>
      <c r="LGC208" s="638"/>
      <c r="LGD208" s="638"/>
      <c r="LGE208" s="638"/>
      <c r="LGF208" s="638"/>
      <c r="LGG208" s="638"/>
      <c r="LGH208" s="638"/>
      <c r="LGI208" s="638"/>
      <c r="LGJ208" s="638"/>
      <c r="LGK208" s="638"/>
      <c r="LGL208" s="638"/>
      <c r="LGM208" s="638"/>
      <c r="LGN208" s="638"/>
      <c r="LGO208" s="638"/>
      <c r="LGP208" s="638"/>
      <c r="LGQ208" s="638"/>
      <c r="LGR208" s="638"/>
      <c r="LGS208" s="638"/>
      <c r="LGT208" s="638"/>
      <c r="LGU208" s="638"/>
      <c r="LGV208" s="638"/>
      <c r="LGW208" s="638"/>
      <c r="LGX208" s="638"/>
      <c r="LGY208" s="638"/>
      <c r="LGZ208" s="638"/>
      <c r="LHA208" s="638"/>
      <c r="LHB208" s="638"/>
      <c r="LHC208" s="638"/>
      <c r="LHD208" s="638"/>
      <c r="LHE208" s="638"/>
      <c r="LHF208" s="638"/>
      <c r="LHG208" s="638"/>
      <c r="LHH208" s="638"/>
      <c r="LHI208" s="638"/>
      <c r="LHJ208" s="638"/>
      <c r="LHK208" s="638"/>
      <c r="LHL208" s="638"/>
      <c r="LHM208" s="638"/>
      <c r="LHN208" s="638"/>
      <c r="LHO208" s="638"/>
      <c r="LHP208" s="638"/>
      <c r="LHQ208" s="638"/>
      <c r="LHR208" s="638"/>
      <c r="LHS208" s="638"/>
      <c r="LHT208" s="638"/>
      <c r="LHU208" s="638"/>
      <c r="LHV208" s="638"/>
      <c r="LHW208" s="638"/>
      <c r="LHX208" s="638"/>
      <c r="LHY208" s="638"/>
      <c r="LHZ208" s="638"/>
      <c r="LIA208" s="638"/>
      <c r="LIB208" s="638"/>
      <c r="LIC208" s="638"/>
      <c r="LID208" s="638"/>
      <c r="LIE208" s="638"/>
      <c r="LIF208" s="638"/>
      <c r="LIG208" s="638"/>
      <c r="LIH208" s="638"/>
      <c r="LII208" s="638"/>
      <c r="LIJ208" s="638"/>
      <c r="LIK208" s="638"/>
      <c r="LIL208" s="638"/>
      <c r="LIM208" s="638"/>
      <c r="LIN208" s="638"/>
      <c r="LIO208" s="638"/>
      <c r="LIP208" s="638"/>
      <c r="LIQ208" s="638"/>
      <c r="LIR208" s="638"/>
      <c r="LIS208" s="638"/>
      <c r="LIT208" s="638"/>
      <c r="LIU208" s="638"/>
      <c r="LIV208" s="638"/>
      <c r="LIW208" s="638"/>
      <c r="LIX208" s="638"/>
      <c r="LIY208" s="638"/>
      <c r="LIZ208" s="638"/>
      <c r="LJA208" s="638"/>
      <c r="LJB208" s="638"/>
      <c r="LJC208" s="638"/>
      <c r="LJD208" s="638"/>
      <c r="LJE208" s="638"/>
      <c r="LJF208" s="638"/>
      <c r="LJG208" s="638"/>
      <c r="LJH208" s="638"/>
      <c r="LJI208" s="638"/>
      <c r="LJJ208" s="638"/>
      <c r="LJK208" s="638"/>
      <c r="LJL208" s="638"/>
      <c r="LJM208" s="638"/>
      <c r="LJN208" s="638"/>
      <c r="LJO208" s="638"/>
      <c r="LJP208" s="638"/>
      <c r="LJQ208" s="638"/>
      <c r="LJR208" s="638"/>
      <c r="LJS208" s="638"/>
      <c r="LJT208" s="638"/>
      <c r="LJU208" s="638"/>
      <c r="LJV208" s="638"/>
      <c r="LJW208" s="638"/>
      <c r="LJX208" s="638"/>
      <c r="LJY208" s="638"/>
      <c r="LJZ208" s="638"/>
      <c r="LKA208" s="638"/>
      <c r="LKB208" s="638"/>
      <c r="LKC208" s="638"/>
      <c r="LKD208" s="638"/>
      <c r="LKE208" s="638"/>
      <c r="LKF208" s="638"/>
      <c r="LKG208" s="638"/>
      <c r="LKH208" s="638"/>
      <c r="LKI208" s="638"/>
      <c r="LKJ208" s="638"/>
      <c r="LKK208" s="638"/>
      <c r="LKL208" s="638"/>
      <c r="LKM208" s="638"/>
      <c r="LKN208" s="638"/>
      <c r="LKO208" s="638"/>
      <c r="LKP208" s="638"/>
      <c r="LKQ208" s="638"/>
      <c r="LKR208" s="638"/>
      <c r="LKS208" s="638"/>
      <c r="LKT208" s="638"/>
      <c r="LKU208" s="638"/>
      <c r="LKV208" s="638"/>
      <c r="LKW208" s="638"/>
      <c r="LKX208" s="638"/>
      <c r="LKY208" s="638"/>
      <c r="LKZ208" s="638"/>
      <c r="LLA208" s="638"/>
      <c r="LLB208" s="638"/>
      <c r="LLC208" s="638"/>
      <c r="LLD208" s="638"/>
      <c r="LLE208" s="638"/>
      <c r="LLF208" s="638"/>
      <c r="LLG208" s="638"/>
      <c r="LLH208" s="638"/>
      <c r="LLI208" s="638"/>
      <c r="LLJ208" s="638"/>
      <c r="LLK208" s="638"/>
      <c r="LLL208" s="638"/>
      <c r="LLM208" s="638"/>
      <c r="LLN208" s="638"/>
      <c r="LLO208" s="638"/>
      <c r="LLP208" s="638"/>
      <c r="LLQ208" s="638"/>
      <c r="LLR208" s="638"/>
      <c r="LLS208" s="638"/>
      <c r="LLT208" s="638"/>
      <c r="LLU208" s="638"/>
      <c r="LLV208" s="638"/>
      <c r="LLW208" s="638"/>
      <c r="LLX208" s="638"/>
      <c r="LLY208" s="638"/>
      <c r="LLZ208" s="638"/>
      <c r="LMA208" s="638"/>
      <c r="LMB208" s="638"/>
      <c r="LMC208" s="638"/>
      <c r="LMD208" s="638"/>
      <c r="LME208" s="638"/>
      <c r="LMF208" s="638"/>
      <c r="LMG208" s="638"/>
      <c r="LMH208" s="638"/>
      <c r="LMI208" s="638"/>
      <c r="LMJ208" s="638"/>
      <c r="LMK208" s="638"/>
      <c r="LML208" s="638"/>
      <c r="LMM208" s="638"/>
      <c r="LMN208" s="638"/>
      <c r="LMO208" s="638"/>
      <c r="LMP208" s="638"/>
      <c r="LMQ208" s="638"/>
      <c r="LMR208" s="638"/>
      <c r="LMS208" s="638"/>
      <c r="LMT208" s="638"/>
      <c r="LMU208" s="638"/>
      <c r="LMV208" s="638"/>
      <c r="LMW208" s="638"/>
      <c r="LMX208" s="638"/>
      <c r="LMY208" s="638"/>
      <c r="LMZ208" s="638"/>
      <c r="LNA208" s="638"/>
      <c r="LNB208" s="638"/>
      <c r="LNC208" s="638"/>
      <c r="LND208" s="638"/>
      <c r="LNE208" s="638"/>
      <c r="LNF208" s="638"/>
      <c r="LNG208" s="638"/>
      <c r="LNH208" s="638"/>
      <c r="LNI208" s="638"/>
      <c r="LNJ208" s="638"/>
      <c r="LNK208" s="638"/>
      <c r="LNL208" s="638"/>
      <c r="LNM208" s="638"/>
      <c r="LNN208" s="638"/>
      <c r="LNO208" s="638"/>
      <c r="LNP208" s="638"/>
      <c r="LNQ208" s="638"/>
      <c r="LNR208" s="638"/>
      <c r="LNS208" s="638"/>
      <c r="LNT208" s="638"/>
      <c r="LNU208" s="638"/>
      <c r="LNV208" s="638"/>
      <c r="LNW208" s="638"/>
      <c r="LNX208" s="638"/>
      <c r="LNY208" s="638"/>
      <c r="LNZ208" s="638"/>
      <c r="LOA208" s="638"/>
      <c r="LOB208" s="638"/>
      <c r="LOC208" s="638"/>
      <c r="LOD208" s="638"/>
      <c r="LOE208" s="638"/>
      <c r="LOF208" s="638"/>
      <c r="LOG208" s="638"/>
      <c r="LOH208" s="638"/>
      <c r="LOI208" s="638"/>
      <c r="LOJ208" s="638"/>
      <c r="LOK208" s="638"/>
      <c r="LOL208" s="638"/>
      <c r="LOM208" s="638"/>
      <c r="LON208" s="638"/>
      <c r="LOO208" s="638"/>
      <c r="LOP208" s="638"/>
      <c r="LOQ208" s="638"/>
      <c r="LOR208" s="638"/>
      <c r="LOS208" s="638"/>
      <c r="LOT208" s="638"/>
      <c r="LOU208" s="638"/>
      <c r="LOV208" s="638"/>
      <c r="LOW208" s="638"/>
      <c r="LOX208" s="638"/>
      <c r="LOY208" s="638"/>
      <c r="LOZ208" s="638"/>
      <c r="LPA208" s="638"/>
      <c r="LPB208" s="638"/>
      <c r="LPC208" s="638"/>
      <c r="LPD208" s="638"/>
      <c r="LPE208" s="638"/>
      <c r="LPF208" s="638"/>
      <c r="LPG208" s="638"/>
      <c r="LPH208" s="638"/>
      <c r="LPI208" s="638"/>
      <c r="LPJ208" s="638"/>
      <c r="LPK208" s="638"/>
      <c r="LPL208" s="638"/>
      <c r="LPM208" s="638"/>
      <c r="LPN208" s="638"/>
      <c r="LPO208" s="638"/>
      <c r="LPP208" s="638"/>
      <c r="LPQ208" s="638"/>
      <c r="LPR208" s="638"/>
      <c r="LPS208" s="638"/>
      <c r="LPT208" s="638"/>
      <c r="LPU208" s="638"/>
      <c r="LPV208" s="638"/>
      <c r="LPW208" s="638"/>
      <c r="LPX208" s="638"/>
      <c r="LPY208" s="638"/>
      <c r="LPZ208" s="638"/>
      <c r="LQA208" s="638"/>
      <c r="LQB208" s="638"/>
      <c r="LQC208" s="638"/>
      <c r="LQD208" s="638"/>
      <c r="LQE208" s="638"/>
      <c r="LQF208" s="638"/>
      <c r="LQG208" s="638"/>
      <c r="LQH208" s="638"/>
      <c r="LQI208" s="638"/>
      <c r="LQJ208" s="638"/>
      <c r="LQK208" s="638"/>
      <c r="LQL208" s="638"/>
      <c r="LQM208" s="638"/>
      <c r="LQN208" s="638"/>
      <c r="LQO208" s="638"/>
      <c r="LQP208" s="638"/>
      <c r="LQQ208" s="638"/>
      <c r="LQR208" s="638"/>
      <c r="LQS208" s="638"/>
      <c r="LQT208" s="638"/>
      <c r="LQU208" s="638"/>
      <c r="LQV208" s="638"/>
      <c r="LQW208" s="638"/>
      <c r="LQX208" s="638"/>
      <c r="LQY208" s="638"/>
      <c r="LQZ208" s="638"/>
      <c r="LRA208" s="638"/>
      <c r="LRB208" s="638"/>
      <c r="LRC208" s="638"/>
      <c r="LRD208" s="638"/>
      <c r="LRE208" s="638"/>
      <c r="LRF208" s="638"/>
      <c r="LRG208" s="638"/>
      <c r="LRH208" s="638"/>
      <c r="LRI208" s="638"/>
      <c r="LRJ208" s="638"/>
      <c r="LRK208" s="638"/>
      <c r="LRL208" s="638"/>
      <c r="LRM208" s="638"/>
      <c r="LRN208" s="638"/>
      <c r="LRO208" s="638"/>
      <c r="LRP208" s="638"/>
      <c r="LRQ208" s="638"/>
      <c r="LRR208" s="638"/>
      <c r="LRS208" s="638"/>
      <c r="LRT208" s="638"/>
      <c r="LRU208" s="638"/>
      <c r="LRV208" s="638"/>
      <c r="LRW208" s="638"/>
      <c r="LRX208" s="638"/>
      <c r="LRY208" s="638"/>
      <c r="LRZ208" s="638"/>
      <c r="LSA208" s="638"/>
      <c r="LSB208" s="638"/>
      <c r="LSC208" s="638"/>
      <c r="LSD208" s="638"/>
      <c r="LSE208" s="638"/>
      <c r="LSF208" s="638"/>
      <c r="LSG208" s="638"/>
      <c r="LSH208" s="638"/>
      <c r="LSI208" s="638"/>
      <c r="LSJ208" s="638"/>
      <c r="LSK208" s="638"/>
      <c r="LSL208" s="638"/>
      <c r="LSM208" s="638"/>
      <c r="LSN208" s="638"/>
      <c r="LSO208" s="638"/>
      <c r="LSP208" s="638"/>
      <c r="LSQ208" s="638"/>
      <c r="LSR208" s="638"/>
      <c r="LSS208" s="638"/>
      <c r="LST208" s="638"/>
      <c r="LSU208" s="638"/>
      <c r="LSV208" s="638"/>
      <c r="LSW208" s="638"/>
      <c r="LSX208" s="638"/>
      <c r="LSY208" s="638"/>
      <c r="LSZ208" s="638"/>
      <c r="LTA208" s="638"/>
      <c r="LTB208" s="638"/>
      <c r="LTC208" s="638"/>
      <c r="LTD208" s="638"/>
      <c r="LTE208" s="638"/>
      <c r="LTF208" s="638"/>
      <c r="LTG208" s="638"/>
      <c r="LTH208" s="638"/>
      <c r="LTI208" s="638"/>
      <c r="LTJ208" s="638"/>
      <c r="LTK208" s="638"/>
      <c r="LTL208" s="638"/>
      <c r="LTM208" s="638"/>
      <c r="LTN208" s="638"/>
      <c r="LTO208" s="638"/>
      <c r="LTP208" s="638"/>
      <c r="LTQ208" s="638"/>
      <c r="LTR208" s="638"/>
      <c r="LTS208" s="638"/>
      <c r="LTT208" s="638"/>
      <c r="LTU208" s="638"/>
      <c r="LTV208" s="638"/>
      <c r="LTW208" s="638"/>
      <c r="LTX208" s="638"/>
      <c r="LTY208" s="638"/>
      <c r="LTZ208" s="638"/>
      <c r="LUA208" s="638"/>
      <c r="LUB208" s="638"/>
      <c r="LUC208" s="638"/>
      <c r="LUD208" s="638"/>
      <c r="LUE208" s="638"/>
      <c r="LUF208" s="638"/>
      <c r="LUG208" s="638"/>
      <c r="LUH208" s="638"/>
      <c r="LUI208" s="638"/>
      <c r="LUJ208" s="638"/>
      <c r="LUK208" s="638"/>
      <c r="LUL208" s="638"/>
      <c r="LUM208" s="638"/>
      <c r="LUN208" s="638"/>
      <c r="LUO208" s="638"/>
      <c r="LUP208" s="638"/>
      <c r="LUQ208" s="638"/>
      <c r="LUR208" s="638"/>
      <c r="LUS208" s="638"/>
      <c r="LUT208" s="638"/>
      <c r="LUU208" s="638"/>
      <c r="LUV208" s="638"/>
      <c r="LUW208" s="638"/>
      <c r="LUX208" s="638"/>
      <c r="LUY208" s="638"/>
      <c r="LUZ208" s="638"/>
      <c r="LVA208" s="638"/>
      <c r="LVB208" s="638"/>
      <c r="LVC208" s="638"/>
      <c r="LVD208" s="638"/>
      <c r="LVE208" s="638"/>
      <c r="LVF208" s="638"/>
      <c r="LVG208" s="638"/>
      <c r="LVH208" s="638"/>
      <c r="LVI208" s="638"/>
      <c r="LVJ208" s="638"/>
      <c r="LVK208" s="638"/>
      <c r="LVL208" s="638"/>
      <c r="LVM208" s="638"/>
      <c r="LVN208" s="638"/>
      <c r="LVO208" s="638"/>
      <c r="LVP208" s="638"/>
      <c r="LVQ208" s="638"/>
      <c r="LVR208" s="638"/>
      <c r="LVS208" s="638"/>
      <c r="LVT208" s="638"/>
      <c r="LVU208" s="638"/>
      <c r="LVV208" s="638"/>
      <c r="LVW208" s="638"/>
      <c r="LVX208" s="638"/>
      <c r="LVY208" s="638"/>
      <c r="LVZ208" s="638"/>
      <c r="LWA208" s="638"/>
      <c r="LWB208" s="638"/>
      <c r="LWC208" s="638"/>
      <c r="LWD208" s="638"/>
      <c r="LWE208" s="638"/>
      <c r="LWF208" s="638"/>
      <c r="LWG208" s="638"/>
      <c r="LWH208" s="638"/>
      <c r="LWI208" s="638"/>
      <c r="LWJ208" s="638"/>
      <c r="LWK208" s="638"/>
      <c r="LWL208" s="638"/>
      <c r="LWM208" s="638"/>
      <c r="LWN208" s="638"/>
      <c r="LWO208" s="638"/>
      <c r="LWP208" s="638"/>
      <c r="LWQ208" s="638"/>
      <c r="LWR208" s="638"/>
      <c r="LWS208" s="638"/>
      <c r="LWT208" s="638"/>
      <c r="LWU208" s="638"/>
      <c r="LWV208" s="638"/>
      <c r="LWW208" s="638"/>
      <c r="LWX208" s="638"/>
      <c r="LWY208" s="638"/>
      <c r="LWZ208" s="638"/>
      <c r="LXA208" s="638"/>
      <c r="LXB208" s="638"/>
      <c r="LXC208" s="638"/>
      <c r="LXD208" s="638"/>
      <c r="LXE208" s="638"/>
      <c r="LXF208" s="638"/>
      <c r="LXG208" s="638"/>
      <c r="LXH208" s="638"/>
      <c r="LXI208" s="638"/>
      <c r="LXJ208" s="638"/>
      <c r="LXK208" s="638"/>
      <c r="LXL208" s="638"/>
      <c r="LXM208" s="638"/>
      <c r="LXN208" s="638"/>
      <c r="LXO208" s="638"/>
      <c r="LXP208" s="638"/>
      <c r="LXQ208" s="638"/>
      <c r="LXR208" s="638"/>
      <c r="LXS208" s="638"/>
      <c r="LXT208" s="638"/>
      <c r="LXU208" s="638"/>
      <c r="LXV208" s="638"/>
      <c r="LXW208" s="638"/>
      <c r="LXX208" s="638"/>
      <c r="LXY208" s="638"/>
      <c r="LXZ208" s="638"/>
      <c r="LYA208" s="638"/>
      <c r="LYB208" s="638"/>
      <c r="LYC208" s="638"/>
      <c r="LYD208" s="638"/>
      <c r="LYE208" s="638"/>
      <c r="LYF208" s="638"/>
      <c r="LYG208" s="638"/>
      <c r="LYH208" s="638"/>
      <c r="LYI208" s="638"/>
      <c r="LYJ208" s="638"/>
      <c r="LYK208" s="638"/>
      <c r="LYL208" s="638"/>
      <c r="LYM208" s="638"/>
      <c r="LYN208" s="638"/>
      <c r="LYO208" s="638"/>
      <c r="LYP208" s="638"/>
      <c r="LYQ208" s="638"/>
      <c r="LYR208" s="638"/>
      <c r="LYS208" s="638"/>
      <c r="LYT208" s="638"/>
      <c r="LYU208" s="638"/>
      <c r="LYV208" s="638"/>
      <c r="LYW208" s="638"/>
      <c r="LYX208" s="638"/>
      <c r="LYY208" s="638"/>
      <c r="LYZ208" s="638"/>
      <c r="LZA208" s="638"/>
      <c r="LZB208" s="638"/>
      <c r="LZC208" s="638"/>
      <c r="LZD208" s="638"/>
      <c r="LZE208" s="638"/>
      <c r="LZF208" s="638"/>
      <c r="LZG208" s="638"/>
      <c r="LZH208" s="638"/>
      <c r="LZI208" s="638"/>
      <c r="LZJ208" s="638"/>
      <c r="LZK208" s="638"/>
      <c r="LZL208" s="638"/>
      <c r="LZM208" s="638"/>
      <c r="LZN208" s="638"/>
      <c r="LZO208" s="638"/>
      <c r="LZP208" s="638"/>
      <c r="LZQ208" s="638"/>
      <c r="LZR208" s="638"/>
      <c r="LZS208" s="638"/>
      <c r="LZT208" s="638"/>
      <c r="LZU208" s="638"/>
      <c r="LZV208" s="638"/>
      <c r="LZW208" s="638"/>
      <c r="LZX208" s="638"/>
      <c r="LZY208" s="638"/>
      <c r="LZZ208" s="638"/>
      <c r="MAA208" s="638"/>
      <c r="MAB208" s="638"/>
      <c r="MAC208" s="638"/>
      <c r="MAD208" s="638"/>
      <c r="MAE208" s="638"/>
      <c r="MAF208" s="638"/>
      <c r="MAG208" s="638"/>
      <c r="MAH208" s="638"/>
      <c r="MAI208" s="638"/>
      <c r="MAJ208" s="638"/>
      <c r="MAK208" s="638"/>
      <c r="MAL208" s="638"/>
      <c r="MAM208" s="638"/>
      <c r="MAN208" s="638"/>
      <c r="MAO208" s="638"/>
      <c r="MAP208" s="638"/>
      <c r="MAQ208" s="638"/>
      <c r="MAR208" s="638"/>
      <c r="MAS208" s="638"/>
      <c r="MAT208" s="638"/>
      <c r="MAU208" s="638"/>
      <c r="MAV208" s="638"/>
      <c r="MAW208" s="638"/>
      <c r="MAX208" s="638"/>
      <c r="MAY208" s="638"/>
      <c r="MAZ208" s="638"/>
      <c r="MBA208" s="638"/>
      <c r="MBB208" s="638"/>
      <c r="MBC208" s="638"/>
      <c r="MBD208" s="638"/>
      <c r="MBE208" s="638"/>
      <c r="MBF208" s="638"/>
      <c r="MBG208" s="638"/>
      <c r="MBH208" s="638"/>
      <c r="MBI208" s="638"/>
      <c r="MBJ208" s="638"/>
      <c r="MBK208" s="638"/>
      <c r="MBL208" s="638"/>
      <c r="MBM208" s="638"/>
      <c r="MBN208" s="638"/>
      <c r="MBO208" s="638"/>
      <c r="MBP208" s="638"/>
      <c r="MBQ208" s="638"/>
      <c r="MBR208" s="638"/>
      <c r="MBS208" s="638"/>
      <c r="MBT208" s="638"/>
      <c r="MBU208" s="638"/>
      <c r="MBV208" s="638"/>
      <c r="MBW208" s="638"/>
      <c r="MBX208" s="638"/>
      <c r="MBY208" s="638"/>
      <c r="MBZ208" s="638"/>
      <c r="MCA208" s="638"/>
      <c r="MCB208" s="638"/>
      <c r="MCC208" s="638"/>
      <c r="MCD208" s="638"/>
      <c r="MCE208" s="638"/>
      <c r="MCF208" s="638"/>
      <c r="MCG208" s="638"/>
      <c r="MCH208" s="638"/>
      <c r="MCI208" s="638"/>
      <c r="MCJ208" s="638"/>
      <c r="MCK208" s="638"/>
      <c r="MCL208" s="638"/>
      <c r="MCM208" s="638"/>
      <c r="MCN208" s="638"/>
      <c r="MCO208" s="638"/>
      <c r="MCP208" s="638"/>
      <c r="MCQ208" s="638"/>
      <c r="MCR208" s="638"/>
      <c r="MCS208" s="638"/>
      <c r="MCT208" s="638"/>
      <c r="MCU208" s="638"/>
      <c r="MCV208" s="638"/>
      <c r="MCW208" s="638"/>
      <c r="MCX208" s="638"/>
      <c r="MCY208" s="638"/>
      <c r="MCZ208" s="638"/>
      <c r="MDA208" s="638"/>
      <c r="MDB208" s="638"/>
      <c r="MDC208" s="638"/>
      <c r="MDD208" s="638"/>
      <c r="MDE208" s="638"/>
      <c r="MDF208" s="638"/>
      <c r="MDG208" s="638"/>
      <c r="MDH208" s="638"/>
      <c r="MDI208" s="638"/>
      <c r="MDJ208" s="638"/>
      <c r="MDK208" s="638"/>
      <c r="MDL208" s="638"/>
      <c r="MDM208" s="638"/>
      <c r="MDN208" s="638"/>
      <c r="MDO208" s="638"/>
      <c r="MDP208" s="638"/>
      <c r="MDQ208" s="638"/>
      <c r="MDR208" s="638"/>
      <c r="MDS208" s="638"/>
      <c r="MDT208" s="638"/>
      <c r="MDU208" s="638"/>
      <c r="MDV208" s="638"/>
      <c r="MDW208" s="638"/>
      <c r="MDX208" s="638"/>
      <c r="MDY208" s="638"/>
      <c r="MDZ208" s="638"/>
      <c r="MEA208" s="638"/>
      <c r="MEB208" s="638"/>
      <c r="MEC208" s="638"/>
      <c r="MED208" s="638"/>
      <c r="MEE208" s="638"/>
      <c r="MEF208" s="638"/>
      <c r="MEG208" s="638"/>
      <c r="MEH208" s="638"/>
      <c r="MEI208" s="638"/>
      <c r="MEJ208" s="638"/>
      <c r="MEK208" s="638"/>
      <c r="MEL208" s="638"/>
      <c r="MEM208" s="638"/>
      <c r="MEN208" s="638"/>
      <c r="MEO208" s="638"/>
      <c r="MEP208" s="638"/>
      <c r="MEQ208" s="638"/>
      <c r="MER208" s="638"/>
      <c r="MES208" s="638"/>
      <c r="MET208" s="638"/>
      <c r="MEU208" s="638"/>
      <c r="MEV208" s="638"/>
      <c r="MEW208" s="638"/>
      <c r="MEX208" s="638"/>
      <c r="MEY208" s="638"/>
      <c r="MEZ208" s="638"/>
      <c r="MFA208" s="638"/>
      <c r="MFB208" s="638"/>
      <c r="MFC208" s="638"/>
      <c r="MFD208" s="638"/>
      <c r="MFE208" s="638"/>
      <c r="MFF208" s="638"/>
      <c r="MFG208" s="638"/>
      <c r="MFH208" s="638"/>
      <c r="MFI208" s="638"/>
      <c r="MFJ208" s="638"/>
      <c r="MFK208" s="638"/>
      <c r="MFL208" s="638"/>
      <c r="MFM208" s="638"/>
      <c r="MFN208" s="638"/>
      <c r="MFO208" s="638"/>
      <c r="MFP208" s="638"/>
      <c r="MFQ208" s="638"/>
      <c r="MFR208" s="638"/>
      <c r="MFS208" s="638"/>
      <c r="MFT208" s="638"/>
      <c r="MFU208" s="638"/>
      <c r="MFV208" s="638"/>
      <c r="MFW208" s="638"/>
      <c r="MFX208" s="638"/>
      <c r="MFY208" s="638"/>
      <c r="MFZ208" s="638"/>
      <c r="MGA208" s="638"/>
      <c r="MGB208" s="638"/>
      <c r="MGC208" s="638"/>
      <c r="MGD208" s="638"/>
      <c r="MGE208" s="638"/>
      <c r="MGF208" s="638"/>
      <c r="MGG208" s="638"/>
      <c r="MGH208" s="638"/>
      <c r="MGI208" s="638"/>
      <c r="MGJ208" s="638"/>
      <c r="MGK208" s="638"/>
      <c r="MGL208" s="638"/>
      <c r="MGM208" s="638"/>
      <c r="MGN208" s="638"/>
      <c r="MGO208" s="638"/>
      <c r="MGP208" s="638"/>
      <c r="MGQ208" s="638"/>
      <c r="MGR208" s="638"/>
      <c r="MGS208" s="638"/>
      <c r="MGT208" s="638"/>
      <c r="MGU208" s="638"/>
      <c r="MGV208" s="638"/>
      <c r="MGW208" s="638"/>
      <c r="MGX208" s="638"/>
      <c r="MGY208" s="638"/>
      <c r="MGZ208" s="638"/>
      <c r="MHA208" s="638"/>
      <c r="MHB208" s="638"/>
      <c r="MHC208" s="638"/>
      <c r="MHD208" s="638"/>
      <c r="MHE208" s="638"/>
      <c r="MHF208" s="638"/>
      <c r="MHG208" s="638"/>
      <c r="MHH208" s="638"/>
      <c r="MHI208" s="638"/>
      <c r="MHJ208" s="638"/>
      <c r="MHK208" s="638"/>
      <c r="MHL208" s="638"/>
      <c r="MHM208" s="638"/>
      <c r="MHN208" s="638"/>
      <c r="MHO208" s="638"/>
      <c r="MHP208" s="638"/>
      <c r="MHQ208" s="638"/>
      <c r="MHR208" s="638"/>
      <c r="MHS208" s="638"/>
      <c r="MHT208" s="638"/>
      <c r="MHU208" s="638"/>
      <c r="MHV208" s="638"/>
      <c r="MHW208" s="638"/>
      <c r="MHX208" s="638"/>
      <c r="MHY208" s="638"/>
      <c r="MHZ208" s="638"/>
      <c r="MIA208" s="638"/>
      <c r="MIB208" s="638"/>
      <c r="MIC208" s="638"/>
      <c r="MID208" s="638"/>
      <c r="MIE208" s="638"/>
      <c r="MIF208" s="638"/>
      <c r="MIG208" s="638"/>
      <c r="MIH208" s="638"/>
      <c r="MII208" s="638"/>
      <c r="MIJ208" s="638"/>
      <c r="MIK208" s="638"/>
      <c r="MIL208" s="638"/>
      <c r="MIM208" s="638"/>
      <c r="MIN208" s="638"/>
      <c r="MIO208" s="638"/>
      <c r="MIP208" s="638"/>
      <c r="MIQ208" s="638"/>
      <c r="MIR208" s="638"/>
      <c r="MIS208" s="638"/>
      <c r="MIT208" s="638"/>
      <c r="MIU208" s="638"/>
      <c r="MIV208" s="638"/>
      <c r="MIW208" s="638"/>
      <c r="MIX208" s="638"/>
      <c r="MIY208" s="638"/>
      <c r="MIZ208" s="638"/>
      <c r="MJA208" s="638"/>
      <c r="MJB208" s="638"/>
      <c r="MJC208" s="638"/>
      <c r="MJD208" s="638"/>
      <c r="MJE208" s="638"/>
      <c r="MJF208" s="638"/>
      <c r="MJG208" s="638"/>
      <c r="MJH208" s="638"/>
      <c r="MJI208" s="638"/>
      <c r="MJJ208" s="638"/>
      <c r="MJK208" s="638"/>
      <c r="MJL208" s="638"/>
      <c r="MJM208" s="638"/>
      <c r="MJN208" s="638"/>
      <c r="MJO208" s="638"/>
      <c r="MJP208" s="638"/>
      <c r="MJQ208" s="638"/>
      <c r="MJR208" s="638"/>
      <c r="MJS208" s="638"/>
      <c r="MJT208" s="638"/>
      <c r="MJU208" s="638"/>
      <c r="MJV208" s="638"/>
      <c r="MJW208" s="638"/>
      <c r="MJX208" s="638"/>
      <c r="MJY208" s="638"/>
      <c r="MJZ208" s="638"/>
      <c r="MKA208" s="638"/>
      <c r="MKB208" s="638"/>
      <c r="MKC208" s="638"/>
      <c r="MKD208" s="638"/>
      <c r="MKE208" s="638"/>
      <c r="MKF208" s="638"/>
      <c r="MKG208" s="638"/>
      <c r="MKH208" s="638"/>
      <c r="MKI208" s="638"/>
      <c r="MKJ208" s="638"/>
      <c r="MKK208" s="638"/>
      <c r="MKL208" s="638"/>
      <c r="MKM208" s="638"/>
      <c r="MKN208" s="638"/>
      <c r="MKO208" s="638"/>
      <c r="MKP208" s="638"/>
      <c r="MKQ208" s="638"/>
      <c r="MKR208" s="638"/>
      <c r="MKS208" s="638"/>
      <c r="MKT208" s="638"/>
      <c r="MKU208" s="638"/>
      <c r="MKV208" s="638"/>
      <c r="MKW208" s="638"/>
      <c r="MKX208" s="638"/>
      <c r="MKY208" s="638"/>
      <c r="MKZ208" s="638"/>
      <c r="MLA208" s="638"/>
      <c r="MLB208" s="638"/>
      <c r="MLC208" s="638"/>
      <c r="MLD208" s="638"/>
      <c r="MLE208" s="638"/>
      <c r="MLF208" s="638"/>
      <c r="MLG208" s="638"/>
      <c r="MLH208" s="638"/>
      <c r="MLI208" s="638"/>
      <c r="MLJ208" s="638"/>
      <c r="MLK208" s="638"/>
      <c r="MLL208" s="638"/>
      <c r="MLM208" s="638"/>
      <c r="MLN208" s="638"/>
      <c r="MLO208" s="638"/>
      <c r="MLP208" s="638"/>
      <c r="MLQ208" s="638"/>
      <c r="MLR208" s="638"/>
      <c r="MLS208" s="638"/>
      <c r="MLT208" s="638"/>
      <c r="MLU208" s="638"/>
      <c r="MLV208" s="638"/>
      <c r="MLW208" s="638"/>
      <c r="MLX208" s="638"/>
      <c r="MLY208" s="638"/>
      <c r="MLZ208" s="638"/>
      <c r="MMA208" s="638"/>
      <c r="MMB208" s="638"/>
      <c r="MMC208" s="638"/>
      <c r="MMD208" s="638"/>
      <c r="MME208" s="638"/>
      <c r="MMF208" s="638"/>
      <c r="MMG208" s="638"/>
      <c r="MMH208" s="638"/>
      <c r="MMI208" s="638"/>
      <c r="MMJ208" s="638"/>
      <c r="MMK208" s="638"/>
      <c r="MML208" s="638"/>
      <c r="MMM208" s="638"/>
      <c r="MMN208" s="638"/>
      <c r="MMO208" s="638"/>
      <c r="MMP208" s="638"/>
      <c r="MMQ208" s="638"/>
      <c r="MMR208" s="638"/>
      <c r="MMS208" s="638"/>
      <c r="MMT208" s="638"/>
      <c r="MMU208" s="638"/>
      <c r="MMV208" s="638"/>
      <c r="MMW208" s="638"/>
      <c r="MMX208" s="638"/>
      <c r="MMY208" s="638"/>
      <c r="MMZ208" s="638"/>
      <c r="MNA208" s="638"/>
      <c r="MNB208" s="638"/>
      <c r="MNC208" s="638"/>
      <c r="MND208" s="638"/>
      <c r="MNE208" s="638"/>
      <c r="MNF208" s="638"/>
      <c r="MNG208" s="638"/>
      <c r="MNH208" s="638"/>
      <c r="MNI208" s="638"/>
      <c r="MNJ208" s="638"/>
      <c r="MNK208" s="638"/>
      <c r="MNL208" s="638"/>
      <c r="MNM208" s="638"/>
      <c r="MNN208" s="638"/>
      <c r="MNO208" s="638"/>
      <c r="MNP208" s="638"/>
      <c r="MNQ208" s="638"/>
      <c r="MNR208" s="638"/>
      <c r="MNS208" s="638"/>
      <c r="MNT208" s="638"/>
      <c r="MNU208" s="638"/>
      <c r="MNV208" s="638"/>
      <c r="MNW208" s="638"/>
      <c r="MNX208" s="638"/>
      <c r="MNY208" s="638"/>
      <c r="MNZ208" s="638"/>
      <c r="MOA208" s="638"/>
      <c r="MOB208" s="638"/>
      <c r="MOC208" s="638"/>
      <c r="MOD208" s="638"/>
      <c r="MOE208" s="638"/>
      <c r="MOF208" s="638"/>
      <c r="MOG208" s="638"/>
      <c r="MOH208" s="638"/>
      <c r="MOI208" s="638"/>
      <c r="MOJ208" s="638"/>
      <c r="MOK208" s="638"/>
      <c r="MOL208" s="638"/>
      <c r="MOM208" s="638"/>
      <c r="MON208" s="638"/>
      <c r="MOO208" s="638"/>
      <c r="MOP208" s="638"/>
      <c r="MOQ208" s="638"/>
      <c r="MOR208" s="638"/>
      <c r="MOS208" s="638"/>
      <c r="MOT208" s="638"/>
      <c r="MOU208" s="638"/>
      <c r="MOV208" s="638"/>
      <c r="MOW208" s="638"/>
      <c r="MOX208" s="638"/>
      <c r="MOY208" s="638"/>
      <c r="MOZ208" s="638"/>
      <c r="MPA208" s="638"/>
      <c r="MPB208" s="638"/>
      <c r="MPC208" s="638"/>
      <c r="MPD208" s="638"/>
      <c r="MPE208" s="638"/>
      <c r="MPF208" s="638"/>
      <c r="MPG208" s="638"/>
      <c r="MPH208" s="638"/>
      <c r="MPI208" s="638"/>
      <c r="MPJ208" s="638"/>
      <c r="MPK208" s="638"/>
      <c r="MPL208" s="638"/>
      <c r="MPM208" s="638"/>
      <c r="MPN208" s="638"/>
      <c r="MPO208" s="638"/>
      <c r="MPP208" s="638"/>
      <c r="MPQ208" s="638"/>
      <c r="MPR208" s="638"/>
      <c r="MPS208" s="638"/>
      <c r="MPT208" s="638"/>
      <c r="MPU208" s="638"/>
      <c r="MPV208" s="638"/>
      <c r="MPW208" s="638"/>
      <c r="MPX208" s="638"/>
      <c r="MPY208" s="638"/>
      <c r="MPZ208" s="638"/>
      <c r="MQA208" s="638"/>
      <c r="MQB208" s="638"/>
      <c r="MQC208" s="638"/>
      <c r="MQD208" s="638"/>
      <c r="MQE208" s="638"/>
      <c r="MQF208" s="638"/>
      <c r="MQG208" s="638"/>
      <c r="MQH208" s="638"/>
      <c r="MQI208" s="638"/>
      <c r="MQJ208" s="638"/>
      <c r="MQK208" s="638"/>
      <c r="MQL208" s="638"/>
      <c r="MQM208" s="638"/>
      <c r="MQN208" s="638"/>
      <c r="MQO208" s="638"/>
      <c r="MQP208" s="638"/>
      <c r="MQQ208" s="638"/>
      <c r="MQR208" s="638"/>
      <c r="MQS208" s="638"/>
      <c r="MQT208" s="638"/>
      <c r="MQU208" s="638"/>
      <c r="MQV208" s="638"/>
      <c r="MQW208" s="638"/>
      <c r="MQX208" s="638"/>
      <c r="MQY208" s="638"/>
      <c r="MQZ208" s="638"/>
      <c r="MRA208" s="638"/>
      <c r="MRB208" s="638"/>
      <c r="MRC208" s="638"/>
      <c r="MRD208" s="638"/>
      <c r="MRE208" s="638"/>
      <c r="MRF208" s="638"/>
      <c r="MRG208" s="638"/>
      <c r="MRH208" s="638"/>
      <c r="MRI208" s="638"/>
      <c r="MRJ208" s="638"/>
      <c r="MRK208" s="638"/>
      <c r="MRL208" s="638"/>
      <c r="MRM208" s="638"/>
      <c r="MRN208" s="638"/>
      <c r="MRO208" s="638"/>
      <c r="MRP208" s="638"/>
      <c r="MRQ208" s="638"/>
      <c r="MRR208" s="638"/>
      <c r="MRS208" s="638"/>
      <c r="MRT208" s="638"/>
      <c r="MRU208" s="638"/>
      <c r="MRV208" s="638"/>
      <c r="MRW208" s="638"/>
      <c r="MRX208" s="638"/>
      <c r="MRY208" s="638"/>
      <c r="MRZ208" s="638"/>
      <c r="MSA208" s="638"/>
      <c r="MSB208" s="638"/>
      <c r="MSC208" s="638"/>
      <c r="MSD208" s="638"/>
      <c r="MSE208" s="638"/>
      <c r="MSF208" s="638"/>
      <c r="MSG208" s="638"/>
      <c r="MSH208" s="638"/>
      <c r="MSI208" s="638"/>
      <c r="MSJ208" s="638"/>
      <c r="MSK208" s="638"/>
      <c r="MSL208" s="638"/>
      <c r="MSM208" s="638"/>
      <c r="MSN208" s="638"/>
      <c r="MSO208" s="638"/>
      <c r="MSP208" s="638"/>
      <c r="MSQ208" s="638"/>
      <c r="MSR208" s="638"/>
      <c r="MSS208" s="638"/>
      <c r="MST208" s="638"/>
      <c r="MSU208" s="638"/>
      <c r="MSV208" s="638"/>
      <c r="MSW208" s="638"/>
      <c r="MSX208" s="638"/>
      <c r="MSY208" s="638"/>
      <c r="MSZ208" s="638"/>
      <c r="MTA208" s="638"/>
      <c r="MTB208" s="638"/>
      <c r="MTC208" s="638"/>
      <c r="MTD208" s="638"/>
      <c r="MTE208" s="638"/>
      <c r="MTF208" s="638"/>
      <c r="MTG208" s="638"/>
      <c r="MTH208" s="638"/>
      <c r="MTI208" s="638"/>
      <c r="MTJ208" s="638"/>
      <c r="MTK208" s="638"/>
      <c r="MTL208" s="638"/>
      <c r="MTM208" s="638"/>
      <c r="MTN208" s="638"/>
      <c r="MTO208" s="638"/>
      <c r="MTP208" s="638"/>
      <c r="MTQ208" s="638"/>
      <c r="MTR208" s="638"/>
      <c r="MTS208" s="638"/>
      <c r="MTT208" s="638"/>
      <c r="MTU208" s="638"/>
      <c r="MTV208" s="638"/>
      <c r="MTW208" s="638"/>
      <c r="MTX208" s="638"/>
      <c r="MTY208" s="638"/>
      <c r="MTZ208" s="638"/>
      <c r="MUA208" s="638"/>
      <c r="MUB208" s="638"/>
      <c r="MUC208" s="638"/>
      <c r="MUD208" s="638"/>
      <c r="MUE208" s="638"/>
      <c r="MUF208" s="638"/>
      <c r="MUG208" s="638"/>
      <c r="MUH208" s="638"/>
      <c r="MUI208" s="638"/>
      <c r="MUJ208" s="638"/>
      <c r="MUK208" s="638"/>
      <c r="MUL208" s="638"/>
      <c r="MUM208" s="638"/>
      <c r="MUN208" s="638"/>
      <c r="MUO208" s="638"/>
      <c r="MUP208" s="638"/>
      <c r="MUQ208" s="638"/>
      <c r="MUR208" s="638"/>
      <c r="MUS208" s="638"/>
      <c r="MUT208" s="638"/>
      <c r="MUU208" s="638"/>
      <c r="MUV208" s="638"/>
      <c r="MUW208" s="638"/>
      <c r="MUX208" s="638"/>
      <c r="MUY208" s="638"/>
      <c r="MUZ208" s="638"/>
      <c r="MVA208" s="638"/>
      <c r="MVB208" s="638"/>
      <c r="MVC208" s="638"/>
      <c r="MVD208" s="638"/>
      <c r="MVE208" s="638"/>
      <c r="MVF208" s="638"/>
      <c r="MVG208" s="638"/>
      <c r="MVH208" s="638"/>
      <c r="MVI208" s="638"/>
      <c r="MVJ208" s="638"/>
      <c r="MVK208" s="638"/>
      <c r="MVL208" s="638"/>
      <c r="MVM208" s="638"/>
      <c r="MVN208" s="638"/>
      <c r="MVO208" s="638"/>
      <c r="MVP208" s="638"/>
      <c r="MVQ208" s="638"/>
      <c r="MVR208" s="638"/>
      <c r="MVS208" s="638"/>
      <c r="MVT208" s="638"/>
      <c r="MVU208" s="638"/>
      <c r="MVV208" s="638"/>
      <c r="MVW208" s="638"/>
      <c r="MVX208" s="638"/>
      <c r="MVY208" s="638"/>
      <c r="MVZ208" s="638"/>
      <c r="MWA208" s="638"/>
      <c r="MWB208" s="638"/>
      <c r="MWC208" s="638"/>
      <c r="MWD208" s="638"/>
      <c r="MWE208" s="638"/>
      <c r="MWF208" s="638"/>
      <c r="MWG208" s="638"/>
      <c r="MWH208" s="638"/>
      <c r="MWI208" s="638"/>
      <c r="MWJ208" s="638"/>
      <c r="MWK208" s="638"/>
      <c r="MWL208" s="638"/>
      <c r="MWM208" s="638"/>
      <c r="MWN208" s="638"/>
      <c r="MWO208" s="638"/>
      <c r="MWP208" s="638"/>
      <c r="MWQ208" s="638"/>
      <c r="MWR208" s="638"/>
      <c r="MWS208" s="638"/>
      <c r="MWT208" s="638"/>
      <c r="MWU208" s="638"/>
      <c r="MWV208" s="638"/>
      <c r="MWW208" s="638"/>
      <c r="MWX208" s="638"/>
      <c r="MWY208" s="638"/>
      <c r="MWZ208" s="638"/>
      <c r="MXA208" s="638"/>
      <c r="MXB208" s="638"/>
      <c r="MXC208" s="638"/>
      <c r="MXD208" s="638"/>
      <c r="MXE208" s="638"/>
      <c r="MXF208" s="638"/>
      <c r="MXG208" s="638"/>
      <c r="MXH208" s="638"/>
      <c r="MXI208" s="638"/>
      <c r="MXJ208" s="638"/>
      <c r="MXK208" s="638"/>
      <c r="MXL208" s="638"/>
      <c r="MXM208" s="638"/>
      <c r="MXN208" s="638"/>
      <c r="MXO208" s="638"/>
      <c r="MXP208" s="638"/>
      <c r="MXQ208" s="638"/>
      <c r="MXR208" s="638"/>
      <c r="MXS208" s="638"/>
      <c r="MXT208" s="638"/>
      <c r="MXU208" s="638"/>
      <c r="MXV208" s="638"/>
      <c r="MXW208" s="638"/>
      <c r="MXX208" s="638"/>
      <c r="MXY208" s="638"/>
      <c r="MXZ208" s="638"/>
      <c r="MYA208" s="638"/>
      <c r="MYB208" s="638"/>
      <c r="MYC208" s="638"/>
      <c r="MYD208" s="638"/>
      <c r="MYE208" s="638"/>
      <c r="MYF208" s="638"/>
      <c r="MYG208" s="638"/>
      <c r="MYH208" s="638"/>
      <c r="MYI208" s="638"/>
      <c r="MYJ208" s="638"/>
      <c r="MYK208" s="638"/>
      <c r="MYL208" s="638"/>
      <c r="MYM208" s="638"/>
      <c r="MYN208" s="638"/>
      <c r="MYO208" s="638"/>
      <c r="MYP208" s="638"/>
      <c r="MYQ208" s="638"/>
      <c r="MYR208" s="638"/>
      <c r="MYS208" s="638"/>
      <c r="MYT208" s="638"/>
      <c r="MYU208" s="638"/>
      <c r="MYV208" s="638"/>
      <c r="MYW208" s="638"/>
      <c r="MYX208" s="638"/>
      <c r="MYY208" s="638"/>
      <c r="MYZ208" s="638"/>
      <c r="MZA208" s="638"/>
      <c r="MZB208" s="638"/>
      <c r="MZC208" s="638"/>
      <c r="MZD208" s="638"/>
      <c r="MZE208" s="638"/>
      <c r="MZF208" s="638"/>
      <c r="MZG208" s="638"/>
      <c r="MZH208" s="638"/>
      <c r="MZI208" s="638"/>
      <c r="MZJ208" s="638"/>
      <c r="MZK208" s="638"/>
      <c r="MZL208" s="638"/>
      <c r="MZM208" s="638"/>
      <c r="MZN208" s="638"/>
      <c r="MZO208" s="638"/>
      <c r="MZP208" s="638"/>
      <c r="MZQ208" s="638"/>
      <c r="MZR208" s="638"/>
      <c r="MZS208" s="638"/>
      <c r="MZT208" s="638"/>
      <c r="MZU208" s="638"/>
      <c r="MZV208" s="638"/>
      <c r="MZW208" s="638"/>
      <c r="MZX208" s="638"/>
      <c r="MZY208" s="638"/>
      <c r="MZZ208" s="638"/>
      <c r="NAA208" s="638"/>
      <c r="NAB208" s="638"/>
      <c r="NAC208" s="638"/>
      <c r="NAD208" s="638"/>
      <c r="NAE208" s="638"/>
      <c r="NAF208" s="638"/>
      <c r="NAG208" s="638"/>
      <c r="NAH208" s="638"/>
      <c r="NAI208" s="638"/>
      <c r="NAJ208" s="638"/>
      <c r="NAK208" s="638"/>
      <c r="NAL208" s="638"/>
      <c r="NAM208" s="638"/>
      <c r="NAN208" s="638"/>
      <c r="NAO208" s="638"/>
      <c r="NAP208" s="638"/>
      <c r="NAQ208" s="638"/>
      <c r="NAR208" s="638"/>
      <c r="NAS208" s="638"/>
      <c r="NAT208" s="638"/>
      <c r="NAU208" s="638"/>
      <c r="NAV208" s="638"/>
      <c r="NAW208" s="638"/>
      <c r="NAX208" s="638"/>
      <c r="NAY208" s="638"/>
      <c r="NAZ208" s="638"/>
      <c r="NBA208" s="638"/>
      <c r="NBB208" s="638"/>
      <c r="NBC208" s="638"/>
      <c r="NBD208" s="638"/>
      <c r="NBE208" s="638"/>
      <c r="NBF208" s="638"/>
      <c r="NBG208" s="638"/>
      <c r="NBH208" s="638"/>
      <c r="NBI208" s="638"/>
      <c r="NBJ208" s="638"/>
      <c r="NBK208" s="638"/>
      <c r="NBL208" s="638"/>
      <c r="NBM208" s="638"/>
      <c r="NBN208" s="638"/>
      <c r="NBO208" s="638"/>
      <c r="NBP208" s="638"/>
      <c r="NBQ208" s="638"/>
      <c r="NBR208" s="638"/>
      <c r="NBS208" s="638"/>
      <c r="NBT208" s="638"/>
      <c r="NBU208" s="638"/>
      <c r="NBV208" s="638"/>
      <c r="NBW208" s="638"/>
      <c r="NBX208" s="638"/>
      <c r="NBY208" s="638"/>
      <c r="NBZ208" s="638"/>
      <c r="NCA208" s="638"/>
      <c r="NCB208" s="638"/>
      <c r="NCC208" s="638"/>
      <c r="NCD208" s="638"/>
      <c r="NCE208" s="638"/>
      <c r="NCF208" s="638"/>
      <c r="NCG208" s="638"/>
      <c r="NCH208" s="638"/>
      <c r="NCI208" s="638"/>
      <c r="NCJ208" s="638"/>
      <c r="NCK208" s="638"/>
      <c r="NCL208" s="638"/>
      <c r="NCM208" s="638"/>
      <c r="NCN208" s="638"/>
      <c r="NCO208" s="638"/>
      <c r="NCP208" s="638"/>
      <c r="NCQ208" s="638"/>
      <c r="NCR208" s="638"/>
      <c r="NCS208" s="638"/>
      <c r="NCT208" s="638"/>
      <c r="NCU208" s="638"/>
      <c r="NCV208" s="638"/>
      <c r="NCW208" s="638"/>
      <c r="NCX208" s="638"/>
      <c r="NCY208" s="638"/>
      <c r="NCZ208" s="638"/>
      <c r="NDA208" s="638"/>
      <c r="NDB208" s="638"/>
      <c r="NDC208" s="638"/>
      <c r="NDD208" s="638"/>
      <c r="NDE208" s="638"/>
      <c r="NDF208" s="638"/>
      <c r="NDG208" s="638"/>
      <c r="NDH208" s="638"/>
      <c r="NDI208" s="638"/>
      <c r="NDJ208" s="638"/>
      <c r="NDK208" s="638"/>
      <c r="NDL208" s="638"/>
      <c r="NDM208" s="638"/>
      <c r="NDN208" s="638"/>
      <c r="NDO208" s="638"/>
      <c r="NDP208" s="638"/>
      <c r="NDQ208" s="638"/>
      <c r="NDR208" s="638"/>
      <c r="NDS208" s="638"/>
      <c r="NDT208" s="638"/>
      <c r="NDU208" s="638"/>
      <c r="NDV208" s="638"/>
      <c r="NDW208" s="638"/>
      <c r="NDX208" s="638"/>
      <c r="NDY208" s="638"/>
      <c r="NDZ208" s="638"/>
      <c r="NEA208" s="638"/>
      <c r="NEB208" s="638"/>
      <c r="NEC208" s="638"/>
      <c r="NED208" s="638"/>
      <c r="NEE208" s="638"/>
      <c r="NEF208" s="638"/>
      <c r="NEG208" s="638"/>
      <c r="NEH208" s="638"/>
      <c r="NEI208" s="638"/>
      <c r="NEJ208" s="638"/>
      <c r="NEK208" s="638"/>
      <c r="NEL208" s="638"/>
      <c r="NEM208" s="638"/>
      <c r="NEN208" s="638"/>
      <c r="NEO208" s="638"/>
      <c r="NEP208" s="638"/>
      <c r="NEQ208" s="638"/>
      <c r="NER208" s="638"/>
      <c r="NES208" s="638"/>
      <c r="NET208" s="638"/>
      <c r="NEU208" s="638"/>
      <c r="NEV208" s="638"/>
      <c r="NEW208" s="638"/>
      <c r="NEX208" s="638"/>
      <c r="NEY208" s="638"/>
      <c r="NEZ208" s="638"/>
      <c r="NFA208" s="638"/>
      <c r="NFB208" s="638"/>
      <c r="NFC208" s="638"/>
      <c r="NFD208" s="638"/>
      <c r="NFE208" s="638"/>
      <c r="NFF208" s="638"/>
      <c r="NFG208" s="638"/>
      <c r="NFH208" s="638"/>
      <c r="NFI208" s="638"/>
      <c r="NFJ208" s="638"/>
      <c r="NFK208" s="638"/>
      <c r="NFL208" s="638"/>
      <c r="NFM208" s="638"/>
      <c r="NFN208" s="638"/>
      <c r="NFO208" s="638"/>
      <c r="NFP208" s="638"/>
      <c r="NFQ208" s="638"/>
      <c r="NFR208" s="638"/>
      <c r="NFS208" s="638"/>
      <c r="NFT208" s="638"/>
      <c r="NFU208" s="638"/>
      <c r="NFV208" s="638"/>
      <c r="NFW208" s="638"/>
      <c r="NFX208" s="638"/>
      <c r="NFY208" s="638"/>
      <c r="NFZ208" s="638"/>
      <c r="NGA208" s="638"/>
      <c r="NGB208" s="638"/>
      <c r="NGC208" s="638"/>
      <c r="NGD208" s="638"/>
      <c r="NGE208" s="638"/>
      <c r="NGF208" s="638"/>
      <c r="NGG208" s="638"/>
      <c r="NGH208" s="638"/>
      <c r="NGI208" s="638"/>
      <c r="NGJ208" s="638"/>
      <c r="NGK208" s="638"/>
      <c r="NGL208" s="638"/>
      <c r="NGM208" s="638"/>
      <c r="NGN208" s="638"/>
      <c r="NGO208" s="638"/>
      <c r="NGP208" s="638"/>
      <c r="NGQ208" s="638"/>
      <c r="NGR208" s="638"/>
      <c r="NGS208" s="638"/>
      <c r="NGT208" s="638"/>
      <c r="NGU208" s="638"/>
      <c r="NGV208" s="638"/>
      <c r="NGW208" s="638"/>
      <c r="NGX208" s="638"/>
      <c r="NGY208" s="638"/>
      <c r="NGZ208" s="638"/>
      <c r="NHA208" s="638"/>
      <c r="NHB208" s="638"/>
      <c r="NHC208" s="638"/>
      <c r="NHD208" s="638"/>
      <c r="NHE208" s="638"/>
      <c r="NHF208" s="638"/>
      <c r="NHG208" s="638"/>
      <c r="NHH208" s="638"/>
      <c r="NHI208" s="638"/>
      <c r="NHJ208" s="638"/>
      <c r="NHK208" s="638"/>
      <c r="NHL208" s="638"/>
      <c r="NHM208" s="638"/>
      <c r="NHN208" s="638"/>
      <c r="NHO208" s="638"/>
      <c r="NHP208" s="638"/>
      <c r="NHQ208" s="638"/>
      <c r="NHR208" s="638"/>
      <c r="NHS208" s="638"/>
      <c r="NHT208" s="638"/>
      <c r="NHU208" s="638"/>
      <c r="NHV208" s="638"/>
      <c r="NHW208" s="638"/>
      <c r="NHX208" s="638"/>
      <c r="NHY208" s="638"/>
      <c r="NHZ208" s="638"/>
      <c r="NIA208" s="638"/>
      <c r="NIB208" s="638"/>
      <c r="NIC208" s="638"/>
      <c r="NID208" s="638"/>
      <c r="NIE208" s="638"/>
      <c r="NIF208" s="638"/>
      <c r="NIG208" s="638"/>
      <c r="NIH208" s="638"/>
      <c r="NII208" s="638"/>
      <c r="NIJ208" s="638"/>
      <c r="NIK208" s="638"/>
      <c r="NIL208" s="638"/>
      <c r="NIM208" s="638"/>
      <c r="NIN208" s="638"/>
      <c r="NIO208" s="638"/>
      <c r="NIP208" s="638"/>
      <c r="NIQ208" s="638"/>
      <c r="NIR208" s="638"/>
      <c r="NIS208" s="638"/>
      <c r="NIT208" s="638"/>
      <c r="NIU208" s="638"/>
      <c r="NIV208" s="638"/>
      <c r="NIW208" s="638"/>
      <c r="NIX208" s="638"/>
      <c r="NIY208" s="638"/>
      <c r="NIZ208" s="638"/>
      <c r="NJA208" s="638"/>
      <c r="NJB208" s="638"/>
      <c r="NJC208" s="638"/>
      <c r="NJD208" s="638"/>
      <c r="NJE208" s="638"/>
      <c r="NJF208" s="638"/>
      <c r="NJG208" s="638"/>
      <c r="NJH208" s="638"/>
      <c r="NJI208" s="638"/>
      <c r="NJJ208" s="638"/>
      <c r="NJK208" s="638"/>
      <c r="NJL208" s="638"/>
      <c r="NJM208" s="638"/>
      <c r="NJN208" s="638"/>
      <c r="NJO208" s="638"/>
      <c r="NJP208" s="638"/>
      <c r="NJQ208" s="638"/>
      <c r="NJR208" s="638"/>
      <c r="NJS208" s="638"/>
      <c r="NJT208" s="638"/>
      <c r="NJU208" s="638"/>
      <c r="NJV208" s="638"/>
      <c r="NJW208" s="638"/>
      <c r="NJX208" s="638"/>
      <c r="NJY208" s="638"/>
      <c r="NJZ208" s="638"/>
      <c r="NKA208" s="638"/>
      <c r="NKB208" s="638"/>
      <c r="NKC208" s="638"/>
      <c r="NKD208" s="638"/>
      <c r="NKE208" s="638"/>
      <c r="NKF208" s="638"/>
      <c r="NKG208" s="638"/>
      <c r="NKH208" s="638"/>
      <c r="NKI208" s="638"/>
      <c r="NKJ208" s="638"/>
      <c r="NKK208" s="638"/>
      <c r="NKL208" s="638"/>
      <c r="NKM208" s="638"/>
      <c r="NKN208" s="638"/>
      <c r="NKO208" s="638"/>
      <c r="NKP208" s="638"/>
      <c r="NKQ208" s="638"/>
      <c r="NKR208" s="638"/>
      <c r="NKS208" s="638"/>
      <c r="NKT208" s="638"/>
      <c r="NKU208" s="638"/>
      <c r="NKV208" s="638"/>
      <c r="NKW208" s="638"/>
      <c r="NKX208" s="638"/>
      <c r="NKY208" s="638"/>
      <c r="NKZ208" s="638"/>
      <c r="NLA208" s="638"/>
      <c r="NLB208" s="638"/>
      <c r="NLC208" s="638"/>
      <c r="NLD208" s="638"/>
      <c r="NLE208" s="638"/>
      <c r="NLF208" s="638"/>
      <c r="NLG208" s="638"/>
      <c r="NLH208" s="638"/>
      <c r="NLI208" s="638"/>
      <c r="NLJ208" s="638"/>
      <c r="NLK208" s="638"/>
      <c r="NLL208" s="638"/>
      <c r="NLM208" s="638"/>
      <c r="NLN208" s="638"/>
      <c r="NLO208" s="638"/>
      <c r="NLP208" s="638"/>
      <c r="NLQ208" s="638"/>
      <c r="NLR208" s="638"/>
      <c r="NLS208" s="638"/>
      <c r="NLT208" s="638"/>
      <c r="NLU208" s="638"/>
      <c r="NLV208" s="638"/>
      <c r="NLW208" s="638"/>
      <c r="NLX208" s="638"/>
      <c r="NLY208" s="638"/>
      <c r="NLZ208" s="638"/>
      <c r="NMA208" s="638"/>
      <c r="NMB208" s="638"/>
      <c r="NMC208" s="638"/>
      <c r="NMD208" s="638"/>
      <c r="NME208" s="638"/>
      <c r="NMF208" s="638"/>
      <c r="NMG208" s="638"/>
      <c r="NMH208" s="638"/>
      <c r="NMI208" s="638"/>
      <c r="NMJ208" s="638"/>
      <c r="NMK208" s="638"/>
      <c r="NML208" s="638"/>
      <c r="NMM208" s="638"/>
      <c r="NMN208" s="638"/>
      <c r="NMO208" s="638"/>
      <c r="NMP208" s="638"/>
      <c r="NMQ208" s="638"/>
      <c r="NMR208" s="638"/>
      <c r="NMS208" s="638"/>
      <c r="NMT208" s="638"/>
      <c r="NMU208" s="638"/>
      <c r="NMV208" s="638"/>
      <c r="NMW208" s="638"/>
      <c r="NMX208" s="638"/>
      <c r="NMY208" s="638"/>
      <c r="NMZ208" s="638"/>
      <c r="NNA208" s="638"/>
      <c r="NNB208" s="638"/>
      <c r="NNC208" s="638"/>
      <c r="NND208" s="638"/>
      <c r="NNE208" s="638"/>
      <c r="NNF208" s="638"/>
      <c r="NNG208" s="638"/>
      <c r="NNH208" s="638"/>
      <c r="NNI208" s="638"/>
      <c r="NNJ208" s="638"/>
      <c r="NNK208" s="638"/>
      <c r="NNL208" s="638"/>
      <c r="NNM208" s="638"/>
      <c r="NNN208" s="638"/>
      <c r="NNO208" s="638"/>
      <c r="NNP208" s="638"/>
      <c r="NNQ208" s="638"/>
      <c r="NNR208" s="638"/>
      <c r="NNS208" s="638"/>
      <c r="NNT208" s="638"/>
      <c r="NNU208" s="638"/>
      <c r="NNV208" s="638"/>
      <c r="NNW208" s="638"/>
      <c r="NNX208" s="638"/>
      <c r="NNY208" s="638"/>
      <c r="NNZ208" s="638"/>
      <c r="NOA208" s="638"/>
      <c r="NOB208" s="638"/>
      <c r="NOC208" s="638"/>
      <c r="NOD208" s="638"/>
      <c r="NOE208" s="638"/>
      <c r="NOF208" s="638"/>
      <c r="NOG208" s="638"/>
      <c r="NOH208" s="638"/>
      <c r="NOI208" s="638"/>
      <c r="NOJ208" s="638"/>
      <c r="NOK208" s="638"/>
      <c r="NOL208" s="638"/>
      <c r="NOM208" s="638"/>
      <c r="NON208" s="638"/>
      <c r="NOO208" s="638"/>
      <c r="NOP208" s="638"/>
      <c r="NOQ208" s="638"/>
      <c r="NOR208" s="638"/>
      <c r="NOS208" s="638"/>
      <c r="NOT208" s="638"/>
      <c r="NOU208" s="638"/>
      <c r="NOV208" s="638"/>
      <c r="NOW208" s="638"/>
      <c r="NOX208" s="638"/>
      <c r="NOY208" s="638"/>
      <c r="NOZ208" s="638"/>
      <c r="NPA208" s="638"/>
      <c r="NPB208" s="638"/>
      <c r="NPC208" s="638"/>
      <c r="NPD208" s="638"/>
      <c r="NPE208" s="638"/>
      <c r="NPF208" s="638"/>
      <c r="NPG208" s="638"/>
      <c r="NPH208" s="638"/>
      <c r="NPI208" s="638"/>
      <c r="NPJ208" s="638"/>
      <c r="NPK208" s="638"/>
      <c r="NPL208" s="638"/>
      <c r="NPM208" s="638"/>
      <c r="NPN208" s="638"/>
      <c r="NPO208" s="638"/>
      <c r="NPP208" s="638"/>
      <c r="NPQ208" s="638"/>
      <c r="NPR208" s="638"/>
      <c r="NPS208" s="638"/>
      <c r="NPT208" s="638"/>
      <c r="NPU208" s="638"/>
      <c r="NPV208" s="638"/>
      <c r="NPW208" s="638"/>
      <c r="NPX208" s="638"/>
      <c r="NPY208" s="638"/>
      <c r="NPZ208" s="638"/>
      <c r="NQA208" s="638"/>
      <c r="NQB208" s="638"/>
      <c r="NQC208" s="638"/>
      <c r="NQD208" s="638"/>
      <c r="NQE208" s="638"/>
      <c r="NQF208" s="638"/>
      <c r="NQG208" s="638"/>
      <c r="NQH208" s="638"/>
      <c r="NQI208" s="638"/>
      <c r="NQJ208" s="638"/>
      <c r="NQK208" s="638"/>
      <c r="NQL208" s="638"/>
      <c r="NQM208" s="638"/>
      <c r="NQN208" s="638"/>
      <c r="NQO208" s="638"/>
      <c r="NQP208" s="638"/>
      <c r="NQQ208" s="638"/>
      <c r="NQR208" s="638"/>
      <c r="NQS208" s="638"/>
      <c r="NQT208" s="638"/>
      <c r="NQU208" s="638"/>
      <c r="NQV208" s="638"/>
      <c r="NQW208" s="638"/>
      <c r="NQX208" s="638"/>
      <c r="NQY208" s="638"/>
      <c r="NQZ208" s="638"/>
      <c r="NRA208" s="638"/>
      <c r="NRB208" s="638"/>
      <c r="NRC208" s="638"/>
      <c r="NRD208" s="638"/>
      <c r="NRE208" s="638"/>
      <c r="NRF208" s="638"/>
      <c r="NRG208" s="638"/>
      <c r="NRH208" s="638"/>
      <c r="NRI208" s="638"/>
      <c r="NRJ208" s="638"/>
      <c r="NRK208" s="638"/>
      <c r="NRL208" s="638"/>
      <c r="NRM208" s="638"/>
      <c r="NRN208" s="638"/>
      <c r="NRO208" s="638"/>
      <c r="NRP208" s="638"/>
      <c r="NRQ208" s="638"/>
      <c r="NRR208" s="638"/>
      <c r="NRS208" s="638"/>
      <c r="NRT208" s="638"/>
      <c r="NRU208" s="638"/>
      <c r="NRV208" s="638"/>
      <c r="NRW208" s="638"/>
      <c r="NRX208" s="638"/>
      <c r="NRY208" s="638"/>
      <c r="NRZ208" s="638"/>
      <c r="NSA208" s="638"/>
      <c r="NSB208" s="638"/>
      <c r="NSC208" s="638"/>
      <c r="NSD208" s="638"/>
      <c r="NSE208" s="638"/>
      <c r="NSF208" s="638"/>
      <c r="NSG208" s="638"/>
      <c r="NSH208" s="638"/>
      <c r="NSI208" s="638"/>
      <c r="NSJ208" s="638"/>
      <c r="NSK208" s="638"/>
      <c r="NSL208" s="638"/>
      <c r="NSM208" s="638"/>
      <c r="NSN208" s="638"/>
      <c r="NSO208" s="638"/>
      <c r="NSP208" s="638"/>
      <c r="NSQ208" s="638"/>
      <c r="NSR208" s="638"/>
      <c r="NSS208" s="638"/>
      <c r="NST208" s="638"/>
      <c r="NSU208" s="638"/>
      <c r="NSV208" s="638"/>
      <c r="NSW208" s="638"/>
      <c r="NSX208" s="638"/>
      <c r="NSY208" s="638"/>
      <c r="NSZ208" s="638"/>
      <c r="NTA208" s="638"/>
      <c r="NTB208" s="638"/>
      <c r="NTC208" s="638"/>
      <c r="NTD208" s="638"/>
      <c r="NTE208" s="638"/>
      <c r="NTF208" s="638"/>
      <c r="NTG208" s="638"/>
      <c r="NTH208" s="638"/>
      <c r="NTI208" s="638"/>
      <c r="NTJ208" s="638"/>
      <c r="NTK208" s="638"/>
      <c r="NTL208" s="638"/>
      <c r="NTM208" s="638"/>
      <c r="NTN208" s="638"/>
      <c r="NTO208" s="638"/>
      <c r="NTP208" s="638"/>
      <c r="NTQ208" s="638"/>
      <c r="NTR208" s="638"/>
      <c r="NTS208" s="638"/>
      <c r="NTT208" s="638"/>
      <c r="NTU208" s="638"/>
      <c r="NTV208" s="638"/>
      <c r="NTW208" s="638"/>
      <c r="NTX208" s="638"/>
      <c r="NTY208" s="638"/>
      <c r="NTZ208" s="638"/>
      <c r="NUA208" s="638"/>
      <c r="NUB208" s="638"/>
      <c r="NUC208" s="638"/>
      <c r="NUD208" s="638"/>
      <c r="NUE208" s="638"/>
      <c r="NUF208" s="638"/>
      <c r="NUG208" s="638"/>
      <c r="NUH208" s="638"/>
      <c r="NUI208" s="638"/>
      <c r="NUJ208" s="638"/>
      <c r="NUK208" s="638"/>
      <c r="NUL208" s="638"/>
      <c r="NUM208" s="638"/>
      <c r="NUN208" s="638"/>
      <c r="NUO208" s="638"/>
      <c r="NUP208" s="638"/>
      <c r="NUQ208" s="638"/>
      <c r="NUR208" s="638"/>
      <c r="NUS208" s="638"/>
      <c r="NUT208" s="638"/>
      <c r="NUU208" s="638"/>
      <c r="NUV208" s="638"/>
      <c r="NUW208" s="638"/>
      <c r="NUX208" s="638"/>
      <c r="NUY208" s="638"/>
      <c r="NUZ208" s="638"/>
      <c r="NVA208" s="638"/>
      <c r="NVB208" s="638"/>
      <c r="NVC208" s="638"/>
      <c r="NVD208" s="638"/>
      <c r="NVE208" s="638"/>
      <c r="NVF208" s="638"/>
      <c r="NVG208" s="638"/>
      <c r="NVH208" s="638"/>
      <c r="NVI208" s="638"/>
      <c r="NVJ208" s="638"/>
      <c r="NVK208" s="638"/>
      <c r="NVL208" s="638"/>
      <c r="NVM208" s="638"/>
      <c r="NVN208" s="638"/>
      <c r="NVO208" s="638"/>
      <c r="NVP208" s="638"/>
      <c r="NVQ208" s="638"/>
      <c r="NVR208" s="638"/>
      <c r="NVS208" s="638"/>
      <c r="NVT208" s="638"/>
      <c r="NVU208" s="638"/>
      <c r="NVV208" s="638"/>
      <c r="NVW208" s="638"/>
      <c r="NVX208" s="638"/>
      <c r="NVY208" s="638"/>
      <c r="NVZ208" s="638"/>
      <c r="NWA208" s="638"/>
      <c r="NWB208" s="638"/>
      <c r="NWC208" s="638"/>
      <c r="NWD208" s="638"/>
      <c r="NWE208" s="638"/>
      <c r="NWF208" s="638"/>
      <c r="NWG208" s="638"/>
      <c r="NWH208" s="638"/>
      <c r="NWI208" s="638"/>
      <c r="NWJ208" s="638"/>
      <c r="NWK208" s="638"/>
      <c r="NWL208" s="638"/>
      <c r="NWM208" s="638"/>
      <c r="NWN208" s="638"/>
      <c r="NWO208" s="638"/>
      <c r="NWP208" s="638"/>
      <c r="NWQ208" s="638"/>
      <c r="NWR208" s="638"/>
      <c r="NWS208" s="638"/>
      <c r="NWT208" s="638"/>
      <c r="NWU208" s="638"/>
      <c r="NWV208" s="638"/>
      <c r="NWW208" s="638"/>
      <c r="NWX208" s="638"/>
      <c r="NWY208" s="638"/>
      <c r="NWZ208" s="638"/>
      <c r="NXA208" s="638"/>
      <c r="NXB208" s="638"/>
      <c r="NXC208" s="638"/>
      <c r="NXD208" s="638"/>
      <c r="NXE208" s="638"/>
      <c r="NXF208" s="638"/>
      <c r="NXG208" s="638"/>
      <c r="NXH208" s="638"/>
      <c r="NXI208" s="638"/>
      <c r="NXJ208" s="638"/>
      <c r="NXK208" s="638"/>
      <c r="NXL208" s="638"/>
      <c r="NXM208" s="638"/>
      <c r="NXN208" s="638"/>
      <c r="NXO208" s="638"/>
      <c r="NXP208" s="638"/>
      <c r="NXQ208" s="638"/>
      <c r="NXR208" s="638"/>
      <c r="NXS208" s="638"/>
      <c r="NXT208" s="638"/>
      <c r="NXU208" s="638"/>
      <c r="NXV208" s="638"/>
      <c r="NXW208" s="638"/>
      <c r="NXX208" s="638"/>
      <c r="NXY208" s="638"/>
      <c r="NXZ208" s="638"/>
      <c r="NYA208" s="638"/>
      <c r="NYB208" s="638"/>
      <c r="NYC208" s="638"/>
      <c r="NYD208" s="638"/>
      <c r="NYE208" s="638"/>
      <c r="NYF208" s="638"/>
      <c r="NYG208" s="638"/>
      <c r="NYH208" s="638"/>
      <c r="NYI208" s="638"/>
      <c r="NYJ208" s="638"/>
      <c r="NYK208" s="638"/>
      <c r="NYL208" s="638"/>
      <c r="NYM208" s="638"/>
      <c r="NYN208" s="638"/>
      <c r="NYO208" s="638"/>
      <c r="NYP208" s="638"/>
      <c r="NYQ208" s="638"/>
      <c r="NYR208" s="638"/>
      <c r="NYS208" s="638"/>
      <c r="NYT208" s="638"/>
      <c r="NYU208" s="638"/>
      <c r="NYV208" s="638"/>
      <c r="NYW208" s="638"/>
      <c r="NYX208" s="638"/>
      <c r="NYY208" s="638"/>
      <c r="NYZ208" s="638"/>
      <c r="NZA208" s="638"/>
      <c r="NZB208" s="638"/>
      <c r="NZC208" s="638"/>
      <c r="NZD208" s="638"/>
      <c r="NZE208" s="638"/>
      <c r="NZF208" s="638"/>
      <c r="NZG208" s="638"/>
      <c r="NZH208" s="638"/>
      <c r="NZI208" s="638"/>
      <c r="NZJ208" s="638"/>
      <c r="NZK208" s="638"/>
      <c r="NZL208" s="638"/>
      <c r="NZM208" s="638"/>
      <c r="NZN208" s="638"/>
      <c r="NZO208" s="638"/>
      <c r="NZP208" s="638"/>
      <c r="NZQ208" s="638"/>
      <c r="NZR208" s="638"/>
      <c r="NZS208" s="638"/>
      <c r="NZT208" s="638"/>
      <c r="NZU208" s="638"/>
      <c r="NZV208" s="638"/>
      <c r="NZW208" s="638"/>
      <c r="NZX208" s="638"/>
      <c r="NZY208" s="638"/>
      <c r="NZZ208" s="638"/>
      <c r="OAA208" s="638"/>
      <c r="OAB208" s="638"/>
      <c r="OAC208" s="638"/>
      <c r="OAD208" s="638"/>
      <c r="OAE208" s="638"/>
      <c r="OAF208" s="638"/>
      <c r="OAG208" s="638"/>
      <c r="OAH208" s="638"/>
      <c r="OAI208" s="638"/>
      <c r="OAJ208" s="638"/>
      <c r="OAK208" s="638"/>
      <c r="OAL208" s="638"/>
      <c r="OAM208" s="638"/>
      <c r="OAN208" s="638"/>
      <c r="OAO208" s="638"/>
      <c r="OAP208" s="638"/>
      <c r="OAQ208" s="638"/>
      <c r="OAR208" s="638"/>
      <c r="OAS208" s="638"/>
      <c r="OAT208" s="638"/>
      <c r="OAU208" s="638"/>
      <c r="OAV208" s="638"/>
      <c r="OAW208" s="638"/>
      <c r="OAX208" s="638"/>
      <c r="OAY208" s="638"/>
      <c r="OAZ208" s="638"/>
      <c r="OBA208" s="638"/>
      <c r="OBB208" s="638"/>
      <c r="OBC208" s="638"/>
      <c r="OBD208" s="638"/>
      <c r="OBE208" s="638"/>
      <c r="OBF208" s="638"/>
      <c r="OBG208" s="638"/>
      <c r="OBH208" s="638"/>
      <c r="OBI208" s="638"/>
      <c r="OBJ208" s="638"/>
      <c r="OBK208" s="638"/>
      <c r="OBL208" s="638"/>
      <c r="OBM208" s="638"/>
      <c r="OBN208" s="638"/>
      <c r="OBO208" s="638"/>
      <c r="OBP208" s="638"/>
      <c r="OBQ208" s="638"/>
      <c r="OBR208" s="638"/>
      <c r="OBS208" s="638"/>
      <c r="OBT208" s="638"/>
      <c r="OBU208" s="638"/>
      <c r="OBV208" s="638"/>
      <c r="OBW208" s="638"/>
      <c r="OBX208" s="638"/>
      <c r="OBY208" s="638"/>
      <c r="OBZ208" s="638"/>
      <c r="OCA208" s="638"/>
      <c r="OCB208" s="638"/>
      <c r="OCC208" s="638"/>
      <c r="OCD208" s="638"/>
      <c r="OCE208" s="638"/>
      <c r="OCF208" s="638"/>
      <c r="OCG208" s="638"/>
      <c r="OCH208" s="638"/>
      <c r="OCI208" s="638"/>
      <c r="OCJ208" s="638"/>
      <c r="OCK208" s="638"/>
      <c r="OCL208" s="638"/>
      <c r="OCM208" s="638"/>
      <c r="OCN208" s="638"/>
      <c r="OCO208" s="638"/>
      <c r="OCP208" s="638"/>
      <c r="OCQ208" s="638"/>
      <c r="OCR208" s="638"/>
      <c r="OCS208" s="638"/>
      <c r="OCT208" s="638"/>
      <c r="OCU208" s="638"/>
      <c r="OCV208" s="638"/>
      <c r="OCW208" s="638"/>
      <c r="OCX208" s="638"/>
      <c r="OCY208" s="638"/>
      <c r="OCZ208" s="638"/>
      <c r="ODA208" s="638"/>
      <c r="ODB208" s="638"/>
      <c r="ODC208" s="638"/>
      <c r="ODD208" s="638"/>
      <c r="ODE208" s="638"/>
      <c r="ODF208" s="638"/>
      <c r="ODG208" s="638"/>
      <c r="ODH208" s="638"/>
      <c r="ODI208" s="638"/>
      <c r="ODJ208" s="638"/>
      <c r="ODK208" s="638"/>
      <c r="ODL208" s="638"/>
      <c r="ODM208" s="638"/>
      <c r="ODN208" s="638"/>
      <c r="ODO208" s="638"/>
      <c r="ODP208" s="638"/>
      <c r="ODQ208" s="638"/>
      <c r="ODR208" s="638"/>
      <c r="ODS208" s="638"/>
      <c r="ODT208" s="638"/>
      <c r="ODU208" s="638"/>
      <c r="ODV208" s="638"/>
      <c r="ODW208" s="638"/>
      <c r="ODX208" s="638"/>
      <c r="ODY208" s="638"/>
      <c r="ODZ208" s="638"/>
      <c r="OEA208" s="638"/>
      <c r="OEB208" s="638"/>
      <c r="OEC208" s="638"/>
      <c r="OED208" s="638"/>
      <c r="OEE208" s="638"/>
      <c r="OEF208" s="638"/>
      <c r="OEG208" s="638"/>
      <c r="OEH208" s="638"/>
      <c r="OEI208" s="638"/>
      <c r="OEJ208" s="638"/>
      <c r="OEK208" s="638"/>
      <c r="OEL208" s="638"/>
      <c r="OEM208" s="638"/>
      <c r="OEN208" s="638"/>
      <c r="OEO208" s="638"/>
      <c r="OEP208" s="638"/>
      <c r="OEQ208" s="638"/>
      <c r="OER208" s="638"/>
      <c r="OES208" s="638"/>
      <c r="OET208" s="638"/>
      <c r="OEU208" s="638"/>
      <c r="OEV208" s="638"/>
      <c r="OEW208" s="638"/>
      <c r="OEX208" s="638"/>
      <c r="OEY208" s="638"/>
      <c r="OEZ208" s="638"/>
      <c r="OFA208" s="638"/>
      <c r="OFB208" s="638"/>
      <c r="OFC208" s="638"/>
      <c r="OFD208" s="638"/>
      <c r="OFE208" s="638"/>
      <c r="OFF208" s="638"/>
      <c r="OFG208" s="638"/>
      <c r="OFH208" s="638"/>
      <c r="OFI208" s="638"/>
      <c r="OFJ208" s="638"/>
      <c r="OFK208" s="638"/>
      <c r="OFL208" s="638"/>
      <c r="OFM208" s="638"/>
      <c r="OFN208" s="638"/>
      <c r="OFO208" s="638"/>
      <c r="OFP208" s="638"/>
      <c r="OFQ208" s="638"/>
      <c r="OFR208" s="638"/>
      <c r="OFS208" s="638"/>
      <c r="OFT208" s="638"/>
      <c r="OFU208" s="638"/>
      <c r="OFV208" s="638"/>
      <c r="OFW208" s="638"/>
      <c r="OFX208" s="638"/>
      <c r="OFY208" s="638"/>
      <c r="OFZ208" s="638"/>
      <c r="OGA208" s="638"/>
      <c r="OGB208" s="638"/>
      <c r="OGC208" s="638"/>
      <c r="OGD208" s="638"/>
      <c r="OGE208" s="638"/>
      <c r="OGF208" s="638"/>
      <c r="OGG208" s="638"/>
      <c r="OGH208" s="638"/>
      <c r="OGI208" s="638"/>
      <c r="OGJ208" s="638"/>
      <c r="OGK208" s="638"/>
      <c r="OGL208" s="638"/>
      <c r="OGM208" s="638"/>
      <c r="OGN208" s="638"/>
      <c r="OGO208" s="638"/>
      <c r="OGP208" s="638"/>
      <c r="OGQ208" s="638"/>
      <c r="OGR208" s="638"/>
      <c r="OGS208" s="638"/>
      <c r="OGT208" s="638"/>
      <c r="OGU208" s="638"/>
      <c r="OGV208" s="638"/>
      <c r="OGW208" s="638"/>
      <c r="OGX208" s="638"/>
      <c r="OGY208" s="638"/>
      <c r="OGZ208" s="638"/>
      <c r="OHA208" s="638"/>
      <c r="OHB208" s="638"/>
      <c r="OHC208" s="638"/>
      <c r="OHD208" s="638"/>
      <c r="OHE208" s="638"/>
      <c r="OHF208" s="638"/>
      <c r="OHG208" s="638"/>
      <c r="OHH208" s="638"/>
      <c r="OHI208" s="638"/>
      <c r="OHJ208" s="638"/>
      <c r="OHK208" s="638"/>
      <c r="OHL208" s="638"/>
      <c r="OHM208" s="638"/>
      <c r="OHN208" s="638"/>
      <c r="OHO208" s="638"/>
      <c r="OHP208" s="638"/>
      <c r="OHQ208" s="638"/>
      <c r="OHR208" s="638"/>
      <c r="OHS208" s="638"/>
      <c r="OHT208" s="638"/>
      <c r="OHU208" s="638"/>
      <c r="OHV208" s="638"/>
      <c r="OHW208" s="638"/>
      <c r="OHX208" s="638"/>
      <c r="OHY208" s="638"/>
      <c r="OHZ208" s="638"/>
      <c r="OIA208" s="638"/>
      <c r="OIB208" s="638"/>
      <c r="OIC208" s="638"/>
      <c r="OID208" s="638"/>
      <c r="OIE208" s="638"/>
      <c r="OIF208" s="638"/>
      <c r="OIG208" s="638"/>
      <c r="OIH208" s="638"/>
      <c r="OII208" s="638"/>
      <c r="OIJ208" s="638"/>
      <c r="OIK208" s="638"/>
      <c r="OIL208" s="638"/>
      <c r="OIM208" s="638"/>
      <c r="OIN208" s="638"/>
      <c r="OIO208" s="638"/>
      <c r="OIP208" s="638"/>
      <c r="OIQ208" s="638"/>
      <c r="OIR208" s="638"/>
      <c r="OIS208" s="638"/>
      <c r="OIT208" s="638"/>
      <c r="OIU208" s="638"/>
      <c r="OIV208" s="638"/>
      <c r="OIW208" s="638"/>
      <c r="OIX208" s="638"/>
      <c r="OIY208" s="638"/>
      <c r="OIZ208" s="638"/>
      <c r="OJA208" s="638"/>
      <c r="OJB208" s="638"/>
      <c r="OJC208" s="638"/>
      <c r="OJD208" s="638"/>
      <c r="OJE208" s="638"/>
      <c r="OJF208" s="638"/>
      <c r="OJG208" s="638"/>
      <c r="OJH208" s="638"/>
      <c r="OJI208" s="638"/>
      <c r="OJJ208" s="638"/>
      <c r="OJK208" s="638"/>
      <c r="OJL208" s="638"/>
      <c r="OJM208" s="638"/>
      <c r="OJN208" s="638"/>
      <c r="OJO208" s="638"/>
      <c r="OJP208" s="638"/>
      <c r="OJQ208" s="638"/>
      <c r="OJR208" s="638"/>
      <c r="OJS208" s="638"/>
      <c r="OJT208" s="638"/>
      <c r="OJU208" s="638"/>
      <c r="OJV208" s="638"/>
      <c r="OJW208" s="638"/>
      <c r="OJX208" s="638"/>
      <c r="OJY208" s="638"/>
      <c r="OJZ208" s="638"/>
      <c r="OKA208" s="638"/>
      <c r="OKB208" s="638"/>
      <c r="OKC208" s="638"/>
      <c r="OKD208" s="638"/>
      <c r="OKE208" s="638"/>
      <c r="OKF208" s="638"/>
      <c r="OKG208" s="638"/>
      <c r="OKH208" s="638"/>
      <c r="OKI208" s="638"/>
      <c r="OKJ208" s="638"/>
      <c r="OKK208" s="638"/>
      <c r="OKL208" s="638"/>
      <c r="OKM208" s="638"/>
      <c r="OKN208" s="638"/>
      <c r="OKO208" s="638"/>
      <c r="OKP208" s="638"/>
      <c r="OKQ208" s="638"/>
      <c r="OKR208" s="638"/>
      <c r="OKS208" s="638"/>
      <c r="OKT208" s="638"/>
      <c r="OKU208" s="638"/>
      <c r="OKV208" s="638"/>
      <c r="OKW208" s="638"/>
      <c r="OKX208" s="638"/>
      <c r="OKY208" s="638"/>
      <c r="OKZ208" s="638"/>
      <c r="OLA208" s="638"/>
      <c r="OLB208" s="638"/>
      <c r="OLC208" s="638"/>
      <c r="OLD208" s="638"/>
      <c r="OLE208" s="638"/>
      <c r="OLF208" s="638"/>
      <c r="OLG208" s="638"/>
      <c r="OLH208" s="638"/>
      <c r="OLI208" s="638"/>
      <c r="OLJ208" s="638"/>
      <c r="OLK208" s="638"/>
      <c r="OLL208" s="638"/>
      <c r="OLM208" s="638"/>
      <c r="OLN208" s="638"/>
      <c r="OLO208" s="638"/>
      <c r="OLP208" s="638"/>
      <c r="OLQ208" s="638"/>
      <c r="OLR208" s="638"/>
      <c r="OLS208" s="638"/>
      <c r="OLT208" s="638"/>
      <c r="OLU208" s="638"/>
      <c r="OLV208" s="638"/>
      <c r="OLW208" s="638"/>
      <c r="OLX208" s="638"/>
      <c r="OLY208" s="638"/>
      <c r="OLZ208" s="638"/>
      <c r="OMA208" s="638"/>
      <c r="OMB208" s="638"/>
      <c r="OMC208" s="638"/>
      <c r="OMD208" s="638"/>
      <c r="OME208" s="638"/>
      <c r="OMF208" s="638"/>
      <c r="OMG208" s="638"/>
      <c r="OMH208" s="638"/>
      <c r="OMI208" s="638"/>
      <c r="OMJ208" s="638"/>
      <c r="OMK208" s="638"/>
      <c r="OML208" s="638"/>
      <c r="OMM208" s="638"/>
      <c r="OMN208" s="638"/>
      <c r="OMO208" s="638"/>
      <c r="OMP208" s="638"/>
      <c r="OMQ208" s="638"/>
      <c r="OMR208" s="638"/>
      <c r="OMS208" s="638"/>
      <c r="OMT208" s="638"/>
      <c r="OMU208" s="638"/>
      <c r="OMV208" s="638"/>
      <c r="OMW208" s="638"/>
      <c r="OMX208" s="638"/>
      <c r="OMY208" s="638"/>
      <c r="OMZ208" s="638"/>
      <c r="ONA208" s="638"/>
      <c r="ONB208" s="638"/>
      <c r="ONC208" s="638"/>
      <c r="OND208" s="638"/>
      <c r="ONE208" s="638"/>
      <c r="ONF208" s="638"/>
      <c r="ONG208" s="638"/>
      <c r="ONH208" s="638"/>
      <c r="ONI208" s="638"/>
      <c r="ONJ208" s="638"/>
      <c r="ONK208" s="638"/>
      <c r="ONL208" s="638"/>
      <c r="ONM208" s="638"/>
      <c r="ONN208" s="638"/>
      <c r="ONO208" s="638"/>
      <c r="ONP208" s="638"/>
      <c r="ONQ208" s="638"/>
      <c r="ONR208" s="638"/>
      <c r="ONS208" s="638"/>
      <c r="ONT208" s="638"/>
      <c r="ONU208" s="638"/>
      <c r="ONV208" s="638"/>
      <c r="ONW208" s="638"/>
      <c r="ONX208" s="638"/>
      <c r="ONY208" s="638"/>
      <c r="ONZ208" s="638"/>
      <c r="OOA208" s="638"/>
      <c r="OOB208" s="638"/>
      <c r="OOC208" s="638"/>
      <c r="OOD208" s="638"/>
      <c r="OOE208" s="638"/>
      <c r="OOF208" s="638"/>
      <c r="OOG208" s="638"/>
      <c r="OOH208" s="638"/>
      <c r="OOI208" s="638"/>
      <c r="OOJ208" s="638"/>
      <c r="OOK208" s="638"/>
      <c r="OOL208" s="638"/>
      <c r="OOM208" s="638"/>
      <c r="OON208" s="638"/>
      <c r="OOO208" s="638"/>
      <c r="OOP208" s="638"/>
      <c r="OOQ208" s="638"/>
      <c r="OOR208" s="638"/>
      <c r="OOS208" s="638"/>
      <c r="OOT208" s="638"/>
      <c r="OOU208" s="638"/>
      <c r="OOV208" s="638"/>
      <c r="OOW208" s="638"/>
      <c r="OOX208" s="638"/>
      <c r="OOY208" s="638"/>
      <c r="OOZ208" s="638"/>
      <c r="OPA208" s="638"/>
      <c r="OPB208" s="638"/>
      <c r="OPC208" s="638"/>
      <c r="OPD208" s="638"/>
      <c r="OPE208" s="638"/>
      <c r="OPF208" s="638"/>
      <c r="OPG208" s="638"/>
      <c r="OPH208" s="638"/>
      <c r="OPI208" s="638"/>
      <c r="OPJ208" s="638"/>
      <c r="OPK208" s="638"/>
      <c r="OPL208" s="638"/>
      <c r="OPM208" s="638"/>
      <c r="OPN208" s="638"/>
      <c r="OPO208" s="638"/>
      <c r="OPP208" s="638"/>
      <c r="OPQ208" s="638"/>
      <c r="OPR208" s="638"/>
      <c r="OPS208" s="638"/>
      <c r="OPT208" s="638"/>
      <c r="OPU208" s="638"/>
      <c r="OPV208" s="638"/>
      <c r="OPW208" s="638"/>
      <c r="OPX208" s="638"/>
      <c r="OPY208" s="638"/>
      <c r="OPZ208" s="638"/>
      <c r="OQA208" s="638"/>
      <c r="OQB208" s="638"/>
      <c r="OQC208" s="638"/>
      <c r="OQD208" s="638"/>
      <c r="OQE208" s="638"/>
      <c r="OQF208" s="638"/>
      <c r="OQG208" s="638"/>
      <c r="OQH208" s="638"/>
      <c r="OQI208" s="638"/>
      <c r="OQJ208" s="638"/>
      <c r="OQK208" s="638"/>
      <c r="OQL208" s="638"/>
      <c r="OQM208" s="638"/>
      <c r="OQN208" s="638"/>
      <c r="OQO208" s="638"/>
      <c r="OQP208" s="638"/>
      <c r="OQQ208" s="638"/>
      <c r="OQR208" s="638"/>
      <c r="OQS208" s="638"/>
      <c r="OQT208" s="638"/>
      <c r="OQU208" s="638"/>
      <c r="OQV208" s="638"/>
      <c r="OQW208" s="638"/>
      <c r="OQX208" s="638"/>
      <c r="OQY208" s="638"/>
      <c r="OQZ208" s="638"/>
      <c r="ORA208" s="638"/>
      <c r="ORB208" s="638"/>
      <c r="ORC208" s="638"/>
      <c r="ORD208" s="638"/>
      <c r="ORE208" s="638"/>
      <c r="ORF208" s="638"/>
      <c r="ORG208" s="638"/>
      <c r="ORH208" s="638"/>
      <c r="ORI208" s="638"/>
      <c r="ORJ208" s="638"/>
      <c r="ORK208" s="638"/>
      <c r="ORL208" s="638"/>
      <c r="ORM208" s="638"/>
      <c r="ORN208" s="638"/>
      <c r="ORO208" s="638"/>
      <c r="ORP208" s="638"/>
      <c r="ORQ208" s="638"/>
      <c r="ORR208" s="638"/>
      <c r="ORS208" s="638"/>
      <c r="ORT208" s="638"/>
      <c r="ORU208" s="638"/>
      <c r="ORV208" s="638"/>
      <c r="ORW208" s="638"/>
      <c r="ORX208" s="638"/>
      <c r="ORY208" s="638"/>
      <c r="ORZ208" s="638"/>
      <c r="OSA208" s="638"/>
      <c r="OSB208" s="638"/>
      <c r="OSC208" s="638"/>
      <c r="OSD208" s="638"/>
      <c r="OSE208" s="638"/>
      <c r="OSF208" s="638"/>
      <c r="OSG208" s="638"/>
      <c r="OSH208" s="638"/>
      <c r="OSI208" s="638"/>
      <c r="OSJ208" s="638"/>
      <c r="OSK208" s="638"/>
      <c r="OSL208" s="638"/>
      <c r="OSM208" s="638"/>
      <c r="OSN208" s="638"/>
      <c r="OSO208" s="638"/>
      <c r="OSP208" s="638"/>
      <c r="OSQ208" s="638"/>
      <c r="OSR208" s="638"/>
      <c r="OSS208" s="638"/>
      <c r="OST208" s="638"/>
      <c r="OSU208" s="638"/>
      <c r="OSV208" s="638"/>
      <c r="OSW208" s="638"/>
      <c r="OSX208" s="638"/>
      <c r="OSY208" s="638"/>
      <c r="OSZ208" s="638"/>
      <c r="OTA208" s="638"/>
      <c r="OTB208" s="638"/>
      <c r="OTC208" s="638"/>
      <c r="OTD208" s="638"/>
      <c r="OTE208" s="638"/>
      <c r="OTF208" s="638"/>
      <c r="OTG208" s="638"/>
      <c r="OTH208" s="638"/>
      <c r="OTI208" s="638"/>
      <c r="OTJ208" s="638"/>
      <c r="OTK208" s="638"/>
      <c r="OTL208" s="638"/>
      <c r="OTM208" s="638"/>
      <c r="OTN208" s="638"/>
      <c r="OTO208" s="638"/>
      <c r="OTP208" s="638"/>
      <c r="OTQ208" s="638"/>
      <c r="OTR208" s="638"/>
      <c r="OTS208" s="638"/>
      <c r="OTT208" s="638"/>
      <c r="OTU208" s="638"/>
      <c r="OTV208" s="638"/>
      <c r="OTW208" s="638"/>
      <c r="OTX208" s="638"/>
      <c r="OTY208" s="638"/>
      <c r="OTZ208" s="638"/>
      <c r="OUA208" s="638"/>
      <c r="OUB208" s="638"/>
      <c r="OUC208" s="638"/>
      <c r="OUD208" s="638"/>
      <c r="OUE208" s="638"/>
      <c r="OUF208" s="638"/>
      <c r="OUG208" s="638"/>
      <c r="OUH208" s="638"/>
      <c r="OUI208" s="638"/>
      <c r="OUJ208" s="638"/>
      <c r="OUK208" s="638"/>
      <c r="OUL208" s="638"/>
      <c r="OUM208" s="638"/>
      <c r="OUN208" s="638"/>
      <c r="OUO208" s="638"/>
      <c r="OUP208" s="638"/>
      <c r="OUQ208" s="638"/>
      <c r="OUR208" s="638"/>
      <c r="OUS208" s="638"/>
      <c r="OUT208" s="638"/>
      <c r="OUU208" s="638"/>
      <c r="OUV208" s="638"/>
      <c r="OUW208" s="638"/>
      <c r="OUX208" s="638"/>
      <c r="OUY208" s="638"/>
      <c r="OUZ208" s="638"/>
      <c r="OVA208" s="638"/>
      <c r="OVB208" s="638"/>
      <c r="OVC208" s="638"/>
      <c r="OVD208" s="638"/>
      <c r="OVE208" s="638"/>
      <c r="OVF208" s="638"/>
      <c r="OVG208" s="638"/>
      <c r="OVH208" s="638"/>
      <c r="OVI208" s="638"/>
      <c r="OVJ208" s="638"/>
      <c r="OVK208" s="638"/>
      <c r="OVL208" s="638"/>
      <c r="OVM208" s="638"/>
      <c r="OVN208" s="638"/>
      <c r="OVO208" s="638"/>
      <c r="OVP208" s="638"/>
      <c r="OVQ208" s="638"/>
      <c r="OVR208" s="638"/>
      <c r="OVS208" s="638"/>
      <c r="OVT208" s="638"/>
      <c r="OVU208" s="638"/>
      <c r="OVV208" s="638"/>
      <c r="OVW208" s="638"/>
      <c r="OVX208" s="638"/>
      <c r="OVY208" s="638"/>
      <c r="OVZ208" s="638"/>
      <c r="OWA208" s="638"/>
      <c r="OWB208" s="638"/>
      <c r="OWC208" s="638"/>
      <c r="OWD208" s="638"/>
      <c r="OWE208" s="638"/>
      <c r="OWF208" s="638"/>
      <c r="OWG208" s="638"/>
      <c r="OWH208" s="638"/>
      <c r="OWI208" s="638"/>
      <c r="OWJ208" s="638"/>
      <c r="OWK208" s="638"/>
      <c r="OWL208" s="638"/>
      <c r="OWM208" s="638"/>
      <c r="OWN208" s="638"/>
      <c r="OWO208" s="638"/>
      <c r="OWP208" s="638"/>
      <c r="OWQ208" s="638"/>
      <c r="OWR208" s="638"/>
      <c r="OWS208" s="638"/>
      <c r="OWT208" s="638"/>
      <c r="OWU208" s="638"/>
      <c r="OWV208" s="638"/>
      <c r="OWW208" s="638"/>
      <c r="OWX208" s="638"/>
      <c r="OWY208" s="638"/>
      <c r="OWZ208" s="638"/>
      <c r="OXA208" s="638"/>
      <c r="OXB208" s="638"/>
      <c r="OXC208" s="638"/>
      <c r="OXD208" s="638"/>
      <c r="OXE208" s="638"/>
      <c r="OXF208" s="638"/>
      <c r="OXG208" s="638"/>
      <c r="OXH208" s="638"/>
      <c r="OXI208" s="638"/>
      <c r="OXJ208" s="638"/>
      <c r="OXK208" s="638"/>
      <c r="OXL208" s="638"/>
      <c r="OXM208" s="638"/>
      <c r="OXN208" s="638"/>
      <c r="OXO208" s="638"/>
      <c r="OXP208" s="638"/>
      <c r="OXQ208" s="638"/>
      <c r="OXR208" s="638"/>
      <c r="OXS208" s="638"/>
      <c r="OXT208" s="638"/>
      <c r="OXU208" s="638"/>
      <c r="OXV208" s="638"/>
      <c r="OXW208" s="638"/>
      <c r="OXX208" s="638"/>
      <c r="OXY208" s="638"/>
      <c r="OXZ208" s="638"/>
      <c r="OYA208" s="638"/>
      <c r="OYB208" s="638"/>
      <c r="OYC208" s="638"/>
      <c r="OYD208" s="638"/>
      <c r="OYE208" s="638"/>
      <c r="OYF208" s="638"/>
      <c r="OYG208" s="638"/>
      <c r="OYH208" s="638"/>
      <c r="OYI208" s="638"/>
      <c r="OYJ208" s="638"/>
      <c r="OYK208" s="638"/>
      <c r="OYL208" s="638"/>
      <c r="OYM208" s="638"/>
      <c r="OYN208" s="638"/>
      <c r="OYO208" s="638"/>
      <c r="OYP208" s="638"/>
      <c r="OYQ208" s="638"/>
      <c r="OYR208" s="638"/>
      <c r="OYS208" s="638"/>
      <c r="OYT208" s="638"/>
      <c r="OYU208" s="638"/>
      <c r="OYV208" s="638"/>
      <c r="OYW208" s="638"/>
      <c r="OYX208" s="638"/>
      <c r="OYY208" s="638"/>
      <c r="OYZ208" s="638"/>
      <c r="OZA208" s="638"/>
      <c r="OZB208" s="638"/>
      <c r="OZC208" s="638"/>
      <c r="OZD208" s="638"/>
      <c r="OZE208" s="638"/>
      <c r="OZF208" s="638"/>
      <c r="OZG208" s="638"/>
      <c r="OZH208" s="638"/>
      <c r="OZI208" s="638"/>
      <c r="OZJ208" s="638"/>
      <c r="OZK208" s="638"/>
      <c r="OZL208" s="638"/>
      <c r="OZM208" s="638"/>
      <c r="OZN208" s="638"/>
      <c r="OZO208" s="638"/>
      <c r="OZP208" s="638"/>
      <c r="OZQ208" s="638"/>
      <c r="OZR208" s="638"/>
      <c r="OZS208" s="638"/>
      <c r="OZT208" s="638"/>
      <c r="OZU208" s="638"/>
      <c r="OZV208" s="638"/>
      <c r="OZW208" s="638"/>
      <c r="OZX208" s="638"/>
      <c r="OZY208" s="638"/>
      <c r="OZZ208" s="638"/>
      <c r="PAA208" s="638"/>
      <c r="PAB208" s="638"/>
      <c r="PAC208" s="638"/>
      <c r="PAD208" s="638"/>
      <c r="PAE208" s="638"/>
      <c r="PAF208" s="638"/>
      <c r="PAG208" s="638"/>
      <c r="PAH208" s="638"/>
      <c r="PAI208" s="638"/>
      <c r="PAJ208" s="638"/>
      <c r="PAK208" s="638"/>
      <c r="PAL208" s="638"/>
      <c r="PAM208" s="638"/>
      <c r="PAN208" s="638"/>
      <c r="PAO208" s="638"/>
      <c r="PAP208" s="638"/>
      <c r="PAQ208" s="638"/>
      <c r="PAR208" s="638"/>
      <c r="PAS208" s="638"/>
      <c r="PAT208" s="638"/>
      <c r="PAU208" s="638"/>
      <c r="PAV208" s="638"/>
      <c r="PAW208" s="638"/>
      <c r="PAX208" s="638"/>
      <c r="PAY208" s="638"/>
      <c r="PAZ208" s="638"/>
      <c r="PBA208" s="638"/>
      <c r="PBB208" s="638"/>
      <c r="PBC208" s="638"/>
      <c r="PBD208" s="638"/>
      <c r="PBE208" s="638"/>
      <c r="PBF208" s="638"/>
      <c r="PBG208" s="638"/>
      <c r="PBH208" s="638"/>
      <c r="PBI208" s="638"/>
      <c r="PBJ208" s="638"/>
      <c r="PBK208" s="638"/>
      <c r="PBL208" s="638"/>
      <c r="PBM208" s="638"/>
      <c r="PBN208" s="638"/>
      <c r="PBO208" s="638"/>
      <c r="PBP208" s="638"/>
      <c r="PBQ208" s="638"/>
      <c r="PBR208" s="638"/>
      <c r="PBS208" s="638"/>
      <c r="PBT208" s="638"/>
      <c r="PBU208" s="638"/>
      <c r="PBV208" s="638"/>
      <c r="PBW208" s="638"/>
      <c r="PBX208" s="638"/>
      <c r="PBY208" s="638"/>
      <c r="PBZ208" s="638"/>
      <c r="PCA208" s="638"/>
      <c r="PCB208" s="638"/>
      <c r="PCC208" s="638"/>
      <c r="PCD208" s="638"/>
      <c r="PCE208" s="638"/>
      <c r="PCF208" s="638"/>
      <c r="PCG208" s="638"/>
      <c r="PCH208" s="638"/>
      <c r="PCI208" s="638"/>
      <c r="PCJ208" s="638"/>
      <c r="PCK208" s="638"/>
      <c r="PCL208" s="638"/>
      <c r="PCM208" s="638"/>
      <c r="PCN208" s="638"/>
      <c r="PCO208" s="638"/>
      <c r="PCP208" s="638"/>
      <c r="PCQ208" s="638"/>
      <c r="PCR208" s="638"/>
      <c r="PCS208" s="638"/>
      <c r="PCT208" s="638"/>
      <c r="PCU208" s="638"/>
      <c r="PCV208" s="638"/>
      <c r="PCW208" s="638"/>
      <c r="PCX208" s="638"/>
      <c r="PCY208" s="638"/>
      <c r="PCZ208" s="638"/>
      <c r="PDA208" s="638"/>
      <c r="PDB208" s="638"/>
      <c r="PDC208" s="638"/>
      <c r="PDD208" s="638"/>
      <c r="PDE208" s="638"/>
      <c r="PDF208" s="638"/>
      <c r="PDG208" s="638"/>
      <c r="PDH208" s="638"/>
      <c r="PDI208" s="638"/>
      <c r="PDJ208" s="638"/>
      <c r="PDK208" s="638"/>
      <c r="PDL208" s="638"/>
      <c r="PDM208" s="638"/>
      <c r="PDN208" s="638"/>
      <c r="PDO208" s="638"/>
      <c r="PDP208" s="638"/>
      <c r="PDQ208" s="638"/>
      <c r="PDR208" s="638"/>
      <c r="PDS208" s="638"/>
      <c r="PDT208" s="638"/>
      <c r="PDU208" s="638"/>
      <c r="PDV208" s="638"/>
      <c r="PDW208" s="638"/>
      <c r="PDX208" s="638"/>
      <c r="PDY208" s="638"/>
      <c r="PDZ208" s="638"/>
      <c r="PEA208" s="638"/>
      <c r="PEB208" s="638"/>
      <c r="PEC208" s="638"/>
      <c r="PED208" s="638"/>
      <c r="PEE208" s="638"/>
      <c r="PEF208" s="638"/>
      <c r="PEG208" s="638"/>
      <c r="PEH208" s="638"/>
      <c r="PEI208" s="638"/>
      <c r="PEJ208" s="638"/>
      <c r="PEK208" s="638"/>
      <c r="PEL208" s="638"/>
      <c r="PEM208" s="638"/>
      <c r="PEN208" s="638"/>
      <c r="PEO208" s="638"/>
      <c r="PEP208" s="638"/>
      <c r="PEQ208" s="638"/>
      <c r="PER208" s="638"/>
      <c r="PES208" s="638"/>
      <c r="PET208" s="638"/>
      <c r="PEU208" s="638"/>
      <c r="PEV208" s="638"/>
      <c r="PEW208" s="638"/>
      <c r="PEX208" s="638"/>
      <c r="PEY208" s="638"/>
      <c r="PEZ208" s="638"/>
      <c r="PFA208" s="638"/>
      <c r="PFB208" s="638"/>
      <c r="PFC208" s="638"/>
      <c r="PFD208" s="638"/>
      <c r="PFE208" s="638"/>
      <c r="PFF208" s="638"/>
      <c r="PFG208" s="638"/>
      <c r="PFH208" s="638"/>
      <c r="PFI208" s="638"/>
      <c r="PFJ208" s="638"/>
      <c r="PFK208" s="638"/>
      <c r="PFL208" s="638"/>
      <c r="PFM208" s="638"/>
      <c r="PFN208" s="638"/>
      <c r="PFO208" s="638"/>
      <c r="PFP208" s="638"/>
      <c r="PFQ208" s="638"/>
      <c r="PFR208" s="638"/>
      <c r="PFS208" s="638"/>
      <c r="PFT208" s="638"/>
      <c r="PFU208" s="638"/>
      <c r="PFV208" s="638"/>
      <c r="PFW208" s="638"/>
      <c r="PFX208" s="638"/>
      <c r="PFY208" s="638"/>
      <c r="PFZ208" s="638"/>
      <c r="PGA208" s="638"/>
      <c r="PGB208" s="638"/>
      <c r="PGC208" s="638"/>
      <c r="PGD208" s="638"/>
      <c r="PGE208" s="638"/>
      <c r="PGF208" s="638"/>
      <c r="PGG208" s="638"/>
      <c r="PGH208" s="638"/>
      <c r="PGI208" s="638"/>
      <c r="PGJ208" s="638"/>
      <c r="PGK208" s="638"/>
      <c r="PGL208" s="638"/>
      <c r="PGM208" s="638"/>
      <c r="PGN208" s="638"/>
      <c r="PGO208" s="638"/>
      <c r="PGP208" s="638"/>
      <c r="PGQ208" s="638"/>
      <c r="PGR208" s="638"/>
      <c r="PGS208" s="638"/>
      <c r="PGT208" s="638"/>
      <c r="PGU208" s="638"/>
      <c r="PGV208" s="638"/>
      <c r="PGW208" s="638"/>
      <c r="PGX208" s="638"/>
      <c r="PGY208" s="638"/>
      <c r="PGZ208" s="638"/>
      <c r="PHA208" s="638"/>
      <c r="PHB208" s="638"/>
      <c r="PHC208" s="638"/>
      <c r="PHD208" s="638"/>
      <c r="PHE208" s="638"/>
      <c r="PHF208" s="638"/>
      <c r="PHG208" s="638"/>
      <c r="PHH208" s="638"/>
      <c r="PHI208" s="638"/>
      <c r="PHJ208" s="638"/>
      <c r="PHK208" s="638"/>
      <c r="PHL208" s="638"/>
      <c r="PHM208" s="638"/>
      <c r="PHN208" s="638"/>
      <c r="PHO208" s="638"/>
      <c r="PHP208" s="638"/>
      <c r="PHQ208" s="638"/>
      <c r="PHR208" s="638"/>
      <c r="PHS208" s="638"/>
      <c r="PHT208" s="638"/>
      <c r="PHU208" s="638"/>
      <c r="PHV208" s="638"/>
      <c r="PHW208" s="638"/>
      <c r="PHX208" s="638"/>
      <c r="PHY208" s="638"/>
      <c r="PHZ208" s="638"/>
      <c r="PIA208" s="638"/>
      <c r="PIB208" s="638"/>
      <c r="PIC208" s="638"/>
      <c r="PID208" s="638"/>
      <c r="PIE208" s="638"/>
      <c r="PIF208" s="638"/>
      <c r="PIG208" s="638"/>
      <c r="PIH208" s="638"/>
      <c r="PII208" s="638"/>
      <c r="PIJ208" s="638"/>
      <c r="PIK208" s="638"/>
      <c r="PIL208" s="638"/>
      <c r="PIM208" s="638"/>
      <c r="PIN208" s="638"/>
      <c r="PIO208" s="638"/>
      <c r="PIP208" s="638"/>
      <c r="PIQ208" s="638"/>
      <c r="PIR208" s="638"/>
      <c r="PIS208" s="638"/>
      <c r="PIT208" s="638"/>
      <c r="PIU208" s="638"/>
      <c r="PIV208" s="638"/>
      <c r="PIW208" s="638"/>
      <c r="PIX208" s="638"/>
      <c r="PIY208" s="638"/>
      <c r="PIZ208" s="638"/>
      <c r="PJA208" s="638"/>
      <c r="PJB208" s="638"/>
      <c r="PJC208" s="638"/>
      <c r="PJD208" s="638"/>
      <c r="PJE208" s="638"/>
      <c r="PJF208" s="638"/>
      <c r="PJG208" s="638"/>
      <c r="PJH208" s="638"/>
      <c r="PJI208" s="638"/>
      <c r="PJJ208" s="638"/>
      <c r="PJK208" s="638"/>
      <c r="PJL208" s="638"/>
      <c r="PJM208" s="638"/>
      <c r="PJN208" s="638"/>
      <c r="PJO208" s="638"/>
      <c r="PJP208" s="638"/>
      <c r="PJQ208" s="638"/>
      <c r="PJR208" s="638"/>
      <c r="PJS208" s="638"/>
      <c r="PJT208" s="638"/>
      <c r="PJU208" s="638"/>
      <c r="PJV208" s="638"/>
      <c r="PJW208" s="638"/>
      <c r="PJX208" s="638"/>
      <c r="PJY208" s="638"/>
      <c r="PJZ208" s="638"/>
      <c r="PKA208" s="638"/>
      <c r="PKB208" s="638"/>
      <c r="PKC208" s="638"/>
      <c r="PKD208" s="638"/>
      <c r="PKE208" s="638"/>
      <c r="PKF208" s="638"/>
      <c r="PKG208" s="638"/>
      <c r="PKH208" s="638"/>
      <c r="PKI208" s="638"/>
      <c r="PKJ208" s="638"/>
      <c r="PKK208" s="638"/>
      <c r="PKL208" s="638"/>
      <c r="PKM208" s="638"/>
      <c r="PKN208" s="638"/>
      <c r="PKO208" s="638"/>
      <c r="PKP208" s="638"/>
      <c r="PKQ208" s="638"/>
      <c r="PKR208" s="638"/>
      <c r="PKS208" s="638"/>
      <c r="PKT208" s="638"/>
      <c r="PKU208" s="638"/>
      <c r="PKV208" s="638"/>
      <c r="PKW208" s="638"/>
      <c r="PKX208" s="638"/>
      <c r="PKY208" s="638"/>
      <c r="PKZ208" s="638"/>
      <c r="PLA208" s="638"/>
      <c r="PLB208" s="638"/>
      <c r="PLC208" s="638"/>
      <c r="PLD208" s="638"/>
      <c r="PLE208" s="638"/>
      <c r="PLF208" s="638"/>
      <c r="PLG208" s="638"/>
      <c r="PLH208" s="638"/>
      <c r="PLI208" s="638"/>
      <c r="PLJ208" s="638"/>
      <c r="PLK208" s="638"/>
      <c r="PLL208" s="638"/>
      <c r="PLM208" s="638"/>
      <c r="PLN208" s="638"/>
      <c r="PLO208" s="638"/>
      <c r="PLP208" s="638"/>
      <c r="PLQ208" s="638"/>
      <c r="PLR208" s="638"/>
      <c r="PLS208" s="638"/>
      <c r="PLT208" s="638"/>
      <c r="PLU208" s="638"/>
      <c r="PLV208" s="638"/>
      <c r="PLW208" s="638"/>
      <c r="PLX208" s="638"/>
      <c r="PLY208" s="638"/>
      <c r="PLZ208" s="638"/>
      <c r="PMA208" s="638"/>
      <c r="PMB208" s="638"/>
      <c r="PMC208" s="638"/>
      <c r="PMD208" s="638"/>
      <c r="PME208" s="638"/>
      <c r="PMF208" s="638"/>
      <c r="PMG208" s="638"/>
      <c r="PMH208" s="638"/>
      <c r="PMI208" s="638"/>
      <c r="PMJ208" s="638"/>
      <c r="PMK208" s="638"/>
      <c r="PML208" s="638"/>
      <c r="PMM208" s="638"/>
      <c r="PMN208" s="638"/>
      <c r="PMO208" s="638"/>
      <c r="PMP208" s="638"/>
      <c r="PMQ208" s="638"/>
      <c r="PMR208" s="638"/>
      <c r="PMS208" s="638"/>
      <c r="PMT208" s="638"/>
      <c r="PMU208" s="638"/>
      <c r="PMV208" s="638"/>
      <c r="PMW208" s="638"/>
      <c r="PMX208" s="638"/>
      <c r="PMY208" s="638"/>
      <c r="PMZ208" s="638"/>
      <c r="PNA208" s="638"/>
      <c r="PNB208" s="638"/>
      <c r="PNC208" s="638"/>
      <c r="PND208" s="638"/>
      <c r="PNE208" s="638"/>
      <c r="PNF208" s="638"/>
      <c r="PNG208" s="638"/>
      <c r="PNH208" s="638"/>
      <c r="PNI208" s="638"/>
      <c r="PNJ208" s="638"/>
      <c r="PNK208" s="638"/>
      <c r="PNL208" s="638"/>
      <c r="PNM208" s="638"/>
      <c r="PNN208" s="638"/>
      <c r="PNO208" s="638"/>
      <c r="PNP208" s="638"/>
      <c r="PNQ208" s="638"/>
      <c r="PNR208" s="638"/>
      <c r="PNS208" s="638"/>
      <c r="PNT208" s="638"/>
      <c r="PNU208" s="638"/>
      <c r="PNV208" s="638"/>
      <c r="PNW208" s="638"/>
      <c r="PNX208" s="638"/>
      <c r="PNY208" s="638"/>
      <c r="PNZ208" s="638"/>
      <c r="POA208" s="638"/>
      <c r="POB208" s="638"/>
      <c r="POC208" s="638"/>
      <c r="POD208" s="638"/>
      <c r="POE208" s="638"/>
      <c r="POF208" s="638"/>
      <c r="POG208" s="638"/>
      <c r="POH208" s="638"/>
      <c r="POI208" s="638"/>
      <c r="POJ208" s="638"/>
      <c r="POK208" s="638"/>
      <c r="POL208" s="638"/>
      <c r="POM208" s="638"/>
      <c r="PON208" s="638"/>
      <c r="POO208" s="638"/>
      <c r="POP208" s="638"/>
      <c r="POQ208" s="638"/>
      <c r="POR208" s="638"/>
      <c r="POS208" s="638"/>
      <c r="POT208" s="638"/>
      <c r="POU208" s="638"/>
      <c r="POV208" s="638"/>
      <c r="POW208" s="638"/>
      <c r="POX208" s="638"/>
      <c r="POY208" s="638"/>
      <c r="POZ208" s="638"/>
      <c r="PPA208" s="638"/>
      <c r="PPB208" s="638"/>
      <c r="PPC208" s="638"/>
      <c r="PPD208" s="638"/>
      <c r="PPE208" s="638"/>
      <c r="PPF208" s="638"/>
      <c r="PPG208" s="638"/>
      <c r="PPH208" s="638"/>
      <c r="PPI208" s="638"/>
      <c r="PPJ208" s="638"/>
      <c r="PPK208" s="638"/>
      <c r="PPL208" s="638"/>
      <c r="PPM208" s="638"/>
      <c r="PPN208" s="638"/>
      <c r="PPO208" s="638"/>
      <c r="PPP208" s="638"/>
      <c r="PPQ208" s="638"/>
      <c r="PPR208" s="638"/>
      <c r="PPS208" s="638"/>
      <c r="PPT208" s="638"/>
      <c r="PPU208" s="638"/>
      <c r="PPV208" s="638"/>
      <c r="PPW208" s="638"/>
      <c r="PPX208" s="638"/>
      <c r="PPY208" s="638"/>
      <c r="PPZ208" s="638"/>
      <c r="PQA208" s="638"/>
      <c r="PQB208" s="638"/>
      <c r="PQC208" s="638"/>
      <c r="PQD208" s="638"/>
      <c r="PQE208" s="638"/>
      <c r="PQF208" s="638"/>
      <c r="PQG208" s="638"/>
      <c r="PQH208" s="638"/>
      <c r="PQI208" s="638"/>
      <c r="PQJ208" s="638"/>
      <c r="PQK208" s="638"/>
      <c r="PQL208" s="638"/>
      <c r="PQM208" s="638"/>
      <c r="PQN208" s="638"/>
      <c r="PQO208" s="638"/>
      <c r="PQP208" s="638"/>
      <c r="PQQ208" s="638"/>
      <c r="PQR208" s="638"/>
      <c r="PQS208" s="638"/>
      <c r="PQT208" s="638"/>
      <c r="PQU208" s="638"/>
      <c r="PQV208" s="638"/>
      <c r="PQW208" s="638"/>
      <c r="PQX208" s="638"/>
      <c r="PQY208" s="638"/>
      <c r="PQZ208" s="638"/>
      <c r="PRA208" s="638"/>
      <c r="PRB208" s="638"/>
      <c r="PRC208" s="638"/>
      <c r="PRD208" s="638"/>
      <c r="PRE208" s="638"/>
      <c r="PRF208" s="638"/>
      <c r="PRG208" s="638"/>
      <c r="PRH208" s="638"/>
      <c r="PRI208" s="638"/>
      <c r="PRJ208" s="638"/>
      <c r="PRK208" s="638"/>
      <c r="PRL208" s="638"/>
      <c r="PRM208" s="638"/>
      <c r="PRN208" s="638"/>
      <c r="PRO208" s="638"/>
      <c r="PRP208" s="638"/>
      <c r="PRQ208" s="638"/>
      <c r="PRR208" s="638"/>
      <c r="PRS208" s="638"/>
      <c r="PRT208" s="638"/>
      <c r="PRU208" s="638"/>
      <c r="PRV208" s="638"/>
      <c r="PRW208" s="638"/>
      <c r="PRX208" s="638"/>
      <c r="PRY208" s="638"/>
      <c r="PRZ208" s="638"/>
      <c r="PSA208" s="638"/>
      <c r="PSB208" s="638"/>
      <c r="PSC208" s="638"/>
      <c r="PSD208" s="638"/>
      <c r="PSE208" s="638"/>
      <c r="PSF208" s="638"/>
      <c r="PSG208" s="638"/>
      <c r="PSH208" s="638"/>
      <c r="PSI208" s="638"/>
      <c r="PSJ208" s="638"/>
      <c r="PSK208" s="638"/>
      <c r="PSL208" s="638"/>
      <c r="PSM208" s="638"/>
      <c r="PSN208" s="638"/>
      <c r="PSO208" s="638"/>
      <c r="PSP208" s="638"/>
      <c r="PSQ208" s="638"/>
      <c r="PSR208" s="638"/>
      <c r="PSS208" s="638"/>
      <c r="PST208" s="638"/>
      <c r="PSU208" s="638"/>
      <c r="PSV208" s="638"/>
      <c r="PSW208" s="638"/>
      <c r="PSX208" s="638"/>
      <c r="PSY208" s="638"/>
      <c r="PSZ208" s="638"/>
      <c r="PTA208" s="638"/>
      <c r="PTB208" s="638"/>
      <c r="PTC208" s="638"/>
      <c r="PTD208" s="638"/>
      <c r="PTE208" s="638"/>
      <c r="PTF208" s="638"/>
      <c r="PTG208" s="638"/>
      <c r="PTH208" s="638"/>
      <c r="PTI208" s="638"/>
      <c r="PTJ208" s="638"/>
      <c r="PTK208" s="638"/>
      <c r="PTL208" s="638"/>
      <c r="PTM208" s="638"/>
      <c r="PTN208" s="638"/>
      <c r="PTO208" s="638"/>
      <c r="PTP208" s="638"/>
      <c r="PTQ208" s="638"/>
      <c r="PTR208" s="638"/>
      <c r="PTS208" s="638"/>
      <c r="PTT208" s="638"/>
      <c r="PTU208" s="638"/>
      <c r="PTV208" s="638"/>
      <c r="PTW208" s="638"/>
      <c r="PTX208" s="638"/>
      <c r="PTY208" s="638"/>
      <c r="PTZ208" s="638"/>
      <c r="PUA208" s="638"/>
      <c r="PUB208" s="638"/>
      <c r="PUC208" s="638"/>
      <c r="PUD208" s="638"/>
      <c r="PUE208" s="638"/>
      <c r="PUF208" s="638"/>
      <c r="PUG208" s="638"/>
      <c r="PUH208" s="638"/>
      <c r="PUI208" s="638"/>
      <c r="PUJ208" s="638"/>
      <c r="PUK208" s="638"/>
      <c r="PUL208" s="638"/>
      <c r="PUM208" s="638"/>
      <c r="PUN208" s="638"/>
      <c r="PUO208" s="638"/>
      <c r="PUP208" s="638"/>
      <c r="PUQ208" s="638"/>
      <c r="PUR208" s="638"/>
      <c r="PUS208" s="638"/>
      <c r="PUT208" s="638"/>
      <c r="PUU208" s="638"/>
      <c r="PUV208" s="638"/>
      <c r="PUW208" s="638"/>
      <c r="PUX208" s="638"/>
      <c r="PUY208" s="638"/>
      <c r="PUZ208" s="638"/>
      <c r="PVA208" s="638"/>
      <c r="PVB208" s="638"/>
      <c r="PVC208" s="638"/>
      <c r="PVD208" s="638"/>
      <c r="PVE208" s="638"/>
      <c r="PVF208" s="638"/>
      <c r="PVG208" s="638"/>
      <c r="PVH208" s="638"/>
      <c r="PVI208" s="638"/>
      <c r="PVJ208" s="638"/>
      <c r="PVK208" s="638"/>
      <c r="PVL208" s="638"/>
      <c r="PVM208" s="638"/>
      <c r="PVN208" s="638"/>
      <c r="PVO208" s="638"/>
      <c r="PVP208" s="638"/>
      <c r="PVQ208" s="638"/>
      <c r="PVR208" s="638"/>
      <c r="PVS208" s="638"/>
      <c r="PVT208" s="638"/>
      <c r="PVU208" s="638"/>
      <c r="PVV208" s="638"/>
      <c r="PVW208" s="638"/>
      <c r="PVX208" s="638"/>
      <c r="PVY208" s="638"/>
      <c r="PVZ208" s="638"/>
      <c r="PWA208" s="638"/>
      <c r="PWB208" s="638"/>
      <c r="PWC208" s="638"/>
      <c r="PWD208" s="638"/>
      <c r="PWE208" s="638"/>
      <c r="PWF208" s="638"/>
      <c r="PWG208" s="638"/>
      <c r="PWH208" s="638"/>
      <c r="PWI208" s="638"/>
      <c r="PWJ208" s="638"/>
      <c r="PWK208" s="638"/>
      <c r="PWL208" s="638"/>
      <c r="PWM208" s="638"/>
      <c r="PWN208" s="638"/>
      <c r="PWO208" s="638"/>
      <c r="PWP208" s="638"/>
      <c r="PWQ208" s="638"/>
      <c r="PWR208" s="638"/>
      <c r="PWS208" s="638"/>
      <c r="PWT208" s="638"/>
      <c r="PWU208" s="638"/>
      <c r="PWV208" s="638"/>
      <c r="PWW208" s="638"/>
      <c r="PWX208" s="638"/>
      <c r="PWY208" s="638"/>
      <c r="PWZ208" s="638"/>
      <c r="PXA208" s="638"/>
      <c r="PXB208" s="638"/>
      <c r="PXC208" s="638"/>
      <c r="PXD208" s="638"/>
      <c r="PXE208" s="638"/>
      <c r="PXF208" s="638"/>
      <c r="PXG208" s="638"/>
      <c r="PXH208" s="638"/>
      <c r="PXI208" s="638"/>
      <c r="PXJ208" s="638"/>
      <c r="PXK208" s="638"/>
      <c r="PXL208" s="638"/>
      <c r="PXM208" s="638"/>
      <c r="PXN208" s="638"/>
      <c r="PXO208" s="638"/>
      <c r="PXP208" s="638"/>
      <c r="PXQ208" s="638"/>
      <c r="PXR208" s="638"/>
      <c r="PXS208" s="638"/>
      <c r="PXT208" s="638"/>
      <c r="PXU208" s="638"/>
      <c r="PXV208" s="638"/>
      <c r="PXW208" s="638"/>
      <c r="PXX208" s="638"/>
      <c r="PXY208" s="638"/>
      <c r="PXZ208" s="638"/>
      <c r="PYA208" s="638"/>
      <c r="PYB208" s="638"/>
      <c r="PYC208" s="638"/>
      <c r="PYD208" s="638"/>
      <c r="PYE208" s="638"/>
      <c r="PYF208" s="638"/>
      <c r="PYG208" s="638"/>
      <c r="PYH208" s="638"/>
      <c r="PYI208" s="638"/>
      <c r="PYJ208" s="638"/>
      <c r="PYK208" s="638"/>
      <c r="PYL208" s="638"/>
      <c r="PYM208" s="638"/>
      <c r="PYN208" s="638"/>
      <c r="PYO208" s="638"/>
      <c r="PYP208" s="638"/>
      <c r="PYQ208" s="638"/>
      <c r="PYR208" s="638"/>
      <c r="PYS208" s="638"/>
      <c r="PYT208" s="638"/>
      <c r="PYU208" s="638"/>
      <c r="PYV208" s="638"/>
      <c r="PYW208" s="638"/>
      <c r="PYX208" s="638"/>
      <c r="PYY208" s="638"/>
      <c r="PYZ208" s="638"/>
      <c r="PZA208" s="638"/>
      <c r="PZB208" s="638"/>
      <c r="PZC208" s="638"/>
      <c r="PZD208" s="638"/>
      <c r="PZE208" s="638"/>
      <c r="PZF208" s="638"/>
      <c r="PZG208" s="638"/>
      <c r="PZH208" s="638"/>
      <c r="PZI208" s="638"/>
      <c r="PZJ208" s="638"/>
      <c r="PZK208" s="638"/>
      <c r="PZL208" s="638"/>
      <c r="PZM208" s="638"/>
      <c r="PZN208" s="638"/>
      <c r="PZO208" s="638"/>
      <c r="PZP208" s="638"/>
      <c r="PZQ208" s="638"/>
      <c r="PZR208" s="638"/>
      <c r="PZS208" s="638"/>
      <c r="PZT208" s="638"/>
      <c r="PZU208" s="638"/>
      <c r="PZV208" s="638"/>
      <c r="PZW208" s="638"/>
      <c r="PZX208" s="638"/>
      <c r="PZY208" s="638"/>
      <c r="PZZ208" s="638"/>
      <c r="QAA208" s="638"/>
      <c r="QAB208" s="638"/>
      <c r="QAC208" s="638"/>
      <c r="QAD208" s="638"/>
      <c r="QAE208" s="638"/>
      <c r="QAF208" s="638"/>
      <c r="QAG208" s="638"/>
      <c r="QAH208" s="638"/>
      <c r="QAI208" s="638"/>
      <c r="QAJ208" s="638"/>
      <c r="QAK208" s="638"/>
      <c r="QAL208" s="638"/>
      <c r="QAM208" s="638"/>
      <c r="QAN208" s="638"/>
      <c r="QAO208" s="638"/>
      <c r="QAP208" s="638"/>
      <c r="QAQ208" s="638"/>
      <c r="QAR208" s="638"/>
      <c r="QAS208" s="638"/>
      <c r="QAT208" s="638"/>
      <c r="QAU208" s="638"/>
      <c r="QAV208" s="638"/>
      <c r="QAW208" s="638"/>
      <c r="QAX208" s="638"/>
      <c r="QAY208" s="638"/>
      <c r="QAZ208" s="638"/>
      <c r="QBA208" s="638"/>
      <c r="QBB208" s="638"/>
      <c r="QBC208" s="638"/>
      <c r="QBD208" s="638"/>
      <c r="QBE208" s="638"/>
      <c r="QBF208" s="638"/>
      <c r="QBG208" s="638"/>
      <c r="QBH208" s="638"/>
      <c r="QBI208" s="638"/>
      <c r="QBJ208" s="638"/>
      <c r="QBK208" s="638"/>
      <c r="QBL208" s="638"/>
      <c r="QBM208" s="638"/>
      <c r="QBN208" s="638"/>
      <c r="QBO208" s="638"/>
      <c r="QBP208" s="638"/>
      <c r="QBQ208" s="638"/>
      <c r="QBR208" s="638"/>
      <c r="QBS208" s="638"/>
      <c r="QBT208" s="638"/>
      <c r="QBU208" s="638"/>
      <c r="QBV208" s="638"/>
      <c r="QBW208" s="638"/>
      <c r="QBX208" s="638"/>
      <c r="QBY208" s="638"/>
      <c r="QBZ208" s="638"/>
      <c r="QCA208" s="638"/>
      <c r="QCB208" s="638"/>
      <c r="QCC208" s="638"/>
      <c r="QCD208" s="638"/>
      <c r="QCE208" s="638"/>
      <c r="QCF208" s="638"/>
      <c r="QCG208" s="638"/>
      <c r="QCH208" s="638"/>
      <c r="QCI208" s="638"/>
      <c r="QCJ208" s="638"/>
      <c r="QCK208" s="638"/>
      <c r="QCL208" s="638"/>
      <c r="QCM208" s="638"/>
      <c r="QCN208" s="638"/>
      <c r="QCO208" s="638"/>
      <c r="QCP208" s="638"/>
      <c r="QCQ208" s="638"/>
      <c r="QCR208" s="638"/>
      <c r="QCS208" s="638"/>
      <c r="QCT208" s="638"/>
      <c r="QCU208" s="638"/>
      <c r="QCV208" s="638"/>
      <c r="QCW208" s="638"/>
      <c r="QCX208" s="638"/>
      <c r="QCY208" s="638"/>
      <c r="QCZ208" s="638"/>
      <c r="QDA208" s="638"/>
      <c r="QDB208" s="638"/>
      <c r="QDC208" s="638"/>
      <c r="QDD208" s="638"/>
      <c r="QDE208" s="638"/>
      <c r="QDF208" s="638"/>
      <c r="QDG208" s="638"/>
      <c r="QDH208" s="638"/>
      <c r="QDI208" s="638"/>
      <c r="QDJ208" s="638"/>
      <c r="QDK208" s="638"/>
      <c r="QDL208" s="638"/>
      <c r="QDM208" s="638"/>
      <c r="QDN208" s="638"/>
      <c r="QDO208" s="638"/>
      <c r="QDP208" s="638"/>
      <c r="QDQ208" s="638"/>
      <c r="QDR208" s="638"/>
      <c r="QDS208" s="638"/>
      <c r="QDT208" s="638"/>
      <c r="QDU208" s="638"/>
      <c r="QDV208" s="638"/>
      <c r="QDW208" s="638"/>
      <c r="QDX208" s="638"/>
      <c r="QDY208" s="638"/>
      <c r="QDZ208" s="638"/>
      <c r="QEA208" s="638"/>
      <c r="QEB208" s="638"/>
      <c r="QEC208" s="638"/>
      <c r="QED208" s="638"/>
      <c r="QEE208" s="638"/>
      <c r="QEF208" s="638"/>
      <c r="QEG208" s="638"/>
      <c r="QEH208" s="638"/>
      <c r="QEI208" s="638"/>
      <c r="QEJ208" s="638"/>
      <c r="QEK208" s="638"/>
      <c r="QEL208" s="638"/>
      <c r="QEM208" s="638"/>
      <c r="QEN208" s="638"/>
      <c r="QEO208" s="638"/>
      <c r="QEP208" s="638"/>
      <c r="QEQ208" s="638"/>
      <c r="QER208" s="638"/>
      <c r="QES208" s="638"/>
      <c r="QET208" s="638"/>
      <c r="QEU208" s="638"/>
      <c r="QEV208" s="638"/>
      <c r="QEW208" s="638"/>
      <c r="QEX208" s="638"/>
      <c r="QEY208" s="638"/>
      <c r="QEZ208" s="638"/>
      <c r="QFA208" s="638"/>
      <c r="QFB208" s="638"/>
      <c r="QFC208" s="638"/>
      <c r="QFD208" s="638"/>
      <c r="QFE208" s="638"/>
      <c r="QFF208" s="638"/>
      <c r="QFG208" s="638"/>
      <c r="QFH208" s="638"/>
      <c r="QFI208" s="638"/>
      <c r="QFJ208" s="638"/>
      <c r="QFK208" s="638"/>
      <c r="QFL208" s="638"/>
      <c r="QFM208" s="638"/>
      <c r="QFN208" s="638"/>
      <c r="QFO208" s="638"/>
      <c r="QFP208" s="638"/>
      <c r="QFQ208" s="638"/>
      <c r="QFR208" s="638"/>
      <c r="QFS208" s="638"/>
      <c r="QFT208" s="638"/>
      <c r="QFU208" s="638"/>
      <c r="QFV208" s="638"/>
      <c r="QFW208" s="638"/>
      <c r="QFX208" s="638"/>
      <c r="QFY208" s="638"/>
      <c r="QFZ208" s="638"/>
      <c r="QGA208" s="638"/>
      <c r="QGB208" s="638"/>
      <c r="QGC208" s="638"/>
      <c r="QGD208" s="638"/>
      <c r="QGE208" s="638"/>
      <c r="QGF208" s="638"/>
      <c r="QGG208" s="638"/>
      <c r="QGH208" s="638"/>
      <c r="QGI208" s="638"/>
      <c r="QGJ208" s="638"/>
      <c r="QGK208" s="638"/>
      <c r="QGL208" s="638"/>
      <c r="QGM208" s="638"/>
      <c r="QGN208" s="638"/>
      <c r="QGO208" s="638"/>
      <c r="QGP208" s="638"/>
      <c r="QGQ208" s="638"/>
      <c r="QGR208" s="638"/>
      <c r="QGS208" s="638"/>
      <c r="QGT208" s="638"/>
      <c r="QGU208" s="638"/>
      <c r="QGV208" s="638"/>
      <c r="QGW208" s="638"/>
      <c r="QGX208" s="638"/>
      <c r="QGY208" s="638"/>
      <c r="QGZ208" s="638"/>
      <c r="QHA208" s="638"/>
      <c r="QHB208" s="638"/>
      <c r="QHC208" s="638"/>
      <c r="QHD208" s="638"/>
      <c r="QHE208" s="638"/>
      <c r="QHF208" s="638"/>
      <c r="QHG208" s="638"/>
      <c r="QHH208" s="638"/>
      <c r="QHI208" s="638"/>
      <c r="QHJ208" s="638"/>
      <c r="QHK208" s="638"/>
      <c r="QHL208" s="638"/>
      <c r="QHM208" s="638"/>
      <c r="QHN208" s="638"/>
      <c r="QHO208" s="638"/>
      <c r="QHP208" s="638"/>
      <c r="QHQ208" s="638"/>
      <c r="QHR208" s="638"/>
      <c r="QHS208" s="638"/>
      <c r="QHT208" s="638"/>
      <c r="QHU208" s="638"/>
      <c r="QHV208" s="638"/>
      <c r="QHW208" s="638"/>
      <c r="QHX208" s="638"/>
      <c r="QHY208" s="638"/>
      <c r="QHZ208" s="638"/>
      <c r="QIA208" s="638"/>
      <c r="QIB208" s="638"/>
      <c r="QIC208" s="638"/>
      <c r="QID208" s="638"/>
      <c r="QIE208" s="638"/>
      <c r="QIF208" s="638"/>
      <c r="QIG208" s="638"/>
      <c r="QIH208" s="638"/>
      <c r="QII208" s="638"/>
      <c r="QIJ208" s="638"/>
      <c r="QIK208" s="638"/>
      <c r="QIL208" s="638"/>
      <c r="QIM208" s="638"/>
      <c r="QIN208" s="638"/>
      <c r="QIO208" s="638"/>
      <c r="QIP208" s="638"/>
      <c r="QIQ208" s="638"/>
      <c r="QIR208" s="638"/>
      <c r="QIS208" s="638"/>
      <c r="QIT208" s="638"/>
      <c r="QIU208" s="638"/>
      <c r="QIV208" s="638"/>
      <c r="QIW208" s="638"/>
      <c r="QIX208" s="638"/>
      <c r="QIY208" s="638"/>
      <c r="QIZ208" s="638"/>
      <c r="QJA208" s="638"/>
      <c r="QJB208" s="638"/>
      <c r="QJC208" s="638"/>
      <c r="QJD208" s="638"/>
      <c r="QJE208" s="638"/>
      <c r="QJF208" s="638"/>
      <c r="QJG208" s="638"/>
      <c r="QJH208" s="638"/>
      <c r="QJI208" s="638"/>
      <c r="QJJ208" s="638"/>
      <c r="QJK208" s="638"/>
      <c r="QJL208" s="638"/>
      <c r="QJM208" s="638"/>
      <c r="QJN208" s="638"/>
      <c r="QJO208" s="638"/>
      <c r="QJP208" s="638"/>
      <c r="QJQ208" s="638"/>
      <c r="QJR208" s="638"/>
      <c r="QJS208" s="638"/>
      <c r="QJT208" s="638"/>
      <c r="QJU208" s="638"/>
      <c r="QJV208" s="638"/>
      <c r="QJW208" s="638"/>
      <c r="QJX208" s="638"/>
      <c r="QJY208" s="638"/>
      <c r="QJZ208" s="638"/>
      <c r="QKA208" s="638"/>
      <c r="QKB208" s="638"/>
      <c r="QKC208" s="638"/>
      <c r="QKD208" s="638"/>
      <c r="QKE208" s="638"/>
      <c r="QKF208" s="638"/>
      <c r="QKG208" s="638"/>
      <c r="QKH208" s="638"/>
      <c r="QKI208" s="638"/>
      <c r="QKJ208" s="638"/>
      <c r="QKK208" s="638"/>
      <c r="QKL208" s="638"/>
      <c r="QKM208" s="638"/>
      <c r="QKN208" s="638"/>
      <c r="QKO208" s="638"/>
      <c r="QKP208" s="638"/>
      <c r="QKQ208" s="638"/>
      <c r="QKR208" s="638"/>
      <c r="QKS208" s="638"/>
      <c r="QKT208" s="638"/>
      <c r="QKU208" s="638"/>
      <c r="QKV208" s="638"/>
      <c r="QKW208" s="638"/>
      <c r="QKX208" s="638"/>
      <c r="QKY208" s="638"/>
      <c r="QKZ208" s="638"/>
      <c r="QLA208" s="638"/>
      <c r="QLB208" s="638"/>
      <c r="QLC208" s="638"/>
      <c r="QLD208" s="638"/>
      <c r="QLE208" s="638"/>
      <c r="QLF208" s="638"/>
      <c r="QLG208" s="638"/>
      <c r="QLH208" s="638"/>
      <c r="QLI208" s="638"/>
      <c r="QLJ208" s="638"/>
      <c r="QLK208" s="638"/>
      <c r="QLL208" s="638"/>
      <c r="QLM208" s="638"/>
      <c r="QLN208" s="638"/>
      <c r="QLO208" s="638"/>
      <c r="QLP208" s="638"/>
      <c r="QLQ208" s="638"/>
      <c r="QLR208" s="638"/>
      <c r="QLS208" s="638"/>
      <c r="QLT208" s="638"/>
      <c r="QLU208" s="638"/>
      <c r="QLV208" s="638"/>
      <c r="QLW208" s="638"/>
      <c r="QLX208" s="638"/>
      <c r="QLY208" s="638"/>
      <c r="QLZ208" s="638"/>
      <c r="QMA208" s="638"/>
      <c r="QMB208" s="638"/>
      <c r="QMC208" s="638"/>
      <c r="QMD208" s="638"/>
      <c r="QME208" s="638"/>
      <c r="QMF208" s="638"/>
      <c r="QMG208" s="638"/>
      <c r="QMH208" s="638"/>
      <c r="QMI208" s="638"/>
      <c r="QMJ208" s="638"/>
      <c r="QMK208" s="638"/>
      <c r="QML208" s="638"/>
      <c r="QMM208" s="638"/>
      <c r="QMN208" s="638"/>
      <c r="QMO208" s="638"/>
      <c r="QMP208" s="638"/>
      <c r="QMQ208" s="638"/>
      <c r="QMR208" s="638"/>
      <c r="QMS208" s="638"/>
      <c r="QMT208" s="638"/>
      <c r="QMU208" s="638"/>
      <c r="QMV208" s="638"/>
      <c r="QMW208" s="638"/>
      <c r="QMX208" s="638"/>
      <c r="QMY208" s="638"/>
      <c r="QMZ208" s="638"/>
      <c r="QNA208" s="638"/>
      <c r="QNB208" s="638"/>
      <c r="QNC208" s="638"/>
      <c r="QND208" s="638"/>
      <c r="QNE208" s="638"/>
      <c r="QNF208" s="638"/>
      <c r="QNG208" s="638"/>
      <c r="QNH208" s="638"/>
      <c r="QNI208" s="638"/>
      <c r="QNJ208" s="638"/>
      <c r="QNK208" s="638"/>
      <c r="QNL208" s="638"/>
      <c r="QNM208" s="638"/>
      <c r="QNN208" s="638"/>
      <c r="QNO208" s="638"/>
      <c r="QNP208" s="638"/>
      <c r="QNQ208" s="638"/>
      <c r="QNR208" s="638"/>
      <c r="QNS208" s="638"/>
      <c r="QNT208" s="638"/>
      <c r="QNU208" s="638"/>
      <c r="QNV208" s="638"/>
      <c r="QNW208" s="638"/>
      <c r="QNX208" s="638"/>
      <c r="QNY208" s="638"/>
      <c r="QNZ208" s="638"/>
      <c r="QOA208" s="638"/>
      <c r="QOB208" s="638"/>
      <c r="QOC208" s="638"/>
      <c r="QOD208" s="638"/>
      <c r="QOE208" s="638"/>
      <c r="QOF208" s="638"/>
      <c r="QOG208" s="638"/>
      <c r="QOH208" s="638"/>
      <c r="QOI208" s="638"/>
      <c r="QOJ208" s="638"/>
      <c r="QOK208" s="638"/>
      <c r="QOL208" s="638"/>
      <c r="QOM208" s="638"/>
      <c r="QON208" s="638"/>
      <c r="QOO208" s="638"/>
      <c r="QOP208" s="638"/>
      <c r="QOQ208" s="638"/>
      <c r="QOR208" s="638"/>
      <c r="QOS208" s="638"/>
      <c r="QOT208" s="638"/>
      <c r="QOU208" s="638"/>
      <c r="QOV208" s="638"/>
      <c r="QOW208" s="638"/>
      <c r="QOX208" s="638"/>
      <c r="QOY208" s="638"/>
      <c r="QOZ208" s="638"/>
      <c r="QPA208" s="638"/>
      <c r="QPB208" s="638"/>
      <c r="QPC208" s="638"/>
      <c r="QPD208" s="638"/>
      <c r="QPE208" s="638"/>
      <c r="QPF208" s="638"/>
      <c r="QPG208" s="638"/>
      <c r="QPH208" s="638"/>
      <c r="QPI208" s="638"/>
      <c r="QPJ208" s="638"/>
      <c r="QPK208" s="638"/>
      <c r="QPL208" s="638"/>
      <c r="QPM208" s="638"/>
      <c r="QPN208" s="638"/>
      <c r="QPO208" s="638"/>
      <c r="QPP208" s="638"/>
      <c r="QPQ208" s="638"/>
      <c r="QPR208" s="638"/>
      <c r="QPS208" s="638"/>
      <c r="QPT208" s="638"/>
      <c r="QPU208" s="638"/>
      <c r="QPV208" s="638"/>
      <c r="QPW208" s="638"/>
      <c r="QPX208" s="638"/>
      <c r="QPY208" s="638"/>
      <c r="QPZ208" s="638"/>
      <c r="QQA208" s="638"/>
      <c r="QQB208" s="638"/>
      <c r="QQC208" s="638"/>
      <c r="QQD208" s="638"/>
      <c r="QQE208" s="638"/>
      <c r="QQF208" s="638"/>
      <c r="QQG208" s="638"/>
      <c r="QQH208" s="638"/>
      <c r="QQI208" s="638"/>
      <c r="QQJ208" s="638"/>
      <c r="QQK208" s="638"/>
      <c r="QQL208" s="638"/>
      <c r="QQM208" s="638"/>
      <c r="QQN208" s="638"/>
      <c r="QQO208" s="638"/>
      <c r="QQP208" s="638"/>
      <c r="QQQ208" s="638"/>
      <c r="QQR208" s="638"/>
      <c r="QQS208" s="638"/>
      <c r="QQT208" s="638"/>
      <c r="QQU208" s="638"/>
      <c r="QQV208" s="638"/>
      <c r="QQW208" s="638"/>
      <c r="QQX208" s="638"/>
      <c r="QQY208" s="638"/>
      <c r="QQZ208" s="638"/>
      <c r="QRA208" s="638"/>
      <c r="QRB208" s="638"/>
      <c r="QRC208" s="638"/>
      <c r="QRD208" s="638"/>
      <c r="QRE208" s="638"/>
      <c r="QRF208" s="638"/>
      <c r="QRG208" s="638"/>
      <c r="QRH208" s="638"/>
      <c r="QRI208" s="638"/>
      <c r="QRJ208" s="638"/>
      <c r="QRK208" s="638"/>
      <c r="QRL208" s="638"/>
      <c r="QRM208" s="638"/>
      <c r="QRN208" s="638"/>
      <c r="QRO208" s="638"/>
      <c r="QRP208" s="638"/>
      <c r="QRQ208" s="638"/>
      <c r="QRR208" s="638"/>
      <c r="QRS208" s="638"/>
      <c r="QRT208" s="638"/>
      <c r="QRU208" s="638"/>
      <c r="QRV208" s="638"/>
      <c r="QRW208" s="638"/>
      <c r="QRX208" s="638"/>
      <c r="QRY208" s="638"/>
      <c r="QRZ208" s="638"/>
      <c r="QSA208" s="638"/>
      <c r="QSB208" s="638"/>
      <c r="QSC208" s="638"/>
      <c r="QSD208" s="638"/>
      <c r="QSE208" s="638"/>
      <c r="QSF208" s="638"/>
      <c r="QSG208" s="638"/>
      <c r="QSH208" s="638"/>
      <c r="QSI208" s="638"/>
      <c r="QSJ208" s="638"/>
      <c r="QSK208" s="638"/>
      <c r="QSL208" s="638"/>
      <c r="QSM208" s="638"/>
      <c r="QSN208" s="638"/>
      <c r="QSO208" s="638"/>
      <c r="QSP208" s="638"/>
      <c r="QSQ208" s="638"/>
      <c r="QSR208" s="638"/>
      <c r="QSS208" s="638"/>
      <c r="QST208" s="638"/>
      <c r="QSU208" s="638"/>
      <c r="QSV208" s="638"/>
      <c r="QSW208" s="638"/>
      <c r="QSX208" s="638"/>
      <c r="QSY208" s="638"/>
      <c r="QSZ208" s="638"/>
      <c r="QTA208" s="638"/>
      <c r="QTB208" s="638"/>
      <c r="QTC208" s="638"/>
      <c r="QTD208" s="638"/>
      <c r="QTE208" s="638"/>
      <c r="QTF208" s="638"/>
      <c r="QTG208" s="638"/>
      <c r="QTH208" s="638"/>
      <c r="QTI208" s="638"/>
      <c r="QTJ208" s="638"/>
      <c r="QTK208" s="638"/>
      <c r="QTL208" s="638"/>
      <c r="QTM208" s="638"/>
      <c r="QTN208" s="638"/>
      <c r="QTO208" s="638"/>
      <c r="QTP208" s="638"/>
      <c r="QTQ208" s="638"/>
      <c r="QTR208" s="638"/>
      <c r="QTS208" s="638"/>
      <c r="QTT208" s="638"/>
      <c r="QTU208" s="638"/>
      <c r="QTV208" s="638"/>
      <c r="QTW208" s="638"/>
      <c r="QTX208" s="638"/>
      <c r="QTY208" s="638"/>
      <c r="QTZ208" s="638"/>
      <c r="QUA208" s="638"/>
      <c r="QUB208" s="638"/>
      <c r="QUC208" s="638"/>
      <c r="QUD208" s="638"/>
      <c r="QUE208" s="638"/>
      <c r="QUF208" s="638"/>
      <c r="QUG208" s="638"/>
      <c r="QUH208" s="638"/>
      <c r="QUI208" s="638"/>
      <c r="QUJ208" s="638"/>
      <c r="QUK208" s="638"/>
      <c r="QUL208" s="638"/>
      <c r="QUM208" s="638"/>
      <c r="QUN208" s="638"/>
      <c r="QUO208" s="638"/>
      <c r="QUP208" s="638"/>
      <c r="QUQ208" s="638"/>
      <c r="QUR208" s="638"/>
      <c r="QUS208" s="638"/>
      <c r="QUT208" s="638"/>
      <c r="QUU208" s="638"/>
      <c r="QUV208" s="638"/>
      <c r="QUW208" s="638"/>
      <c r="QUX208" s="638"/>
      <c r="QUY208" s="638"/>
      <c r="QUZ208" s="638"/>
      <c r="QVA208" s="638"/>
      <c r="QVB208" s="638"/>
      <c r="QVC208" s="638"/>
      <c r="QVD208" s="638"/>
      <c r="QVE208" s="638"/>
      <c r="QVF208" s="638"/>
      <c r="QVG208" s="638"/>
      <c r="QVH208" s="638"/>
      <c r="QVI208" s="638"/>
      <c r="QVJ208" s="638"/>
      <c r="QVK208" s="638"/>
      <c r="QVL208" s="638"/>
      <c r="QVM208" s="638"/>
      <c r="QVN208" s="638"/>
      <c r="QVO208" s="638"/>
      <c r="QVP208" s="638"/>
      <c r="QVQ208" s="638"/>
      <c r="QVR208" s="638"/>
      <c r="QVS208" s="638"/>
      <c r="QVT208" s="638"/>
      <c r="QVU208" s="638"/>
      <c r="QVV208" s="638"/>
      <c r="QVW208" s="638"/>
      <c r="QVX208" s="638"/>
      <c r="QVY208" s="638"/>
      <c r="QVZ208" s="638"/>
      <c r="QWA208" s="638"/>
      <c r="QWB208" s="638"/>
      <c r="QWC208" s="638"/>
      <c r="QWD208" s="638"/>
      <c r="QWE208" s="638"/>
      <c r="QWF208" s="638"/>
      <c r="QWG208" s="638"/>
      <c r="QWH208" s="638"/>
      <c r="QWI208" s="638"/>
      <c r="QWJ208" s="638"/>
      <c r="QWK208" s="638"/>
      <c r="QWL208" s="638"/>
      <c r="QWM208" s="638"/>
      <c r="QWN208" s="638"/>
      <c r="QWO208" s="638"/>
      <c r="QWP208" s="638"/>
      <c r="QWQ208" s="638"/>
      <c r="QWR208" s="638"/>
      <c r="QWS208" s="638"/>
      <c r="QWT208" s="638"/>
      <c r="QWU208" s="638"/>
      <c r="QWV208" s="638"/>
      <c r="QWW208" s="638"/>
      <c r="QWX208" s="638"/>
      <c r="QWY208" s="638"/>
      <c r="QWZ208" s="638"/>
      <c r="QXA208" s="638"/>
      <c r="QXB208" s="638"/>
      <c r="QXC208" s="638"/>
      <c r="QXD208" s="638"/>
      <c r="QXE208" s="638"/>
      <c r="QXF208" s="638"/>
      <c r="QXG208" s="638"/>
      <c r="QXH208" s="638"/>
      <c r="QXI208" s="638"/>
      <c r="QXJ208" s="638"/>
      <c r="QXK208" s="638"/>
      <c r="QXL208" s="638"/>
      <c r="QXM208" s="638"/>
      <c r="QXN208" s="638"/>
      <c r="QXO208" s="638"/>
      <c r="QXP208" s="638"/>
      <c r="QXQ208" s="638"/>
      <c r="QXR208" s="638"/>
      <c r="QXS208" s="638"/>
      <c r="QXT208" s="638"/>
      <c r="QXU208" s="638"/>
      <c r="QXV208" s="638"/>
      <c r="QXW208" s="638"/>
      <c r="QXX208" s="638"/>
      <c r="QXY208" s="638"/>
      <c r="QXZ208" s="638"/>
      <c r="QYA208" s="638"/>
      <c r="QYB208" s="638"/>
      <c r="QYC208" s="638"/>
      <c r="QYD208" s="638"/>
      <c r="QYE208" s="638"/>
      <c r="QYF208" s="638"/>
      <c r="QYG208" s="638"/>
      <c r="QYH208" s="638"/>
      <c r="QYI208" s="638"/>
      <c r="QYJ208" s="638"/>
      <c r="QYK208" s="638"/>
      <c r="QYL208" s="638"/>
      <c r="QYM208" s="638"/>
      <c r="QYN208" s="638"/>
      <c r="QYO208" s="638"/>
      <c r="QYP208" s="638"/>
      <c r="QYQ208" s="638"/>
      <c r="QYR208" s="638"/>
      <c r="QYS208" s="638"/>
      <c r="QYT208" s="638"/>
      <c r="QYU208" s="638"/>
      <c r="QYV208" s="638"/>
      <c r="QYW208" s="638"/>
      <c r="QYX208" s="638"/>
      <c r="QYY208" s="638"/>
      <c r="QYZ208" s="638"/>
      <c r="QZA208" s="638"/>
      <c r="QZB208" s="638"/>
      <c r="QZC208" s="638"/>
      <c r="QZD208" s="638"/>
      <c r="QZE208" s="638"/>
      <c r="QZF208" s="638"/>
      <c r="QZG208" s="638"/>
      <c r="QZH208" s="638"/>
      <c r="QZI208" s="638"/>
      <c r="QZJ208" s="638"/>
      <c r="QZK208" s="638"/>
      <c r="QZL208" s="638"/>
      <c r="QZM208" s="638"/>
      <c r="QZN208" s="638"/>
      <c r="QZO208" s="638"/>
      <c r="QZP208" s="638"/>
      <c r="QZQ208" s="638"/>
      <c r="QZR208" s="638"/>
      <c r="QZS208" s="638"/>
      <c r="QZT208" s="638"/>
      <c r="QZU208" s="638"/>
      <c r="QZV208" s="638"/>
      <c r="QZW208" s="638"/>
      <c r="QZX208" s="638"/>
      <c r="QZY208" s="638"/>
      <c r="QZZ208" s="638"/>
      <c r="RAA208" s="638"/>
      <c r="RAB208" s="638"/>
      <c r="RAC208" s="638"/>
      <c r="RAD208" s="638"/>
      <c r="RAE208" s="638"/>
      <c r="RAF208" s="638"/>
      <c r="RAG208" s="638"/>
      <c r="RAH208" s="638"/>
      <c r="RAI208" s="638"/>
      <c r="RAJ208" s="638"/>
      <c r="RAK208" s="638"/>
      <c r="RAL208" s="638"/>
      <c r="RAM208" s="638"/>
      <c r="RAN208" s="638"/>
      <c r="RAO208" s="638"/>
      <c r="RAP208" s="638"/>
      <c r="RAQ208" s="638"/>
      <c r="RAR208" s="638"/>
      <c r="RAS208" s="638"/>
      <c r="RAT208" s="638"/>
      <c r="RAU208" s="638"/>
      <c r="RAV208" s="638"/>
      <c r="RAW208" s="638"/>
      <c r="RAX208" s="638"/>
      <c r="RAY208" s="638"/>
      <c r="RAZ208" s="638"/>
      <c r="RBA208" s="638"/>
      <c r="RBB208" s="638"/>
      <c r="RBC208" s="638"/>
      <c r="RBD208" s="638"/>
      <c r="RBE208" s="638"/>
      <c r="RBF208" s="638"/>
      <c r="RBG208" s="638"/>
      <c r="RBH208" s="638"/>
      <c r="RBI208" s="638"/>
      <c r="RBJ208" s="638"/>
      <c r="RBK208" s="638"/>
      <c r="RBL208" s="638"/>
      <c r="RBM208" s="638"/>
      <c r="RBN208" s="638"/>
      <c r="RBO208" s="638"/>
      <c r="RBP208" s="638"/>
      <c r="RBQ208" s="638"/>
      <c r="RBR208" s="638"/>
      <c r="RBS208" s="638"/>
      <c r="RBT208" s="638"/>
      <c r="RBU208" s="638"/>
      <c r="RBV208" s="638"/>
      <c r="RBW208" s="638"/>
      <c r="RBX208" s="638"/>
      <c r="RBY208" s="638"/>
      <c r="RBZ208" s="638"/>
      <c r="RCA208" s="638"/>
      <c r="RCB208" s="638"/>
      <c r="RCC208" s="638"/>
      <c r="RCD208" s="638"/>
      <c r="RCE208" s="638"/>
      <c r="RCF208" s="638"/>
      <c r="RCG208" s="638"/>
      <c r="RCH208" s="638"/>
      <c r="RCI208" s="638"/>
      <c r="RCJ208" s="638"/>
      <c r="RCK208" s="638"/>
      <c r="RCL208" s="638"/>
      <c r="RCM208" s="638"/>
      <c r="RCN208" s="638"/>
      <c r="RCO208" s="638"/>
      <c r="RCP208" s="638"/>
      <c r="RCQ208" s="638"/>
      <c r="RCR208" s="638"/>
      <c r="RCS208" s="638"/>
      <c r="RCT208" s="638"/>
      <c r="RCU208" s="638"/>
      <c r="RCV208" s="638"/>
      <c r="RCW208" s="638"/>
      <c r="RCX208" s="638"/>
      <c r="RCY208" s="638"/>
      <c r="RCZ208" s="638"/>
      <c r="RDA208" s="638"/>
      <c r="RDB208" s="638"/>
      <c r="RDC208" s="638"/>
      <c r="RDD208" s="638"/>
      <c r="RDE208" s="638"/>
      <c r="RDF208" s="638"/>
      <c r="RDG208" s="638"/>
      <c r="RDH208" s="638"/>
      <c r="RDI208" s="638"/>
      <c r="RDJ208" s="638"/>
      <c r="RDK208" s="638"/>
      <c r="RDL208" s="638"/>
      <c r="RDM208" s="638"/>
      <c r="RDN208" s="638"/>
      <c r="RDO208" s="638"/>
      <c r="RDP208" s="638"/>
      <c r="RDQ208" s="638"/>
      <c r="RDR208" s="638"/>
      <c r="RDS208" s="638"/>
      <c r="RDT208" s="638"/>
      <c r="RDU208" s="638"/>
      <c r="RDV208" s="638"/>
      <c r="RDW208" s="638"/>
      <c r="RDX208" s="638"/>
      <c r="RDY208" s="638"/>
      <c r="RDZ208" s="638"/>
      <c r="REA208" s="638"/>
      <c r="REB208" s="638"/>
      <c r="REC208" s="638"/>
      <c r="RED208" s="638"/>
      <c r="REE208" s="638"/>
      <c r="REF208" s="638"/>
      <c r="REG208" s="638"/>
      <c r="REH208" s="638"/>
      <c r="REI208" s="638"/>
      <c r="REJ208" s="638"/>
      <c r="REK208" s="638"/>
      <c r="REL208" s="638"/>
      <c r="REM208" s="638"/>
      <c r="REN208" s="638"/>
      <c r="REO208" s="638"/>
      <c r="REP208" s="638"/>
      <c r="REQ208" s="638"/>
      <c r="RER208" s="638"/>
      <c r="RES208" s="638"/>
      <c r="RET208" s="638"/>
      <c r="REU208" s="638"/>
      <c r="REV208" s="638"/>
      <c r="REW208" s="638"/>
      <c r="REX208" s="638"/>
      <c r="REY208" s="638"/>
      <c r="REZ208" s="638"/>
      <c r="RFA208" s="638"/>
      <c r="RFB208" s="638"/>
      <c r="RFC208" s="638"/>
      <c r="RFD208" s="638"/>
      <c r="RFE208" s="638"/>
      <c r="RFF208" s="638"/>
      <c r="RFG208" s="638"/>
      <c r="RFH208" s="638"/>
      <c r="RFI208" s="638"/>
      <c r="RFJ208" s="638"/>
      <c r="RFK208" s="638"/>
      <c r="RFL208" s="638"/>
      <c r="RFM208" s="638"/>
      <c r="RFN208" s="638"/>
      <c r="RFO208" s="638"/>
      <c r="RFP208" s="638"/>
      <c r="RFQ208" s="638"/>
      <c r="RFR208" s="638"/>
      <c r="RFS208" s="638"/>
      <c r="RFT208" s="638"/>
      <c r="RFU208" s="638"/>
      <c r="RFV208" s="638"/>
      <c r="RFW208" s="638"/>
      <c r="RFX208" s="638"/>
      <c r="RFY208" s="638"/>
      <c r="RFZ208" s="638"/>
      <c r="RGA208" s="638"/>
      <c r="RGB208" s="638"/>
      <c r="RGC208" s="638"/>
      <c r="RGD208" s="638"/>
      <c r="RGE208" s="638"/>
      <c r="RGF208" s="638"/>
      <c r="RGG208" s="638"/>
      <c r="RGH208" s="638"/>
      <c r="RGI208" s="638"/>
      <c r="RGJ208" s="638"/>
      <c r="RGK208" s="638"/>
      <c r="RGL208" s="638"/>
      <c r="RGM208" s="638"/>
      <c r="RGN208" s="638"/>
      <c r="RGO208" s="638"/>
      <c r="RGP208" s="638"/>
      <c r="RGQ208" s="638"/>
      <c r="RGR208" s="638"/>
      <c r="RGS208" s="638"/>
      <c r="RGT208" s="638"/>
      <c r="RGU208" s="638"/>
      <c r="RGV208" s="638"/>
      <c r="RGW208" s="638"/>
      <c r="RGX208" s="638"/>
      <c r="RGY208" s="638"/>
      <c r="RGZ208" s="638"/>
      <c r="RHA208" s="638"/>
      <c r="RHB208" s="638"/>
      <c r="RHC208" s="638"/>
      <c r="RHD208" s="638"/>
      <c r="RHE208" s="638"/>
      <c r="RHF208" s="638"/>
      <c r="RHG208" s="638"/>
      <c r="RHH208" s="638"/>
      <c r="RHI208" s="638"/>
      <c r="RHJ208" s="638"/>
      <c r="RHK208" s="638"/>
      <c r="RHL208" s="638"/>
      <c r="RHM208" s="638"/>
      <c r="RHN208" s="638"/>
      <c r="RHO208" s="638"/>
      <c r="RHP208" s="638"/>
      <c r="RHQ208" s="638"/>
      <c r="RHR208" s="638"/>
      <c r="RHS208" s="638"/>
      <c r="RHT208" s="638"/>
      <c r="RHU208" s="638"/>
      <c r="RHV208" s="638"/>
      <c r="RHW208" s="638"/>
      <c r="RHX208" s="638"/>
      <c r="RHY208" s="638"/>
      <c r="RHZ208" s="638"/>
      <c r="RIA208" s="638"/>
      <c r="RIB208" s="638"/>
      <c r="RIC208" s="638"/>
      <c r="RID208" s="638"/>
      <c r="RIE208" s="638"/>
      <c r="RIF208" s="638"/>
      <c r="RIG208" s="638"/>
      <c r="RIH208" s="638"/>
      <c r="RII208" s="638"/>
      <c r="RIJ208" s="638"/>
      <c r="RIK208" s="638"/>
      <c r="RIL208" s="638"/>
      <c r="RIM208" s="638"/>
      <c r="RIN208" s="638"/>
      <c r="RIO208" s="638"/>
      <c r="RIP208" s="638"/>
      <c r="RIQ208" s="638"/>
      <c r="RIR208" s="638"/>
      <c r="RIS208" s="638"/>
      <c r="RIT208" s="638"/>
      <c r="RIU208" s="638"/>
      <c r="RIV208" s="638"/>
      <c r="RIW208" s="638"/>
      <c r="RIX208" s="638"/>
      <c r="RIY208" s="638"/>
      <c r="RIZ208" s="638"/>
      <c r="RJA208" s="638"/>
      <c r="RJB208" s="638"/>
      <c r="RJC208" s="638"/>
      <c r="RJD208" s="638"/>
      <c r="RJE208" s="638"/>
      <c r="RJF208" s="638"/>
      <c r="RJG208" s="638"/>
      <c r="RJH208" s="638"/>
      <c r="RJI208" s="638"/>
      <c r="RJJ208" s="638"/>
      <c r="RJK208" s="638"/>
      <c r="RJL208" s="638"/>
      <c r="RJM208" s="638"/>
      <c r="RJN208" s="638"/>
      <c r="RJO208" s="638"/>
      <c r="RJP208" s="638"/>
      <c r="RJQ208" s="638"/>
      <c r="RJR208" s="638"/>
      <c r="RJS208" s="638"/>
      <c r="RJT208" s="638"/>
      <c r="RJU208" s="638"/>
      <c r="RJV208" s="638"/>
      <c r="RJW208" s="638"/>
      <c r="RJX208" s="638"/>
      <c r="RJY208" s="638"/>
      <c r="RJZ208" s="638"/>
      <c r="RKA208" s="638"/>
      <c r="RKB208" s="638"/>
      <c r="RKC208" s="638"/>
      <c r="RKD208" s="638"/>
      <c r="RKE208" s="638"/>
      <c r="RKF208" s="638"/>
      <c r="RKG208" s="638"/>
      <c r="RKH208" s="638"/>
      <c r="RKI208" s="638"/>
      <c r="RKJ208" s="638"/>
      <c r="RKK208" s="638"/>
      <c r="RKL208" s="638"/>
      <c r="RKM208" s="638"/>
      <c r="RKN208" s="638"/>
      <c r="RKO208" s="638"/>
      <c r="RKP208" s="638"/>
      <c r="RKQ208" s="638"/>
      <c r="RKR208" s="638"/>
      <c r="RKS208" s="638"/>
      <c r="RKT208" s="638"/>
      <c r="RKU208" s="638"/>
      <c r="RKV208" s="638"/>
      <c r="RKW208" s="638"/>
      <c r="RKX208" s="638"/>
      <c r="RKY208" s="638"/>
      <c r="RKZ208" s="638"/>
      <c r="RLA208" s="638"/>
      <c r="RLB208" s="638"/>
      <c r="RLC208" s="638"/>
      <c r="RLD208" s="638"/>
      <c r="RLE208" s="638"/>
      <c r="RLF208" s="638"/>
      <c r="RLG208" s="638"/>
      <c r="RLH208" s="638"/>
      <c r="RLI208" s="638"/>
      <c r="RLJ208" s="638"/>
      <c r="RLK208" s="638"/>
      <c r="RLL208" s="638"/>
      <c r="RLM208" s="638"/>
      <c r="RLN208" s="638"/>
      <c r="RLO208" s="638"/>
      <c r="RLP208" s="638"/>
      <c r="RLQ208" s="638"/>
      <c r="RLR208" s="638"/>
      <c r="RLS208" s="638"/>
      <c r="RLT208" s="638"/>
      <c r="RLU208" s="638"/>
      <c r="RLV208" s="638"/>
      <c r="RLW208" s="638"/>
      <c r="RLX208" s="638"/>
      <c r="RLY208" s="638"/>
      <c r="RLZ208" s="638"/>
      <c r="RMA208" s="638"/>
      <c r="RMB208" s="638"/>
      <c r="RMC208" s="638"/>
      <c r="RMD208" s="638"/>
      <c r="RME208" s="638"/>
      <c r="RMF208" s="638"/>
      <c r="RMG208" s="638"/>
      <c r="RMH208" s="638"/>
      <c r="RMI208" s="638"/>
      <c r="RMJ208" s="638"/>
      <c r="RMK208" s="638"/>
      <c r="RML208" s="638"/>
      <c r="RMM208" s="638"/>
      <c r="RMN208" s="638"/>
      <c r="RMO208" s="638"/>
      <c r="RMP208" s="638"/>
      <c r="RMQ208" s="638"/>
      <c r="RMR208" s="638"/>
      <c r="RMS208" s="638"/>
      <c r="RMT208" s="638"/>
      <c r="RMU208" s="638"/>
      <c r="RMV208" s="638"/>
      <c r="RMW208" s="638"/>
      <c r="RMX208" s="638"/>
      <c r="RMY208" s="638"/>
      <c r="RMZ208" s="638"/>
      <c r="RNA208" s="638"/>
      <c r="RNB208" s="638"/>
      <c r="RNC208" s="638"/>
      <c r="RND208" s="638"/>
      <c r="RNE208" s="638"/>
      <c r="RNF208" s="638"/>
      <c r="RNG208" s="638"/>
      <c r="RNH208" s="638"/>
      <c r="RNI208" s="638"/>
      <c r="RNJ208" s="638"/>
      <c r="RNK208" s="638"/>
      <c r="RNL208" s="638"/>
      <c r="RNM208" s="638"/>
      <c r="RNN208" s="638"/>
      <c r="RNO208" s="638"/>
      <c r="RNP208" s="638"/>
      <c r="RNQ208" s="638"/>
      <c r="RNR208" s="638"/>
      <c r="RNS208" s="638"/>
      <c r="RNT208" s="638"/>
      <c r="RNU208" s="638"/>
      <c r="RNV208" s="638"/>
      <c r="RNW208" s="638"/>
      <c r="RNX208" s="638"/>
      <c r="RNY208" s="638"/>
      <c r="RNZ208" s="638"/>
      <c r="ROA208" s="638"/>
      <c r="ROB208" s="638"/>
      <c r="ROC208" s="638"/>
      <c r="ROD208" s="638"/>
      <c r="ROE208" s="638"/>
      <c r="ROF208" s="638"/>
      <c r="ROG208" s="638"/>
      <c r="ROH208" s="638"/>
      <c r="ROI208" s="638"/>
      <c r="ROJ208" s="638"/>
      <c r="ROK208" s="638"/>
      <c r="ROL208" s="638"/>
      <c r="ROM208" s="638"/>
      <c r="RON208" s="638"/>
      <c r="ROO208" s="638"/>
      <c r="ROP208" s="638"/>
      <c r="ROQ208" s="638"/>
      <c r="ROR208" s="638"/>
      <c r="ROS208" s="638"/>
      <c r="ROT208" s="638"/>
      <c r="ROU208" s="638"/>
      <c r="ROV208" s="638"/>
      <c r="ROW208" s="638"/>
      <c r="ROX208" s="638"/>
      <c r="ROY208" s="638"/>
      <c r="ROZ208" s="638"/>
      <c r="RPA208" s="638"/>
      <c r="RPB208" s="638"/>
      <c r="RPC208" s="638"/>
      <c r="RPD208" s="638"/>
      <c r="RPE208" s="638"/>
      <c r="RPF208" s="638"/>
      <c r="RPG208" s="638"/>
      <c r="RPH208" s="638"/>
      <c r="RPI208" s="638"/>
      <c r="RPJ208" s="638"/>
      <c r="RPK208" s="638"/>
      <c r="RPL208" s="638"/>
      <c r="RPM208" s="638"/>
      <c r="RPN208" s="638"/>
      <c r="RPO208" s="638"/>
      <c r="RPP208" s="638"/>
      <c r="RPQ208" s="638"/>
      <c r="RPR208" s="638"/>
      <c r="RPS208" s="638"/>
      <c r="RPT208" s="638"/>
      <c r="RPU208" s="638"/>
      <c r="RPV208" s="638"/>
      <c r="RPW208" s="638"/>
      <c r="RPX208" s="638"/>
      <c r="RPY208" s="638"/>
      <c r="RPZ208" s="638"/>
      <c r="RQA208" s="638"/>
      <c r="RQB208" s="638"/>
      <c r="RQC208" s="638"/>
      <c r="RQD208" s="638"/>
      <c r="RQE208" s="638"/>
      <c r="RQF208" s="638"/>
      <c r="RQG208" s="638"/>
      <c r="RQH208" s="638"/>
      <c r="RQI208" s="638"/>
      <c r="RQJ208" s="638"/>
      <c r="RQK208" s="638"/>
      <c r="RQL208" s="638"/>
      <c r="RQM208" s="638"/>
      <c r="RQN208" s="638"/>
      <c r="RQO208" s="638"/>
      <c r="RQP208" s="638"/>
      <c r="RQQ208" s="638"/>
      <c r="RQR208" s="638"/>
      <c r="RQS208" s="638"/>
      <c r="RQT208" s="638"/>
      <c r="RQU208" s="638"/>
      <c r="RQV208" s="638"/>
      <c r="RQW208" s="638"/>
      <c r="RQX208" s="638"/>
      <c r="RQY208" s="638"/>
      <c r="RQZ208" s="638"/>
      <c r="RRA208" s="638"/>
      <c r="RRB208" s="638"/>
      <c r="RRC208" s="638"/>
      <c r="RRD208" s="638"/>
      <c r="RRE208" s="638"/>
      <c r="RRF208" s="638"/>
      <c r="RRG208" s="638"/>
      <c r="RRH208" s="638"/>
      <c r="RRI208" s="638"/>
      <c r="RRJ208" s="638"/>
      <c r="RRK208" s="638"/>
      <c r="RRL208" s="638"/>
      <c r="RRM208" s="638"/>
      <c r="RRN208" s="638"/>
      <c r="RRO208" s="638"/>
      <c r="RRP208" s="638"/>
      <c r="RRQ208" s="638"/>
      <c r="RRR208" s="638"/>
      <c r="RRS208" s="638"/>
      <c r="RRT208" s="638"/>
      <c r="RRU208" s="638"/>
      <c r="RRV208" s="638"/>
      <c r="RRW208" s="638"/>
      <c r="RRX208" s="638"/>
      <c r="RRY208" s="638"/>
      <c r="RRZ208" s="638"/>
      <c r="RSA208" s="638"/>
      <c r="RSB208" s="638"/>
      <c r="RSC208" s="638"/>
      <c r="RSD208" s="638"/>
      <c r="RSE208" s="638"/>
      <c r="RSF208" s="638"/>
      <c r="RSG208" s="638"/>
      <c r="RSH208" s="638"/>
      <c r="RSI208" s="638"/>
      <c r="RSJ208" s="638"/>
      <c r="RSK208" s="638"/>
      <c r="RSL208" s="638"/>
      <c r="RSM208" s="638"/>
      <c r="RSN208" s="638"/>
      <c r="RSO208" s="638"/>
      <c r="RSP208" s="638"/>
      <c r="RSQ208" s="638"/>
      <c r="RSR208" s="638"/>
      <c r="RSS208" s="638"/>
      <c r="RST208" s="638"/>
      <c r="RSU208" s="638"/>
      <c r="RSV208" s="638"/>
      <c r="RSW208" s="638"/>
      <c r="RSX208" s="638"/>
      <c r="RSY208" s="638"/>
      <c r="RSZ208" s="638"/>
      <c r="RTA208" s="638"/>
      <c r="RTB208" s="638"/>
      <c r="RTC208" s="638"/>
      <c r="RTD208" s="638"/>
      <c r="RTE208" s="638"/>
      <c r="RTF208" s="638"/>
      <c r="RTG208" s="638"/>
      <c r="RTH208" s="638"/>
      <c r="RTI208" s="638"/>
      <c r="RTJ208" s="638"/>
      <c r="RTK208" s="638"/>
      <c r="RTL208" s="638"/>
      <c r="RTM208" s="638"/>
      <c r="RTN208" s="638"/>
      <c r="RTO208" s="638"/>
      <c r="RTP208" s="638"/>
      <c r="RTQ208" s="638"/>
      <c r="RTR208" s="638"/>
      <c r="RTS208" s="638"/>
      <c r="RTT208" s="638"/>
      <c r="RTU208" s="638"/>
      <c r="RTV208" s="638"/>
      <c r="RTW208" s="638"/>
      <c r="RTX208" s="638"/>
      <c r="RTY208" s="638"/>
      <c r="RTZ208" s="638"/>
      <c r="RUA208" s="638"/>
      <c r="RUB208" s="638"/>
      <c r="RUC208" s="638"/>
      <c r="RUD208" s="638"/>
      <c r="RUE208" s="638"/>
      <c r="RUF208" s="638"/>
      <c r="RUG208" s="638"/>
      <c r="RUH208" s="638"/>
      <c r="RUI208" s="638"/>
      <c r="RUJ208" s="638"/>
      <c r="RUK208" s="638"/>
      <c r="RUL208" s="638"/>
      <c r="RUM208" s="638"/>
      <c r="RUN208" s="638"/>
      <c r="RUO208" s="638"/>
      <c r="RUP208" s="638"/>
      <c r="RUQ208" s="638"/>
      <c r="RUR208" s="638"/>
      <c r="RUS208" s="638"/>
      <c r="RUT208" s="638"/>
      <c r="RUU208" s="638"/>
      <c r="RUV208" s="638"/>
      <c r="RUW208" s="638"/>
      <c r="RUX208" s="638"/>
      <c r="RUY208" s="638"/>
      <c r="RUZ208" s="638"/>
      <c r="RVA208" s="638"/>
      <c r="RVB208" s="638"/>
      <c r="RVC208" s="638"/>
      <c r="RVD208" s="638"/>
      <c r="RVE208" s="638"/>
      <c r="RVF208" s="638"/>
      <c r="RVG208" s="638"/>
      <c r="RVH208" s="638"/>
      <c r="RVI208" s="638"/>
      <c r="RVJ208" s="638"/>
      <c r="RVK208" s="638"/>
      <c r="RVL208" s="638"/>
      <c r="RVM208" s="638"/>
      <c r="RVN208" s="638"/>
      <c r="RVO208" s="638"/>
      <c r="RVP208" s="638"/>
      <c r="RVQ208" s="638"/>
      <c r="RVR208" s="638"/>
      <c r="RVS208" s="638"/>
      <c r="RVT208" s="638"/>
      <c r="RVU208" s="638"/>
      <c r="RVV208" s="638"/>
      <c r="RVW208" s="638"/>
      <c r="RVX208" s="638"/>
      <c r="RVY208" s="638"/>
      <c r="RVZ208" s="638"/>
      <c r="RWA208" s="638"/>
      <c r="RWB208" s="638"/>
      <c r="RWC208" s="638"/>
      <c r="RWD208" s="638"/>
      <c r="RWE208" s="638"/>
      <c r="RWF208" s="638"/>
      <c r="RWG208" s="638"/>
      <c r="RWH208" s="638"/>
      <c r="RWI208" s="638"/>
      <c r="RWJ208" s="638"/>
      <c r="RWK208" s="638"/>
      <c r="RWL208" s="638"/>
      <c r="RWM208" s="638"/>
      <c r="RWN208" s="638"/>
      <c r="RWO208" s="638"/>
      <c r="RWP208" s="638"/>
      <c r="RWQ208" s="638"/>
      <c r="RWR208" s="638"/>
      <c r="RWS208" s="638"/>
      <c r="RWT208" s="638"/>
      <c r="RWU208" s="638"/>
      <c r="RWV208" s="638"/>
      <c r="RWW208" s="638"/>
      <c r="RWX208" s="638"/>
      <c r="RWY208" s="638"/>
      <c r="RWZ208" s="638"/>
      <c r="RXA208" s="638"/>
      <c r="RXB208" s="638"/>
      <c r="RXC208" s="638"/>
      <c r="RXD208" s="638"/>
      <c r="RXE208" s="638"/>
      <c r="RXF208" s="638"/>
      <c r="RXG208" s="638"/>
      <c r="RXH208" s="638"/>
      <c r="RXI208" s="638"/>
      <c r="RXJ208" s="638"/>
      <c r="RXK208" s="638"/>
      <c r="RXL208" s="638"/>
      <c r="RXM208" s="638"/>
      <c r="RXN208" s="638"/>
      <c r="RXO208" s="638"/>
      <c r="RXP208" s="638"/>
      <c r="RXQ208" s="638"/>
      <c r="RXR208" s="638"/>
      <c r="RXS208" s="638"/>
      <c r="RXT208" s="638"/>
      <c r="RXU208" s="638"/>
      <c r="RXV208" s="638"/>
      <c r="RXW208" s="638"/>
      <c r="RXX208" s="638"/>
      <c r="RXY208" s="638"/>
      <c r="RXZ208" s="638"/>
      <c r="RYA208" s="638"/>
      <c r="RYB208" s="638"/>
      <c r="RYC208" s="638"/>
      <c r="RYD208" s="638"/>
      <c r="RYE208" s="638"/>
      <c r="RYF208" s="638"/>
      <c r="RYG208" s="638"/>
      <c r="RYH208" s="638"/>
      <c r="RYI208" s="638"/>
      <c r="RYJ208" s="638"/>
      <c r="RYK208" s="638"/>
      <c r="RYL208" s="638"/>
      <c r="RYM208" s="638"/>
      <c r="RYN208" s="638"/>
      <c r="RYO208" s="638"/>
      <c r="RYP208" s="638"/>
      <c r="RYQ208" s="638"/>
      <c r="RYR208" s="638"/>
      <c r="RYS208" s="638"/>
      <c r="RYT208" s="638"/>
      <c r="RYU208" s="638"/>
      <c r="RYV208" s="638"/>
      <c r="RYW208" s="638"/>
      <c r="RYX208" s="638"/>
      <c r="RYY208" s="638"/>
      <c r="RYZ208" s="638"/>
      <c r="RZA208" s="638"/>
      <c r="RZB208" s="638"/>
      <c r="RZC208" s="638"/>
      <c r="RZD208" s="638"/>
      <c r="RZE208" s="638"/>
      <c r="RZF208" s="638"/>
      <c r="RZG208" s="638"/>
      <c r="RZH208" s="638"/>
      <c r="RZI208" s="638"/>
      <c r="RZJ208" s="638"/>
      <c r="RZK208" s="638"/>
      <c r="RZL208" s="638"/>
      <c r="RZM208" s="638"/>
      <c r="RZN208" s="638"/>
      <c r="RZO208" s="638"/>
      <c r="RZP208" s="638"/>
      <c r="RZQ208" s="638"/>
      <c r="RZR208" s="638"/>
      <c r="RZS208" s="638"/>
      <c r="RZT208" s="638"/>
      <c r="RZU208" s="638"/>
      <c r="RZV208" s="638"/>
      <c r="RZW208" s="638"/>
      <c r="RZX208" s="638"/>
      <c r="RZY208" s="638"/>
      <c r="RZZ208" s="638"/>
      <c r="SAA208" s="638"/>
      <c r="SAB208" s="638"/>
      <c r="SAC208" s="638"/>
      <c r="SAD208" s="638"/>
      <c r="SAE208" s="638"/>
      <c r="SAF208" s="638"/>
      <c r="SAG208" s="638"/>
      <c r="SAH208" s="638"/>
      <c r="SAI208" s="638"/>
      <c r="SAJ208" s="638"/>
      <c r="SAK208" s="638"/>
      <c r="SAL208" s="638"/>
      <c r="SAM208" s="638"/>
      <c r="SAN208" s="638"/>
      <c r="SAO208" s="638"/>
      <c r="SAP208" s="638"/>
      <c r="SAQ208" s="638"/>
      <c r="SAR208" s="638"/>
      <c r="SAS208" s="638"/>
      <c r="SAT208" s="638"/>
      <c r="SAU208" s="638"/>
      <c r="SAV208" s="638"/>
      <c r="SAW208" s="638"/>
      <c r="SAX208" s="638"/>
      <c r="SAY208" s="638"/>
      <c r="SAZ208" s="638"/>
      <c r="SBA208" s="638"/>
      <c r="SBB208" s="638"/>
      <c r="SBC208" s="638"/>
      <c r="SBD208" s="638"/>
      <c r="SBE208" s="638"/>
      <c r="SBF208" s="638"/>
      <c r="SBG208" s="638"/>
      <c r="SBH208" s="638"/>
      <c r="SBI208" s="638"/>
      <c r="SBJ208" s="638"/>
      <c r="SBK208" s="638"/>
      <c r="SBL208" s="638"/>
      <c r="SBM208" s="638"/>
      <c r="SBN208" s="638"/>
      <c r="SBO208" s="638"/>
      <c r="SBP208" s="638"/>
      <c r="SBQ208" s="638"/>
      <c r="SBR208" s="638"/>
      <c r="SBS208" s="638"/>
      <c r="SBT208" s="638"/>
      <c r="SBU208" s="638"/>
      <c r="SBV208" s="638"/>
      <c r="SBW208" s="638"/>
      <c r="SBX208" s="638"/>
      <c r="SBY208" s="638"/>
      <c r="SBZ208" s="638"/>
      <c r="SCA208" s="638"/>
      <c r="SCB208" s="638"/>
      <c r="SCC208" s="638"/>
      <c r="SCD208" s="638"/>
      <c r="SCE208" s="638"/>
      <c r="SCF208" s="638"/>
      <c r="SCG208" s="638"/>
      <c r="SCH208" s="638"/>
      <c r="SCI208" s="638"/>
      <c r="SCJ208" s="638"/>
      <c r="SCK208" s="638"/>
      <c r="SCL208" s="638"/>
      <c r="SCM208" s="638"/>
      <c r="SCN208" s="638"/>
      <c r="SCO208" s="638"/>
      <c r="SCP208" s="638"/>
      <c r="SCQ208" s="638"/>
      <c r="SCR208" s="638"/>
      <c r="SCS208" s="638"/>
      <c r="SCT208" s="638"/>
      <c r="SCU208" s="638"/>
      <c r="SCV208" s="638"/>
      <c r="SCW208" s="638"/>
      <c r="SCX208" s="638"/>
      <c r="SCY208" s="638"/>
      <c r="SCZ208" s="638"/>
      <c r="SDA208" s="638"/>
      <c r="SDB208" s="638"/>
      <c r="SDC208" s="638"/>
      <c r="SDD208" s="638"/>
      <c r="SDE208" s="638"/>
      <c r="SDF208" s="638"/>
      <c r="SDG208" s="638"/>
      <c r="SDH208" s="638"/>
      <c r="SDI208" s="638"/>
      <c r="SDJ208" s="638"/>
      <c r="SDK208" s="638"/>
      <c r="SDL208" s="638"/>
      <c r="SDM208" s="638"/>
      <c r="SDN208" s="638"/>
      <c r="SDO208" s="638"/>
      <c r="SDP208" s="638"/>
      <c r="SDQ208" s="638"/>
      <c r="SDR208" s="638"/>
      <c r="SDS208" s="638"/>
      <c r="SDT208" s="638"/>
      <c r="SDU208" s="638"/>
      <c r="SDV208" s="638"/>
      <c r="SDW208" s="638"/>
      <c r="SDX208" s="638"/>
      <c r="SDY208" s="638"/>
      <c r="SDZ208" s="638"/>
      <c r="SEA208" s="638"/>
      <c r="SEB208" s="638"/>
      <c r="SEC208" s="638"/>
      <c r="SED208" s="638"/>
      <c r="SEE208" s="638"/>
      <c r="SEF208" s="638"/>
      <c r="SEG208" s="638"/>
      <c r="SEH208" s="638"/>
      <c r="SEI208" s="638"/>
      <c r="SEJ208" s="638"/>
      <c r="SEK208" s="638"/>
      <c r="SEL208" s="638"/>
      <c r="SEM208" s="638"/>
      <c r="SEN208" s="638"/>
      <c r="SEO208" s="638"/>
      <c r="SEP208" s="638"/>
      <c r="SEQ208" s="638"/>
      <c r="SER208" s="638"/>
      <c r="SES208" s="638"/>
      <c r="SET208" s="638"/>
      <c r="SEU208" s="638"/>
      <c r="SEV208" s="638"/>
      <c r="SEW208" s="638"/>
      <c r="SEX208" s="638"/>
      <c r="SEY208" s="638"/>
      <c r="SEZ208" s="638"/>
      <c r="SFA208" s="638"/>
      <c r="SFB208" s="638"/>
      <c r="SFC208" s="638"/>
      <c r="SFD208" s="638"/>
      <c r="SFE208" s="638"/>
      <c r="SFF208" s="638"/>
      <c r="SFG208" s="638"/>
      <c r="SFH208" s="638"/>
      <c r="SFI208" s="638"/>
      <c r="SFJ208" s="638"/>
      <c r="SFK208" s="638"/>
      <c r="SFL208" s="638"/>
      <c r="SFM208" s="638"/>
      <c r="SFN208" s="638"/>
      <c r="SFO208" s="638"/>
      <c r="SFP208" s="638"/>
      <c r="SFQ208" s="638"/>
      <c r="SFR208" s="638"/>
      <c r="SFS208" s="638"/>
      <c r="SFT208" s="638"/>
      <c r="SFU208" s="638"/>
      <c r="SFV208" s="638"/>
      <c r="SFW208" s="638"/>
      <c r="SFX208" s="638"/>
      <c r="SFY208" s="638"/>
      <c r="SFZ208" s="638"/>
      <c r="SGA208" s="638"/>
      <c r="SGB208" s="638"/>
      <c r="SGC208" s="638"/>
      <c r="SGD208" s="638"/>
      <c r="SGE208" s="638"/>
      <c r="SGF208" s="638"/>
      <c r="SGG208" s="638"/>
      <c r="SGH208" s="638"/>
      <c r="SGI208" s="638"/>
      <c r="SGJ208" s="638"/>
      <c r="SGK208" s="638"/>
      <c r="SGL208" s="638"/>
      <c r="SGM208" s="638"/>
      <c r="SGN208" s="638"/>
      <c r="SGO208" s="638"/>
      <c r="SGP208" s="638"/>
      <c r="SGQ208" s="638"/>
      <c r="SGR208" s="638"/>
      <c r="SGS208" s="638"/>
      <c r="SGT208" s="638"/>
      <c r="SGU208" s="638"/>
      <c r="SGV208" s="638"/>
      <c r="SGW208" s="638"/>
      <c r="SGX208" s="638"/>
      <c r="SGY208" s="638"/>
      <c r="SGZ208" s="638"/>
      <c r="SHA208" s="638"/>
      <c r="SHB208" s="638"/>
      <c r="SHC208" s="638"/>
      <c r="SHD208" s="638"/>
      <c r="SHE208" s="638"/>
      <c r="SHF208" s="638"/>
      <c r="SHG208" s="638"/>
      <c r="SHH208" s="638"/>
      <c r="SHI208" s="638"/>
      <c r="SHJ208" s="638"/>
      <c r="SHK208" s="638"/>
      <c r="SHL208" s="638"/>
      <c r="SHM208" s="638"/>
      <c r="SHN208" s="638"/>
      <c r="SHO208" s="638"/>
      <c r="SHP208" s="638"/>
      <c r="SHQ208" s="638"/>
      <c r="SHR208" s="638"/>
      <c r="SHS208" s="638"/>
      <c r="SHT208" s="638"/>
      <c r="SHU208" s="638"/>
      <c r="SHV208" s="638"/>
      <c r="SHW208" s="638"/>
      <c r="SHX208" s="638"/>
      <c r="SHY208" s="638"/>
      <c r="SHZ208" s="638"/>
      <c r="SIA208" s="638"/>
      <c r="SIB208" s="638"/>
      <c r="SIC208" s="638"/>
      <c r="SID208" s="638"/>
      <c r="SIE208" s="638"/>
      <c r="SIF208" s="638"/>
      <c r="SIG208" s="638"/>
      <c r="SIH208" s="638"/>
      <c r="SII208" s="638"/>
      <c r="SIJ208" s="638"/>
      <c r="SIK208" s="638"/>
      <c r="SIL208" s="638"/>
      <c r="SIM208" s="638"/>
      <c r="SIN208" s="638"/>
      <c r="SIO208" s="638"/>
      <c r="SIP208" s="638"/>
      <c r="SIQ208" s="638"/>
      <c r="SIR208" s="638"/>
      <c r="SIS208" s="638"/>
      <c r="SIT208" s="638"/>
      <c r="SIU208" s="638"/>
      <c r="SIV208" s="638"/>
      <c r="SIW208" s="638"/>
      <c r="SIX208" s="638"/>
      <c r="SIY208" s="638"/>
      <c r="SIZ208" s="638"/>
      <c r="SJA208" s="638"/>
      <c r="SJB208" s="638"/>
      <c r="SJC208" s="638"/>
      <c r="SJD208" s="638"/>
      <c r="SJE208" s="638"/>
      <c r="SJF208" s="638"/>
      <c r="SJG208" s="638"/>
      <c r="SJH208" s="638"/>
      <c r="SJI208" s="638"/>
      <c r="SJJ208" s="638"/>
      <c r="SJK208" s="638"/>
      <c r="SJL208" s="638"/>
      <c r="SJM208" s="638"/>
      <c r="SJN208" s="638"/>
      <c r="SJO208" s="638"/>
      <c r="SJP208" s="638"/>
      <c r="SJQ208" s="638"/>
      <c r="SJR208" s="638"/>
      <c r="SJS208" s="638"/>
      <c r="SJT208" s="638"/>
      <c r="SJU208" s="638"/>
      <c r="SJV208" s="638"/>
      <c r="SJW208" s="638"/>
      <c r="SJX208" s="638"/>
      <c r="SJY208" s="638"/>
      <c r="SJZ208" s="638"/>
      <c r="SKA208" s="638"/>
      <c r="SKB208" s="638"/>
      <c r="SKC208" s="638"/>
      <c r="SKD208" s="638"/>
      <c r="SKE208" s="638"/>
      <c r="SKF208" s="638"/>
      <c r="SKG208" s="638"/>
      <c r="SKH208" s="638"/>
      <c r="SKI208" s="638"/>
      <c r="SKJ208" s="638"/>
      <c r="SKK208" s="638"/>
      <c r="SKL208" s="638"/>
      <c r="SKM208" s="638"/>
      <c r="SKN208" s="638"/>
      <c r="SKO208" s="638"/>
      <c r="SKP208" s="638"/>
      <c r="SKQ208" s="638"/>
      <c r="SKR208" s="638"/>
      <c r="SKS208" s="638"/>
      <c r="SKT208" s="638"/>
      <c r="SKU208" s="638"/>
      <c r="SKV208" s="638"/>
      <c r="SKW208" s="638"/>
      <c r="SKX208" s="638"/>
      <c r="SKY208" s="638"/>
      <c r="SKZ208" s="638"/>
      <c r="SLA208" s="638"/>
      <c r="SLB208" s="638"/>
      <c r="SLC208" s="638"/>
      <c r="SLD208" s="638"/>
      <c r="SLE208" s="638"/>
      <c r="SLF208" s="638"/>
      <c r="SLG208" s="638"/>
      <c r="SLH208" s="638"/>
      <c r="SLI208" s="638"/>
      <c r="SLJ208" s="638"/>
      <c r="SLK208" s="638"/>
      <c r="SLL208" s="638"/>
      <c r="SLM208" s="638"/>
      <c r="SLN208" s="638"/>
      <c r="SLO208" s="638"/>
      <c r="SLP208" s="638"/>
      <c r="SLQ208" s="638"/>
      <c r="SLR208" s="638"/>
      <c r="SLS208" s="638"/>
      <c r="SLT208" s="638"/>
      <c r="SLU208" s="638"/>
      <c r="SLV208" s="638"/>
      <c r="SLW208" s="638"/>
      <c r="SLX208" s="638"/>
      <c r="SLY208" s="638"/>
      <c r="SLZ208" s="638"/>
      <c r="SMA208" s="638"/>
      <c r="SMB208" s="638"/>
      <c r="SMC208" s="638"/>
      <c r="SMD208" s="638"/>
      <c r="SME208" s="638"/>
      <c r="SMF208" s="638"/>
      <c r="SMG208" s="638"/>
      <c r="SMH208" s="638"/>
      <c r="SMI208" s="638"/>
      <c r="SMJ208" s="638"/>
      <c r="SMK208" s="638"/>
      <c r="SML208" s="638"/>
      <c r="SMM208" s="638"/>
      <c r="SMN208" s="638"/>
      <c r="SMO208" s="638"/>
      <c r="SMP208" s="638"/>
      <c r="SMQ208" s="638"/>
      <c r="SMR208" s="638"/>
      <c r="SMS208" s="638"/>
      <c r="SMT208" s="638"/>
      <c r="SMU208" s="638"/>
      <c r="SMV208" s="638"/>
      <c r="SMW208" s="638"/>
      <c r="SMX208" s="638"/>
      <c r="SMY208" s="638"/>
      <c r="SMZ208" s="638"/>
      <c r="SNA208" s="638"/>
      <c r="SNB208" s="638"/>
      <c r="SNC208" s="638"/>
      <c r="SND208" s="638"/>
      <c r="SNE208" s="638"/>
      <c r="SNF208" s="638"/>
      <c r="SNG208" s="638"/>
      <c r="SNH208" s="638"/>
      <c r="SNI208" s="638"/>
      <c r="SNJ208" s="638"/>
      <c r="SNK208" s="638"/>
      <c r="SNL208" s="638"/>
      <c r="SNM208" s="638"/>
      <c r="SNN208" s="638"/>
      <c r="SNO208" s="638"/>
      <c r="SNP208" s="638"/>
      <c r="SNQ208" s="638"/>
      <c r="SNR208" s="638"/>
      <c r="SNS208" s="638"/>
      <c r="SNT208" s="638"/>
      <c r="SNU208" s="638"/>
      <c r="SNV208" s="638"/>
      <c r="SNW208" s="638"/>
      <c r="SNX208" s="638"/>
      <c r="SNY208" s="638"/>
      <c r="SNZ208" s="638"/>
      <c r="SOA208" s="638"/>
      <c r="SOB208" s="638"/>
      <c r="SOC208" s="638"/>
      <c r="SOD208" s="638"/>
      <c r="SOE208" s="638"/>
      <c r="SOF208" s="638"/>
      <c r="SOG208" s="638"/>
      <c r="SOH208" s="638"/>
      <c r="SOI208" s="638"/>
      <c r="SOJ208" s="638"/>
      <c r="SOK208" s="638"/>
      <c r="SOL208" s="638"/>
      <c r="SOM208" s="638"/>
      <c r="SON208" s="638"/>
      <c r="SOO208" s="638"/>
      <c r="SOP208" s="638"/>
      <c r="SOQ208" s="638"/>
      <c r="SOR208" s="638"/>
      <c r="SOS208" s="638"/>
      <c r="SOT208" s="638"/>
      <c r="SOU208" s="638"/>
      <c r="SOV208" s="638"/>
      <c r="SOW208" s="638"/>
      <c r="SOX208" s="638"/>
      <c r="SOY208" s="638"/>
      <c r="SOZ208" s="638"/>
      <c r="SPA208" s="638"/>
      <c r="SPB208" s="638"/>
      <c r="SPC208" s="638"/>
      <c r="SPD208" s="638"/>
      <c r="SPE208" s="638"/>
      <c r="SPF208" s="638"/>
      <c r="SPG208" s="638"/>
      <c r="SPH208" s="638"/>
      <c r="SPI208" s="638"/>
      <c r="SPJ208" s="638"/>
      <c r="SPK208" s="638"/>
      <c r="SPL208" s="638"/>
      <c r="SPM208" s="638"/>
      <c r="SPN208" s="638"/>
      <c r="SPO208" s="638"/>
      <c r="SPP208" s="638"/>
      <c r="SPQ208" s="638"/>
      <c r="SPR208" s="638"/>
      <c r="SPS208" s="638"/>
      <c r="SPT208" s="638"/>
      <c r="SPU208" s="638"/>
      <c r="SPV208" s="638"/>
      <c r="SPW208" s="638"/>
      <c r="SPX208" s="638"/>
      <c r="SPY208" s="638"/>
      <c r="SPZ208" s="638"/>
      <c r="SQA208" s="638"/>
      <c r="SQB208" s="638"/>
      <c r="SQC208" s="638"/>
      <c r="SQD208" s="638"/>
      <c r="SQE208" s="638"/>
      <c r="SQF208" s="638"/>
      <c r="SQG208" s="638"/>
      <c r="SQH208" s="638"/>
      <c r="SQI208" s="638"/>
      <c r="SQJ208" s="638"/>
      <c r="SQK208" s="638"/>
      <c r="SQL208" s="638"/>
      <c r="SQM208" s="638"/>
      <c r="SQN208" s="638"/>
      <c r="SQO208" s="638"/>
      <c r="SQP208" s="638"/>
      <c r="SQQ208" s="638"/>
      <c r="SQR208" s="638"/>
      <c r="SQS208" s="638"/>
      <c r="SQT208" s="638"/>
      <c r="SQU208" s="638"/>
      <c r="SQV208" s="638"/>
      <c r="SQW208" s="638"/>
      <c r="SQX208" s="638"/>
      <c r="SQY208" s="638"/>
      <c r="SQZ208" s="638"/>
      <c r="SRA208" s="638"/>
      <c r="SRB208" s="638"/>
      <c r="SRC208" s="638"/>
      <c r="SRD208" s="638"/>
      <c r="SRE208" s="638"/>
      <c r="SRF208" s="638"/>
      <c r="SRG208" s="638"/>
      <c r="SRH208" s="638"/>
      <c r="SRI208" s="638"/>
      <c r="SRJ208" s="638"/>
      <c r="SRK208" s="638"/>
      <c r="SRL208" s="638"/>
      <c r="SRM208" s="638"/>
      <c r="SRN208" s="638"/>
      <c r="SRO208" s="638"/>
      <c r="SRP208" s="638"/>
      <c r="SRQ208" s="638"/>
      <c r="SRR208" s="638"/>
      <c r="SRS208" s="638"/>
      <c r="SRT208" s="638"/>
      <c r="SRU208" s="638"/>
      <c r="SRV208" s="638"/>
      <c r="SRW208" s="638"/>
      <c r="SRX208" s="638"/>
      <c r="SRY208" s="638"/>
      <c r="SRZ208" s="638"/>
      <c r="SSA208" s="638"/>
      <c r="SSB208" s="638"/>
      <c r="SSC208" s="638"/>
      <c r="SSD208" s="638"/>
      <c r="SSE208" s="638"/>
      <c r="SSF208" s="638"/>
      <c r="SSG208" s="638"/>
      <c r="SSH208" s="638"/>
      <c r="SSI208" s="638"/>
      <c r="SSJ208" s="638"/>
      <c r="SSK208" s="638"/>
      <c r="SSL208" s="638"/>
      <c r="SSM208" s="638"/>
      <c r="SSN208" s="638"/>
      <c r="SSO208" s="638"/>
      <c r="SSP208" s="638"/>
      <c r="SSQ208" s="638"/>
      <c r="SSR208" s="638"/>
      <c r="SSS208" s="638"/>
      <c r="SST208" s="638"/>
      <c r="SSU208" s="638"/>
      <c r="SSV208" s="638"/>
      <c r="SSW208" s="638"/>
      <c r="SSX208" s="638"/>
      <c r="SSY208" s="638"/>
      <c r="SSZ208" s="638"/>
      <c r="STA208" s="638"/>
      <c r="STB208" s="638"/>
      <c r="STC208" s="638"/>
      <c r="STD208" s="638"/>
      <c r="STE208" s="638"/>
      <c r="STF208" s="638"/>
      <c r="STG208" s="638"/>
      <c r="STH208" s="638"/>
      <c r="STI208" s="638"/>
      <c r="STJ208" s="638"/>
      <c r="STK208" s="638"/>
      <c r="STL208" s="638"/>
      <c r="STM208" s="638"/>
      <c r="STN208" s="638"/>
      <c r="STO208" s="638"/>
      <c r="STP208" s="638"/>
      <c r="STQ208" s="638"/>
      <c r="STR208" s="638"/>
      <c r="STS208" s="638"/>
      <c r="STT208" s="638"/>
      <c r="STU208" s="638"/>
      <c r="STV208" s="638"/>
      <c r="STW208" s="638"/>
      <c r="STX208" s="638"/>
      <c r="STY208" s="638"/>
      <c r="STZ208" s="638"/>
      <c r="SUA208" s="638"/>
      <c r="SUB208" s="638"/>
      <c r="SUC208" s="638"/>
      <c r="SUD208" s="638"/>
      <c r="SUE208" s="638"/>
      <c r="SUF208" s="638"/>
      <c r="SUG208" s="638"/>
      <c r="SUH208" s="638"/>
      <c r="SUI208" s="638"/>
      <c r="SUJ208" s="638"/>
      <c r="SUK208" s="638"/>
      <c r="SUL208" s="638"/>
      <c r="SUM208" s="638"/>
      <c r="SUN208" s="638"/>
      <c r="SUO208" s="638"/>
      <c r="SUP208" s="638"/>
      <c r="SUQ208" s="638"/>
      <c r="SUR208" s="638"/>
      <c r="SUS208" s="638"/>
      <c r="SUT208" s="638"/>
      <c r="SUU208" s="638"/>
      <c r="SUV208" s="638"/>
      <c r="SUW208" s="638"/>
      <c r="SUX208" s="638"/>
      <c r="SUY208" s="638"/>
      <c r="SUZ208" s="638"/>
      <c r="SVA208" s="638"/>
      <c r="SVB208" s="638"/>
      <c r="SVC208" s="638"/>
      <c r="SVD208" s="638"/>
      <c r="SVE208" s="638"/>
      <c r="SVF208" s="638"/>
      <c r="SVG208" s="638"/>
      <c r="SVH208" s="638"/>
      <c r="SVI208" s="638"/>
      <c r="SVJ208" s="638"/>
      <c r="SVK208" s="638"/>
      <c r="SVL208" s="638"/>
      <c r="SVM208" s="638"/>
      <c r="SVN208" s="638"/>
      <c r="SVO208" s="638"/>
      <c r="SVP208" s="638"/>
      <c r="SVQ208" s="638"/>
      <c r="SVR208" s="638"/>
      <c r="SVS208" s="638"/>
      <c r="SVT208" s="638"/>
      <c r="SVU208" s="638"/>
      <c r="SVV208" s="638"/>
      <c r="SVW208" s="638"/>
      <c r="SVX208" s="638"/>
      <c r="SVY208" s="638"/>
      <c r="SVZ208" s="638"/>
      <c r="SWA208" s="638"/>
      <c r="SWB208" s="638"/>
      <c r="SWC208" s="638"/>
      <c r="SWD208" s="638"/>
      <c r="SWE208" s="638"/>
      <c r="SWF208" s="638"/>
      <c r="SWG208" s="638"/>
      <c r="SWH208" s="638"/>
      <c r="SWI208" s="638"/>
      <c r="SWJ208" s="638"/>
      <c r="SWK208" s="638"/>
      <c r="SWL208" s="638"/>
      <c r="SWM208" s="638"/>
      <c r="SWN208" s="638"/>
      <c r="SWO208" s="638"/>
      <c r="SWP208" s="638"/>
      <c r="SWQ208" s="638"/>
      <c r="SWR208" s="638"/>
      <c r="SWS208" s="638"/>
      <c r="SWT208" s="638"/>
      <c r="SWU208" s="638"/>
      <c r="SWV208" s="638"/>
      <c r="SWW208" s="638"/>
      <c r="SWX208" s="638"/>
      <c r="SWY208" s="638"/>
      <c r="SWZ208" s="638"/>
      <c r="SXA208" s="638"/>
      <c r="SXB208" s="638"/>
      <c r="SXC208" s="638"/>
      <c r="SXD208" s="638"/>
      <c r="SXE208" s="638"/>
      <c r="SXF208" s="638"/>
      <c r="SXG208" s="638"/>
      <c r="SXH208" s="638"/>
      <c r="SXI208" s="638"/>
      <c r="SXJ208" s="638"/>
      <c r="SXK208" s="638"/>
      <c r="SXL208" s="638"/>
      <c r="SXM208" s="638"/>
      <c r="SXN208" s="638"/>
      <c r="SXO208" s="638"/>
      <c r="SXP208" s="638"/>
      <c r="SXQ208" s="638"/>
      <c r="SXR208" s="638"/>
      <c r="SXS208" s="638"/>
      <c r="SXT208" s="638"/>
      <c r="SXU208" s="638"/>
      <c r="SXV208" s="638"/>
      <c r="SXW208" s="638"/>
      <c r="SXX208" s="638"/>
      <c r="SXY208" s="638"/>
      <c r="SXZ208" s="638"/>
      <c r="SYA208" s="638"/>
      <c r="SYB208" s="638"/>
      <c r="SYC208" s="638"/>
      <c r="SYD208" s="638"/>
      <c r="SYE208" s="638"/>
      <c r="SYF208" s="638"/>
      <c r="SYG208" s="638"/>
      <c r="SYH208" s="638"/>
      <c r="SYI208" s="638"/>
      <c r="SYJ208" s="638"/>
      <c r="SYK208" s="638"/>
      <c r="SYL208" s="638"/>
      <c r="SYM208" s="638"/>
      <c r="SYN208" s="638"/>
      <c r="SYO208" s="638"/>
      <c r="SYP208" s="638"/>
      <c r="SYQ208" s="638"/>
      <c r="SYR208" s="638"/>
      <c r="SYS208" s="638"/>
      <c r="SYT208" s="638"/>
      <c r="SYU208" s="638"/>
      <c r="SYV208" s="638"/>
      <c r="SYW208" s="638"/>
      <c r="SYX208" s="638"/>
      <c r="SYY208" s="638"/>
      <c r="SYZ208" s="638"/>
      <c r="SZA208" s="638"/>
      <c r="SZB208" s="638"/>
      <c r="SZC208" s="638"/>
      <c r="SZD208" s="638"/>
      <c r="SZE208" s="638"/>
      <c r="SZF208" s="638"/>
      <c r="SZG208" s="638"/>
      <c r="SZH208" s="638"/>
      <c r="SZI208" s="638"/>
      <c r="SZJ208" s="638"/>
      <c r="SZK208" s="638"/>
      <c r="SZL208" s="638"/>
      <c r="SZM208" s="638"/>
      <c r="SZN208" s="638"/>
      <c r="SZO208" s="638"/>
      <c r="SZP208" s="638"/>
      <c r="SZQ208" s="638"/>
      <c r="SZR208" s="638"/>
      <c r="SZS208" s="638"/>
      <c r="SZT208" s="638"/>
      <c r="SZU208" s="638"/>
      <c r="SZV208" s="638"/>
      <c r="SZW208" s="638"/>
      <c r="SZX208" s="638"/>
      <c r="SZY208" s="638"/>
      <c r="SZZ208" s="638"/>
      <c r="TAA208" s="638"/>
      <c r="TAB208" s="638"/>
      <c r="TAC208" s="638"/>
      <c r="TAD208" s="638"/>
      <c r="TAE208" s="638"/>
      <c r="TAF208" s="638"/>
      <c r="TAG208" s="638"/>
      <c r="TAH208" s="638"/>
      <c r="TAI208" s="638"/>
      <c r="TAJ208" s="638"/>
      <c r="TAK208" s="638"/>
      <c r="TAL208" s="638"/>
      <c r="TAM208" s="638"/>
      <c r="TAN208" s="638"/>
      <c r="TAO208" s="638"/>
      <c r="TAP208" s="638"/>
      <c r="TAQ208" s="638"/>
      <c r="TAR208" s="638"/>
      <c r="TAS208" s="638"/>
      <c r="TAT208" s="638"/>
      <c r="TAU208" s="638"/>
      <c r="TAV208" s="638"/>
      <c r="TAW208" s="638"/>
      <c r="TAX208" s="638"/>
      <c r="TAY208" s="638"/>
      <c r="TAZ208" s="638"/>
      <c r="TBA208" s="638"/>
      <c r="TBB208" s="638"/>
      <c r="TBC208" s="638"/>
      <c r="TBD208" s="638"/>
      <c r="TBE208" s="638"/>
      <c r="TBF208" s="638"/>
      <c r="TBG208" s="638"/>
      <c r="TBH208" s="638"/>
      <c r="TBI208" s="638"/>
      <c r="TBJ208" s="638"/>
      <c r="TBK208" s="638"/>
      <c r="TBL208" s="638"/>
      <c r="TBM208" s="638"/>
      <c r="TBN208" s="638"/>
      <c r="TBO208" s="638"/>
      <c r="TBP208" s="638"/>
      <c r="TBQ208" s="638"/>
      <c r="TBR208" s="638"/>
      <c r="TBS208" s="638"/>
      <c r="TBT208" s="638"/>
      <c r="TBU208" s="638"/>
      <c r="TBV208" s="638"/>
      <c r="TBW208" s="638"/>
      <c r="TBX208" s="638"/>
      <c r="TBY208" s="638"/>
      <c r="TBZ208" s="638"/>
      <c r="TCA208" s="638"/>
      <c r="TCB208" s="638"/>
      <c r="TCC208" s="638"/>
      <c r="TCD208" s="638"/>
      <c r="TCE208" s="638"/>
      <c r="TCF208" s="638"/>
      <c r="TCG208" s="638"/>
      <c r="TCH208" s="638"/>
      <c r="TCI208" s="638"/>
      <c r="TCJ208" s="638"/>
      <c r="TCK208" s="638"/>
      <c r="TCL208" s="638"/>
      <c r="TCM208" s="638"/>
      <c r="TCN208" s="638"/>
      <c r="TCO208" s="638"/>
      <c r="TCP208" s="638"/>
      <c r="TCQ208" s="638"/>
      <c r="TCR208" s="638"/>
      <c r="TCS208" s="638"/>
      <c r="TCT208" s="638"/>
      <c r="TCU208" s="638"/>
      <c r="TCV208" s="638"/>
      <c r="TCW208" s="638"/>
      <c r="TCX208" s="638"/>
      <c r="TCY208" s="638"/>
      <c r="TCZ208" s="638"/>
      <c r="TDA208" s="638"/>
      <c r="TDB208" s="638"/>
      <c r="TDC208" s="638"/>
      <c r="TDD208" s="638"/>
      <c r="TDE208" s="638"/>
      <c r="TDF208" s="638"/>
      <c r="TDG208" s="638"/>
      <c r="TDH208" s="638"/>
      <c r="TDI208" s="638"/>
      <c r="TDJ208" s="638"/>
      <c r="TDK208" s="638"/>
      <c r="TDL208" s="638"/>
      <c r="TDM208" s="638"/>
      <c r="TDN208" s="638"/>
      <c r="TDO208" s="638"/>
      <c r="TDP208" s="638"/>
      <c r="TDQ208" s="638"/>
      <c r="TDR208" s="638"/>
      <c r="TDS208" s="638"/>
      <c r="TDT208" s="638"/>
      <c r="TDU208" s="638"/>
      <c r="TDV208" s="638"/>
      <c r="TDW208" s="638"/>
      <c r="TDX208" s="638"/>
      <c r="TDY208" s="638"/>
      <c r="TDZ208" s="638"/>
      <c r="TEA208" s="638"/>
      <c r="TEB208" s="638"/>
      <c r="TEC208" s="638"/>
      <c r="TED208" s="638"/>
      <c r="TEE208" s="638"/>
      <c r="TEF208" s="638"/>
      <c r="TEG208" s="638"/>
      <c r="TEH208" s="638"/>
      <c r="TEI208" s="638"/>
      <c r="TEJ208" s="638"/>
      <c r="TEK208" s="638"/>
      <c r="TEL208" s="638"/>
      <c r="TEM208" s="638"/>
      <c r="TEN208" s="638"/>
      <c r="TEO208" s="638"/>
      <c r="TEP208" s="638"/>
      <c r="TEQ208" s="638"/>
      <c r="TER208" s="638"/>
      <c r="TES208" s="638"/>
      <c r="TET208" s="638"/>
      <c r="TEU208" s="638"/>
      <c r="TEV208" s="638"/>
      <c r="TEW208" s="638"/>
      <c r="TEX208" s="638"/>
      <c r="TEY208" s="638"/>
      <c r="TEZ208" s="638"/>
      <c r="TFA208" s="638"/>
      <c r="TFB208" s="638"/>
      <c r="TFC208" s="638"/>
      <c r="TFD208" s="638"/>
      <c r="TFE208" s="638"/>
      <c r="TFF208" s="638"/>
      <c r="TFG208" s="638"/>
      <c r="TFH208" s="638"/>
      <c r="TFI208" s="638"/>
      <c r="TFJ208" s="638"/>
      <c r="TFK208" s="638"/>
      <c r="TFL208" s="638"/>
      <c r="TFM208" s="638"/>
      <c r="TFN208" s="638"/>
      <c r="TFO208" s="638"/>
      <c r="TFP208" s="638"/>
      <c r="TFQ208" s="638"/>
      <c r="TFR208" s="638"/>
      <c r="TFS208" s="638"/>
      <c r="TFT208" s="638"/>
      <c r="TFU208" s="638"/>
      <c r="TFV208" s="638"/>
      <c r="TFW208" s="638"/>
      <c r="TFX208" s="638"/>
      <c r="TFY208" s="638"/>
      <c r="TFZ208" s="638"/>
      <c r="TGA208" s="638"/>
      <c r="TGB208" s="638"/>
      <c r="TGC208" s="638"/>
      <c r="TGD208" s="638"/>
      <c r="TGE208" s="638"/>
      <c r="TGF208" s="638"/>
      <c r="TGG208" s="638"/>
      <c r="TGH208" s="638"/>
      <c r="TGI208" s="638"/>
      <c r="TGJ208" s="638"/>
      <c r="TGK208" s="638"/>
      <c r="TGL208" s="638"/>
      <c r="TGM208" s="638"/>
      <c r="TGN208" s="638"/>
      <c r="TGO208" s="638"/>
      <c r="TGP208" s="638"/>
      <c r="TGQ208" s="638"/>
      <c r="TGR208" s="638"/>
      <c r="TGS208" s="638"/>
      <c r="TGT208" s="638"/>
      <c r="TGU208" s="638"/>
      <c r="TGV208" s="638"/>
      <c r="TGW208" s="638"/>
      <c r="TGX208" s="638"/>
      <c r="TGY208" s="638"/>
      <c r="TGZ208" s="638"/>
      <c r="THA208" s="638"/>
      <c r="THB208" s="638"/>
      <c r="THC208" s="638"/>
      <c r="THD208" s="638"/>
      <c r="THE208" s="638"/>
      <c r="THF208" s="638"/>
      <c r="THG208" s="638"/>
      <c r="THH208" s="638"/>
      <c r="THI208" s="638"/>
      <c r="THJ208" s="638"/>
      <c r="THK208" s="638"/>
      <c r="THL208" s="638"/>
      <c r="THM208" s="638"/>
      <c r="THN208" s="638"/>
      <c r="THO208" s="638"/>
      <c r="THP208" s="638"/>
      <c r="THQ208" s="638"/>
      <c r="THR208" s="638"/>
      <c r="THS208" s="638"/>
      <c r="THT208" s="638"/>
      <c r="THU208" s="638"/>
      <c r="THV208" s="638"/>
      <c r="THW208" s="638"/>
      <c r="THX208" s="638"/>
      <c r="THY208" s="638"/>
      <c r="THZ208" s="638"/>
      <c r="TIA208" s="638"/>
      <c r="TIB208" s="638"/>
      <c r="TIC208" s="638"/>
      <c r="TID208" s="638"/>
      <c r="TIE208" s="638"/>
      <c r="TIF208" s="638"/>
      <c r="TIG208" s="638"/>
      <c r="TIH208" s="638"/>
      <c r="TII208" s="638"/>
      <c r="TIJ208" s="638"/>
      <c r="TIK208" s="638"/>
      <c r="TIL208" s="638"/>
      <c r="TIM208" s="638"/>
      <c r="TIN208" s="638"/>
      <c r="TIO208" s="638"/>
      <c r="TIP208" s="638"/>
      <c r="TIQ208" s="638"/>
      <c r="TIR208" s="638"/>
      <c r="TIS208" s="638"/>
      <c r="TIT208" s="638"/>
      <c r="TIU208" s="638"/>
      <c r="TIV208" s="638"/>
      <c r="TIW208" s="638"/>
      <c r="TIX208" s="638"/>
      <c r="TIY208" s="638"/>
      <c r="TIZ208" s="638"/>
      <c r="TJA208" s="638"/>
      <c r="TJB208" s="638"/>
      <c r="TJC208" s="638"/>
      <c r="TJD208" s="638"/>
      <c r="TJE208" s="638"/>
      <c r="TJF208" s="638"/>
      <c r="TJG208" s="638"/>
      <c r="TJH208" s="638"/>
      <c r="TJI208" s="638"/>
      <c r="TJJ208" s="638"/>
      <c r="TJK208" s="638"/>
      <c r="TJL208" s="638"/>
      <c r="TJM208" s="638"/>
      <c r="TJN208" s="638"/>
      <c r="TJO208" s="638"/>
      <c r="TJP208" s="638"/>
      <c r="TJQ208" s="638"/>
      <c r="TJR208" s="638"/>
      <c r="TJS208" s="638"/>
      <c r="TJT208" s="638"/>
      <c r="TJU208" s="638"/>
      <c r="TJV208" s="638"/>
      <c r="TJW208" s="638"/>
      <c r="TJX208" s="638"/>
      <c r="TJY208" s="638"/>
      <c r="TJZ208" s="638"/>
      <c r="TKA208" s="638"/>
      <c r="TKB208" s="638"/>
      <c r="TKC208" s="638"/>
      <c r="TKD208" s="638"/>
      <c r="TKE208" s="638"/>
      <c r="TKF208" s="638"/>
      <c r="TKG208" s="638"/>
      <c r="TKH208" s="638"/>
      <c r="TKI208" s="638"/>
      <c r="TKJ208" s="638"/>
      <c r="TKK208" s="638"/>
      <c r="TKL208" s="638"/>
      <c r="TKM208" s="638"/>
      <c r="TKN208" s="638"/>
      <c r="TKO208" s="638"/>
      <c r="TKP208" s="638"/>
      <c r="TKQ208" s="638"/>
      <c r="TKR208" s="638"/>
      <c r="TKS208" s="638"/>
      <c r="TKT208" s="638"/>
      <c r="TKU208" s="638"/>
      <c r="TKV208" s="638"/>
      <c r="TKW208" s="638"/>
      <c r="TKX208" s="638"/>
      <c r="TKY208" s="638"/>
      <c r="TKZ208" s="638"/>
      <c r="TLA208" s="638"/>
      <c r="TLB208" s="638"/>
      <c r="TLC208" s="638"/>
      <c r="TLD208" s="638"/>
      <c r="TLE208" s="638"/>
      <c r="TLF208" s="638"/>
      <c r="TLG208" s="638"/>
      <c r="TLH208" s="638"/>
      <c r="TLI208" s="638"/>
      <c r="TLJ208" s="638"/>
      <c r="TLK208" s="638"/>
      <c r="TLL208" s="638"/>
      <c r="TLM208" s="638"/>
      <c r="TLN208" s="638"/>
      <c r="TLO208" s="638"/>
      <c r="TLP208" s="638"/>
      <c r="TLQ208" s="638"/>
      <c r="TLR208" s="638"/>
      <c r="TLS208" s="638"/>
      <c r="TLT208" s="638"/>
      <c r="TLU208" s="638"/>
      <c r="TLV208" s="638"/>
      <c r="TLW208" s="638"/>
      <c r="TLX208" s="638"/>
      <c r="TLY208" s="638"/>
      <c r="TLZ208" s="638"/>
      <c r="TMA208" s="638"/>
      <c r="TMB208" s="638"/>
      <c r="TMC208" s="638"/>
      <c r="TMD208" s="638"/>
      <c r="TME208" s="638"/>
      <c r="TMF208" s="638"/>
      <c r="TMG208" s="638"/>
      <c r="TMH208" s="638"/>
      <c r="TMI208" s="638"/>
      <c r="TMJ208" s="638"/>
      <c r="TMK208" s="638"/>
      <c r="TML208" s="638"/>
      <c r="TMM208" s="638"/>
      <c r="TMN208" s="638"/>
      <c r="TMO208" s="638"/>
      <c r="TMP208" s="638"/>
      <c r="TMQ208" s="638"/>
      <c r="TMR208" s="638"/>
      <c r="TMS208" s="638"/>
      <c r="TMT208" s="638"/>
      <c r="TMU208" s="638"/>
      <c r="TMV208" s="638"/>
      <c r="TMW208" s="638"/>
      <c r="TMX208" s="638"/>
      <c r="TMY208" s="638"/>
      <c r="TMZ208" s="638"/>
      <c r="TNA208" s="638"/>
      <c r="TNB208" s="638"/>
      <c r="TNC208" s="638"/>
      <c r="TND208" s="638"/>
      <c r="TNE208" s="638"/>
      <c r="TNF208" s="638"/>
      <c r="TNG208" s="638"/>
      <c r="TNH208" s="638"/>
      <c r="TNI208" s="638"/>
      <c r="TNJ208" s="638"/>
      <c r="TNK208" s="638"/>
      <c r="TNL208" s="638"/>
      <c r="TNM208" s="638"/>
      <c r="TNN208" s="638"/>
      <c r="TNO208" s="638"/>
      <c r="TNP208" s="638"/>
      <c r="TNQ208" s="638"/>
      <c r="TNR208" s="638"/>
      <c r="TNS208" s="638"/>
      <c r="TNT208" s="638"/>
      <c r="TNU208" s="638"/>
      <c r="TNV208" s="638"/>
      <c r="TNW208" s="638"/>
      <c r="TNX208" s="638"/>
      <c r="TNY208" s="638"/>
      <c r="TNZ208" s="638"/>
      <c r="TOA208" s="638"/>
      <c r="TOB208" s="638"/>
      <c r="TOC208" s="638"/>
      <c r="TOD208" s="638"/>
      <c r="TOE208" s="638"/>
      <c r="TOF208" s="638"/>
      <c r="TOG208" s="638"/>
      <c r="TOH208" s="638"/>
      <c r="TOI208" s="638"/>
      <c r="TOJ208" s="638"/>
      <c r="TOK208" s="638"/>
      <c r="TOL208" s="638"/>
      <c r="TOM208" s="638"/>
      <c r="TON208" s="638"/>
      <c r="TOO208" s="638"/>
      <c r="TOP208" s="638"/>
      <c r="TOQ208" s="638"/>
      <c r="TOR208" s="638"/>
      <c r="TOS208" s="638"/>
      <c r="TOT208" s="638"/>
      <c r="TOU208" s="638"/>
      <c r="TOV208" s="638"/>
      <c r="TOW208" s="638"/>
      <c r="TOX208" s="638"/>
      <c r="TOY208" s="638"/>
      <c r="TOZ208" s="638"/>
      <c r="TPA208" s="638"/>
      <c r="TPB208" s="638"/>
      <c r="TPC208" s="638"/>
      <c r="TPD208" s="638"/>
      <c r="TPE208" s="638"/>
      <c r="TPF208" s="638"/>
      <c r="TPG208" s="638"/>
      <c r="TPH208" s="638"/>
      <c r="TPI208" s="638"/>
      <c r="TPJ208" s="638"/>
      <c r="TPK208" s="638"/>
      <c r="TPL208" s="638"/>
      <c r="TPM208" s="638"/>
      <c r="TPN208" s="638"/>
      <c r="TPO208" s="638"/>
      <c r="TPP208" s="638"/>
      <c r="TPQ208" s="638"/>
      <c r="TPR208" s="638"/>
      <c r="TPS208" s="638"/>
      <c r="TPT208" s="638"/>
      <c r="TPU208" s="638"/>
      <c r="TPV208" s="638"/>
      <c r="TPW208" s="638"/>
      <c r="TPX208" s="638"/>
      <c r="TPY208" s="638"/>
      <c r="TPZ208" s="638"/>
      <c r="TQA208" s="638"/>
      <c r="TQB208" s="638"/>
      <c r="TQC208" s="638"/>
      <c r="TQD208" s="638"/>
      <c r="TQE208" s="638"/>
      <c r="TQF208" s="638"/>
      <c r="TQG208" s="638"/>
      <c r="TQH208" s="638"/>
      <c r="TQI208" s="638"/>
      <c r="TQJ208" s="638"/>
      <c r="TQK208" s="638"/>
      <c r="TQL208" s="638"/>
      <c r="TQM208" s="638"/>
      <c r="TQN208" s="638"/>
      <c r="TQO208" s="638"/>
      <c r="TQP208" s="638"/>
      <c r="TQQ208" s="638"/>
      <c r="TQR208" s="638"/>
      <c r="TQS208" s="638"/>
      <c r="TQT208" s="638"/>
      <c r="TQU208" s="638"/>
      <c r="TQV208" s="638"/>
      <c r="TQW208" s="638"/>
      <c r="TQX208" s="638"/>
      <c r="TQY208" s="638"/>
      <c r="TQZ208" s="638"/>
      <c r="TRA208" s="638"/>
      <c r="TRB208" s="638"/>
      <c r="TRC208" s="638"/>
      <c r="TRD208" s="638"/>
      <c r="TRE208" s="638"/>
      <c r="TRF208" s="638"/>
      <c r="TRG208" s="638"/>
      <c r="TRH208" s="638"/>
      <c r="TRI208" s="638"/>
      <c r="TRJ208" s="638"/>
      <c r="TRK208" s="638"/>
      <c r="TRL208" s="638"/>
      <c r="TRM208" s="638"/>
      <c r="TRN208" s="638"/>
      <c r="TRO208" s="638"/>
      <c r="TRP208" s="638"/>
      <c r="TRQ208" s="638"/>
      <c r="TRR208" s="638"/>
      <c r="TRS208" s="638"/>
      <c r="TRT208" s="638"/>
      <c r="TRU208" s="638"/>
      <c r="TRV208" s="638"/>
      <c r="TRW208" s="638"/>
      <c r="TRX208" s="638"/>
      <c r="TRY208" s="638"/>
      <c r="TRZ208" s="638"/>
      <c r="TSA208" s="638"/>
      <c r="TSB208" s="638"/>
      <c r="TSC208" s="638"/>
      <c r="TSD208" s="638"/>
      <c r="TSE208" s="638"/>
      <c r="TSF208" s="638"/>
      <c r="TSG208" s="638"/>
      <c r="TSH208" s="638"/>
      <c r="TSI208" s="638"/>
      <c r="TSJ208" s="638"/>
      <c r="TSK208" s="638"/>
      <c r="TSL208" s="638"/>
      <c r="TSM208" s="638"/>
      <c r="TSN208" s="638"/>
      <c r="TSO208" s="638"/>
      <c r="TSP208" s="638"/>
      <c r="TSQ208" s="638"/>
      <c r="TSR208" s="638"/>
      <c r="TSS208" s="638"/>
      <c r="TST208" s="638"/>
      <c r="TSU208" s="638"/>
      <c r="TSV208" s="638"/>
      <c r="TSW208" s="638"/>
      <c r="TSX208" s="638"/>
      <c r="TSY208" s="638"/>
      <c r="TSZ208" s="638"/>
      <c r="TTA208" s="638"/>
      <c r="TTB208" s="638"/>
      <c r="TTC208" s="638"/>
      <c r="TTD208" s="638"/>
      <c r="TTE208" s="638"/>
      <c r="TTF208" s="638"/>
      <c r="TTG208" s="638"/>
      <c r="TTH208" s="638"/>
      <c r="TTI208" s="638"/>
      <c r="TTJ208" s="638"/>
      <c r="TTK208" s="638"/>
      <c r="TTL208" s="638"/>
      <c r="TTM208" s="638"/>
      <c r="TTN208" s="638"/>
      <c r="TTO208" s="638"/>
      <c r="TTP208" s="638"/>
      <c r="TTQ208" s="638"/>
      <c r="TTR208" s="638"/>
      <c r="TTS208" s="638"/>
      <c r="TTT208" s="638"/>
      <c r="TTU208" s="638"/>
      <c r="TTV208" s="638"/>
      <c r="TTW208" s="638"/>
      <c r="TTX208" s="638"/>
      <c r="TTY208" s="638"/>
      <c r="TTZ208" s="638"/>
      <c r="TUA208" s="638"/>
      <c r="TUB208" s="638"/>
      <c r="TUC208" s="638"/>
      <c r="TUD208" s="638"/>
      <c r="TUE208" s="638"/>
      <c r="TUF208" s="638"/>
      <c r="TUG208" s="638"/>
      <c r="TUH208" s="638"/>
      <c r="TUI208" s="638"/>
      <c r="TUJ208" s="638"/>
      <c r="TUK208" s="638"/>
      <c r="TUL208" s="638"/>
      <c r="TUM208" s="638"/>
      <c r="TUN208" s="638"/>
      <c r="TUO208" s="638"/>
      <c r="TUP208" s="638"/>
      <c r="TUQ208" s="638"/>
      <c r="TUR208" s="638"/>
      <c r="TUS208" s="638"/>
      <c r="TUT208" s="638"/>
      <c r="TUU208" s="638"/>
      <c r="TUV208" s="638"/>
      <c r="TUW208" s="638"/>
      <c r="TUX208" s="638"/>
      <c r="TUY208" s="638"/>
      <c r="TUZ208" s="638"/>
      <c r="TVA208" s="638"/>
      <c r="TVB208" s="638"/>
      <c r="TVC208" s="638"/>
      <c r="TVD208" s="638"/>
      <c r="TVE208" s="638"/>
      <c r="TVF208" s="638"/>
      <c r="TVG208" s="638"/>
      <c r="TVH208" s="638"/>
      <c r="TVI208" s="638"/>
      <c r="TVJ208" s="638"/>
      <c r="TVK208" s="638"/>
      <c r="TVL208" s="638"/>
      <c r="TVM208" s="638"/>
      <c r="TVN208" s="638"/>
      <c r="TVO208" s="638"/>
      <c r="TVP208" s="638"/>
      <c r="TVQ208" s="638"/>
      <c r="TVR208" s="638"/>
      <c r="TVS208" s="638"/>
      <c r="TVT208" s="638"/>
      <c r="TVU208" s="638"/>
      <c r="TVV208" s="638"/>
      <c r="TVW208" s="638"/>
      <c r="TVX208" s="638"/>
      <c r="TVY208" s="638"/>
      <c r="TVZ208" s="638"/>
      <c r="TWA208" s="638"/>
      <c r="TWB208" s="638"/>
      <c r="TWC208" s="638"/>
      <c r="TWD208" s="638"/>
      <c r="TWE208" s="638"/>
      <c r="TWF208" s="638"/>
      <c r="TWG208" s="638"/>
      <c r="TWH208" s="638"/>
      <c r="TWI208" s="638"/>
      <c r="TWJ208" s="638"/>
      <c r="TWK208" s="638"/>
      <c r="TWL208" s="638"/>
      <c r="TWM208" s="638"/>
      <c r="TWN208" s="638"/>
      <c r="TWO208" s="638"/>
      <c r="TWP208" s="638"/>
      <c r="TWQ208" s="638"/>
      <c r="TWR208" s="638"/>
      <c r="TWS208" s="638"/>
      <c r="TWT208" s="638"/>
      <c r="TWU208" s="638"/>
      <c r="TWV208" s="638"/>
      <c r="TWW208" s="638"/>
      <c r="TWX208" s="638"/>
      <c r="TWY208" s="638"/>
      <c r="TWZ208" s="638"/>
      <c r="TXA208" s="638"/>
      <c r="TXB208" s="638"/>
      <c r="TXC208" s="638"/>
      <c r="TXD208" s="638"/>
      <c r="TXE208" s="638"/>
      <c r="TXF208" s="638"/>
      <c r="TXG208" s="638"/>
      <c r="TXH208" s="638"/>
      <c r="TXI208" s="638"/>
      <c r="TXJ208" s="638"/>
      <c r="TXK208" s="638"/>
      <c r="TXL208" s="638"/>
      <c r="TXM208" s="638"/>
      <c r="TXN208" s="638"/>
      <c r="TXO208" s="638"/>
      <c r="TXP208" s="638"/>
      <c r="TXQ208" s="638"/>
      <c r="TXR208" s="638"/>
      <c r="TXS208" s="638"/>
      <c r="TXT208" s="638"/>
      <c r="TXU208" s="638"/>
      <c r="TXV208" s="638"/>
      <c r="TXW208" s="638"/>
      <c r="TXX208" s="638"/>
      <c r="TXY208" s="638"/>
      <c r="TXZ208" s="638"/>
      <c r="TYA208" s="638"/>
      <c r="TYB208" s="638"/>
      <c r="TYC208" s="638"/>
      <c r="TYD208" s="638"/>
      <c r="TYE208" s="638"/>
      <c r="TYF208" s="638"/>
      <c r="TYG208" s="638"/>
      <c r="TYH208" s="638"/>
      <c r="TYI208" s="638"/>
      <c r="TYJ208" s="638"/>
      <c r="TYK208" s="638"/>
      <c r="TYL208" s="638"/>
      <c r="TYM208" s="638"/>
      <c r="TYN208" s="638"/>
      <c r="TYO208" s="638"/>
      <c r="TYP208" s="638"/>
      <c r="TYQ208" s="638"/>
      <c r="TYR208" s="638"/>
      <c r="TYS208" s="638"/>
      <c r="TYT208" s="638"/>
      <c r="TYU208" s="638"/>
      <c r="TYV208" s="638"/>
      <c r="TYW208" s="638"/>
      <c r="TYX208" s="638"/>
      <c r="TYY208" s="638"/>
      <c r="TYZ208" s="638"/>
      <c r="TZA208" s="638"/>
      <c r="TZB208" s="638"/>
      <c r="TZC208" s="638"/>
      <c r="TZD208" s="638"/>
      <c r="TZE208" s="638"/>
      <c r="TZF208" s="638"/>
      <c r="TZG208" s="638"/>
      <c r="TZH208" s="638"/>
      <c r="TZI208" s="638"/>
      <c r="TZJ208" s="638"/>
      <c r="TZK208" s="638"/>
      <c r="TZL208" s="638"/>
      <c r="TZM208" s="638"/>
      <c r="TZN208" s="638"/>
      <c r="TZO208" s="638"/>
      <c r="TZP208" s="638"/>
      <c r="TZQ208" s="638"/>
      <c r="TZR208" s="638"/>
      <c r="TZS208" s="638"/>
      <c r="TZT208" s="638"/>
      <c r="TZU208" s="638"/>
      <c r="TZV208" s="638"/>
      <c r="TZW208" s="638"/>
      <c r="TZX208" s="638"/>
      <c r="TZY208" s="638"/>
      <c r="TZZ208" s="638"/>
      <c r="UAA208" s="638"/>
      <c r="UAB208" s="638"/>
      <c r="UAC208" s="638"/>
      <c r="UAD208" s="638"/>
      <c r="UAE208" s="638"/>
      <c r="UAF208" s="638"/>
      <c r="UAG208" s="638"/>
      <c r="UAH208" s="638"/>
      <c r="UAI208" s="638"/>
      <c r="UAJ208" s="638"/>
      <c r="UAK208" s="638"/>
      <c r="UAL208" s="638"/>
      <c r="UAM208" s="638"/>
      <c r="UAN208" s="638"/>
      <c r="UAO208" s="638"/>
      <c r="UAP208" s="638"/>
      <c r="UAQ208" s="638"/>
      <c r="UAR208" s="638"/>
      <c r="UAS208" s="638"/>
      <c r="UAT208" s="638"/>
      <c r="UAU208" s="638"/>
      <c r="UAV208" s="638"/>
      <c r="UAW208" s="638"/>
      <c r="UAX208" s="638"/>
      <c r="UAY208" s="638"/>
      <c r="UAZ208" s="638"/>
      <c r="UBA208" s="638"/>
      <c r="UBB208" s="638"/>
      <c r="UBC208" s="638"/>
      <c r="UBD208" s="638"/>
      <c r="UBE208" s="638"/>
      <c r="UBF208" s="638"/>
      <c r="UBG208" s="638"/>
      <c r="UBH208" s="638"/>
      <c r="UBI208" s="638"/>
      <c r="UBJ208" s="638"/>
      <c r="UBK208" s="638"/>
      <c r="UBL208" s="638"/>
      <c r="UBM208" s="638"/>
      <c r="UBN208" s="638"/>
      <c r="UBO208" s="638"/>
      <c r="UBP208" s="638"/>
      <c r="UBQ208" s="638"/>
      <c r="UBR208" s="638"/>
      <c r="UBS208" s="638"/>
      <c r="UBT208" s="638"/>
      <c r="UBU208" s="638"/>
      <c r="UBV208" s="638"/>
      <c r="UBW208" s="638"/>
      <c r="UBX208" s="638"/>
      <c r="UBY208" s="638"/>
      <c r="UBZ208" s="638"/>
      <c r="UCA208" s="638"/>
      <c r="UCB208" s="638"/>
      <c r="UCC208" s="638"/>
      <c r="UCD208" s="638"/>
      <c r="UCE208" s="638"/>
      <c r="UCF208" s="638"/>
      <c r="UCG208" s="638"/>
      <c r="UCH208" s="638"/>
      <c r="UCI208" s="638"/>
      <c r="UCJ208" s="638"/>
      <c r="UCK208" s="638"/>
      <c r="UCL208" s="638"/>
      <c r="UCM208" s="638"/>
      <c r="UCN208" s="638"/>
      <c r="UCO208" s="638"/>
      <c r="UCP208" s="638"/>
      <c r="UCQ208" s="638"/>
      <c r="UCR208" s="638"/>
      <c r="UCS208" s="638"/>
      <c r="UCT208" s="638"/>
      <c r="UCU208" s="638"/>
      <c r="UCV208" s="638"/>
      <c r="UCW208" s="638"/>
      <c r="UCX208" s="638"/>
      <c r="UCY208" s="638"/>
      <c r="UCZ208" s="638"/>
      <c r="UDA208" s="638"/>
      <c r="UDB208" s="638"/>
      <c r="UDC208" s="638"/>
      <c r="UDD208" s="638"/>
      <c r="UDE208" s="638"/>
      <c r="UDF208" s="638"/>
      <c r="UDG208" s="638"/>
      <c r="UDH208" s="638"/>
      <c r="UDI208" s="638"/>
      <c r="UDJ208" s="638"/>
      <c r="UDK208" s="638"/>
      <c r="UDL208" s="638"/>
      <c r="UDM208" s="638"/>
      <c r="UDN208" s="638"/>
      <c r="UDO208" s="638"/>
      <c r="UDP208" s="638"/>
      <c r="UDQ208" s="638"/>
      <c r="UDR208" s="638"/>
      <c r="UDS208" s="638"/>
      <c r="UDT208" s="638"/>
      <c r="UDU208" s="638"/>
      <c r="UDV208" s="638"/>
      <c r="UDW208" s="638"/>
      <c r="UDX208" s="638"/>
      <c r="UDY208" s="638"/>
      <c r="UDZ208" s="638"/>
      <c r="UEA208" s="638"/>
      <c r="UEB208" s="638"/>
      <c r="UEC208" s="638"/>
      <c r="UED208" s="638"/>
      <c r="UEE208" s="638"/>
      <c r="UEF208" s="638"/>
      <c r="UEG208" s="638"/>
      <c r="UEH208" s="638"/>
      <c r="UEI208" s="638"/>
      <c r="UEJ208" s="638"/>
      <c r="UEK208" s="638"/>
      <c r="UEL208" s="638"/>
      <c r="UEM208" s="638"/>
      <c r="UEN208" s="638"/>
      <c r="UEO208" s="638"/>
      <c r="UEP208" s="638"/>
      <c r="UEQ208" s="638"/>
      <c r="UER208" s="638"/>
      <c r="UES208" s="638"/>
      <c r="UET208" s="638"/>
      <c r="UEU208" s="638"/>
      <c r="UEV208" s="638"/>
      <c r="UEW208" s="638"/>
      <c r="UEX208" s="638"/>
      <c r="UEY208" s="638"/>
      <c r="UEZ208" s="638"/>
      <c r="UFA208" s="638"/>
      <c r="UFB208" s="638"/>
      <c r="UFC208" s="638"/>
      <c r="UFD208" s="638"/>
      <c r="UFE208" s="638"/>
      <c r="UFF208" s="638"/>
      <c r="UFG208" s="638"/>
      <c r="UFH208" s="638"/>
      <c r="UFI208" s="638"/>
      <c r="UFJ208" s="638"/>
      <c r="UFK208" s="638"/>
      <c r="UFL208" s="638"/>
      <c r="UFM208" s="638"/>
      <c r="UFN208" s="638"/>
      <c r="UFO208" s="638"/>
      <c r="UFP208" s="638"/>
      <c r="UFQ208" s="638"/>
      <c r="UFR208" s="638"/>
      <c r="UFS208" s="638"/>
      <c r="UFT208" s="638"/>
      <c r="UFU208" s="638"/>
      <c r="UFV208" s="638"/>
      <c r="UFW208" s="638"/>
      <c r="UFX208" s="638"/>
      <c r="UFY208" s="638"/>
      <c r="UFZ208" s="638"/>
      <c r="UGA208" s="638"/>
      <c r="UGB208" s="638"/>
      <c r="UGC208" s="638"/>
      <c r="UGD208" s="638"/>
      <c r="UGE208" s="638"/>
      <c r="UGF208" s="638"/>
      <c r="UGG208" s="638"/>
      <c r="UGH208" s="638"/>
      <c r="UGI208" s="638"/>
      <c r="UGJ208" s="638"/>
      <c r="UGK208" s="638"/>
      <c r="UGL208" s="638"/>
      <c r="UGM208" s="638"/>
      <c r="UGN208" s="638"/>
      <c r="UGO208" s="638"/>
      <c r="UGP208" s="638"/>
      <c r="UGQ208" s="638"/>
      <c r="UGR208" s="638"/>
      <c r="UGS208" s="638"/>
      <c r="UGT208" s="638"/>
      <c r="UGU208" s="638"/>
      <c r="UGV208" s="638"/>
      <c r="UGW208" s="638"/>
      <c r="UGX208" s="638"/>
      <c r="UGY208" s="638"/>
      <c r="UGZ208" s="638"/>
      <c r="UHA208" s="638"/>
      <c r="UHB208" s="638"/>
      <c r="UHC208" s="638"/>
      <c r="UHD208" s="638"/>
      <c r="UHE208" s="638"/>
      <c r="UHF208" s="638"/>
      <c r="UHG208" s="638"/>
      <c r="UHH208" s="638"/>
      <c r="UHI208" s="638"/>
      <c r="UHJ208" s="638"/>
      <c r="UHK208" s="638"/>
      <c r="UHL208" s="638"/>
      <c r="UHM208" s="638"/>
      <c r="UHN208" s="638"/>
      <c r="UHO208" s="638"/>
      <c r="UHP208" s="638"/>
      <c r="UHQ208" s="638"/>
      <c r="UHR208" s="638"/>
      <c r="UHS208" s="638"/>
      <c r="UHT208" s="638"/>
      <c r="UHU208" s="638"/>
      <c r="UHV208" s="638"/>
      <c r="UHW208" s="638"/>
      <c r="UHX208" s="638"/>
      <c r="UHY208" s="638"/>
      <c r="UHZ208" s="638"/>
      <c r="UIA208" s="638"/>
      <c r="UIB208" s="638"/>
      <c r="UIC208" s="638"/>
      <c r="UID208" s="638"/>
      <c r="UIE208" s="638"/>
      <c r="UIF208" s="638"/>
      <c r="UIG208" s="638"/>
      <c r="UIH208" s="638"/>
      <c r="UII208" s="638"/>
      <c r="UIJ208" s="638"/>
      <c r="UIK208" s="638"/>
      <c r="UIL208" s="638"/>
      <c r="UIM208" s="638"/>
      <c r="UIN208" s="638"/>
      <c r="UIO208" s="638"/>
      <c r="UIP208" s="638"/>
      <c r="UIQ208" s="638"/>
      <c r="UIR208" s="638"/>
      <c r="UIS208" s="638"/>
      <c r="UIT208" s="638"/>
      <c r="UIU208" s="638"/>
      <c r="UIV208" s="638"/>
      <c r="UIW208" s="638"/>
      <c r="UIX208" s="638"/>
      <c r="UIY208" s="638"/>
      <c r="UIZ208" s="638"/>
      <c r="UJA208" s="638"/>
      <c r="UJB208" s="638"/>
      <c r="UJC208" s="638"/>
      <c r="UJD208" s="638"/>
      <c r="UJE208" s="638"/>
      <c r="UJF208" s="638"/>
      <c r="UJG208" s="638"/>
      <c r="UJH208" s="638"/>
      <c r="UJI208" s="638"/>
      <c r="UJJ208" s="638"/>
      <c r="UJK208" s="638"/>
      <c r="UJL208" s="638"/>
      <c r="UJM208" s="638"/>
      <c r="UJN208" s="638"/>
      <c r="UJO208" s="638"/>
      <c r="UJP208" s="638"/>
      <c r="UJQ208" s="638"/>
      <c r="UJR208" s="638"/>
      <c r="UJS208" s="638"/>
      <c r="UJT208" s="638"/>
      <c r="UJU208" s="638"/>
      <c r="UJV208" s="638"/>
      <c r="UJW208" s="638"/>
      <c r="UJX208" s="638"/>
      <c r="UJY208" s="638"/>
      <c r="UJZ208" s="638"/>
      <c r="UKA208" s="638"/>
      <c r="UKB208" s="638"/>
      <c r="UKC208" s="638"/>
      <c r="UKD208" s="638"/>
      <c r="UKE208" s="638"/>
      <c r="UKF208" s="638"/>
      <c r="UKG208" s="638"/>
      <c r="UKH208" s="638"/>
      <c r="UKI208" s="638"/>
      <c r="UKJ208" s="638"/>
      <c r="UKK208" s="638"/>
      <c r="UKL208" s="638"/>
      <c r="UKM208" s="638"/>
      <c r="UKN208" s="638"/>
      <c r="UKO208" s="638"/>
      <c r="UKP208" s="638"/>
      <c r="UKQ208" s="638"/>
      <c r="UKR208" s="638"/>
      <c r="UKS208" s="638"/>
      <c r="UKT208" s="638"/>
      <c r="UKU208" s="638"/>
      <c r="UKV208" s="638"/>
      <c r="UKW208" s="638"/>
      <c r="UKX208" s="638"/>
      <c r="UKY208" s="638"/>
      <c r="UKZ208" s="638"/>
      <c r="ULA208" s="638"/>
      <c r="ULB208" s="638"/>
      <c r="ULC208" s="638"/>
      <c r="ULD208" s="638"/>
      <c r="ULE208" s="638"/>
      <c r="ULF208" s="638"/>
      <c r="ULG208" s="638"/>
      <c r="ULH208" s="638"/>
      <c r="ULI208" s="638"/>
      <c r="ULJ208" s="638"/>
      <c r="ULK208" s="638"/>
      <c r="ULL208" s="638"/>
      <c r="ULM208" s="638"/>
      <c r="ULN208" s="638"/>
      <c r="ULO208" s="638"/>
      <c r="ULP208" s="638"/>
      <c r="ULQ208" s="638"/>
      <c r="ULR208" s="638"/>
      <c r="ULS208" s="638"/>
      <c r="ULT208" s="638"/>
      <c r="ULU208" s="638"/>
      <c r="ULV208" s="638"/>
      <c r="ULW208" s="638"/>
      <c r="ULX208" s="638"/>
      <c r="ULY208" s="638"/>
      <c r="ULZ208" s="638"/>
      <c r="UMA208" s="638"/>
      <c r="UMB208" s="638"/>
      <c r="UMC208" s="638"/>
      <c r="UMD208" s="638"/>
      <c r="UME208" s="638"/>
      <c r="UMF208" s="638"/>
      <c r="UMG208" s="638"/>
      <c r="UMH208" s="638"/>
      <c r="UMI208" s="638"/>
      <c r="UMJ208" s="638"/>
      <c r="UMK208" s="638"/>
      <c r="UML208" s="638"/>
      <c r="UMM208" s="638"/>
      <c r="UMN208" s="638"/>
      <c r="UMO208" s="638"/>
      <c r="UMP208" s="638"/>
      <c r="UMQ208" s="638"/>
      <c r="UMR208" s="638"/>
      <c r="UMS208" s="638"/>
      <c r="UMT208" s="638"/>
      <c r="UMU208" s="638"/>
      <c r="UMV208" s="638"/>
      <c r="UMW208" s="638"/>
      <c r="UMX208" s="638"/>
      <c r="UMY208" s="638"/>
      <c r="UMZ208" s="638"/>
      <c r="UNA208" s="638"/>
      <c r="UNB208" s="638"/>
      <c r="UNC208" s="638"/>
      <c r="UND208" s="638"/>
      <c r="UNE208" s="638"/>
      <c r="UNF208" s="638"/>
      <c r="UNG208" s="638"/>
      <c r="UNH208" s="638"/>
      <c r="UNI208" s="638"/>
      <c r="UNJ208" s="638"/>
      <c r="UNK208" s="638"/>
      <c r="UNL208" s="638"/>
      <c r="UNM208" s="638"/>
      <c r="UNN208" s="638"/>
      <c r="UNO208" s="638"/>
      <c r="UNP208" s="638"/>
      <c r="UNQ208" s="638"/>
      <c r="UNR208" s="638"/>
      <c r="UNS208" s="638"/>
      <c r="UNT208" s="638"/>
      <c r="UNU208" s="638"/>
      <c r="UNV208" s="638"/>
      <c r="UNW208" s="638"/>
      <c r="UNX208" s="638"/>
      <c r="UNY208" s="638"/>
      <c r="UNZ208" s="638"/>
      <c r="UOA208" s="638"/>
      <c r="UOB208" s="638"/>
      <c r="UOC208" s="638"/>
      <c r="UOD208" s="638"/>
      <c r="UOE208" s="638"/>
      <c r="UOF208" s="638"/>
      <c r="UOG208" s="638"/>
      <c r="UOH208" s="638"/>
      <c r="UOI208" s="638"/>
      <c r="UOJ208" s="638"/>
      <c r="UOK208" s="638"/>
      <c r="UOL208" s="638"/>
      <c r="UOM208" s="638"/>
      <c r="UON208" s="638"/>
      <c r="UOO208" s="638"/>
      <c r="UOP208" s="638"/>
      <c r="UOQ208" s="638"/>
      <c r="UOR208" s="638"/>
      <c r="UOS208" s="638"/>
      <c r="UOT208" s="638"/>
      <c r="UOU208" s="638"/>
      <c r="UOV208" s="638"/>
      <c r="UOW208" s="638"/>
      <c r="UOX208" s="638"/>
      <c r="UOY208" s="638"/>
      <c r="UOZ208" s="638"/>
      <c r="UPA208" s="638"/>
      <c r="UPB208" s="638"/>
      <c r="UPC208" s="638"/>
      <c r="UPD208" s="638"/>
      <c r="UPE208" s="638"/>
      <c r="UPF208" s="638"/>
      <c r="UPG208" s="638"/>
      <c r="UPH208" s="638"/>
      <c r="UPI208" s="638"/>
      <c r="UPJ208" s="638"/>
      <c r="UPK208" s="638"/>
      <c r="UPL208" s="638"/>
      <c r="UPM208" s="638"/>
      <c r="UPN208" s="638"/>
      <c r="UPO208" s="638"/>
      <c r="UPP208" s="638"/>
      <c r="UPQ208" s="638"/>
      <c r="UPR208" s="638"/>
      <c r="UPS208" s="638"/>
      <c r="UPT208" s="638"/>
      <c r="UPU208" s="638"/>
      <c r="UPV208" s="638"/>
      <c r="UPW208" s="638"/>
      <c r="UPX208" s="638"/>
      <c r="UPY208" s="638"/>
      <c r="UPZ208" s="638"/>
      <c r="UQA208" s="638"/>
      <c r="UQB208" s="638"/>
      <c r="UQC208" s="638"/>
      <c r="UQD208" s="638"/>
      <c r="UQE208" s="638"/>
      <c r="UQF208" s="638"/>
      <c r="UQG208" s="638"/>
      <c r="UQH208" s="638"/>
      <c r="UQI208" s="638"/>
      <c r="UQJ208" s="638"/>
      <c r="UQK208" s="638"/>
      <c r="UQL208" s="638"/>
      <c r="UQM208" s="638"/>
      <c r="UQN208" s="638"/>
      <c r="UQO208" s="638"/>
      <c r="UQP208" s="638"/>
      <c r="UQQ208" s="638"/>
      <c r="UQR208" s="638"/>
      <c r="UQS208" s="638"/>
      <c r="UQT208" s="638"/>
      <c r="UQU208" s="638"/>
      <c r="UQV208" s="638"/>
      <c r="UQW208" s="638"/>
      <c r="UQX208" s="638"/>
      <c r="UQY208" s="638"/>
      <c r="UQZ208" s="638"/>
      <c r="URA208" s="638"/>
      <c r="URB208" s="638"/>
      <c r="URC208" s="638"/>
      <c r="URD208" s="638"/>
      <c r="URE208" s="638"/>
      <c r="URF208" s="638"/>
      <c r="URG208" s="638"/>
      <c r="URH208" s="638"/>
      <c r="URI208" s="638"/>
      <c r="URJ208" s="638"/>
      <c r="URK208" s="638"/>
      <c r="URL208" s="638"/>
      <c r="URM208" s="638"/>
      <c r="URN208" s="638"/>
      <c r="URO208" s="638"/>
      <c r="URP208" s="638"/>
      <c r="URQ208" s="638"/>
      <c r="URR208" s="638"/>
      <c r="URS208" s="638"/>
      <c r="URT208" s="638"/>
      <c r="URU208" s="638"/>
      <c r="URV208" s="638"/>
      <c r="URW208" s="638"/>
      <c r="URX208" s="638"/>
      <c r="URY208" s="638"/>
      <c r="URZ208" s="638"/>
      <c r="USA208" s="638"/>
      <c r="USB208" s="638"/>
      <c r="USC208" s="638"/>
      <c r="USD208" s="638"/>
      <c r="USE208" s="638"/>
      <c r="USF208" s="638"/>
      <c r="USG208" s="638"/>
      <c r="USH208" s="638"/>
      <c r="USI208" s="638"/>
      <c r="USJ208" s="638"/>
      <c r="USK208" s="638"/>
      <c r="USL208" s="638"/>
      <c r="USM208" s="638"/>
      <c r="USN208" s="638"/>
      <c r="USO208" s="638"/>
      <c r="USP208" s="638"/>
      <c r="USQ208" s="638"/>
      <c r="USR208" s="638"/>
      <c r="USS208" s="638"/>
      <c r="UST208" s="638"/>
      <c r="USU208" s="638"/>
      <c r="USV208" s="638"/>
      <c r="USW208" s="638"/>
      <c r="USX208" s="638"/>
      <c r="USY208" s="638"/>
      <c r="USZ208" s="638"/>
      <c r="UTA208" s="638"/>
      <c r="UTB208" s="638"/>
      <c r="UTC208" s="638"/>
      <c r="UTD208" s="638"/>
      <c r="UTE208" s="638"/>
      <c r="UTF208" s="638"/>
      <c r="UTG208" s="638"/>
      <c r="UTH208" s="638"/>
      <c r="UTI208" s="638"/>
      <c r="UTJ208" s="638"/>
      <c r="UTK208" s="638"/>
      <c r="UTL208" s="638"/>
      <c r="UTM208" s="638"/>
      <c r="UTN208" s="638"/>
      <c r="UTO208" s="638"/>
      <c r="UTP208" s="638"/>
      <c r="UTQ208" s="638"/>
      <c r="UTR208" s="638"/>
      <c r="UTS208" s="638"/>
      <c r="UTT208" s="638"/>
      <c r="UTU208" s="638"/>
      <c r="UTV208" s="638"/>
      <c r="UTW208" s="638"/>
      <c r="UTX208" s="638"/>
      <c r="UTY208" s="638"/>
      <c r="UTZ208" s="638"/>
      <c r="UUA208" s="638"/>
      <c r="UUB208" s="638"/>
      <c r="UUC208" s="638"/>
      <c r="UUD208" s="638"/>
      <c r="UUE208" s="638"/>
      <c r="UUF208" s="638"/>
      <c r="UUG208" s="638"/>
      <c r="UUH208" s="638"/>
      <c r="UUI208" s="638"/>
      <c r="UUJ208" s="638"/>
      <c r="UUK208" s="638"/>
      <c r="UUL208" s="638"/>
      <c r="UUM208" s="638"/>
      <c r="UUN208" s="638"/>
      <c r="UUO208" s="638"/>
      <c r="UUP208" s="638"/>
      <c r="UUQ208" s="638"/>
      <c r="UUR208" s="638"/>
      <c r="UUS208" s="638"/>
      <c r="UUT208" s="638"/>
      <c r="UUU208" s="638"/>
      <c r="UUV208" s="638"/>
      <c r="UUW208" s="638"/>
      <c r="UUX208" s="638"/>
      <c r="UUY208" s="638"/>
      <c r="UUZ208" s="638"/>
      <c r="UVA208" s="638"/>
      <c r="UVB208" s="638"/>
      <c r="UVC208" s="638"/>
      <c r="UVD208" s="638"/>
      <c r="UVE208" s="638"/>
      <c r="UVF208" s="638"/>
      <c r="UVG208" s="638"/>
      <c r="UVH208" s="638"/>
      <c r="UVI208" s="638"/>
      <c r="UVJ208" s="638"/>
      <c r="UVK208" s="638"/>
      <c r="UVL208" s="638"/>
      <c r="UVM208" s="638"/>
      <c r="UVN208" s="638"/>
      <c r="UVO208" s="638"/>
      <c r="UVP208" s="638"/>
      <c r="UVQ208" s="638"/>
      <c r="UVR208" s="638"/>
      <c r="UVS208" s="638"/>
      <c r="UVT208" s="638"/>
      <c r="UVU208" s="638"/>
      <c r="UVV208" s="638"/>
      <c r="UVW208" s="638"/>
      <c r="UVX208" s="638"/>
      <c r="UVY208" s="638"/>
      <c r="UVZ208" s="638"/>
      <c r="UWA208" s="638"/>
      <c r="UWB208" s="638"/>
      <c r="UWC208" s="638"/>
      <c r="UWD208" s="638"/>
      <c r="UWE208" s="638"/>
      <c r="UWF208" s="638"/>
      <c r="UWG208" s="638"/>
      <c r="UWH208" s="638"/>
      <c r="UWI208" s="638"/>
      <c r="UWJ208" s="638"/>
      <c r="UWK208" s="638"/>
      <c r="UWL208" s="638"/>
      <c r="UWM208" s="638"/>
      <c r="UWN208" s="638"/>
      <c r="UWO208" s="638"/>
      <c r="UWP208" s="638"/>
      <c r="UWQ208" s="638"/>
      <c r="UWR208" s="638"/>
      <c r="UWS208" s="638"/>
      <c r="UWT208" s="638"/>
      <c r="UWU208" s="638"/>
      <c r="UWV208" s="638"/>
      <c r="UWW208" s="638"/>
      <c r="UWX208" s="638"/>
      <c r="UWY208" s="638"/>
      <c r="UWZ208" s="638"/>
      <c r="UXA208" s="638"/>
      <c r="UXB208" s="638"/>
      <c r="UXC208" s="638"/>
      <c r="UXD208" s="638"/>
      <c r="UXE208" s="638"/>
      <c r="UXF208" s="638"/>
      <c r="UXG208" s="638"/>
      <c r="UXH208" s="638"/>
      <c r="UXI208" s="638"/>
      <c r="UXJ208" s="638"/>
      <c r="UXK208" s="638"/>
      <c r="UXL208" s="638"/>
      <c r="UXM208" s="638"/>
      <c r="UXN208" s="638"/>
      <c r="UXO208" s="638"/>
      <c r="UXP208" s="638"/>
      <c r="UXQ208" s="638"/>
      <c r="UXR208" s="638"/>
      <c r="UXS208" s="638"/>
      <c r="UXT208" s="638"/>
      <c r="UXU208" s="638"/>
      <c r="UXV208" s="638"/>
      <c r="UXW208" s="638"/>
      <c r="UXX208" s="638"/>
      <c r="UXY208" s="638"/>
      <c r="UXZ208" s="638"/>
      <c r="UYA208" s="638"/>
      <c r="UYB208" s="638"/>
      <c r="UYC208" s="638"/>
      <c r="UYD208" s="638"/>
      <c r="UYE208" s="638"/>
      <c r="UYF208" s="638"/>
      <c r="UYG208" s="638"/>
      <c r="UYH208" s="638"/>
      <c r="UYI208" s="638"/>
      <c r="UYJ208" s="638"/>
      <c r="UYK208" s="638"/>
      <c r="UYL208" s="638"/>
      <c r="UYM208" s="638"/>
      <c r="UYN208" s="638"/>
      <c r="UYO208" s="638"/>
      <c r="UYP208" s="638"/>
      <c r="UYQ208" s="638"/>
      <c r="UYR208" s="638"/>
      <c r="UYS208" s="638"/>
      <c r="UYT208" s="638"/>
      <c r="UYU208" s="638"/>
      <c r="UYV208" s="638"/>
      <c r="UYW208" s="638"/>
      <c r="UYX208" s="638"/>
      <c r="UYY208" s="638"/>
      <c r="UYZ208" s="638"/>
      <c r="UZA208" s="638"/>
      <c r="UZB208" s="638"/>
      <c r="UZC208" s="638"/>
      <c r="UZD208" s="638"/>
      <c r="UZE208" s="638"/>
      <c r="UZF208" s="638"/>
      <c r="UZG208" s="638"/>
      <c r="UZH208" s="638"/>
      <c r="UZI208" s="638"/>
      <c r="UZJ208" s="638"/>
      <c r="UZK208" s="638"/>
      <c r="UZL208" s="638"/>
      <c r="UZM208" s="638"/>
      <c r="UZN208" s="638"/>
      <c r="UZO208" s="638"/>
      <c r="UZP208" s="638"/>
      <c r="UZQ208" s="638"/>
      <c r="UZR208" s="638"/>
      <c r="UZS208" s="638"/>
      <c r="UZT208" s="638"/>
      <c r="UZU208" s="638"/>
      <c r="UZV208" s="638"/>
      <c r="UZW208" s="638"/>
      <c r="UZX208" s="638"/>
      <c r="UZY208" s="638"/>
      <c r="UZZ208" s="638"/>
      <c r="VAA208" s="638"/>
      <c r="VAB208" s="638"/>
      <c r="VAC208" s="638"/>
      <c r="VAD208" s="638"/>
      <c r="VAE208" s="638"/>
      <c r="VAF208" s="638"/>
      <c r="VAG208" s="638"/>
      <c r="VAH208" s="638"/>
      <c r="VAI208" s="638"/>
      <c r="VAJ208" s="638"/>
      <c r="VAK208" s="638"/>
      <c r="VAL208" s="638"/>
      <c r="VAM208" s="638"/>
      <c r="VAN208" s="638"/>
      <c r="VAO208" s="638"/>
      <c r="VAP208" s="638"/>
      <c r="VAQ208" s="638"/>
      <c r="VAR208" s="638"/>
      <c r="VAS208" s="638"/>
      <c r="VAT208" s="638"/>
      <c r="VAU208" s="638"/>
      <c r="VAV208" s="638"/>
      <c r="VAW208" s="638"/>
      <c r="VAX208" s="638"/>
      <c r="VAY208" s="638"/>
      <c r="VAZ208" s="638"/>
      <c r="VBA208" s="638"/>
      <c r="VBB208" s="638"/>
      <c r="VBC208" s="638"/>
      <c r="VBD208" s="638"/>
      <c r="VBE208" s="638"/>
      <c r="VBF208" s="638"/>
      <c r="VBG208" s="638"/>
      <c r="VBH208" s="638"/>
      <c r="VBI208" s="638"/>
      <c r="VBJ208" s="638"/>
      <c r="VBK208" s="638"/>
      <c r="VBL208" s="638"/>
      <c r="VBM208" s="638"/>
      <c r="VBN208" s="638"/>
      <c r="VBO208" s="638"/>
      <c r="VBP208" s="638"/>
      <c r="VBQ208" s="638"/>
      <c r="VBR208" s="638"/>
      <c r="VBS208" s="638"/>
      <c r="VBT208" s="638"/>
      <c r="VBU208" s="638"/>
      <c r="VBV208" s="638"/>
      <c r="VBW208" s="638"/>
      <c r="VBX208" s="638"/>
      <c r="VBY208" s="638"/>
      <c r="VBZ208" s="638"/>
      <c r="VCA208" s="638"/>
      <c r="VCB208" s="638"/>
      <c r="VCC208" s="638"/>
      <c r="VCD208" s="638"/>
      <c r="VCE208" s="638"/>
      <c r="VCF208" s="638"/>
      <c r="VCG208" s="638"/>
      <c r="VCH208" s="638"/>
      <c r="VCI208" s="638"/>
      <c r="VCJ208" s="638"/>
      <c r="VCK208" s="638"/>
      <c r="VCL208" s="638"/>
      <c r="VCM208" s="638"/>
      <c r="VCN208" s="638"/>
      <c r="VCO208" s="638"/>
      <c r="VCP208" s="638"/>
      <c r="VCQ208" s="638"/>
      <c r="VCR208" s="638"/>
      <c r="VCS208" s="638"/>
      <c r="VCT208" s="638"/>
      <c r="VCU208" s="638"/>
      <c r="VCV208" s="638"/>
      <c r="VCW208" s="638"/>
      <c r="VCX208" s="638"/>
      <c r="VCY208" s="638"/>
      <c r="VCZ208" s="638"/>
      <c r="VDA208" s="638"/>
      <c r="VDB208" s="638"/>
      <c r="VDC208" s="638"/>
      <c r="VDD208" s="638"/>
      <c r="VDE208" s="638"/>
      <c r="VDF208" s="638"/>
      <c r="VDG208" s="638"/>
      <c r="VDH208" s="638"/>
      <c r="VDI208" s="638"/>
      <c r="VDJ208" s="638"/>
      <c r="VDK208" s="638"/>
      <c r="VDL208" s="638"/>
      <c r="VDM208" s="638"/>
      <c r="VDN208" s="638"/>
      <c r="VDO208" s="638"/>
      <c r="VDP208" s="638"/>
      <c r="VDQ208" s="638"/>
      <c r="VDR208" s="638"/>
      <c r="VDS208" s="638"/>
      <c r="VDT208" s="638"/>
      <c r="VDU208" s="638"/>
      <c r="VDV208" s="638"/>
      <c r="VDW208" s="638"/>
      <c r="VDX208" s="638"/>
      <c r="VDY208" s="638"/>
      <c r="VDZ208" s="638"/>
      <c r="VEA208" s="638"/>
      <c r="VEB208" s="638"/>
      <c r="VEC208" s="638"/>
      <c r="VED208" s="638"/>
      <c r="VEE208" s="638"/>
      <c r="VEF208" s="638"/>
      <c r="VEG208" s="638"/>
      <c r="VEH208" s="638"/>
      <c r="VEI208" s="638"/>
      <c r="VEJ208" s="638"/>
      <c r="VEK208" s="638"/>
      <c r="VEL208" s="638"/>
      <c r="VEM208" s="638"/>
      <c r="VEN208" s="638"/>
      <c r="VEO208" s="638"/>
      <c r="VEP208" s="638"/>
      <c r="VEQ208" s="638"/>
      <c r="VER208" s="638"/>
      <c r="VES208" s="638"/>
      <c r="VET208" s="638"/>
      <c r="VEU208" s="638"/>
      <c r="VEV208" s="638"/>
      <c r="VEW208" s="638"/>
      <c r="VEX208" s="638"/>
      <c r="VEY208" s="638"/>
      <c r="VEZ208" s="638"/>
      <c r="VFA208" s="638"/>
      <c r="VFB208" s="638"/>
      <c r="VFC208" s="638"/>
      <c r="VFD208" s="638"/>
      <c r="VFE208" s="638"/>
      <c r="VFF208" s="638"/>
      <c r="VFG208" s="638"/>
      <c r="VFH208" s="638"/>
      <c r="VFI208" s="638"/>
      <c r="VFJ208" s="638"/>
      <c r="VFK208" s="638"/>
      <c r="VFL208" s="638"/>
      <c r="VFM208" s="638"/>
      <c r="VFN208" s="638"/>
      <c r="VFO208" s="638"/>
      <c r="VFP208" s="638"/>
      <c r="VFQ208" s="638"/>
      <c r="VFR208" s="638"/>
      <c r="VFS208" s="638"/>
      <c r="VFT208" s="638"/>
      <c r="VFU208" s="638"/>
      <c r="VFV208" s="638"/>
      <c r="VFW208" s="638"/>
      <c r="VFX208" s="638"/>
      <c r="VFY208" s="638"/>
      <c r="VFZ208" s="638"/>
      <c r="VGA208" s="638"/>
      <c r="VGB208" s="638"/>
      <c r="VGC208" s="638"/>
      <c r="VGD208" s="638"/>
      <c r="VGE208" s="638"/>
      <c r="VGF208" s="638"/>
      <c r="VGG208" s="638"/>
      <c r="VGH208" s="638"/>
      <c r="VGI208" s="638"/>
      <c r="VGJ208" s="638"/>
      <c r="VGK208" s="638"/>
      <c r="VGL208" s="638"/>
      <c r="VGM208" s="638"/>
      <c r="VGN208" s="638"/>
      <c r="VGO208" s="638"/>
      <c r="VGP208" s="638"/>
      <c r="VGQ208" s="638"/>
      <c r="VGR208" s="638"/>
      <c r="VGS208" s="638"/>
      <c r="VGT208" s="638"/>
      <c r="VGU208" s="638"/>
      <c r="VGV208" s="638"/>
      <c r="VGW208" s="638"/>
      <c r="VGX208" s="638"/>
      <c r="VGY208" s="638"/>
      <c r="VGZ208" s="638"/>
      <c r="VHA208" s="638"/>
      <c r="VHB208" s="638"/>
      <c r="VHC208" s="638"/>
      <c r="VHD208" s="638"/>
      <c r="VHE208" s="638"/>
      <c r="VHF208" s="638"/>
      <c r="VHG208" s="638"/>
      <c r="VHH208" s="638"/>
      <c r="VHI208" s="638"/>
      <c r="VHJ208" s="638"/>
      <c r="VHK208" s="638"/>
      <c r="VHL208" s="638"/>
      <c r="VHM208" s="638"/>
      <c r="VHN208" s="638"/>
      <c r="VHO208" s="638"/>
      <c r="VHP208" s="638"/>
      <c r="VHQ208" s="638"/>
      <c r="VHR208" s="638"/>
      <c r="VHS208" s="638"/>
      <c r="VHT208" s="638"/>
      <c r="VHU208" s="638"/>
      <c r="VHV208" s="638"/>
      <c r="VHW208" s="638"/>
      <c r="VHX208" s="638"/>
      <c r="VHY208" s="638"/>
      <c r="VHZ208" s="638"/>
      <c r="VIA208" s="638"/>
      <c r="VIB208" s="638"/>
      <c r="VIC208" s="638"/>
      <c r="VID208" s="638"/>
      <c r="VIE208" s="638"/>
      <c r="VIF208" s="638"/>
      <c r="VIG208" s="638"/>
      <c r="VIH208" s="638"/>
      <c r="VII208" s="638"/>
      <c r="VIJ208" s="638"/>
      <c r="VIK208" s="638"/>
      <c r="VIL208" s="638"/>
      <c r="VIM208" s="638"/>
      <c r="VIN208" s="638"/>
      <c r="VIO208" s="638"/>
      <c r="VIP208" s="638"/>
      <c r="VIQ208" s="638"/>
      <c r="VIR208" s="638"/>
      <c r="VIS208" s="638"/>
      <c r="VIT208" s="638"/>
      <c r="VIU208" s="638"/>
      <c r="VIV208" s="638"/>
      <c r="VIW208" s="638"/>
      <c r="VIX208" s="638"/>
      <c r="VIY208" s="638"/>
      <c r="VIZ208" s="638"/>
      <c r="VJA208" s="638"/>
      <c r="VJB208" s="638"/>
      <c r="VJC208" s="638"/>
      <c r="VJD208" s="638"/>
      <c r="VJE208" s="638"/>
      <c r="VJF208" s="638"/>
      <c r="VJG208" s="638"/>
      <c r="VJH208" s="638"/>
      <c r="VJI208" s="638"/>
      <c r="VJJ208" s="638"/>
      <c r="VJK208" s="638"/>
      <c r="VJL208" s="638"/>
      <c r="VJM208" s="638"/>
      <c r="VJN208" s="638"/>
      <c r="VJO208" s="638"/>
      <c r="VJP208" s="638"/>
      <c r="VJQ208" s="638"/>
      <c r="VJR208" s="638"/>
      <c r="VJS208" s="638"/>
      <c r="VJT208" s="638"/>
      <c r="VJU208" s="638"/>
      <c r="VJV208" s="638"/>
      <c r="VJW208" s="638"/>
      <c r="VJX208" s="638"/>
      <c r="VJY208" s="638"/>
      <c r="VJZ208" s="638"/>
      <c r="VKA208" s="638"/>
      <c r="VKB208" s="638"/>
      <c r="VKC208" s="638"/>
      <c r="VKD208" s="638"/>
      <c r="VKE208" s="638"/>
      <c r="VKF208" s="638"/>
      <c r="VKG208" s="638"/>
      <c r="VKH208" s="638"/>
      <c r="VKI208" s="638"/>
      <c r="VKJ208" s="638"/>
      <c r="VKK208" s="638"/>
      <c r="VKL208" s="638"/>
      <c r="VKM208" s="638"/>
      <c r="VKN208" s="638"/>
      <c r="VKO208" s="638"/>
      <c r="VKP208" s="638"/>
      <c r="VKQ208" s="638"/>
      <c r="VKR208" s="638"/>
      <c r="VKS208" s="638"/>
      <c r="VKT208" s="638"/>
      <c r="VKU208" s="638"/>
      <c r="VKV208" s="638"/>
      <c r="VKW208" s="638"/>
      <c r="VKX208" s="638"/>
      <c r="VKY208" s="638"/>
      <c r="VKZ208" s="638"/>
      <c r="VLA208" s="638"/>
      <c r="VLB208" s="638"/>
      <c r="VLC208" s="638"/>
      <c r="VLD208" s="638"/>
      <c r="VLE208" s="638"/>
      <c r="VLF208" s="638"/>
      <c r="VLG208" s="638"/>
      <c r="VLH208" s="638"/>
      <c r="VLI208" s="638"/>
      <c r="VLJ208" s="638"/>
      <c r="VLK208" s="638"/>
      <c r="VLL208" s="638"/>
      <c r="VLM208" s="638"/>
      <c r="VLN208" s="638"/>
      <c r="VLO208" s="638"/>
      <c r="VLP208" s="638"/>
      <c r="VLQ208" s="638"/>
      <c r="VLR208" s="638"/>
      <c r="VLS208" s="638"/>
      <c r="VLT208" s="638"/>
      <c r="VLU208" s="638"/>
      <c r="VLV208" s="638"/>
      <c r="VLW208" s="638"/>
      <c r="VLX208" s="638"/>
      <c r="VLY208" s="638"/>
      <c r="VLZ208" s="638"/>
      <c r="VMA208" s="638"/>
      <c r="VMB208" s="638"/>
      <c r="VMC208" s="638"/>
      <c r="VMD208" s="638"/>
      <c r="VME208" s="638"/>
      <c r="VMF208" s="638"/>
      <c r="VMG208" s="638"/>
      <c r="VMH208" s="638"/>
      <c r="VMI208" s="638"/>
      <c r="VMJ208" s="638"/>
      <c r="VMK208" s="638"/>
      <c r="VML208" s="638"/>
      <c r="VMM208" s="638"/>
      <c r="VMN208" s="638"/>
      <c r="VMO208" s="638"/>
      <c r="VMP208" s="638"/>
      <c r="VMQ208" s="638"/>
      <c r="VMR208" s="638"/>
      <c r="VMS208" s="638"/>
      <c r="VMT208" s="638"/>
      <c r="VMU208" s="638"/>
      <c r="VMV208" s="638"/>
      <c r="VMW208" s="638"/>
      <c r="VMX208" s="638"/>
      <c r="VMY208" s="638"/>
      <c r="VMZ208" s="638"/>
      <c r="VNA208" s="638"/>
      <c r="VNB208" s="638"/>
      <c r="VNC208" s="638"/>
      <c r="VND208" s="638"/>
      <c r="VNE208" s="638"/>
      <c r="VNF208" s="638"/>
      <c r="VNG208" s="638"/>
      <c r="VNH208" s="638"/>
      <c r="VNI208" s="638"/>
      <c r="VNJ208" s="638"/>
      <c r="VNK208" s="638"/>
      <c r="VNL208" s="638"/>
      <c r="VNM208" s="638"/>
      <c r="VNN208" s="638"/>
      <c r="VNO208" s="638"/>
      <c r="VNP208" s="638"/>
      <c r="VNQ208" s="638"/>
      <c r="VNR208" s="638"/>
      <c r="VNS208" s="638"/>
      <c r="VNT208" s="638"/>
      <c r="VNU208" s="638"/>
      <c r="VNV208" s="638"/>
      <c r="VNW208" s="638"/>
      <c r="VNX208" s="638"/>
      <c r="VNY208" s="638"/>
      <c r="VNZ208" s="638"/>
      <c r="VOA208" s="638"/>
      <c r="VOB208" s="638"/>
      <c r="VOC208" s="638"/>
      <c r="VOD208" s="638"/>
      <c r="VOE208" s="638"/>
      <c r="VOF208" s="638"/>
      <c r="VOG208" s="638"/>
      <c r="VOH208" s="638"/>
      <c r="VOI208" s="638"/>
      <c r="VOJ208" s="638"/>
      <c r="VOK208" s="638"/>
      <c r="VOL208" s="638"/>
      <c r="VOM208" s="638"/>
      <c r="VON208" s="638"/>
      <c r="VOO208" s="638"/>
      <c r="VOP208" s="638"/>
      <c r="VOQ208" s="638"/>
      <c r="VOR208" s="638"/>
      <c r="VOS208" s="638"/>
      <c r="VOT208" s="638"/>
      <c r="VOU208" s="638"/>
      <c r="VOV208" s="638"/>
      <c r="VOW208" s="638"/>
      <c r="VOX208" s="638"/>
      <c r="VOY208" s="638"/>
      <c r="VOZ208" s="638"/>
      <c r="VPA208" s="638"/>
      <c r="VPB208" s="638"/>
      <c r="VPC208" s="638"/>
      <c r="VPD208" s="638"/>
      <c r="VPE208" s="638"/>
      <c r="VPF208" s="638"/>
      <c r="VPG208" s="638"/>
      <c r="VPH208" s="638"/>
      <c r="VPI208" s="638"/>
      <c r="VPJ208" s="638"/>
      <c r="VPK208" s="638"/>
      <c r="VPL208" s="638"/>
      <c r="VPM208" s="638"/>
      <c r="VPN208" s="638"/>
      <c r="VPO208" s="638"/>
      <c r="VPP208" s="638"/>
      <c r="VPQ208" s="638"/>
      <c r="VPR208" s="638"/>
      <c r="VPS208" s="638"/>
      <c r="VPT208" s="638"/>
      <c r="VPU208" s="638"/>
      <c r="VPV208" s="638"/>
      <c r="VPW208" s="638"/>
      <c r="VPX208" s="638"/>
      <c r="VPY208" s="638"/>
      <c r="VPZ208" s="638"/>
      <c r="VQA208" s="638"/>
      <c r="VQB208" s="638"/>
      <c r="VQC208" s="638"/>
      <c r="VQD208" s="638"/>
      <c r="VQE208" s="638"/>
      <c r="VQF208" s="638"/>
      <c r="VQG208" s="638"/>
      <c r="VQH208" s="638"/>
      <c r="VQI208" s="638"/>
      <c r="VQJ208" s="638"/>
      <c r="VQK208" s="638"/>
      <c r="VQL208" s="638"/>
      <c r="VQM208" s="638"/>
      <c r="VQN208" s="638"/>
      <c r="VQO208" s="638"/>
      <c r="VQP208" s="638"/>
      <c r="VQQ208" s="638"/>
      <c r="VQR208" s="638"/>
      <c r="VQS208" s="638"/>
      <c r="VQT208" s="638"/>
      <c r="VQU208" s="638"/>
      <c r="VQV208" s="638"/>
      <c r="VQW208" s="638"/>
      <c r="VQX208" s="638"/>
      <c r="VQY208" s="638"/>
      <c r="VQZ208" s="638"/>
      <c r="VRA208" s="638"/>
      <c r="VRB208" s="638"/>
      <c r="VRC208" s="638"/>
      <c r="VRD208" s="638"/>
      <c r="VRE208" s="638"/>
      <c r="VRF208" s="638"/>
      <c r="VRG208" s="638"/>
      <c r="VRH208" s="638"/>
      <c r="VRI208" s="638"/>
      <c r="VRJ208" s="638"/>
      <c r="VRK208" s="638"/>
      <c r="VRL208" s="638"/>
      <c r="VRM208" s="638"/>
      <c r="VRN208" s="638"/>
      <c r="VRO208" s="638"/>
      <c r="VRP208" s="638"/>
      <c r="VRQ208" s="638"/>
      <c r="VRR208" s="638"/>
      <c r="VRS208" s="638"/>
      <c r="VRT208" s="638"/>
      <c r="VRU208" s="638"/>
      <c r="VRV208" s="638"/>
      <c r="VRW208" s="638"/>
      <c r="VRX208" s="638"/>
      <c r="VRY208" s="638"/>
      <c r="VRZ208" s="638"/>
      <c r="VSA208" s="638"/>
      <c r="VSB208" s="638"/>
      <c r="VSC208" s="638"/>
      <c r="VSD208" s="638"/>
      <c r="VSE208" s="638"/>
      <c r="VSF208" s="638"/>
      <c r="VSG208" s="638"/>
      <c r="VSH208" s="638"/>
      <c r="VSI208" s="638"/>
      <c r="VSJ208" s="638"/>
      <c r="VSK208" s="638"/>
      <c r="VSL208" s="638"/>
      <c r="VSM208" s="638"/>
      <c r="VSN208" s="638"/>
      <c r="VSO208" s="638"/>
      <c r="VSP208" s="638"/>
      <c r="VSQ208" s="638"/>
      <c r="VSR208" s="638"/>
      <c r="VSS208" s="638"/>
      <c r="VST208" s="638"/>
      <c r="VSU208" s="638"/>
      <c r="VSV208" s="638"/>
      <c r="VSW208" s="638"/>
      <c r="VSX208" s="638"/>
      <c r="VSY208" s="638"/>
      <c r="VSZ208" s="638"/>
      <c r="VTA208" s="638"/>
      <c r="VTB208" s="638"/>
      <c r="VTC208" s="638"/>
      <c r="VTD208" s="638"/>
      <c r="VTE208" s="638"/>
      <c r="VTF208" s="638"/>
      <c r="VTG208" s="638"/>
      <c r="VTH208" s="638"/>
      <c r="VTI208" s="638"/>
      <c r="VTJ208" s="638"/>
      <c r="VTK208" s="638"/>
      <c r="VTL208" s="638"/>
      <c r="VTM208" s="638"/>
      <c r="VTN208" s="638"/>
      <c r="VTO208" s="638"/>
      <c r="VTP208" s="638"/>
      <c r="VTQ208" s="638"/>
      <c r="VTR208" s="638"/>
      <c r="VTS208" s="638"/>
      <c r="VTT208" s="638"/>
      <c r="VTU208" s="638"/>
      <c r="VTV208" s="638"/>
      <c r="VTW208" s="638"/>
      <c r="VTX208" s="638"/>
      <c r="VTY208" s="638"/>
      <c r="VTZ208" s="638"/>
      <c r="VUA208" s="638"/>
      <c r="VUB208" s="638"/>
      <c r="VUC208" s="638"/>
      <c r="VUD208" s="638"/>
      <c r="VUE208" s="638"/>
      <c r="VUF208" s="638"/>
      <c r="VUG208" s="638"/>
      <c r="VUH208" s="638"/>
      <c r="VUI208" s="638"/>
      <c r="VUJ208" s="638"/>
      <c r="VUK208" s="638"/>
      <c r="VUL208" s="638"/>
      <c r="VUM208" s="638"/>
      <c r="VUN208" s="638"/>
      <c r="VUO208" s="638"/>
      <c r="VUP208" s="638"/>
      <c r="VUQ208" s="638"/>
      <c r="VUR208" s="638"/>
      <c r="VUS208" s="638"/>
      <c r="VUT208" s="638"/>
      <c r="VUU208" s="638"/>
      <c r="VUV208" s="638"/>
      <c r="VUW208" s="638"/>
      <c r="VUX208" s="638"/>
      <c r="VUY208" s="638"/>
      <c r="VUZ208" s="638"/>
      <c r="VVA208" s="638"/>
      <c r="VVB208" s="638"/>
      <c r="VVC208" s="638"/>
      <c r="VVD208" s="638"/>
      <c r="VVE208" s="638"/>
      <c r="VVF208" s="638"/>
      <c r="VVG208" s="638"/>
      <c r="VVH208" s="638"/>
      <c r="VVI208" s="638"/>
      <c r="VVJ208" s="638"/>
      <c r="VVK208" s="638"/>
      <c r="VVL208" s="638"/>
      <c r="VVM208" s="638"/>
      <c r="VVN208" s="638"/>
      <c r="VVO208" s="638"/>
      <c r="VVP208" s="638"/>
      <c r="VVQ208" s="638"/>
      <c r="VVR208" s="638"/>
      <c r="VVS208" s="638"/>
      <c r="VVT208" s="638"/>
      <c r="VVU208" s="638"/>
      <c r="VVV208" s="638"/>
      <c r="VVW208" s="638"/>
      <c r="VVX208" s="638"/>
      <c r="VVY208" s="638"/>
      <c r="VVZ208" s="638"/>
      <c r="VWA208" s="638"/>
      <c r="VWB208" s="638"/>
      <c r="VWC208" s="638"/>
      <c r="VWD208" s="638"/>
      <c r="VWE208" s="638"/>
      <c r="VWF208" s="638"/>
      <c r="VWG208" s="638"/>
      <c r="VWH208" s="638"/>
      <c r="VWI208" s="638"/>
      <c r="VWJ208" s="638"/>
      <c r="VWK208" s="638"/>
      <c r="VWL208" s="638"/>
      <c r="VWM208" s="638"/>
      <c r="VWN208" s="638"/>
      <c r="VWO208" s="638"/>
      <c r="VWP208" s="638"/>
      <c r="VWQ208" s="638"/>
      <c r="VWR208" s="638"/>
      <c r="VWS208" s="638"/>
      <c r="VWT208" s="638"/>
      <c r="VWU208" s="638"/>
      <c r="VWV208" s="638"/>
      <c r="VWW208" s="638"/>
      <c r="VWX208" s="638"/>
      <c r="VWY208" s="638"/>
      <c r="VWZ208" s="638"/>
      <c r="VXA208" s="638"/>
      <c r="VXB208" s="638"/>
      <c r="VXC208" s="638"/>
      <c r="VXD208" s="638"/>
      <c r="VXE208" s="638"/>
      <c r="VXF208" s="638"/>
      <c r="VXG208" s="638"/>
      <c r="VXH208" s="638"/>
      <c r="VXI208" s="638"/>
      <c r="VXJ208" s="638"/>
      <c r="VXK208" s="638"/>
      <c r="VXL208" s="638"/>
      <c r="VXM208" s="638"/>
      <c r="VXN208" s="638"/>
      <c r="VXO208" s="638"/>
      <c r="VXP208" s="638"/>
      <c r="VXQ208" s="638"/>
      <c r="VXR208" s="638"/>
      <c r="VXS208" s="638"/>
      <c r="VXT208" s="638"/>
      <c r="VXU208" s="638"/>
      <c r="VXV208" s="638"/>
      <c r="VXW208" s="638"/>
      <c r="VXX208" s="638"/>
      <c r="VXY208" s="638"/>
      <c r="VXZ208" s="638"/>
      <c r="VYA208" s="638"/>
      <c r="VYB208" s="638"/>
      <c r="VYC208" s="638"/>
      <c r="VYD208" s="638"/>
      <c r="VYE208" s="638"/>
      <c r="VYF208" s="638"/>
      <c r="VYG208" s="638"/>
      <c r="VYH208" s="638"/>
      <c r="VYI208" s="638"/>
      <c r="VYJ208" s="638"/>
      <c r="VYK208" s="638"/>
      <c r="VYL208" s="638"/>
      <c r="VYM208" s="638"/>
      <c r="VYN208" s="638"/>
      <c r="VYO208" s="638"/>
      <c r="VYP208" s="638"/>
      <c r="VYQ208" s="638"/>
      <c r="VYR208" s="638"/>
      <c r="VYS208" s="638"/>
      <c r="VYT208" s="638"/>
      <c r="VYU208" s="638"/>
      <c r="VYV208" s="638"/>
      <c r="VYW208" s="638"/>
      <c r="VYX208" s="638"/>
      <c r="VYY208" s="638"/>
      <c r="VYZ208" s="638"/>
      <c r="VZA208" s="638"/>
      <c r="VZB208" s="638"/>
      <c r="VZC208" s="638"/>
      <c r="VZD208" s="638"/>
      <c r="VZE208" s="638"/>
      <c r="VZF208" s="638"/>
      <c r="VZG208" s="638"/>
      <c r="VZH208" s="638"/>
      <c r="VZI208" s="638"/>
      <c r="VZJ208" s="638"/>
      <c r="VZK208" s="638"/>
      <c r="VZL208" s="638"/>
      <c r="VZM208" s="638"/>
      <c r="VZN208" s="638"/>
      <c r="VZO208" s="638"/>
      <c r="VZP208" s="638"/>
      <c r="VZQ208" s="638"/>
      <c r="VZR208" s="638"/>
      <c r="VZS208" s="638"/>
      <c r="VZT208" s="638"/>
      <c r="VZU208" s="638"/>
      <c r="VZV208" s="638"/>
      <c r="VZW208" s="638"/>
      <c r="VZX208" s="638"/>
      <c r="VZY208" s="638"/>
      <c r="VZZ208" s="638"/>
      <c r="WAA208" s="638"/>
      <c r="WAB208" s="638"/>
      <c r="WAC208" s="638"/>
      <c r="WAD208" s="638"/>
      <c r="WAE208" s="638"/>
      <c r="WAF208" s="638"/>
      <c r="WAG208" s="638"/>
      <c r="WAH208" s="638"/>
      <c r="WAI208" s="638"/>
      <c r="WAJ208" s="638"/>
      <c r="WAK208" s="638"/>
      <c r="WAL208" s="638"/>
      <c r="WAM208" s="638"/>
      <c r="WAN208" s="638"/>
      <c r="WAO208" s="638"/>
      <c r="WAP208" s="638"/>
      <c r="WAQ208" s="638"/>
      <c r="WAR208" s="638"/>
      <c r="WAS208" s="638"/>
      <c r="WAT208" s="638"/>
      <c r="WAU208" s="638"/>
      <c r="WAV208" s="638"/>
      <c r="WAW208" s="638"/>
      <c r="WAX208" s="638"/>
      <c r="WAY208" s="638"/>
      <c r="WAZ208" s="638"/>
      <c r="WBA208" s="638"/>
      <c r="WBB208" s="638"/>
      <c r="WBC208" s="638"/>
      <c r="WBD208" s="638"/>
      <c r="WBE208" s="638"/>
      <c r="WBF208" s="638"/>
      <c r="WBG208" s="638"/>
      <c r="WBH208" s="638"/>
      <c r="WBI208" s="638"/>
      <c r="WBJ208" s="638"/>
      <c r="WBK208" s="638"/>
      <c r="WBL208" s="638"/>
      <c r="WBM208" s="638"/>
      <c r="WBN208" s="638"/>
      <c r="WBO208" s="638"/>
      <c r="WBP208" s="638"/>
      <c r="WBQ208" s="638"/>
      <c r="WBR208" s="638"/>
      <c r="WBS208" s="638"/>
      <c r="WBT208" s="638"/>
      <c r="WBU208" s="638"/>
      <c r="WBV208" s="638"/>
      <c r="WBW208" s="638"/>
      <c r="WBX208" s="638"/>
      <c r="WBY208" s="638"/>
      <c r="WBZ208" s="638"/>
      <c r="WCA208" s="638"/>
      <c r="WCB208" s="638"/>
      <c r="WCC208" s="638"/>
      <c r="WCD208" s="638"/>
      <c r="WCE208" s="638"/>
      <c r="WCF208" s="638"/>
      <c r="WCG208" s="638"/>
      <c r="WCH208" s="638"/>
      <c r="WCI208" s="638"/>
      <c r="WCJ208" s="638"/>
      <c r="WCK208" s="638"/>
      <c r="WCL208" s="638"/>
      <c r="WCM208" s="638"/>
      <c r="WCN208" s="638"/>
      <c r="WCO208" s="638"/>
      <c r="WCP208" s="638"/>
      <c r="WCQ208" s="638"/>
      <c r="WCR208" s="638"/>
      <c r="WCS208" s="638"/>
      <c r="WCT208" s="638"/>
      <c r="WCU208" s="638"/>
      <c r="WCV208" s="638"/>
      <c r="WCW208" s="638"/>
      <c r="WCX208" s="638"/>
      <c r="WCY208" s="638"/>
      <c r="WCZ208" s="638"/>
      <c r="WDA208" s="638"/>
      <c r="WDB208" s="638"/>
      <c r="WDC208" s="638"/>
      <c r="WDD208" s="638"/>
      <c r="WDE208" s="638"/>
      <c r="WDF208" s="638"/>
      <c r="WDG208" s="638"/>
      <c r="WDH208" s="638"/>
      <c r="WDI208" s="638"/>
      <c r="WDJ208" s="638"/>
      <c r="WDK208" s="638"/>
      <c r="WDL208" s="638"/>
      <c r="WDM208" s="638"/>
      <c r="WDN208" s="638"/>
      <c r="WDO208" s="638"/>
      <c r="WDP208" s="638"/>
      <c r="WDQ208" s="638"/>
      <c r="WDR208" s="638"/>
      <c r="WDS208" s="638"/>
      <c r="WDT208" s="638"/>
      <c r="WDU208" s="638"/>
      <c r="WDV208" s="638"/>
      <c r="WDW208" s="638"/>
      <c r="WDX208" s="638"/>
      <c r="WDY208" s="638"/>
      <c r="WDZ208" s="638"/>
      <c r="WEA208" s="638"/>
      <c r="WEB208" s="638"/>
      <c r="WEC208" s="638"/>
      <c r="WED208" s="638"/>
      <c r="WEE208" s="638"/>
      <c r="WEF208" s="638"/>
      <c r="WEG208" s="638"/>
      <c r="WEH208" s="638"/>
      <c r="WEI208" s="638"/>
      <c r="WEJ208" s="638"/>
      <c r="WEK208" s="638"/>
      <c r="WEL208" s="638"/>
      <c r="WEM208" s="638"/>
      <c r="WEN208" s="638"/>
      <c r="WEO208" s="638"/>
      <c r="WEP208" s="638"/>
      <c r="WEQ208" s="638"/>
      <c r="WER208" s="638"/>
      <c r="WES208" s="638"/>
      <c r="WET208" s="638"/>
      <c r="WEU208" s="638"/>
      <c r="WEV208" s="638"/>
      <c r="WEW208" s="638"/>
      <c r="WEX208" s="638"/>
      <c r="WEY208" s="638"/>
      <c r="WEZ208" s="638"/>
      <c r="WFA208" s="638"/>
      <c r="WFB208" s="638"/>
      <c r="WFC208" s="638"/>
      <c r="WFD208" s="638"/>
      <c r="WFE208" s="638"/>
      <c r="WFF208" s="638"/>
      <c r="WFG208" s="638"/>
      <c r="WFH208" s="638"/>
      <c r="WFI208" s="638"/>
      <c r="WFJ208" s="638"/>
      <c r="WFK208" s="638"/>
      <c r="WFL208" s="638"/>
      <c r="WFM208" s="638"/>
      <c r="WFN208" s="638"/>
      <c r="WFO208" s="638"/>
      <c r="WFP208" s="638"/>
      <c r="WFQ208" s="638"/>
      <c r="WFR208" s="638"/>
      <c r="WFS208" s="638"/>
      <c r="WFT208" s="638"/>
      <c r="WFU208" s="638"/>
      <c r="WFV208" s="638"/>
      <c r="WFW208" s="638"/>
      <c r="WFX208" s="638"/>
      <c r="WFY208" s="638"/>
      <c r="WFZ208" s="638"/>
      <c r="WGA208" s="638"/>
      <c r="WGB208" s="638"/>
      <c r="WGC208" s="638"/>
      <c r="WGD208" s="638"/>
      <c r="WGE208" s="638"/>
      <c r="WGF208" s="638"/>
      <c r="WGG208" s="638"/>
      <c r="WGH208" s="638"/>
      <c r="WGI208" s="638"/>
      <c r="WGJ208" s="638"/>
      <c r="WGK208" s="638"/>
      <c r="WGL208" s="638"/>
      <c r="WGM208" s="638"/>
      <c r="WGN208" s="638"/>
      <c r="WGO208" s="638"/>
      <c r="WGP208" s="638"/>
      <c r="WGQ208" s="638"/>
      <c r="WGR208" s="638"/>
      <c r="WGS208" s="638"/>
      <c r="WGT208" s="638"/>
      <c r="WGU208" s="638"/>
      <c r="WGV208" s="638"/>
      <c r="WGW208" s="638"/>
      <c r="WGX208" s="638"/>
      <c r="WGY208" s="638"/>
      <c r="WGZ208" s="638"/>
      <c r="WHA208" s="638"/>
      <c r="WHB208" s="638"/>
      <c r="WHC208" s="638"/>
      <c r="WHD208" s="638"/>
      <c r="WHE208" s="638"/>
      <c r="WHF208" s="638"/>
      <c r="WHG208" s="638"/>
      <c r="WHH208" s="638"/>
      <c r="WHI208" s="638"/>
      <c r="WHJ208" s="638"/>
      <c r="WHK208" s="638"/>
      <c r="WHL208" s="638"/>
      <c r="WHM208" s="638"/>
      <c r="WHN208" s="638"/>
      <c r="WHO208" s="638"/>
      <c r="WHP208" s="638"/>
      <c r="WHQ208" s="638"/>
      <c r="WHR208" s="638"/>
      <c r="WHS208" s="638"/>
      <c r="WHT208" s="638"/>
      <c r="WHU208" s="638"/>
      <c r="WHV208" s="638"/>
      <c r="WHW208" s="638"/>
      <c r="WHX208" s="638"/>
      <c r="WHY208" s="638"/>
      <c r="WHZ208" s="638"/>
      <c r="WIA208" s="638"/>
      <c r="WIB208" s="638"/>
      <c r="WIC208" s="638"/>
      <c r="WID208" s="638"/>
      <c r="WIE208" s="638"/>
      <c r="WIF208" s="638"/>
      <c r="WIG208" s="638"/>
      <c r="WIH208" s="638"/>
      <c r="WII208" s="638"/>
      <c r="WIJ208" s="638"/>
      <c r="WIK208" s="638"/>
      <c r="WIL208" s="638"/>
      <c r="WIM208" s="638"/>
      <c r="WIN208" s="638"/>
      <c r="WIO208" s="638"/>
      <c r="WIP208" s="638"/>
      <c r="WIQ208" s="638"/>
      <c r="WIR208" s="638"/>
      <c r="WIS208" s="638"/>
      <c r="WIT208" s="638"/>
      <c r="WIU208" s="638"/>
      <c r="WIV208" s="638"/>
      <c r="WIW208" s="638"/>
      <c r="WIX208" s="638"/>
      <c r="WIY208" s="638"/>
      <c r="WIZ208" s="638"/>
      <c r="WJA208" s="638"/>
      <c r="WJB208" s="638"/>
      <c r="WJC208" s="638"/>
      <c r="WJD208" s="638"/>
      <c r="WJE208" s="638"/>
      <c r="WJF208" s="638"/>
      <c r="WJG208" s="638"/>
      <c r="WJH208" s="638"/>
      <c r="WJI208" s="638"/>
      <c r="WJJ208" s="638"/>
      <c r="WJK208" s="638"/>
      <c r="WJL208" s="638"/>
      <c r="WJM208" s="638"/>
      <c r="WJN208" s="638"/>
      <c r="WJO208" s="638"/>
      <c r="WJP208" s="638"/>
      <c r="WJQ208" s="638"/>
      <c r="WJR208" s="638"/>
      <c r="WJS208" s="638"/>
      <c r="WJT208" s="638"/>
      <c r="WJU208" s="638"/>
      <c r="WJV208" s="638"/>
      <c r="WJW208" s="638"/>
      <c r="WJX208" s="638"/>
      <c r="WJY208" s="638"/>
      <c r="WJZ208" s="638"/>
      <c r="WKA208" s="638"/>
      <c r="WKB208" s="638"/>
      <c r="WKC208" s="638"/>
      <c r="WKD208" s="638"/>
      <c r="WKE208" s="638"/>
      <c r="WKF208" s="638"/>
      <c r="WKG208" s="638"/>
      <c r="WKH208" s="638"/>
      <c r="WKI208" s="638"/>
      <c r="WKJ208" s="638"/>
      <c r="WKK208" s="638"/>
      <c r="WKL208" s="638"/>
      <c r="WKM208" s="638"/>
      <c r="WKN208" s="638"/>
      <c r="WKO208" s="638"/>
      <c r="WKP208" s="638"/>
      <c r="WKQ208" s="638"/>
      <c r="WKR208" s="638"/>
      <c r="WKS208" s="638"/>
      <c r="WKT208" s="638"/>
      <c r="WKU208" s="638"/>
      <c r="WKV208" s="638"/>
      <c r="WKW208" s="638"/>
      <c r="WKX208" s="638"/>
      <c r="WKY208" s="638"/>
      <c r="WKZ208" s="638"/>
      <c r="WLA208" s="638"/>
      <c r="WLB208" s="638"/>
      <c r="WLC208" s="638"/>
      <c r="WLD208" s="638"/>
      <c r="WLE208" s="638"/>
      <c r="WLF208" s="638"/>
      <c r="WLG208" s="638"/>
      <c r="WLH208" s="638"/>
      <c r="WLI208" s="638"/>
      <c r="WLJ208" s="638"/>
      <c r="WLK208" s="638"/>
      <c r="WLL208" s="638"/>
      <c r="WLM208" s="638"/>
      <c r="WLN208" s="638"/>
      <c r="WLO208" s="638"/>
      <c r="WLP208" s="638"/>
      <c r="WLQ208" s="638"/>
      <c r="WLR208" s="638"/>
      <c r="WLS208" s="638"/>
      <c r="WLT208" s="638"/>
      <c r="WLU208" s="638"/>
      <c r="WLV208" s="638"/>
      <c r="WLW208" s="638"/>
      <c r="WLX208" s="638"/>
      <c r="WLY208" s="638"/>
      <c r="WLZ208" s="638"/>
      <c r="WMA208" s="638"/>
      <c r="WMB208" s="638"/>
      <c r="WMC208" s="638"/>
      <c r="WMD208" s="638"/>
      <c r="WME208" s="638"/>
      <c r="WMF208" s="638"/>
      <c r="WMG208" s="638"/>
      <c r="WMH208" s="638"/>
      <c r="WMI208" s="638"/>
      <c r="WMJ208" s="638"/>
      <c r="WMK208" s="638"/>
      <c r="WML208" s="638"/>
      <c r="WMM208" s="638"/>
      <c r="WMN208" s="638"/>
      <c r="WMO208" s="638"/>
      <c r="WMP208" s="638"/>
      <c r="WMQ208" s="638"/>
      <c r="WMR208" s="638"/>
      <c r="WMS208" s="638"/>
      <c r="WMT208" s="638"/>
      <c r="WMU208" s="638"/>
      <c r="WMV208" s="638"/>
      <c r="WMW208" s="638"/>
      <c r="WMX208" s="638"/>
      <c r="WMY208" s="638"/>
      <c r="WMZ208" s="638"/>
      <c r="WNA208" s="638"/>
      <c r="WNB208" s="638"/>
      <c r="WNC208" s="638"/>
      <c r="WND208" s="638"/>
      <c r="WNE208" s="638"/>
      <c r="WNF208" s="638"/>
      <c r="WNG208" s="638"/>
      <c r="WNH208" s="638"/>
      <c r="WNI208" s="638"/>
      <c r="WNJ208" s="638"/>
      <c r="WNK208" s="638"/>
      <c r="WNL208" s="638"/>
      <c r="WNM208" s="638"/>
      <c r="WNN208" s="638"/>
      <c r="WNO208" s="638"/>
      <c r="WNP208" s="638"/>
      <c r="WNQ208" s="638"/>
      <c r="WNR208" s="638"/>
      <c r="WNS208" s="638"/>
      <c r="WNT208" s="638"/>
      <c r="WNU208" s="638"/>
      <c r="WNV208" s="638"/>
      <c r="WNW208" s="638"/>
      <c r="WNX208" s="638"/>
      <c r="WNY208" s="638"/>
      <c r="WNZ208" s="638"/>
      <c r="WOA208" s="638"/>
      <c r="WOB208" s="638"/>
      <c r="WOC208" s="638"/>
      <c r="WOD208" s="638"/>
      <c r="WOE208" s="638"/>
      <c r="WOF208" s="638"/>
      <c r="WOG208" s="638"/>
      <c r="WOH208" s="638"/>
      <c r="WOI208" s="638"/>
      <c r="WOJ208" s="638"/>
      <c r="WOK208" s="638"/>
      <c r="WOL208" s="638"/>
      <c r="WOM208" s="638"/>
      <c r="WON208" s="638"/>
      <c r="WOO208" s="638"/>
      <c r="WOP208" s="638"/>
      <c r="WOQ208" s="638"/>
      <c r="WOR208" s="638"/>
      <c r="WOS208" s="638"/>
      <c r="WOT208" s="638"/>
      <c r="WOU208" s="638"/>
      <c r="WOV208" s="638"/>
      <c r="WOW208" s="638"/>
      <c r="WOX208" s="638"/>
      <c r="WOY208" s="638"/>
      <c r="WOZ208" s="638"/>
      <c r="WPA208" s="638"/>
      <c r="WPB208" s="638"/>
      <c r="WPC208" s="638"/>
      <c r="WPD208" s="638"/>
      <c r="WPE208" s="638"/>
      <c r="WPF208" s="638"/>
      <c r="WPG208" s="638"/>
      <c r="WPH208" s="638"/>
      <c r="WPI208" s="638"/>
      <c r="WPJ208" s="638"/>
      <c r="WPK208" s="638"/>
      <c r="WPL208" s="638"/>
      <c r="WPM208" s="638"/>
      <c r="WPN208" s="638"/>
      <c r="WPO208" s="638"/>
      <c r="WPP208" s="638"/>
      <c r="WPQ208" s="638"/>
      <c r="WPR208" s="638"/>
      <c r="WPS208" s="638"/>
      <c r="WPT208" s="638"/>
      <c r="WPU208" s="638"/>
      <c r="WPV208" s="638"/>
      <c r="WPW208" s="638"/>
      <c r="WPX208" s="638"/>
      <c r="WPY208" s="638"/>
      <c r="WPZ208" s="638"/>
      <c r="WQA208" s="638"/>
      <c r="WQB208" s="638"/>
      <c r="WQC208" s="638"/>
      <c r="WQD208" s="638"/>
      <c r="WQE208" s="638"/>
      <c r="WQF208" s="638"/>
      <c r="WQG208" s="638"/>
      <c r="WQH208" s="638"/>
      <c r="WQI208" s="638"/>
      <c r="WQJ208" s="638"/>
      <c r="WQK208" s="638"/>
      <c r="WQL208" s="638"/>
      <c r="WQM208" s="638"/>
      <c r="WQN208" s="638"/>
      <c r="WQO208" s="638"/>
      <c r="WQP208" s="638"/>
      <c r="WQQ208" s="638"/>
      <c r="WQR208" s="638"/>
      <c r="WQS208" s="638"/>
      <c r="WQT208" s="638"/>
      <c r="WQU208" s="638"/>
      <c r="WQV208" s="638"/>
      <c r="WQW208" s="638"/>
      <c r="WQX208" s="638"/>
      <c r="WQY208" s="638"/>
      <c r="WQZ208" s="638"/>
      <c r="WRA208" s="638"/>
      <c r="WRB208" s="638"/>
      <c r="WRC208" s="638"/>
      <c r="WRD208" s="638"/>
      <c r="WRE208" s="638"/>
      <c r="WRF208" s="638"/>
      <c r="WRG208" s="638"/>
      <c r="WRH208" s="638"/>
      <c r="WRI208" s="638"/>
      <c r="WRJ208" s="638"/>
      <c r="WRK208" s="638"/>
      <c r="WRL208" s="638"/>
      <c r="WRM208" s="638"/>
      <c r="WRN208" s="638"/>
      <c r="WRO208" s="638"/>
      <c r="WRP208" s="638"/>
      <c r="WRQ208" s="638"/>
      <c r="WRR208" s="638"/>
      <c r="WRS208" s="638"/>
      <c r="WRT208" s="638"/>
      <c r="WRU208" s="638"/>
      <c r="WRV208" s="638"/>
      <c r="WRW208" s="638"/>
      <c r="WRX208" s="638"/>
      <c r="WRY208" s="638"/>
      <c r="WRZ208" s="638"/>
      <c r="WSA208" s="638"/>
      <c r="WSB208" s="638"/>
      <c r="WSC208" s="638"/>
      <c r="WSD208" s="638"/>
      <c r="WSE208" s="638"/>
      <c r="WSF208" s="638"/>
      <c r="WSG208" s="638"/>
      <c r="WSH208" s="638"/>
      <c r="WSI208" s="638"/>
      <c r="WSJ208" s="638"/>
      <c r="WSK208" s="638"/>
      <c r="WSL208" s="638"/>
      <c r="WSM208" s="638"/>
      <c r="WSN208" s="638"/>
      <c r="WSO208" s="638"/>
      <c r="WSP208" s="638"/>
      <c r="WSQ208" s="638"/>
      <c r="WSR208" s="638"/>
      <c r="WSS208" s="638"/>
      <c r="WST208" s="638"/>
      <c r="WSU208" s="638"/>
      <c r="WSV208" s="638"/>
      <c r="WSW208" s="638"/>
      <c r="WSX208" s="638"/>
      <c r="WSY208" s="638"/>
      <c r="WSZ208" s="638"/>
      <c r="WTA208" s="638"/>
      <c r="WTB208" s="638"/>
      <c r="WTC208" s="638"/>
      <c r="WTD208" s="638"/>
      <c r="WTE208" s="638"/>
      <c r="WTF208" s="638"/>
      <c r="WTG208" s="638"/>
      <c r="WTH208" s="638"/>
      <c r="WTI208" s="638"/>
      <c r="WTJ208" s="638"/>
      <c r="WTK208" s="638"/>
      <c r="WTL208" s="638"/>
      <c r="WTM208" s="638"/>
      <c r="WTN208" s="638"/>
      <c r="WTO208" s="638"/>
      <c r="WTP208" s="638"/>
      <c r="WTQ208" s="638"/>
      <c r="WTR208" s="638"/>
      <c r="WTS208" s="638"/>
      <c r="WTT208" s="638"/>
      <c r="WTU208" s="638"/>
      <c r="WTV208" s="638"/>
      <c r="WTW208" s="638"/>
      <c r="WTX208" s="638"/>
      <c r="WTY208" s="638"/>
      <c r="WTZ208" s="638"/>
      <c r="WUA208" s="638"/>
      <c r="WUB208" s="638"/>
      <c r="WUC208" s="638"/>
      <c r="WUD208" s="638"/>
      <c r="WUE208" s="638"/>
      <c r="WUF208" s="638"/>
      <c r="WUG208" s="638"/>
      <c r="WUH208" s="638"/>
      <c r="WUI208" s="638"/>
      <c r="WUJ208" s="638"/>
      <c r="WUK208" s="638"/>
      <c r="WUL208" s="638"/>
      <c r="WUM208" s="638"/>
      <c r="WUN208" s="638"/>
      <c r="WUO208" s="638"/>
      <c r="WUP208" s="638"/>
      <c r="WUQ208" s="638"/>
      <c r="WUR208" s="638"/>
      <c r="WUS208" s="638"/>
      <c r="WUT208" s="638"/>
      <c r="WUU208" s="638"/>
      <c r="WUV208" s="638"/>
      <c r="WUW208" s="638"/>
      <c r="WUX208" s="638"/>
      <c r="WUY208" s="638"/>
      <c r="WUZ208" s="638"/>
      <c r="WVA208" s="638"/>
      <c r="WVB208" s="638"/>
      <c r="WVC208" s="638"/>
      <c r="WVD208" s="638"/>
      <c r="WVE208" s="638"/>
      <c r="WVF208" s="638"/>
      <c r="WVG208" s="638"/>
      <c r="WVH208" s="638"/>
      <c r="WVI208" s="638"/>
      <c r="WVJ208" s="638"/>
      <c r="WVK208" s="638"/>
      <c r="WVL208" s="638"/>
      <c r="WVM208" s="638"/>
      <c r="WVN208" s="638"/>
      <c r="WVO208" s="638"/>
      <c r="WVP208" s="638"/>
      <c r="WVQ208" s="638"/>
      <c r="WVR208" s="638"/>
      <c r="WVS208" s="638"/>
      <c r="WVT208" s="638"/>
      <c r="WVU208" s="638"/>
      <c r="WVV208" s="638"/>
      <c r="WVW208" s="638"/>
      <c r="WVX208" s="638"/>
      <c r="WVY208" s="638"/>
      <c r="WVZ208" s="638"/>
      <c r="WWA208" s="638"/>
      <c r="WWB208" s="638"/>
      <c r="WWC208" s="638"/>
      <c r="WWD208" s="638"/>
      <c r="WWE208" s="638"/>
      <c r="WWF208" s="638"/>
      <c r="WWG208" s="638"/>
      <c r="WWH208" s="638"/>
      <c r="WWI208" s="638"/>
      <c r="WWJ208" s="638"/>
      <c r="WWK208" s="638"/>
      <c r="WWL208" s="638"/>
      <c r="WWM208" s="638"/>
      <c r="WWN208" s="638"/>
      <c r="WWO208" s="638"/>
      <c r="WWP208" s="638"/>
      <c r="WWQ208" s="638"/>
      <c r="WWR208" s="638"/>
      <c r="WWS208" s="638"/>
      <c r="WWT208" s="638"/>
      <c r="WWU208" s="638"/>
      <c r="WWV208" s="638"/>
      <c r="WWW208" s="638"/>
      <c r="WWX208" s="638"/>
      <c r="WWY208" s="638"/>
      <c r="WWZ208" s="638"/>
      <c r="WXA208" s="638"/>
      <c r="WXB208" s="638"/>
      <c r="WXC208" s="638"/>
      <c r="WXD208" s="638"/>
      <c r="WXE208" s="638"/>
      <c r="WXF208" s="638"/>
      <c r="WXG208" s="638"/>
      <c r="WXH208" s="638"/>
      <c r="WXI208" s="638"/>
      <c r="WXJ208" s="638"/>
      <c r="WXK208" s="638"/>
      <c r="WXL208" s="638"/>
      <c r="WXM208" s="638"/>
      <c r="WXN208" s="638"/>
      <c r="WXO208" s="638"/>
      <c r="WXP208" s="638"/>
      <c r="WXQ208" s="638"/>
      <c r="WXR208" s="638"/>
      <c r="WXS208" s="638"/>
      <c r="WXT208" s="638"/>
      <c r="WXU208" s="638"/>
      <c r="WXV208" s="638"/>
      <c r="WXW208" s="638"/>
      <c r="WXX208" s="638"/>
      <c r="WXY208" s="638"/>
      <c r="WXZ208" s="638"/>
      <c r="WYA208" s="638"/>
      <c r="WYB208" s="638"/>
      <c r="WYC208" s="638"/>
      <c r="WYD208" s="638"/>
      <c r="WYE208" s="638"/>
      <c r="WYF208" s="638"/>
      <c r="WYG208" s="638"/>
      <c r="WYH208" s="638"/>
      <c r="WYI208" s="638"/>
      <c r="WYJ208" s="638"/>
      <c r="WYK208" s="638"/>
      <c r="WYL208" s="638"/>
      <c r="WYM208" s="638"/>
      <c r="WYN208" s="638"/>
      <c r="WYO208" s="638"/>
      <c r="WYP208" s="638"/>
      <c r="WYQ208" s="638"/>
      <c r="WYR208" s="638"/>
      <c r="WYS208" s="638"/>
      <c r="WYT208" s="638"/>
      <c r="WYU208" s="638"/>
      <c r="WYV208" s="638"/>
      <c r="WYW208" s="638"/>
      <c r="WYX208" s="638"/>
      <c r="WYY208" s="638"/>
      <c r="WYZ208" s="638"/>
      <c r="WZA208" s="638"/>
      <c r="WZB208" s="638"/>
      <c r="WZC208" s="638"/>
      <c r="WZD208" s="638"/>
      <c r="WZE208" s="638"/>
      <c r="WZF208" s="638"/>
      <c r="WZG208" s="638"/>
      <c r="WZH208" s="638"/>
      <c r="WZI208" s="638"/>
      <c r="WZJ208" s="638"/>
      <c r="WZK208" s="638"/>
      <c r="WZL208" s="638"/>
      <c r="WZM208" s="638"/>
      <c r="WZN208" s="638"/>
      <c r="WZO208" s="638"/>
      <c r="WZP208" s="638"/>
      <c r="WZQ208" s="638"/>
      <c r="WZR208" s="638"/>
      <c r="WZS208" s="638"/>
      <c r="WZT208" s="638"/>
      <c r="WZU208" s="638"/>
      <c r="WZV208" s="638"/>
      <c r="WZW208" s="638"/>
      <c r="WZX208" s="638"/>
      <c r="WZY208" s="638"/>
      <c r="WZZ208" s="638"/>
      <c r="XAA208" s="638"/>
      <c r="XAB208" s="638"/>
      <c r="XAC208" s="638"/>
      <c r="XAD208" s="638"/>
      <c r="XAE208" s="638"/>
      <c r="XAF208" s="638"/>
      <c r="XAG208" s="638"/>
      <c r="XAH208" s="638"/>
      <c r="XAI208" s="638"/>
      <c r="XAJ208" s="638"/>
      <c r="XAK208" s="638"/>
      <c r="XAL208" s="638"/>
      <c r="XAM208" s="638"/>
      <c r="XAN208" s="638"/>
      <c r="XAO208" s="638"/>
      <c r="XAP208" s="638"/>
      <c r="XAQ208" s="638"/>
      <c r="XAR208" s="638"/>
      <c r="XAS208" s="638"/>
      <c r="XAT208" s="638"/>
      <c r="XAU208" s="638"/>
      <c r="XAV208" s="638"/>
      <c r="XAW208" s="638"/>
      <c r="XAX208" s="638"/>
      <c r="XAY208" s="638"/>
      <c r="XAZ208" s="638"/>
      <c r="XBA208" s="638"/>
      <c r="XBB208" s="638"/>
      <c r="XBC208" s="638"/>
      <c r="XBD208" s="638"/>
      <c r="XBE208" s="638"/>
      <c r="XBF208" s="638"/>
      <c r="XBG208" s="638"/>
      <c r="XBH208" s="638"/>
      <c r="XBI208" s="638"/>
      <c r="XBJ208" s="638"/>
      <c r="XBK208" s="638"/>
      <c r="XBL208" s="638"/>
      <c r="XBM208" s="638"/>
      <c r="XBN208" s="638"/>
      <c r="XBO208" s="638"/>
      <c r="XBP208" s="638"/>
      <c r="XBQ208" s="638"/>
      <c r="XBR208" s="638"/>
      <c r="XBS208" s="638"/>
      <c r="XBT208" s="638"/>
      <c r="XBU208" s="638"/>
      <c r="XBV208" s="638"/>
      <c r="XBW208" s="638"/>
      <c r="XBX208" s="638"/>
      <c r="XBY208" s="638"/>
      <c r="XBZ208" s="638"/>
      <c r="XCA208" s="638"/>
      <c r="XCB208" s="638"/>
      <c r="XCC208" s="638"/>
      <c r="XCD208" s="638"/>
      <c r="XCE208" s="638"/>
      <c r="XCF208" s="638"/>
      <c r="XCG208" s="638"/>
      <c r="XCH208" s="638"/>
      <c r="XCI208" s="638"/>
      <c r="XCJ208" s="638"/>
      <c r="XCK208" s="638"/>
      <c r="XCL208" s="638"/>
      <c r="XCM208" s="638"/>
      <c r="XCN208" s="638"/>
      <c r="XCO208" s="638"/>
      <c r="XCP208" s="638"/>
      <c r="XCQ208" s="638"/>
      <c r="XCR208" s="638"/>
      <c r="XCS208" s="638"/>
      <c r="XCT208" s="638"/>
      <c r="XCU208" s="638"/>
      <c r="XCV208" s="638"/>
      <c r="XCW208" s="638"/>
      <c r="XCX208" s="638"/>
      <c r="XCY208" s="638"/>
      <c r="XCZ208" s="638"/>
      <c r="XDA208" s="638"/>
      <c r="XDB208" s="638"/>
      <c r="XDC208" s="638"/>
      <c r="XDD208" s="638"/>
      <c r="XDE208" s="638"/>
      <c r="XDF208" s="638"/>
      <c r="XDG208" s="638"/>
      <c r="XDH208" s="638"/>
      <c r="XDI208" s="638"/>
      <c r="XDJ208" s="638"/>
      <c r="XDK208" s="638"/>
      <c r="XDL208" s="638"/>
      <c r="XDM208" s="638"/>
      <c r="XDN208" s="638"/>
      <c r="XDO208" s="638"/>
      <c r="XDP208" s="638"/>
      <c r="XDQ208" s="638"/>
      <c r="XDR208" s="638"/>
      <c r="XDS208" s="638"/>
      <c r="XDT208" s="638"/>
      <c r="XDU208" s="638"/>
      <c r="XDV208" s="638"/>
      <c r="XDW208" s="638"/>
      <c r="XDX208" s="638"/>
      <c r="XDY208" s="638"/>
      <c r="XDZ208" s="638"/>
    </row>
    <row r="209" spans="1:14" s="283" customFormat="1" ht="21.75" thickBot="1" x14ac:dyDescent="0.4">
      <c r="A209" s="283" t="s">
        <v>358</v>
      </c>
    </row>
    <row r="210" spans="1:14" s="284" customFormat="1" ht="36.6" customHeight="1" thickBot="1" x14ac:dyDescent="0.3">
      <c r="A210" s="636" t="s">
        <v>313</v>
      </c>
    </row>
    <row r="211" spans="1:14" s="143" customFormat="1" ht="17.25" customHeight="1" thickBot="1" x14ac:dyDescent="0.4">
      <c r="A211" s="142"/>
      <c r="B211" s="770" t="s">
        <v>332</v>
      </c>
      <c r="C211" s="771"/>
      <c r="D211" s="772"/>
      <c r="E211" s="764"/>
      <c r="F211" s="765"/>
      <c r="G211" s="765"/>
      <c r="H211" s="765"/>
      <c r="I211" s="766"/>
      <c r="J211" s="767" t="s">
        <v>350</v>
      </c>
      <c r="K211" s="768"/>
      <c r="L211" s="768"/>
      <c r="M211" s="768"/>
      <c r="N211" s="769"/>
    </row>
    <row r="212" spans="1:14" s="152" customFormat="1" ht="22.9" customHeight="1" thickBot="1" x14ac:dyDescent="0.3">
      <c r="A212" s="143"/>
      <c r="B212" s="411" t="s">
        <v>355</v>
      </c>
      <c r="C212" s="411" t="s">
        <v>277</v>
      </c>
      <c r="D212" s="412" t="s">
        <v>333</v>
      </c>
      <c r="E212" s="271" t="s">
        <v>655</v>
      </c>
      <c r="F212" s="271" t="s">
        <v>656</v>
      </c>
      <c r="G212" s="271" t="s">
        <v>657</v>
      </c>
      <c r="H212" s="271" t="s">
        <v>360</v>
      </c>
      <c r="I212" s="271" t="s">
        <v>361</v>
      </c>
      <c r="J212" s="271" t="s">
        <v>655</v>
      </c>
      <c r="K212" s="271" t="s">
        <v>656</v>
      </c>
      <c r="L212" s="271" t="s">
        <v>657</v>
      </c>
      <c r="M212" s="271" t="s">
        <v>360</v>
      </c>
      <c r="N212" s="271" t="s">
        <v>361</v>
      </c>
    </row>
    <row r="213" spans="1:14" s="152" customFormat="1" ht="24" thickBot="1" x14ac:dyDescent="0.4">
      <c r="A213" s="267" t="s">
        <v>347</v>
      </c>
      <c r="B213" s="144"/>
      <c r="C213" s="145"/>
      <c r="D213" s="241"/>
      <c r="E213" s="285"/>
      <c r="F213" s="286"/>
      <c r="G213" s="286"/>
      <c r="H213" s="287"/>
      <c r="I213" s="288"/>
      <c r="J213" s="626">
        <f>SUM(J214:J236)</f>
        <v>0</v>
      </c>
      <c r="K213" s="626">
        <f t="shared" ref="K213:N213" si="21">SUM(K214:K236)</f>
        <v>0</v>
      </c>
      <c r="L213" s="626">
        <f t="shared" si="21"/>
        <v>0</v>
      </c>
      <c r="M213" s="626">
        <f t="shared" si="21"/>
        <v>0</v>
      </c>
      <c r="N213" s="626">
        <f t="shared" si="21"/>
        <v>0</v>
      </c>
    </row>
    <row r="214" spans="1:14" s="152" customFormat="1" ht="22.5" customHeight="1" x14ac:dyDescent="0.25">
      <c r="A214" s="148" t="s">
        <v>335</v>
      </c>
      <c r="B214" s="149"/>
      <c r="C214" s="150"/>
      <c r="D214" s="242"/>
      <c r="E214" s="300"/>
      <c r="F214" s="301"/>
      <c r="G214" s="301"/>
      <c r="H214" s="302"/>
      <c r="I214" s="303"/>
      <c r="J214" s="583"/>
      <c r="K214" s="584"/>
      <c r="L214" s="584"/>
      <c r="M214" s="585"/>
      <c r="N214" s="586"/>
    </row>
    <row r="215" spans="1:14" s="152" customFormat="1" ht="22.5" customHeight="1" thickBot="1" x14ac:dyDescent="0.3">
      <c r="A215" s="153" t="s">
        <v>49</v>
      </c>
      <c r="B215" s="154">
        <v>0.8</v>
      </c>
      <c r="C215" s="155">
        <v>1</v>
      </c>
      <c r="D215" s="243">
        <v>19.5</v>
      </c>
      <c r="E215" s="299"/>
      <c r="F215" s="291"/>
      <c r="G215" s="291"/>
      <c r="H215" s="291"/>
      <c r="I215" s="292"/>
      <c r="J215" s="454">
        <f>IF(E214=0,0,IF(E215&lt;B215,0,IF(E215&gt;C215,D215,(E215-B215)/(C215-B215)*D215)))</f>
        <v>0</v>
      </c>
      <c r="K215" s="455">
        <f>IF(F214=0,0,IF(F215&lt;B215,0,IF(F215&gt;C215,D215,(F215-B215)/(C215-B215)*D215)))</f>
        <v>0</v>
      </c>
      <c r="L215" s="455">
        <f>IF(G214=0,0, IF(G215&lt;B215,0,  IF(G215&gt;C215,D215,   (G215-B215)/(C215-B215)*D215)))</f>
        <v>0</v>
      </c>
      <c r="M215" s="456">
        <f>IF(H214=0,0, IF(H215&lt;B215,0,  IF(H215&gt;C215,D215,   (H215-B215)/(C215-B215)*D215)))</f>
        <v>0</v>
      </c>
      <c r="N215" s="457">
        <f>IF(I214=0,0, IF(I215&lt;B215,0,  IF(I215&gt;C215,D215,   (I215-B215)/(C215-B215)*D215)))</f>
        <v>0</v>
      </c>
    </row>
    <row r="216" spans="1:14" s="152" customFormat="1" ht="22.5" customHeight="1" x14ac:dyDescent="0.25">
      <c r="A216" s="148" t="s">
        <v>336</v>
      </c>
      <c r="B216" s="157"/>
      <c r="C216" s="158"/>
      <c r="D216" s="244"/>
      <c r="E216" s="300"/>
      <c r="F216" s="301"/>
      <c r="G216" s="301"/>
      <c r="H216" s="302"/>
      <c r="I216" s="303"/>
      <c r="J216" s="450"/>
      <c r="K216" s="451"/>
      <c r="L216" s="451"/>
      <c r="M216" s="452"/>
      <c r="N216" s="453"/>
    </row>
    <row r="217" spans="1:14" s="152" customFormat="1" ht="22.5" customHeight="1" x14ac:dyDescent="0.25">
      <c r="A217" s="160" t="s">
        <v>302</v>
      </c>
      <c r="B217" s="161">
        <v>2</v>
      </c>
      <c r="C217" s="162">
        <v>10</v>
      </c>
      <c r="D217" s="245">
        <v>16.25</v>
      </c>
      <c r="E217" s="293"/>
      <c r="F217" s="294"/>
      <c r="G217" s="294"/>
      <c r="H217" s="305"/>
      <c r="I217" s="306"/>
      <c r="J217" s="458">
        <f>IF(E216=0,0,IF(E217&lt;B217,0,IF(E217&gt;C217,D217,(E217-B217)/(C217-B217)*D217)))</f>
        <v>0</v>
      </c>
      <c r="K217" s="459">
        <f>IF(F216=0,0,IF(F217&lt;B217,0,IF(F217&gt;C217,D217,(F217-B217)/(C217-B217)*D217)))</f>
        <v>0</v>
      </c>
      <c r="L217" s="459">
        <f>IF(G216=0,0, IF(G217&lt;B217,0,IF(G217&gt;C217,D217,(G217-B217)/(C217-B217)*D217)))</f>
        <v>0</v>
      </c>
      <c r="M217" s="460">
        <f>IF(H216=0,0, IF(H217&lt;B217,0,IF(H217&gt;C217,D217,(H217-B217)/(C217-B217)*D217)))</f>
        <v>0</v>
      </c>
      <c r="N217" s="461">
        <f>IF(I216=0,0, IF(I217&lt;B217,0,IF(I217&gt;C217,D217,(I217-B217)/(C217-B217)*D217)))</f>
        <v>0</v>
      </c>
    </row>
    <row r="218" spans="1:14" s="152" customFormat="1" ht="22.5" customHeight="1" x14ac:dyDescent="0.25">
      <c r="A218" s="160" t="s">
        <v>303</v>
      </c>
      <c r="B218" s="161">
        <v>2</v>
      </c>
      <c r="C218" s="162">
        <v>50</v>
      </c>
      <c r="D218" s="245">
        <v>13</v>
      </c>
      <c r="E218" s="293"/>
      <c r="F218" s="294"/>
      <c r="G218" s="294"/>
      <c r="H218" s="305"/>
      <c r="I218" s="306"/>
      <c r="J218" s="458">
        <f>IF(E216=0,0,IF(E218&lt;B218,0,IF(E218&gt;C218,D218,(E218-B218)/(C218-B218)*D218)))</f>
        <v>0</v>
      </c>
      <c r="K218" s="459">
        <f>IF(F216=0,0,IF(F218&lt;B218,0,IF(F218&gt;C218,D218,(F218-B218)/(C218-B218)*D218)))</f>
        <v>0</v>
      </c>
      <c r="L218" s="459">
        <f>IF(G216=0,0, IF(G218&lt;B218,0,IF(G218&gt;C218,D218,(G218-B218)/(C218-B218)*D218)))</f>
        <v>0</v>
      </c>
      <c r="M218" s="460">
        <f>IF(H216=0,0, IF(H218&lt;B218,0,IF(H218&gt;C218,D218,(H218-B218)/(C218-B218)*D218)))</f>
        <v>0</v>
      </c>
      <c r="N218" s="461">
        <f>IF(I216=0,0, IF(I218&lt;B218,0,IF(I218&gt;C218,D218,(I218-B218)/(C218-B218)*D218)))</f>
        <v>0</v>
      </c>
    </row>
    <row r="219" spans="1:14" s="152" customFormat="1" ht="22.5" customHeight="1" thickBot="1" x14ac:dyDescent="0.3">
      <c r="A219" s="153" t="s">
        <v>305</v>
      </c>
      <c r="B219" s="164">
        <v>10</v>
      </c>
      <c r="C219" s="165">
        <v>120</v>
      </c>
      <c r="D219" s="243">
        <v>6.5</v>
      </c>
      <c r="E219" s="297"/>
      <c r="F219" s="298"/>
      <c r="G219" s="298"/>
      <c r="H219" s="344"/>
      <c r="I219" s="345"/>
      <c r="J219" s="454">
        <f>IF(E216=0,0,IF(E219&lt;B219,0,IF(E219&gt;C219,D219,(E219-B219)/(C219-B219)*D219)))</f>
        <v>0</v>
      </c>
      <c r="K219" s="455">
        <f>IF(F216=0,0,IF(F219&lt;B219,0,IF(F219&gt;C219,D219,(F219-B219)/(C219-B219)*D219)))</f>
        <v>0</v>
      </c>
      <c r="L219" s="455">
        <f>IF(G216=0,0, IF(G219&lt;B219,0,IF(G219&gt;C219,D219,(G219-B219)/(C219-B219)*D219)))</f>
        <v>0</v>
      </c>
      <c r="M219" s="456">
        <f>IF(H216=0,0, IF(H219&lt;B219,0,IF(H219&gt;C219,D219,(H219-B219)/(C219-B219)*D219)))</f>
        <v>0</v>
      </c>
      <c r="N219" s="457">
        <f>IF(I216=0,0, IF(I219&lt;B219,0,IF(I219&gt;C219,D219,(I219-B219)/(C219-B219)*D219)))</f>
        <v>0</v>
      </c>
    </row>
    <row r="220" spans="1:14" s="152" customFormat="1" ht="22.5" customHeight="1" x14ac:dyDescent="0.25">
      <c r="A220" s="148" t="s">
        <v>337</v>
      </c>
      <c r="B220" s="157"/>
      <c r="C220" s="158"/>
      <c r="D220" s="244"/>
      <c r="E220" s="300"/>
      <c r="F220" s="301"/>
      <c r="G220" s="301"/>
      <c r="H220" s="302"/>
      <c r="I220" s="303"/>
      <c r="J220" s="450"/>
      <c r="K220" s="451"/>
      <c r="L220" s="451"/>
      <c r="M220" s="452"/>
      <c r="N220" s="453"/>
    </row>
    <row r="221" spans="1:14" s="152" customFormat="1" ht="22.5" customHeight="1" x14ac:dyDescent="0.25">
      <c r="A221" s="160" t="s">
        <v>296</v>
      </c>
      <c r="B221" s="161">
        <v>0.5</v>
      </c>
      <c r="C221" s="162">
        <v>4</v>
      </c>
      <c r="D221" s="245">
        <v>16.25</v>
      </c>
      <c r="E221" s="293"/>
      <c r="F221" s="294"/>
      <c r="G221" s="294"/>
      <c r="H221" s="294"/>
      <c r="I221" s="413"/>
      <c r="J221" s="458">
        <f>IF(E220=0,0,IF(E221&lt;B221,0,IF(E221&gt;C221,D221,(E221-B221)/(C221-B221)*D221)))</f>
        <v>0</v>
      </c>
      <c r="K221" s="459">
        <f>IF(F220=0,0,IF(F221&lt;B221,0,IF(F221&gt;C221,D221,(F221-B221)/(C221-B221)*D221)))</f>
        <v>0</v>
      </c>
      <c r="L221" s="459">
        <f>IF(G220=0,0,IF(G221&lt;B221,0,IF(G221&gt;C221,D221,(G221-B221)/(C221-B221)*D221)))</f>
        <v>0</v>
      </c>
      <c r="M221" s="460">
        <f>IF(H220=0,0,IF(H221&lt;B221,0,IF(H221&gt;C221,D221,(H221-B221)/(C221-B221)*D221)))</f>
        <v>0</v>
      </c>
      <c r="N221" s="461">
        <f>IF(I220=0,0,IF(I221&lt;B221,0,IF(I221&gt;C221,D221,(I221-B221)/(C221-B221)*D221)))</f>
        <v>0</v>
      </c>
    </row>
    <row r="222" spans="1:14" s="152" customFormat="1" ht="22.5" customHeight="1" x14ac:dyDescent="0.25">
      <c r="A222" s="160" t="s">
        <v>297</v>
      </c>
      <c r="B222" s="161">
        <v>0.5</v>
      </c>
      <c r="C222" s="162">
        <v>35</v>
      </c>
      <c r="D222" s="245">
        <v>13</v>
      </c>
      <c r="E222" s="293"/>
      <c r="F222" s="294"/>
      <c r="G222" s="294"/>
      <c r="H222" s="294"/>
      <c r="I222" s="413"/>
      <c r="J222" s="458">
        <f>IF(E220=0,0,IF(E222&lt;B222,0,IF(E222&gt;C222,D222,(E222-B222)/(C222-B222)*D222)))</f>
        <v>0</v>
      </c>
      <c r="K222" s="459">
        <f>IF(F220=0,0,IF(F222&lt;B222,0,IF(F222&gt;C222,D222,(F222-B222)/(C222-B222)*D222)))</f>
        <v>0</v>
      </c>
      <c r="L222" s="459">
        <f>IF(G220=0,0,IF(G222&lt;B222,0,IF(G222&gt;C222,D222,(G222-B222)/(C222-B222)*D222)))</f>
        <v>0</v>
      </c>
      <c r="M222" s="460">
        <f>IF(H220=0,0,IF(H222&lt;B222,0,IF(H222&gt;C222,D222,(H222-B222)/(C222-B222)*D222)))</f>
        <v>0</v>
      </c>
      <c r="N222" s="461">
        <f>IF(I220=0,0,IF(I222&lt;B222,0,IF(I222&gt;C222,D222,(I222-B222)/(C222-B222)*D222)))</f>
        <v>0</v>
      </c>
    </row>
    <row r="223" spans="1:14" s="152" customFormat="1" ht="22.5" customHeight="1" thickBot="1" x14ac:dyDescent="0.3">
      <c r="A223" s="153" t="s">
        <v>299</v>
      </c>
      <c r="B223" s="164">
        <v>5</v>
      </c>
      <c r="C223" s="165">
        <v>45</v>
      </c>
      <c r="D223" s="243">
        <v>6.5</v>
      </c>
      <c r="E223" s="289"/>
      <c r="F223" s="290"/>
      <c r="G223" s="290"/>
      <c r="H223" s="290"/>
      <c r="I223" s="414"/>
      <c r="J223" s="454">
        <f>IF(E220=0,0,IF(E223&lt;B223,0,IF(E223&gt;C223,D223,(E223-B223)/(C223-B223)*D223)))</f>
        <v>0</v>
      </c>
      <c r="K223" s="455">
        <f>IF(F220=0,0,IF(F223&lt;B223,0,IF(F223&gt;C223,D223,(F223-B223)/(C223-B223)*D223)))</f>
        <v>0</v>
      </c>
      <c r="L223" s="455">
        <f>IF(G220=0,0,IF(G223&lt;B223,0,IF(G223&gt;C223,D223,(G223-B223)/(C223-B223)*D223)))</f>
        <v>0</v>
      </c>
      <c r="M223" s="456">
        <f>IF(H220=0,0,IF(H223&lt;B223,0,IF(H223&gt;C223,D223,(H223-B223)/(C223-B223)*D223)))</f>
        <v>0</v>
      </c>
      <c r="N223" s="457">
        <f>IF(I220=0,0,IF(I223&lt;B223,0,IF(I223&gt;C223,D223,(I223-B223)/(C223-B223)*D223)))</f>
        <v>0</v>
      </c>
    </row>
    <row r="224" spans="1:14" s="152" customFormat="1" ht="22.5" customHeight="1" x14ac:dyDescent="0.25">
      <c r="A224" s="148" t="s">
        <v>338</v>
      </c>
      <c r="B224" s="157"/>
      <c r="C224" s="158"/>
      <c r="D224" s="244"/>
      <c r="E224" s="314"/>
      <c r="F224" s="315"/>
      <c r="G224" s="315"/>
      <c r="H224" s="316"/>
      <c r="I224" s="317"/>
      <c r="J224" s="450"/>
      <c r="K224" s="451"/>
      <c r="L224" s="451"/>
      <c r="M224" s="452"/>
      <c r="N224" s="453"/>
    </row>
    <row r="225" spans="1:14" s="152" customFormat="1" ht="22.5" customHeight="1" x14ac:dyDescent="0.25">
      <c r="A225" s="160" t="s">
        <v>57</v>
      </c>
      <c r="B225" s="166">
        <v>0.8</v>
      </c>
      <c r="C225" s="167">
        <v>1</v>
      </c>
      <c r="D225" s="245">
        <v>91</v>
      </c>
      <c r="E225" s="304"/>
      <c r="F225" s="295"/>
      <c r="G225" s="295"/>
      <c r="H225" s="295"/>
      <c r="I225" s="296"/>
      <c r="J225" s="458">
        <f>IF(E224=0,0,IF(E225&lt;B225,0,IF(E225&gt;C225,D225,(E225-B225)/(C225-B225)*D225)))</f>
        <v>0</v>
      </c>
      <c r="K225" s="459">
        <f>IF(F224=0,0,IF(F225&lt;B225,0,IF(F225&gt;C225,D225,(F225-B225)/(C225-B225)*D225)))</f>
        <v>0</v>
      </c>
      <c r="L225" s="459">
        <f>IF(G224=0,0,IF(G225&lt;B225,0,IF(G225&gt;C225,D225,(G225-B225)/(C225-B225)*D225)))</f>
        <v>0</v>
      </c>
      <c r="M225" s="460">
        <f>IF(H224=0,0,IF(H225&lt;B225,0,IF(H225&gt;C225,D225,(H225-B225)/(C225-B225)*D225)))</f>
        <v>0</v>
      </c>
      <c r="N225" s="461">
        <f>IF(I224=0,0,IF(I225&lt;B225,0,IF(I225&gt;C225,D225,(I225-B225)/(C225-B225)*D225)))</f>
        <v>0</v>
      </c>
    </row>
    <row r="226" spans="1:14" s="152" customFormat="1" ht="22.5" customHeight="1" x14ac:dyDescent="0.25">
      <c r="A226" s="160" t="s">
        <v>60</v>
      </c>
      <c r="B226" s="161">
        <v>6</v>
      </c>
      <c r="C226" s="162">
        <v>1.5</v>
      </c>
      <c r="D226" s="245">
        <v>39</v>
      </c>
      <c r="E226" s="293"/>
      <c r="F226" s="294"/>
      <c r="G226" s="294"/>
      <c r="H226" s="305"/>
      <c r="I226" s="306"/>
      <c r="J226" s="458">
        <f>IF(E224=0,0,IF(E226&gt;B226,0,IF(E226&lt;C226,D226,(E226-B226)/(C226-B226)*D226)))</f>
        <v>0</v>
      </c>
      <c r="K226" s="459">
        <f>IF(F224=0,0,IF(F226&gt;B226,0,IF(F226&lt;C226,D226,(F226-B226)/(C226-B226)*D226)))</f>
        <v>0</v>
      </c>
      <c r="L226" s="459">
        <f>IF(G224=0,0,IF(G226&gt;B226,0,IF(G226&lt;C226,D226,(G226-B226)/(C226-B226)*D226)))</f>
        <v>0</v>
      </c>
      <c r="M226" s="460">
        <f>IF(H224=0,0,IF(H226&gt;B226,0,IF(H226&lt;C226,D226,(H226-B226)/(C226-B226)*D226)))</f>
        <v>0</v>
      </c>
      <c r="N226" s="461">
        <f>IF(I224=0,0,IF(I226&gt;B226,0,IF(I226&lt;C226,D226,(I226-B226)/(C226-B226)*D226)))</f>
        <v>0</v>
      </c>
    </row>
    <row r="227" spans="1:14" s="152" customFormat="1" ht="22.5" customHeight="1" thickBot="1" x14ac:dyDescent="0.3">
      <c r="A227" s="153" t="s">
        <v>66</v>
      </c>
      <c r="B227" s="164">
        <v>150</v>
      </c>
      <c r="C227" s="165">
        <v>30</v>
      </c>
      <c r="D227" s="243">
        <v>6.5</v>
      </c>
      <c r="E227" s="307"/>
      <c r="F227" s="308"/>
      <c r="G227" s="308"/>
      <c r="H227" s="309"/>
      <c r="I227" s="310"/>
      <c r="J227" s="454">
        <f>IF(E224=0,0,IF(E227&gt;B227,0,IF(E227&lt;C227,D227,(E227-B227)/(C227-B227)*D227)))</f>
        <v>0</v>
      </c>
      <c r="K227" s="455">
        <f>IF(F224=0,0,IF(F227&gt;B227,0,IF(F227&lt;C227,D227,(F227-B227)/(C227-B227)*D227)))</f>
        <v>0</v>
      </c>
      <c r="L227" s="455">
        <f>IF(G224=0,0,IF(G227&gt;B227,0,IF(G227&lt;C227,D227,(G227-B227)/(C227-B227)*D227)))</f>
        <v>0</v>
      </c>
      <c r="M227" s="456">
        <f>IF(H224=0,0,IF(H227&gt;B227,0,IF(H227&lt;C227,D227,(H227-B227)/(C227-B227)*D227)))</f>
        <v>0</v>
      </c>
      <c r="N227" s="457">
        <f>IF(I224=0,0,IF(I227&gt;B227,0,IF(I227&lt;C227,D227,(I227-B227)/(C227-B227)*D227)))</f>
        <v>0</v>
      </c>
    </row>
    <row r="228" spans="1:14" s="152" customFormat="1" ht="22.5" customHeight="1" x14ac:dyDescent="0.25">
      <c r="A228" s="148" t="s">
        <v>351</v>
      </c>
      <c r="B228" s="157"/>
      <c r="C228" s="158"/>
      <c r="D228" s="244"/>
      <c r="E228" s="300"/>
      <c r="F228" s="301"/>
      <c r="G228" s="301"/>
      <c r="H228" s="302"/>
      <c r="I228" s="303"/>
      <c r="J228" s="450"/>
      <c r="K228" s="451"/>
      <c r="L228" s="451"/>
      <c r="M228" s="452"/>
      <c r="N228" s="453"/>
    </row>
    <row r="229" spans="1:14" s="152" customFormat="1" ht="22.5" customHeight="1" x14ac:dyDescent="0.25">
      <c r="A229" s="160" t="s">
        <v>286</v>
      </c>
      <c r="B229" s="166">
        <v>0.8</v>
      </c>
      <c r="C229" s="167">
        <v>1</v>
      </c>
      <c r="D229" s="245">
        <v>45.5</v>
      </c>
      <c r="E229" s="304"/>
      <c r="F229" s="295"/>
      <c r="G229" s="295"/>
      <c r="H229" s="295"/>
      <c r="I229" s="296"/>
      <c r="J229" s="458">
        <f>IF(E228=0,0,IF(E229&lt;B229,0,IF(E229&gt;C229,D229,(E229-B229)/(C229-B229)*D229)))</f>
        <v>0</v>
      </c>
      <c r="K229" s="459">
        <f>IF(F228=0,0,IF(F229&lt;B229,0,IF(F229&gt;C229,D229,(F229-B229)/(C229-B229)*D229)))</f>
        <v>0</v>
      </c>
      <c r="L229" s="459">
        <f>IF(G228=0,0,IF(G229&lt;B229,0,IF(G229&gt;C229,D229,(G229-B229)/(C229-B229)*D229)))</f>
        <v>0</v>
      </c>
      <c r="M229" s="460">
        <f>IF(H228=0,0,IF(H229&lt;B229,0,IF(H229&gt;C229,D229,(H229-B229)/(C229-B229)*D229)))</f>
        <v>0</v>
      </c>
      <c r="N229" s="461">
        <f>IF(I228=0,0,IF(I229&lt;B229,0,IF(I229&gt;C229,D229,(I229-B229)/(C229-B229)*D229)))</f>
        <v>0</v>
      </c>
    </row>
    <row r="230" spans="1:14" s="152" customFormat="1" ht="22.5" customHeight="1" x14ac:dyDescent="0.25">
      <c r="A230" s="160" t="s">
        <v>352</v>
      </c>
      <c r="B230" s="161">
        <v>2</v>
      </c>
      <c r="C230" s="162">
        <v>4</v>
      </c>
      <c r="D230" s="245">
        <v>13</v>
      </c>
      <c r="E230" s="293"/>
      <c r="F230" s="294"/>
      <c r="G230" s="294"/>
      <c r="H230" s="305"/>
      <c r="I230" s="306"/>
      <c r="J230" s="458">
        <f>IF(E228=0,0,IF(E230&lt;B230,0,IF(E230&gt;C230,D230,(E230-B230)/(C230-B230)*D230)))</f>
        <v>0</v>
      </c>
      <c r="K230" s="459">
        <f>IF(F228=0,0,IF(F230&lt;B230,0,IF(F230&gt;C230,D230,(F230-B230)/(C230-B230)*D230)))</f>
        <v>0</v>
      </c>
      <c r="L230" s="459">
        <f>IF(G228=0,0,IF(G230&lt;B230,0,IF(G230&gt;C230,D230,(G230-B230)/(C230-B230)*D230)))</f>
        <v>0</v>
      </c>
      <c r="M230" s="460">
        <f>IF(H228=0,0,IF(H230&lt;B230,0,IF(H230&gt;C230,D230,(H230-B230)/(C230-B230)*D230)))</f>
        <v>0</v>
      </c>
      <c r="N230" s="461">
        <f>IF(I228=0,0,IF(I230&lt;B230,0,IF(I230&gt;C230,D230,(I230-B230)/(C230-B230)*D230)))</f>
        <v>0</v>
      </c>
    </row>
    <row r="231" spans="1:14" s="152" customFormat="1" ht="22.5" customHeight="1" x14ac:dyDescent="0.25">
      <c r="A231" s="160" t="s">
        <v>353</v>
      </c>
      <c r="B231" s="161">
        <v>3</v>
      </c>
      <c r="C231" s="162">
        <v>4.5</v>
      </c>
      <c r="D231" s="245">
        <v>13</v>
      </c>
      <c r="E231" s="293"/>
      <c r="F231" s="294"/>
      <c r="G231" s="294"/>
      <c r="H231" s="305"/>
      <c r="I231" s="306"/>
      <c r="J231" s="458">
        <f>IF(E228=0,0,IF(E231&lt;B231,0,IF(E231&gt;C231,D231,(E231-B231)/(C231-B231)*D231)))</f>
        <v>0</v>
      </c>
      <c r="K231" s="459">
        <f>IF(F228=0,0,IF(F231&lt;B231,0,IF(F231&gt;C231,D231,(F231-B231)/(C231-B231)*D231)))</f>
        <v>0</v>
      </c>
      <c r="L231" s="459">
        <f>IF(G228=0,0,IF(G231&lt;B231,0,IF(G231&gt;C231,D231,(G231-B231)/(C231-B231)*D231)))</f>
        <v>0</v>
      </c>
      <c r="M231" s="460">
        <f>IF(H228=0,0,IF(H231&lt;B231,0,IF(H231&gt;C231,D231,(H231-B231)/(C231-B231)*D231)))</f>
        <v>0</v>
      </c>
      <c r="N231" s="461">
        <f>IF(I228=0,0,IF(I231&lt;B231,0,IF(I231&gt;C231,D231,(I231-B231)/(C231-B231)*D231)))</f>
        <v>0</v>
      </c>
    </row>
    <row r="232" spans="1:14" s="152" customFormat="1" ht="22.5" customHeight="1" x14ac:dyDescent="0.25">
      <c r="A232" s="160" t="s">
        <v>354</v>
      </c>
      <c r="B232" s="161">
        <v>7</v>
      </c>
      <c r="C232" s="162">
        <v>2</v>
      </c>
      <c r="D232" s="245">
        <v>3.25</v>
      </c>
      <c r="E232" s="293"/>
      <c r="F232" s="294"/>
      <c r="G232" s="294"/>
      <c r="H232" s="305"/>
      <c r="I232" s="306"/>
      <c r="J232" s="458">
        <f>IF(E228=0,0,IF(E232&gt;B232,0,IF(E232&lt;C232,D232,(E232-B232)/(C232-B232)*D232)))</f>
        <v>0</v>
      </c>
      <c r="K232" s="459">
        <f>IF(F228=0,0,IF(F232&gt;B232,0,IF(F232&lt;C232,D232,(F232-B232)/(C232-B232)*D232)))</f>
        <v>0</v>
      </c>
      <c r="L232" s="459">
        <f>IF(G228=0,0,IF(G232&gt;B232,0,IF(G232&lt;C232,D232,(G232-B232)/(C232-B232)*D232)))</f>
        <v>0</v>
      </c>
      <c r="M232" s="460">
        <f>IF(H228=0,0,IF(H232&gt;B232,0,IF(H232&lt;C232,D232,(H232-B232)/(C232-B232)*D232)))</f>
        <v>0</v>
      </c>
      <c r="N232" s="461">
        <f>IF(I228=0,0,IF(I232&gt;B232,0,IF(I232&lt;C232,D232,(I232-B232)/(C232-B232)*D232)))</f>
        <v>0</v>
      </c>
    </row>
    <row r="233" spans="1:14" s="152" customFormat="1" ht="22.5" customHeight="1" thickBot="1" x14ac:dyDescent="0.3">
      <c r="A233" s="153" t="s">
        <v>75</v>
      </c>
      <c r="B233" s="154">
        <v>0.05</v>
      </c>
      <c r="C233" s="155">
        <v>0</v>
      </c>
      <c r="D233" s="243">
        <v>3.25</v>
      </c>
      <c r="E233" s="299"/>
      <c r="F233" s="291"/>
      <c r="G233" s="291"/>
      <c r="H233" s="291"/>
      <c r="I233" s="292"/>
      <c r="J233" s="454">
        <f>IF(E228=0,0,IF(E233&gt;B233,0,IF(E233&lt;C233,D233,(E233-B233)/(C233-B233)*D233)))</f>
        <v>0</v>
      </c>
      <c r="K233" s="455">
        <f>IF(F228=0,0,IF(F233&gt;B233,0,IF(F233&lt;C233,D233,(F233-B233)/(C233-B233)*D233)))</f>
        <v>0</v>
      </c>
      <c r="L233" s="455">
        <f>IF(G228=0,0,IF(G233&gt;B233,0,IF(G233&lt;C233,D233,(G233-B233)/(C233-B233)*D233)))</f>
        <v>0</v>
      </c>
      <c r="M233" s="456">
        <f>IF(H228=0,0,IF(H233&gt;B233,0,IF(H233&lt;C233,D233,(H233-B233)/(C233-B233)*D233)))</f>
        <v>0</v>
      </c>
      <c r="N233" s="457">
        <f>IF(I228=0,0,IF(I233&gt;B233,0,IF(I233&lt;C233,D233,(I233-B233)/(C233-B233)*D233)))</f>
        <v>0</v>
      </c>
    </row>
    <row r="234" spans="1:14" s="152" customFormat="1" ht="22.5" customHeight="1" x14ac:dyDescent="0.25">
      <c r="A234" s="148" t="s">
        <v>339</v>
      </c>
      <c r="B234" s="157"/>
      <c r="C234" s="158"/>
      <c r="D234" s="244"/>
      <c r="E234" s="300"/>
      <c r="F234" s="301"/>
      <c r="G234" s="301"/>
      <c r="H234" s="302"/>
      <c r="I234" s="303"/>
      <c r="J234" s="450"/>
      <c r="K234" s="451"/>
      <c r="L234" s="451"/>
      <c r="M234" s="452"/>
      <c r="N234" s="453"/>
    </row>
    <row r="235" spans="1:14" s="152" customFormat="1" ht="22.5" customHeight="1" x14ac:dyDescent="0.25">
      <c r="A235" s="160" t="s">
        <v>80</v>
      </c>
      <c r="B235" s="166">
        <v>0.8</v>
      </c>
      <c r="C235" s="167">
        <v>1</v>
      </c>
      <c r="D235" s="245">
        <v>32.5</v>
      </c>
      <c r="E235" s="304"/>
      <c r="F235" s="295"/>
      <c r="G235" s="295"/>
      <c r="H235" s="295"/>
      <c r="I235" s="296"/>
      <c r="J235" s="458">
        <f>IF(E234=0,0,IF(E235&lt;B235,0,IF(E235&gt;C235,D235,(E235-B235)/(C235-B235)*D235)))</f>
        <v>0</v>
      </c>
      <c r="K235" s="459">
        <f>IF(F234=0,0,IF(F235&lt;B235,0,IF(F235&gt;C235,D235,(F235-B235)/(C235-B235)*D235)))</f>
        <v>0</v>
      </c>
      <c r="L235" s="459">
        <f>IF(G234=0,0,IF(G235&lt;B235,0,IF(G235&gt;C235,D235,(G235-B235)/(C235-B235)*D235)))</f>
        <v>0</v>
      </c>
      <c r="M235" s="460">
        <f>IF(H234=0,0,IF(H235&lt;B235,0,IF(H235&gt;C235,D235,(H235-B235)/(C235-B235)*D235)))</f>
        <v>0</v>
      </c>
      <c r="N235" s="461">
        <f>IF(I234=0,0,IF(I235&lt;B235,0,IF(I235&gt;C235,D235,(I235-B235)/(C235-B235)*D235)))</f>
        <v>0</v>
      </c>
    </row>
    <row r="236" spans="1:14" s="152" customFormat="1" ht="22.5" customHeight="1" thickBot="1" x14ac:dyDescent="0.3">
      <c r="A236" s="153" t="s">
        <v>83</v>
      </c>
      <c r="B236" s="164">
        <v>15</v>
      </c>
      <c r="C236" s="165">
        <v>3</v>
      </c>
      <c r="D236" s="243">
        <v>19.5</v>
      </c>
      <c r="E236" s="297"/>
      <c r="F236" s="298"/>
      <c r="G236" s="298"/>
      <c r="H236" s="344"/>
      <c r="I236" s="345"/>
      <c r="J236" s="465">
        <f>IF(E234=0,0,IF(E236&gt;B236,0,IF(E236&lt;C236,D236,(E236-B236)/(C236-B236)*D236)))</f>
        <v>0</v>
      </c>
      <c r="K236" s="466">
        <f>IF(F234=0,0,IF(F236&gt;B236,0,IF(F236&lt;C236,D236,(F236-B236)/(C236-B236)*D236)))</f>
        <v>0</v>
      </c>
      <c r="L236" s="466">
        <f>IF(G234=0,0,IF(G236&gt;B236,0,IF(G236&lt;C236,D236,(G236-B236)/(C236-B236)*D236)))</f>
        <v>0</v>
      </c>
      <c r="M236" s="467">
        <f>IF(H234=0,0,IF(H236&gt;B236,0,IF(H236&lt;C236,D236,(H236-B236)/(C236-B236)*D236)))</f>
        <v>0</v>
      </c>
      <c r="N236" s="468">
        <f>IF(I234=0,0,IF(I236&gt;B236,0,IF(I236&lt;C236,D236,(I236-B236)/(C236-B236)*D236)))</f>
        <v>0</v>
      </c>
    </row>
    <row r="237" spans="1:14" s="143" customFormat="1" ht="24" thickBot="1" x14ac:dyDescent="0.4">
      <c r="A237" s="269" t="s">
        <v>348</v>
      </c>
      <c r="B237" s="192"/>
      <c r="C237" s="193"/>
      <c r="D237" s="246"/>
      <c r="E237" s="281"/>
      <c r="F237" s="282"/>
      <c r="G237" s="282"/>
      <c r="H237" s="214"/>
      <c r="I237" s="250"/>
      <c r="J237" s="621">
        <f>SUM(J238:J260)</f>
        <v>0</v>
      </c>
      <c r="K237" s="621">
        <f t="shared" ref="K237:N237" si="22">SUM(K238:K260)</f>
        <v>0</v>
      </c>
      <c r="L237" s="621">
        <f t="shared" si="22"/>
        <v>0</v>
      </c>
      <c r="M237" s="621">
        <f t="shared" si="22"/>
        <v>0</v>
      </c>
      <c r="N237" s="621">
        <f t="shared" si="22"/>
        <v>0</v>
      </c>
    </row>
    <row r="238" spans="1:14" s="152" customFormat="1" ht="22.5" customHeight="1" x14ac:dyDescent="0.25">
      <c r="A238" s="195" t="s">
        <v>335</v>
      </c>
      <c r="B238" s="196"/>
      <c r="C238" s="197"/>
      <c r="D238" s="235"/>
      <c r="E238" s="371"/>
      <c r="F238" s="372"/>
      <c r="G238" s="372"/>
      <c r="H238" s="373"/>
      <c r="I238" s="374"/>
      <c r="J238" s="485"/>
      <c r="K238" s="486"/>
      <c r="L238" s="486"/>
      <c r="M238" s="487"/>
      <c r="N238" s="488"/>
    </row>
    <row r="239" spans="1:14" s="152" customFormat="1" ht="22.5" customHeight="1" thickBot="1" x14ac:dyDescent="0.3">
      <c r="A239" s="199" t="s">
        <v>49</v>
      </c>
      <c r="B239" s="200">
        <v>0.8</v>
      </c>
      <c r="C239" s="201">
        <v>1</v>
      </c>
      <c r="D239" s="247">
        <v>10.5</v>
      </c>
      <c r="E239" s="353"/>
      <c r="F239" s="354"/>
      <c r="G239" s="354"/>
      <c r="H239" s="354"/>
      <c r="I239" s="355"/>
      <c r="J239" s="489">
        <f>IF(E238=0,0,IF(E239&lt;B239,0,IF(E239&gt;C239,D239,(E239-B239)/(C239-B239)*D239)))</f>
        <v>0</v>
      </c>
      <c r="K239" s="490">
        <f>IF(F238=0,0,IF(F239&lt;B239,0,IF(F239&gt;C239,D239,(F239-B239)/(C239-B239)*D239)))</f>
        <v>0</v>
      </c>
      <c r="L239" s="490">
        <f>IF(G238=0,0, IF(G239&lt;B239,0,  IF(G239&gt;C239,D239,   (G239-B239)/(C239-B239)*D239)))</f>
        <v>0</v>
      </c>
      <c r="M239" s="499">
        <f>IF(H238=0,0, IF(H239&lt;B239,0,  IF(H239&gt;C239,D239,   (H239-B239)/(C239-B239)*D239)))</f>
        <v>0</v>
      </c>
      <c r="N239" s="500">
        <f>IF(I238=0,0, IF(I239&lt;B239,0,  IF(I239&gt;C239,D239,   (I239-B239)/(C239-B239)*D239)))</f>
        <v>0</v>
      </c>
    </row>
    <row r="240" spans="1:14" s="152" customFormat="1" ht="22.5" customHeight="1" x14ac:dyDescent="0.25">
      <c r="A240" s="195" t="s">
        <v>336</v>
      </c>
      <c r="B240" s="203"/>
      <c r="C240" s="204"/>
      <c r="D240" s="248"/>
      <c r="E240" s="371"/>
      <c r="F240" s="372"/>
      <c r="G240" s="372"/>
      <c r="H240" s="373"/>
      <c r="I240" s="374"/>
      <c r="J240" s="495"/>
      <c r="K240" s="496"/>
      <c r="L240" s="496"/>
      <c r="M240" s="497"/>
      <c r="N240" s="498"/>
    </row>
    <row r="241" spans="1:14" s="152" customFormat="1" ht="22.5" customHeight="1" x14ac:dyDescent="0.25">
      <c r="A241" s="206" t="s">
        <v>302</v>
      </c>
      <c r="B241" s="207">
        <v>2</v>
      </c>
      <c r="C241" s="208">
        <v>10</v>
      </c>
      <c r="D241" s="249">
        <v>8.75</v>
      </c>
      <c r="E241" s="363"/>
      <c r="F241" s="364"/>
      <c r="G241" s="364"/>
      <c r="H241" s="365"/>
      <c r="I241" s="366"/>
      <c r="J241" s="491">
        <f>IF(E240=0,0,IF(E241&lt;B241,0,IF(E241&gt;C241,D241,(E241-B241)/(C241-B241)*D241)))</f>
        <v>0</v>
      </c>
      <c r="K241" s="492">
        <f>IF(F240=0,0,IF(F241&lt;B241,0,IF(F241&gt;C241,D241,(F241-B241)/(C241-B241)*D241)))</f>
        <v>0</v>
      </c>
      <c r="L241" s="492">
        <f>IF(G240=0,0, IF(G241&lt;B241,0,IF(G241&gt;C241,D241,(G241-B241)/(C241-B241)*D241)))</f>
        <v>0</v>
      </c>
      <c r="M241" s="501">
        <f>IF(H240=0,0, IF(H241&lt;B241,0,IF(H241&gt;C241,D241,(H241-B241)/(C241-B241)*D241)))</f>
        <v>0</v>
      </c>
      <c r="N241" s="502">
        <f>IF(I240=0,0, IF(I241&lt;B241,0,IF(I241&gt;C241,D241,(I241-B241)/(C241-B241)*D241)))</f>
        <v>0</v>
      </c>
    </row>
    <row r="242" spans="1:14" s="152" customFormat="1" ht="22.5" customHeight="1" x14ac:dyDescent="0.25">
      <c r="A242" s="206" t="s">
        <v>303</v>
      </c>
      <c r="B242" s="207">
        <v>2</v>
      </c>
      <c r="C242" s="208">
        <v>50</v>
      </c>
      <c r="D242" s="249">
        <v>7</v>
      </c>
      <c r="E242" s="363"/>
      <c r="F242" s="364"/>
      <c r="G242" s="364"/>
      <c r="H242" s="365"/>
      <c r="I242" s="366"/>
      <c r="J242" s="491">
        <f>IF(E240=0,0,IF(E242&lt;B242,0,IF(E242&gt;C242,D242,(E242-B242)/(C242-B242)*D242)))</f>
        <v>0</v>
      </c>
      <c r="K242" s="492">
        <f>IF(F240=0,0,IF(F242&lt;B242,0,IF(F242&gt;C242,D242,(F242-B242)/(C242-B242)*D242)))</f>
        <v>0</v>
      </c>
      <c r="L242" s="492">
        <f>IF(G240=0,0, IF(G242&lt;B242,0,IF(G242&gt;C242,D242,(G242-B242)/(C242-B242)*D242)))</f>
        <v>0</v>
      </c>
      <c r="M242" s="501">
        <f>IF(H240=0,0, IF(H242&lt;B242,0,IF(H242&gt;C242,D242,(H242-B242)/(C242-B242)*D242)))</f>
        <v>0</v>
      </c>
      <c r="N242" s="502">
        <f>IF(I240=0,0, IF(I242&lt;B242,0,IF(I242&gt;C242,D242,(I242-B242)/(C242-B242)*D242)))</f>
        <v>0</v>
      </c>
    </row>
    <row r="243" spans="1:14" s="152" customFormat="1" ht="22.5" customHeight="1" thickBot="1" x14ac:dyDescent="0.3">
      <c r="A243" s="199" t="s">
        <v>305</v>
      </c>
      <c r="B243" s="210">
        <v>10</v>
      </c>
      <c r="C243" s="211">
        <v>120</v>
      </c>
      <c r="D243" s="247">
        <v>3.5</v>
      </c>
      <c r="E243" s="375"/>
      <c r="F243" s="376"/>
      <c r="G243" s="376"/>
      <c r="H243" s="377"/>
      <c r="I243" s="378"/>
      <c r="J243" s="489">
        <f>IF(E240=0,0,IF(E243&lt;B243,0,IF(E243&gt;C243,D243,(E243-B243)/(C243-B243)*D243)))</f>
        <v>0</v>
      </c>
      <c r="K243" s="490">
        <f>IF(F240=0,0,IF(F243&lt;B243,0,IF(F243&gt;C243,D243,(F243-B243)/(C243-B243)*D243)))</f>
        <v>0</v>
      </c>
      <c r="L243" s="490">
        <f>IF(G240=0,0, IF(G243&lt;B243,0,IF(G243&gt;C243,D243,(G243-B243)/(C243-B243)*D243)))</f>
        <v>0</v>
      </c>
      <c r="M243" s="499">
        <f>IF(H240=0,0, IF(H243&lt;B243,0,IF(H243&gt;C243,D243,(H243-B243)/(C243-B243)*D243)))</f>
        <v>0</v>
      </c>
      <c r="N243" s="500">
        <f>IF(I240=0,0, IF(I243&lt;B243,0,IF(I243&gt;C243,D243,(I243-B243)/(C243-B243)*D243)))</f>
        <v>0</v>
      </c>
    </row>
    <row r="244" spans="1:14" s="152" customFormat="1" ht="22.5" customHeight="1" x14ac:dyDescent="0.25">
      <c r="A244" s="195" t="s">
        <v>337</v>
      </c>
      <c r="B244" s="203"/>
      <c r="C244" s="204"/>
      <c r="D244" s="248"/>
      <c r="E244" s="371"/>
      <c r="F244" s="372"/>
      <c r="G244" s="372"/>
      <c r="H244" s="373"/>
      <c r="I244" s="374"/>
      <c r="J244" s="495"/>
      <c r="K244" s="496"/>
      <c r="L244" s="496"/>
      <c r="M244" s="497"/>
      <c r="N244" s="498"/>
    </row>
    <row r="245" spans="1:14" s="152" customFormat="1" ht="22.5" customHeight="1" x14ac:dyDescent="0.25">
      <c r="A245" s="206" t="s">
        <v>296</v>
      </c>
      <c r="B245" s="207">
        <v>0.5</v>
      </c>
      <c r="C245" s="208">
        <v>4</v>
      </c>
      <c r="D245" s="249">
        <v>8.75</v>
      </c>
      <c r="E245" s="363"/>
      <c r="F245" s="364"/>
      <c r="G245" s="364"/>
      <c r="H245" s="364"/>
      <c r="I245" s="423"/>
      <c r="J245" s="491">
        <f>IF(E244=0,0,IF(E245&lt;B245,0,IF(E245&gt;C245,D245,(E245-B245)/(C245-B245)*D245)))</f>
        <v>0</v>
      </c>
      <c r="K245" s="492">
        <f>IF(F244=0,0,IF(F245&lt;B245,0,IF(F245&gt;C245,D245,(F245-B245)/(C245-B245)*D245)))</f>
        <v>0</v>
      </c>
      <c r="L245" s="492">
        <f>IF(G244=0,0,IF(G245&lt;B245,0,IF(G245&gt;C245,D245,(G245-B245)/(C245-B245)*D245)))</f>
        <v>0</v>
      </c>
      <c r="M245" s="501">
        <f>IF(H244=0,0,IF(H245&lt;B245,0,IF(H245&gt;C245,D245,(H245-B245)/(C245-B245)*D245)))</f>
        <v>0</v>
      </c>
      <c r="N245" s="502">
        <f>IF(I244=0,0,IF(I245&lt;B245,0,IF(I245&gt;C245,D245,(I245-B245)/(C245-B245)*D245)))</f>
        <v>0</v>
      </c>
    </row>
    <row r="246" spans="1:14" s="152" customFormat="1" ht="22.5" customHeight="1" x14ac:dyDescent="0.25">
      <c r="A246" s="206" t="s">
        <v>297</v>
      </c>
      <c r="B246" s="207">
        <v>0.5</v>
      </c>
      <c r="C246" s="208">
        <v>35</v>
      </c>
      <c r="D246" s="249">
        <v>7</v>
      </c>
      <c r="E246" s="363"/>
      <c r="F246" s="364"/>
      <c r="G246" s="364"/>
      <c r="H246" s="364"/>
      <c r="I246" s="423"/>
      <c r="J246" s="491">
        <f>IF(E244=0,0,IF(E246&lt;B246,0,IF(E246&gt;C246,D246,(E246-B246)/(C246-B246)*D246)))</f>
        <v>0</v>
      </c>
      <c r="K246" s="492">
        <f>IF(F244=0,0,IF(F246&lt;B246,0,IF(F246&gt;C246,D246,(F246-B246)/(C246-B246)*D246)))</f>
        <v>0</v>
      </c>
      <c r="L246" s="492">
        <f>IF(G244=0,0,IF(G246&lt;B246,0,IF(G246&gt;C246,D246,(G246-B246)/(C246-B246)*D246)))</f>
        <v>0</v>
      </c>
      <c r="M246" s="501">
        <f>IF(H244=0,0,IF(H246&lt;B246,0,IF(H246&gt;C246,D246,(H246-B246)/(C246-B246)*D246)))</f>
        <v>0</v>
      </c>
      <c r="N246" s="502">
        <f>IF(I244=0,0,IF(I246&lt;B246,0,IF(I246&gt;C246,D246,(I246-B246)/(C246-B246)*D246)))</f>
        <v>0</v>
      </c>
    </row>
    <row r="247" spans="1:14" s="152" customFormat="1" ht="22.5" customHeight="1" thickBot="1" x14ac:dyDescent="0.3">
      <c r="A247" s="199" t="s">
        <v>299</v>
      </c>
      <c r="B247" s="210">
        <v>5</v>
      </c>
      <c r="C247" s="211">
        <v>45</v>
      </c>
      <c r="D247" s="247">
        <v>3.5</v>
      </c>
      <c r="E247" s="424"/>
      <c r="F247" s="425"/>
      <c r="G247" s="425"/>
      <c r="H247" s="425"/>
      <c r="I247" s="426"/>
      <c r="J247" s="489">
        <f>IF(E244=0,0,IF(E247&lt;B247,0,IF(E247&gt;C247,D247,(E247-B247)/(C247-B247)*D247)))</f>
        <v>0</v>
      </c>
      <c r="K247" s="490">
        <f>IF(F244=0,0,IF(F247&lt;B247,0,IF(F247&gt;C247,D247,(F247-B247)/(C247-B247)*D247)))</f>
        <v>0</v>
      </c>
      <c r="L247" s="490">
        <f>IF(G244=0,0,IF(G247&lt;B247,0,IF(G247&gt;C247,D247,(G247-B247)/(C247-B247)*D247)))</f>
        <v>0</v>
      </c>
      <c r="M247" s="499">
        <f>IF(H244=0,0,IF(H247&lt;B247,0,IF(H247&gt;C247,D247,(H247-B247)/(C247-B247)*D247)))</f>
        <v>0</v>
      </c>
      <c r="N247" s="500">
        <f>IF(I244=0,0,IF(I247&lt;B247,0,IF(I247&gt;C247,D247,(I247-B247)/(C247-B247)*D247)))</f>
        <v>0</v>
      </c>
    </row>
    <row r="248" spans="1:14" s="152" customFormat="1" ht="22.5" customHeight="1" x14ac:dyDescent="0.25">
      <c r="A248" s="195" t="s">
        <v>338</v>
      </c>
      <c r="B248" s="203"/>
      <c r="C248" s="204"/>
      <c r="D248" s="248"/>
      <c r="E248" s="356"/>
      <c r="F248" s="357"/>
      <c r="G248" s="357"/>
      <c r="H248" s="358"/>
      <c r="I248" s="359"/>
      <c r="J248" s="495"/>
      <c r="K248" s="496"/>
      <c r="L248" s="496"/>
      <c r="M248" s="497"/>
      <c r="N248" s="498"/>
    </row>
    <row r="249" spans="1:14" s="152" customFormat="1" ht="22.5" customHeight="1" x14ac:dyDescent="0.25">
      <c r="A249" s="206" t="s">
        <v>57</v>
      </c>
      <c r="B249" s="212">
        <v>0.8</v>
      </c>
      <c r="C249" s="213">
        <v>1</v>
      </c>
      <c r="D249" s="249">
        <v>49</v>
      </c>
      <c r="E249" s="360"/>
      <c r="F249" s="361"/>
      <c r="G249" s="361"/>
      <c r="H249" s="361"/>
      <c r="I249" s="362"/>
      <c r="J249" s="491">
        <f>IF(E248=0,0,IF(E249&lt;B249,0,IF(E249&gt;C249,D249,(E249-B249)/(C249-B249)*D249)))</f>
        <v>0</v>
      </c>
      <c r="K249" s="492">
        <f>IF(F248=0,0,IF(F249&lt;B249,0,IF(F249&gt;C249,D249,(F249-B249)/(C249-B249)*D249)))</f>
        <v>0</v>
      </c>
      <c r="L249" s="492">
        <f>IF(G248=0,0,IF(G249&lt;B249,0,IF(G249&gt;C249,D249,(G249-B249)/(C249-B249)*D249)))</f>
        <v>0</v>
      </c>
      <c r="M249" s="501">
        <f>IF(H248=0,0,IF(H249&lt;B249,0,IF(H249&gt;C249,D249,(H249-B249)/(C249-B249)*D249)))</f>
        <v>0</v>
      </c>
      <c r="N249" s="502">
        <f>IF(I248=0,0,IF(I249&lt;B249,0,IF(I249&gt;C249,D249,(I249-B249)/(C249-B249)*D249)))</f>
        <v>0</v>
      </c>
    </row>
    <row r="250" spans="1:14" s="152" customFormat="1" ht="22.5" customHeight="1" x14ac:dyDescent="0.25">
      <c r="A250" s="206" t="s">
        <v>60</v>
      </c>
      <c r="B250" s="207">
        <v>6</v>
      </c>
      <c r="C250" s="208">
        <v>1.5</v>
      </c>
      <c r="D250" s="249">
        <v>21</v>
      </c>
      <c r="E250" s="363"/>
      <c r="F250" s="364"/>
      <c r="G250" s="364"/>
      <c r="H250" s="365"/>
      <c r="I250" s="366"/>
      <c r="J250" s="491">
        <f>IF(E248=0,0,IF(E250&gt;B250,0,IF(E250&lt;C250,D250,(E250-B250)/(C250-B250)*D250)))</f>
        <v>0</v>
      </c>
      <c r="K250" s="492">
        <f>IF(F248=0,0,IF(F250&gt;B250,0,IF(F250&lt;C250,D250,(F250-B250)/(C250-B250)*D250)))</f>
        <v>0</v>
      </c>
      <c r="L250" s="492">
        <f>IF(G248=0,0,IF(G250&gt;B250,0,IF(G250&lt;C250,D250,(G250-B250)/(C250-B250)*D250)))</f>
        <v>0</v>
      </c>
      <c r="M250" s="501">
        <f>IF(H248=0,0,IF(H250&gt;B250,0,IF(H250&lt;C250,D250,(H250-B250)/(C250-B250)*D250)))</f>
        <v>0</v>
      </c>
      <c r="N250" s="502">
        <f>IF(I248=0,0,IF(I250&gt;B250,0,IF(I250&lt;C250,D250,(I250-B250)/(C250-B250)*D250)))</f>
        <v>0</v>
      </c>
    </row>
    <row r="251" spans="1:14" s="152" customFormat="1" ht="22.5" customHeight="1" thickBot="1" x14ac:dyDescent="0.3">
      <c r="A251" s="199" t="s">
        <v>66</v>
      </c>
      <c r="B251" s="210">
        <v>150</v>
      </c>
      <c r="C251" s="211">
        <v>30</v>
      </c>
      <c r="D251" s="247">
        <v>3.5</v>
      </c>
      <c r="E251" s="367"/>
      <c r="F251" s="368"/>
      <c r="G251" s="368"/>
      <c r="H251" s="369"/>
      <c r="I251" s="370"/>
      <c r="J251" s="489">
        <f>IF(E248=0,0,IF(E251&gt;B251,0,IF(E251&lt;C251,D251,(E251-B251)/(C251-B251)*D251)))</f>
        <v>0</v>
      </c>
      <c r="K251" s="490">
        <f>IF(F248=0,0,IF(F251&gt;B251,0,IF(F251&lt;C251,D251,(F251-B251)/(C251-B251)*D251)))</f>
        <v>0</v>
      </c>
      <c r="L251" s="490">
        <f>IF(G248=0,0,IF(G251&gt;B251,0,IF(G251&lt;C251,D251,(G251-B251)/(C251-B251)*D251)))</f>
        <v>0</v>
      </c>
      <c r="M251" s="499">
        <f>IF(H248=0,0,IF(H251&gt;B251,0,IF(H251&lt;C251,D251,(H251-B251)/(C251-B251)*D251)))</f>
        <v>0</v>
      </c>
      <c r="N251" s="500">
        <f>IF(I248=0,0,IF(I251&gt;B251,0,IF(I251&lt;C251,D251,(I251-B251)/(C251-B251)*D251)))</f>
        <v>0</v>
      </c>
    </row>
    <row r="252" spans="1:14" s="152" customFormat="1" ht="22.5" customHeight="1" x14ac:dyDescent="0.25">
      <c r="A252" s="195" t="s">
        <v>351</v>
      </c>
      <c r="B252" s="203"/>
      <c r="C252" s="204"/>
      <c r="D252" s="248"/>
      <c r="E252" s="371"/>
      <c r="F252" s="372"/>
      <c r="G252" s="372"/>
      <c r="H252" s="373"/>
      <c r="I252" s="374"/>
      <c r="J252" s="495"/>
      <c r="K252" s="496"/>
      <c r="L252" s="496"/>
      <c r="M252" s="497"/>
      <c r="N252" s="498"/>
    </row>
    <row r="253" spans="1:14" s="152" customFormat="1" ht="22.5" customHeight="1" x14ac:dyDescent="0.25">
      <c r="A253" s="206" t="s">
        <v>286</v>
      </c>
      <c r="B253" s="212">
        <v>0.8</v>
      </c>
      <c r="C253" s="213">
        <v>1</v>
      </c>
      <c r="D253" s="249">
        <v>24.5</v>
      </c>
      <c r="E253" s="360"/>
      <c r="F253" s="361"/>
      <c r="G253" s="361"/>
      <c r="H253" s="361"/>
      <c r="I253" s="362"/>
      <c r="J253" s="491">
        <f>IF(E252=0,0,IF(E253&lt;B253,0,IF(E253&gt;C253,D253,(E253-B253)/(C253-B253)*D253)))</f>
        <v>0</v>
      </c>
      <c r="K253" s="492">
        <f>IF(F252=0,0,IF(F253&lt;B253,0,IF(F253&gt;C253,D253,(F253-B253)/(C253-B253)*D253)))</f>
        <v>0</v>
      </c>
      <c r="L253" s="492">
        <f>IF(G252=0,0,IF(G253&lt;B253,0,IF(G253&gt;C253,D253,(G253-B253)/(C253-B253)*D253)))</f>
        <v>0</v>
      </c>
      <c r="M253" s="501">
        <f>IF(H252=0,0,IF(H253&lt;B253,0,IF(H253&gt;C253,D253,(H253-B253)/(C253-B253)*D253)))</f>
        <v>0</v>
      </c>
      <c r="N253" s="502">
        <f>IF(I252=0,0,IF(I253&lt;B253,0,IF(I253&gt;C253,D253,(I253-B253)/(C253-B253)*D253)))</f>
        <v>0</v>
      </c>
    </row>
    <row r="254" spans="1:14" s="152" customFormat="1" ht="22.5" customHeight="1" x14ac:dyDescent="0.25">
      <c r="A254" s="206" t="s">
        <v>352</v>
      </c>
      <c r="B254" s="207">
        <v>2</v>
      </c>
      <c r="C254" s="208">
        <v>4</v>
      </c>
      <c r="D254" s="249">
        <v>7</v>
      </c>
      <c r="E254" s="363"/>
      <c r="F254" s="364"/>
      <c r="G254" s="364"/>
      <c r="H254" s="365"/>
      <c r="I254" s="366"/>
      <c r="J254" s="491">
        <f>IF(E252=0,0,IF(E254&lt;B254,0,IF(E254&gt;C254,D254,(E254-B254)/(C254-B254)*D254)))</f>
        <v>0</v>
      </c>
      <c r="K254" s="492">
        <f>IF(F252=0,0,IF(F254&lt;B254,0,IF(F254&gt;C254,D254,(F254-B254)/(C254-B254)*D254)))</f>
        <v>0</v>
      </c>
      <c r="L254" s="492">
        <f>IF(G252=0,0,IF(G254&lt;B254,0,IF(G254&gt;C254,D254,(G254-B254)/(C254-B254)*D254)))</f>
        <v>0</v>
      </c>
      <c r="M254" s="501">
        <f>IF(H252=0,0,IF(H254&lt;B254,0,IF(H254&gt;C254,D254,(H254-B254)/(C254-B254)*D254)))</f>
        <v>0</v>
      </c>
      <c r="N254" s="502">
        <f>IF(I252=0,0,IF(I254&lt;B254,0,IF(I254&gt;C254,D254,(I254-B254)/(C254-B254)*D254)))</f>
        <v>0</v>
      </c>
    </row>
    <row r="255" spans="1:14" s="152" customFormat="1" ht="22.5" customHeight="1" x14ac:dyDescent="0.25">
      <c r="A255" s="206" t="s">
        <v>353</v>
      </c>
      <c r="B255" s="207">
        <v>3</v>
      </c>
      <c r="C255" s="208">
        <v>4.5</v>
      </c>
      <c r="D255" s="249">
        <v>7</v>
      </c>
      <c r="E255" s="363"/>
      <c r="F255" s="364"/>
      <c r="G255" s="364"/>
      <c r="H255" s="365"/>
      <c r="I255" s="366"/>
      <c r="J255" s="491">
        <f>IF(E252=0,0,IF(E255&lt;B255,0,IF(E255&gt;C255,D255,(E255-B255)/(C255-B255)*D255)))</f>
        <v>0</v>
      </c>
      <c r="K255" s="492">
        <f>IF(F252=0,0,IF(F255&lt;B255,0,IF(F255&gt;C255,D255,(F255-B255)/(C255-B255)*D255)))</f>
        <v>0</v>
      </c>
      <c r="L255" s="492">
        <f>IF(G252=0,0,IF(G255&lt;B255,0,IF(G255&gt;C255,D255,(G255-B255)/(C255-B255)*D255)))</f>
        <v>0</v>
      </c>
      <c r="M255" s="501">
        <f>IF(H252=0,0,IF(H255&lt;B255,0,IF(H255&gt;C255,D255,(H255-B255)/(C255-B255)*D255)))</f>
        <v>0</v>
      </c>
      <c r="N255" s="502">
        <f>IF(I252=0,0,IF(I255&lt;B255,0,IF(I255&gt;C255,D255,(I255-B255)/(C255-B255)*D255)))</f>
        <v>0</v>
      </c>
    </row>
    <row r="256" spans="1:14" s="152" customFormat="1" ht="22.5" customHeight="1" x14ac:dyDescent="0.25">
      <c r="A256" s="206" t="s">
        <v>354</v>
      </c>
      <c r="B256" s="207">
        <v>7</v>
      </c>
      <c r="C256" s="208">
        <v>2</v>
      </c>
      <c r="D256" s="249">
        <v>1.75</v>
      </c>
      <c r="E256" s="363"/>
      <c r="F256" s="364"/>
      <c r="G256" s="364"/>
      <c r="H256" s="365"/>
      <c r="I256" s="366"/>
      <c r="J256" s="491">
        <f>IF(E252=0,0,IF(E256&gt;B256,0,IF(E256&lt;C256,D256,(E256-B256)/(C256-B256)*D256)))</f>
        <v>0</v>
      </c>
      <c r="K256" s="492">
        <f>IF(F252=0,0,IF(F256&gt;B256,0,IF(F256&lt;C256,D256,(F256-B256)/(C256-B256)*D256)))</f>
        <v>0</v>
      </c>
      <c r="L256" s="492">
        <f>IF(G252=0,0,IF(G256&gt;B256,0,IF(G256&lt;C256,D256,(G256-B256)/(C256-B256)*D256)))</f>
        <v>0</v>
      </c>
      <c r="M256" s="501">
        <f>IF(H252=0,0,IF(H256&gt;B256,0,IF(H256&lt;C256,D256,(H256-B256)/(C256-B256)*D256)))</f>
        <v>0</v>
      </c>
      <c r="N256" s="502">
        <f>IF(I252=0,0,IF(I256&gt;B256,0,IF(I256&lt;C256,D256,(I256-B256)/(C256-B256)*D256)))</f>
        <v>0</v>
      </c>
    </row>
    <row r="257" spans="1:14" s="152" customFormat="1" ht="22.5" customHeight="1" thickBot="1" x14ac:dyDescent="0.3">
      <c r="A257" s="199" t="s">
        <v>75</v>
      </c>
      <c r="B257" s="200">
        <v>0.05</v>
      </c>
      <c r="C257" s="201">
        <v>0</v>
      </c>
      <c r="D257" s="247">
        <v>1.75</v>
      </c>
      <c r="E257" s="353"/>
      <c r="F257" s="354"/>
      <c r="G257" s="354"/>
      <c r="H257" s="354"/>
      <c r="I257" s="355"/>
      <c r="J257" s="489">
        <f>IF(E252=0,0,IF(E257&gt;B257,0,IF(E257&lt;C257,D257,(E257-B257)/(C257-B257)*D257)))</f>
        <v>0</v>
      </c>
      <c r="K257" s="490">
        <f>IF(F252=0,0,IF(F257&gt;B257,0,IF(F257&lt;C257,D257,(F257-B257)/(C257-B257)*D257)))</f>
        <v>0</v>
      </c>
      <c r="L257" s="490">
        <f>IF(G252=0,0,IF(G257&gt;B257,0,IF(G257&lt;C257,D257,(G257-B257)/(C257-B257)*D257)))</f>
        <v>0</v>
      </c>
      <c r="M257" s="499">
        <f>IF(H252=0,0,IF(H257&gt;B257,0,IF(H257&lt;C257,D257,(H257-B257)/(C257-B257)*D257)))</f>
        <v>0</v>
      </c>
      <c r="N257" s="500">
        <f>IF(I252=0,0,IF(I257&gt;B257,0,IF(I257&lt;C257,D257,(I257-B257)/(C257-B257)*D257)))</f>
        <v>0</v>
      </c>
    </row>
    <row r="258" spans="1:14" s="152" customFormat="1" ht="22.5" customHeight="1" x14ac:dyDescent="0.25">
      <c r="A258" s="195" t="s">
        <v>339</v>
      </c>
      <c r="B258" s="203"/>
      <c r="C258" s="204"/>
      <c r="D258" s="248"/>
      <c r="E258" s="371"/>
      <c r="F258" s="372"/>
      <c r="G258" s="372"/>
      <c r="H258" s="373"/>
      <c r="I258" s="374"/>
      <c r="J258" s="495"/>
      <c r="K258" s="496"/>
      <c r="L258" s="496"/>
      <c r="M258" s="497"/>
      <c r="N258" s="498"/>
    </row>
    <row r="259" spans="1:14" s="152" customFormat="1" ht="22.5" customHeight="1" x14ac:dyDescent="0.25">
      <c r="A259" s="206" t="s">
        <v>80</v>
      </c>
      <c r="B259" s="212">
        <v>0.8</v>
      </c>
      <c r="C259" s="213">
        <v>1</v>
      </c>
      <c r="D259" s="249">
        <v>17.5</v>
      </c>
      <c r="E259" s="360"/>
      <c r="F259" s="361"/>
      <c r="G259" s="361"/>
      <c r="H259" s="361"/>
      <c r="I259" s="362"/>
      <c r="J259" s="491">
        <f>IF(E258=0,0,IF(E259&lt;B259,0,IF(E259&gt;C259,D259,(E259-B259)/(C259-B259)*D259)))</f>
        <v>0</v>
      </c>
      <c r="K259" s="492">
        <f>IF(F258=0,0,IF(F259&lt;B259,0,IF(F259&gt;C259,D259,(F259-B259)/(C259-B259)*D259)))</f>
        <v>0</v>
      </c>
      <c r="L259" s="492">
        <f>IF(G258=0,0,IF(G259&lt;B259,0,IF(G259&gt;C259,D259,(G259-B259)/(C259-B259)*D259)))</f>
        <v>0</v>
      </c>
      <c r="M259" s="501">
        <f>IF(H258=0,0,IF(H259&lt;B259,0,IF(H259&gt;C259,D259,(H259-B259)/(C259-B259)*D259)))</f>
        <v>0</v>
      </c>
      <c r="N259" s="502">
        <f>IF(I258=0,0,IF(I259&lt;B259,0,IF(I259&gt;C259,D259,(I259-B259)/(C259-B259)*D259)))</f>
        <v>0</v>
      </c>
    </row>
    <row r="260" spans="1:14" s="152" customFormat="1" ht="22.5" customHeight="1" thickBot="1" x14ac:dyDescent="0.3">
      <c r="A260" s="199" t="s">
        <v>83</v>
      </c>
      <c r="B260" s="210">
        <v>15</v>
      </c>
      <c r="C260" s="211">
        <v>3</v>
      </c>
      <c r="D260" s="247">
        <v>10.5</v>
      </c>
      <c r="E260" s="424"/>
      <c r="F260" s="425"/>
      <c r="G260" s="425"/>
      <c r="H260" s="613"/>
      <c r="I260" s="614"/>
      <c r="J260" s="489">
        <f>IF(E258=0,0,IF(E260&gt;B260,0,IF(E260&lt;C260,D260,(E260-B260)/(C260-B260)*D260)))</f>
        <v>0</v>
      </c>
      <c r="K260" s="490">
        <f>IF(F258=0,0,IF(F260&gt;B260,0,IF(F260&lt;C260,D260,(F260-B260)/(C260-B260)*D260)))</f>
        <v>0</v>
      </c>
      <c r="L260" s="490">
        <f>IF(G258=0,0,IF(G260&gt;B260,0,IF(G260&lt;C260,D260,(G260-B260)/(C260-B260)*D260)))</f>
        <v>0</v>
      </c>
      <c r="M260" s="499">
        <f>IF(H258=0,0,IF(H260&gt;B260,0,IF(H260&lt;C260,D260,(H260-B260)/(C260-B260)*D260)))</f>
        <v>0</v>
      </c>
      <c r="N260" s="500">
        <f>IF(I258=0,0,IF(I260&gt;B260,0,IF(I260&lt;C260,D260,(I260-B260)/(C260-B260)*D260)))</f>
        <v>0</v>
      </c>
    </row>
  </sheetData>
  <mergeCells count="11">
    <mergeCell ref="B4:D4"/>
    <mergeCell ref="A4:A5"/>
    <mergeCell ref="E4:I4"/>
    <mergeCell ref="J4:N4"/>
    <mergeCell ref="B211:D211"/>
    <mergeCell ref="A105:A106"/>
    <mergeCell ref="E105:I105"/>
    <mergeCell ref="J105:N105"/>
    <mergeCell ref="E211:I211"/>
    <mergeCell ref="J211:N211"/>
    <mergeCell ref="B105:D10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ankingAll">
                <anchor moveWithCells="1" sizeWithCells="1">
                  <from>
                    <xdr:col>0</xdr:col>
                    <xdr:colOff>66675</xdr:colOff>
                    <xdr:row>0</xdr:row>
                    <xdr:rowOff>47625</xdr:rowOff>
                  </from>
                  <to>
                    <xdr:col>1</xdr:col>
                    <xdr:colOff>2305050</xdr:colOff>
                    <xdr:row>1</xdr:row>
                    <xdr:rowOff>171450</xdr:rowOff>
                  </to>
                </anchor>
              </controlPr>
            </control>
          </mc:Choice>
        </mc:AlternateContent>
        <mc:AlternateContent xmlns:mc="http://schemas.openxmlformats.org/markup-compatibility/2006">
          <mc:Choice Requires="x14">
            <control shapeId="9218" r:id="rId4" name="Button 2">
              <controlPr defaultSize="0" print="0" autoFill="0" autoPict="0" macro="[0]!ClearRanking">
                <anchor moveWithCells="1" sizeWithCells="1">
                  <from>
                    <xdr:col>2</xdr:col>
                    <xdr:colOff>66675</xdr:colOff>
                    <xdr:row>0</xdr:row>
                    <xdr:rowOff>66675</xdr:rowOff>
                  </from>
                  <to>
                    <xdr:col>4</xdr:col>
                    <xdr:colOff>438150</xdr:colOff>
                    <xdr:row>1</xdr:row>
                    <xdr:rowOff>161925</xdr:rowOff>
                  </to>
                </anchor>
              </controlPr>
            </control>
          </mc:Choice>
        </mc:AlternateContent>
        <mc:AlternateContent xmlns:mc="http://schemas.openxmlformats.org/markup-compatibility/2006">
          <mc:Choice Requires="x14">
            <control shapeId="9220" r:id="rId5" name="Button 4">
              <controlPr defaultSize="0" print="0" autoFill="0" autoPict="0" macro="[0]!cityRanking">
                <anchor moveWithCells="1" sizeWithCells="1">
                  <from>
                    <xdr:col>1</xdr:col>
                    <xdr:colOff>123825</xdr:colOff>
                    <xdr:row>208</xdr:row>
                    <xdr:rowOff>257175</xdr:rowOff>
                  </from>
                  <to>
                    <xdr:col>3</xdr:col>
                    <xdr:colOff>1162050</xdr:colOff>
                    <xdr:row>209</xdr:row>
                    <xdr:rowOff>495300</xdr:rowOff>
                  </to>
                </anchor>
              </controlPr>
            </control>
          </mc:Choice>
        </mc:AlternateContent>
        <mc:AlternateContent xmlns:mc="http://schemas.openxmlformats.org/markup-compatibility/2006">
          <mc:Choice Requires="x14">
            <control shapeId="9221" r:id="rId6" name="Button 5">
              <controlPr defaultSize="0" print="0" autoFill="0" autoPict="0" macro="[0]!clearCityRanking">
                <anchor moveWithCells="1" sizeWithCells="1">
                  <from>
                    <xdr:col>3</xdr:col>
                    <xdr:colOff>1228725</xdr:colOff>
                    <xdr:row>208</xdr:row>
                    <xdr:rowOff>257175</xdr:rowOff>
                  </from>
                  <to>
                    <xdr:col>6</xdr:col>
                    <xdr:colOff>981075</xdr:colOff>
                    <xdr:row>209</xdr:row>
                    <xdr:rowOff>466725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Y2"/>
  <sheetViews>
    <sheetView workbookViewId="0">
      <selection activeCell="C9" sqref="C9"/>
    </sheetView>
  </sheetViews>
  <sheetFormatPr baseColWidth="10" defaultColWidth="11.5703125" defaultRowHeight="15" x14ac:dyDescent="0.25"/>
  <cols>
    <col min="1" max="1" width="4.5703125" bestFit="1" customWidth="1"/>
    <col min="2" max="2" width="10.85546875" bestFit="1" customWidth="1"/>
    <col min="3" max="3" width="15.28515625" bestFit="1" customWidth="1"/>
    <col min="4" max="4" width="23.85546875" bestFit="1" customWidth="1"/>
    <col min="5" max="5" width="29.85546875" bestFit="1" customWidth="1"/>
    <col min="6" max="6" width="10.42578125" bestFit="1" customWidth="1"/>
    <col min="7" max="7" width="9.28515625" bestFit="1" customWidth="1"/>
    <col min="8" max="8" width="24" bestFit="1" customWidth="1"/>
    <col min="9" max="9" width="9.42578125" bestFit="1" customWidth="1"/>
    <col min="10" max="10" width="21" bestFit="1" customWidth="1"/>
    <col min="11" max="12" width="16.140625" style="21" bestFit="1" customWidth="1"/>
    <col min="13" max="13" width="5.85546875" bestFit="1" customWidth="1"/>
    <col min="14" max="14" width="7.5703125" bestFit="1" customWidth="1"/>
    <col min="15" max="15" width="6.85546875" bestFit="1" customWidth="1"/>
    <col min="16" max="16" width="5" bestFit="1" customWidth="1"/>
    <col min="17" max="17" width="6" bestFit="1" customWidth="1"/>
    <col min="18" max="18" width="12.140625" bestFit="1" customWidth="1"/>
    <col min="19" max="19" width="16.85546875" bestFit="1" customWidth="1"/>
    <col min="20" max="20" width="13.85546875" bestFit="1" customWidth="1"/>
    <col min="21" max="21" width="30.85546875" bestFit="1" customWidth="1"/>
    <col min="22" max="22" width="26.5703125" bestFit="1" customWidth="1"/>
    <col min="23" max="23" width="13.28515625" bestFit="1" customWidth="1"/>
    <col min="24" max="24" width="13.7109375" bestFit="1" customWidth="1"/>
    <col min="25" max="25" width="19.42578125" bestFit="1" customWidth="1"/>
  </cols>
  <sheetData>
    <row r="1" spans="1:25" ht="18" thickTop="1" thickBot="1"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3" t="s">
        <v>14</v>
      </c>
      <c r="P1" s="2" t="s">
        <v>15</v>
      </c>
      <c r="Q1" s="2" t="s">
        <v>16</v>
      </c>
      <c r="R1" s="2" t="s">
        <v>17</v>
      </c>
      <c r="S1" s="2" t="s">
        <v>18</v>
      </c>
      <c r="T1" s="2" t="s">
        <v>19</v>
      </c>
      <c r="U1" s="2" t="s">
        <v>20</v>
      </c>
      <c r="V1" s="2" t="s">
        <v>21</v>
      </c>
      <c r="W1" s="2" t="s">
        <v>30</v>
      </c>
      <c r="X1" s="2" t="s">
        <v>31</v>
      </c>
      <c r="Y1" s="3" t="s">
        <v>22</v>
      </c>
    </row>
    <row r="2" spans="1:25" ht="17.25" thickTop="1" x14ac:dyDescent="0.3">
      <c r="A2" s="1">
        <v>0</v>
      </c>
      <c r="B2" s="1" t="s">
        <v>23</v>
      </c>
      <c r="C2" s="1" t="s">
        <v>23</v>
      </c>
      <c r="D2" s="1" t="s">
        <v>23</v>
      </c>
      <c r="E2" s="1" t="s">
        <v>23</v>
      </c>
      <c r="F2" s="1" t="s">
        <v>23</v>
      </c>
      <c r="G2" s="1" t="s">
        <v>23</v>
      </c>
      <c r="H2" s="1" t="s">
        <v>23</v>
      </c>
      <c r="I2" s="1" t="s">
        <v>23</v>
      </c>
      <c r="J2" s="1" t="s">
        <v>23</v>
      </c>
      <c r="K2" s="1" t="s">
        <v>23</v>
      </c>
      <c r="L2" s="1" t="s">
        <v>23</v>
      </c>
      <c r="M2" s="1" t="s">
        <v>23</v>
      </c>
      <c r="N2" s="1" t="s">
        <v>23</v>
      </c>
      <c r="O2" s="1" t="s">
        <v>23</v>
      </c>
      <c r="P2" s="1" t="s">
        <v>23</v>
      </c>
      <c r="Q2" s="1" t="s">
        <v>23</v>
      </c>
      <c r="R2" s="1" t="s">
        <v>23</v>
      </c>
      <c r="S2" s="1" t="s">
        <v>23</v>
      </c>
      <c r="T2" s="1" t="s">
        <v>23</v>
      </c>
      <c r="U2" s="1" t="s">
        <v>23</v>
      </c>
      <c r="V2" s="1" t="s">
        <v>23</v>
      </c>
      <c r="W2" s="1" t="s">
        <v>23</v>
      </c>
      <c r="X2" s="1" t="s">
        <v>23</v>
      </c>
      <c r="Y2" s="1" t="s">
        <v>23</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J7"/>
  <sheetViews>
    <sheetView workbookViewId="0">
      <selection activeCell="B6" sqref="B6"/>
    </sheetView>
  </sheetViews>
  <sheetFormatPr baseColWidth="10" defaultColWidth="9.140625" defaultRowHeight="15" x14ac:dyDescent="0.25"/>
  <cols>
    <col min="1" max="1" width="12.7109375" customWidth="1"/>
    <col min="2" max="2" width="18.28515625" customWidth="1"/>
    <col min="3" max="3" width="12.7109375" customWidth="1"/>
    <col min="4" max="4" width="24.7109375" customWidth="1"/>
    <col min="5" max="10" width="18.140625" customWidth="1"/>
  </cols>
  <sheetData>
    <row r="1" spans="1:10" s="777" customFormat="1" ht="24" thickBot="1" x14ac:dyDescent="0.4">
      <c r="A1" s="776" t="s">
        <v>314</v>
      </c>
    </row>
    <row r="2" spans="1:10" x14ac:dyDescent="0.25">
      <c r="B2" s="134" t="s">
        <v>315</v>
      </c>
      <c r="C2" s="134" t="s">
        <v>316</v>
      </c>
      <c r="D2" s="134" t="s">
        <v>317</v>
      </c>
      <c r="E2" s="134" t="s">
        <v>318</v>
      </c>
      <c r="F2" s="134" t="s">
        <v>319</v>
      </c>
      <c r="G2" s="134" t="s">
        <v>320</v>
      </c>
      <c r="H2" s="134" t="s">
        <v>321</v>
      </c>
      <c r="I2" s="134" t="s">
        <v>322</v>
      </c>
      <c r="J2" s="134" t="s">
        <v>323</v>
      </c>
    </row>
    <row r="3" spans="1:10" ht="15.75" x14ac:dyDescent="0.25">
      <c r="A3" s="135" t="s">
        <v>324</v>
      </c>
      <c r="B3" s="136" t="s">
        <v>654</v>
      </c>
      <c r="C3" s="137">
        <v>1</v>
      </c>
      <c r="D3" s="740" t="str">
        <f>B3</f>
        <v>Telekom</v>
      </c>
      <c r="E3" s="708">
        <v>226</v>
      </c>
      <c r="F3" s="708">
        <v>0</v>
      </c>
      <c r="G3" s="708">
        <v>116</v>
      </c>
      <c r="H3" s="138">
        <v>255</v>
      </c>
      <c r="I3" s="138">
        <v>255</v>
      </c>
      <c r="J3" s="138">
        <v>255</v>
      </c>
    </row>
    <row r="4" spans="1:10" ht="15.75" x14ac:dyDescent="0.25">
      <c r="A4" s="135" t="s">
        <v>325</v>
      </c>
      <c r="B4" s="136" t="s">
        <v>617</v>
      </c>
      <c r="C4" s="137">
        <v>1</v>
      </c>
      <c r="D4" s="709" t="str">
        <f t="shared" ref="D4:D7" si="0">B4</f>
        <v>Vodafone</v>
      </c>
      <c r="E4" s="708">
        <v>218</v>
      </c>
      <c r="F4" s="708">
        <v>41</v>
      </c>
      <c r="G4" s="708">
        <v>28</v>
      </c>
      <c r="H4" s="138">
        <v>255</v>
      </c>
      <c r="I4" s="138">
        <v>255</v>
      </c>
      <c r="J4" s="138">
        <v>255</v>
      </c>
    </row>
    <row r="5" spans="1:10" ht="15.75" x14ac:dyDescent="0.25">
      <c r="A5" s="135" t="s">
        <v>326</v>
      </c>
      <c r="B5" s="136" t="s">
        <v>658</v>
      </c>
      <c r="C5" s="137">
        <v>1</v>
      </c>
      <c r="D5" s="741" t="str">
        <f t="shared" si="0"/>
        <v>Telefonica</v>
      </c>
      <c r="E5" s="138">
        <v>1</v>
      </c>
      <c r="F5" s="138">
        <v>66</v>
      </c>
      <c r="G5" s="138">
        <v>104</v>
      </c>
      <c r="H5" s="138">
        <v>255</v>
      </c>
      <c r="I5" s="138">
        <v>255</v>
      </c>
      <c r="J5" s="138">
        <v>255</v>
      </c>
    </row>
    <row r="6" spans="1:10" ht="15.75" x14ac:dyDescent="0.25">
      <c r="A6" s="135" t="s">
        <v>327</v>
      </c>
      <c r="B6" s="136" t="str">
        <f>A6</f>
        <v>Operator 4</v>
      </c>
      <c r="C6" s="137">
        <v>0</v>
      </c>
      <c r="D6" s="139" t="str">
        <f t="shared" si="0"/>
        <v>Operator 4</v>
      </c>
      <c r="E6" s="138">
        <v>54</v>
      </c>
      <c r="F6" s="138">
        <v>96</v>
      </c>
      <c r="G6" s="138">
        <v>146</v>
      </c>
      <c r="H6" s="138">
        <v>0</v>
      </c>
      <c r="I6" s="138">
        <v>0</v>
      </c>
      <c r="J6" s="138">
        <v>0</v>
      </c>
    </row>
    <row r="7" spans="1:10" ht="15.75" x14ac:dyDescent="0.25">
      <c r="A7" s="135" t="s">
        <v>328</v>
      </c>
      <c r="B7" s="136" t="str">
        <f>A7</f>
        <v>Operator 5</v>
      </c>
      <c r="C7" s="137">
        <v>0</v>
      </c>
      <c r="D7" s="139" t="str">
        <f t="shared" si="0"/>
        <v>Operator 5</v>
      </c>
      <c r="E7" s="138">
        <v>54</v>
      </c>
      <c r="F7" s="138">
        <v>96</v>
      </c>
      <c r="G7" s="138">
        <v>146</v>
      </c>
      <c r="H7" s="138">
        <v>0</v>
      </c>
      <c r="I7" s="138">
        <v>0</v>
      </c>
      <c r="J7" s="138">
        <v>0</v>
      </c>
    </row>
  </sheetData>
  <mergeCells count="1">
    <mergeCell ref="A1:XFD1"/>
  </mergeCells>
  <conditionalFormatting sqref="C3:C7">
    <cfRule type="cellIs" dxfId="1" priority="1" operator="equal">
      <formula>0</formula>
    </cfRule>
    <cfRule type="cellIs" dxfId="0" priority="2" operator="equal">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PreviewColors">
                <anchor moveWithCells="1" sizeWithCells="1">
                  <from>
                    <xdr:col>0</xdr:col>
                    <xdr:colOff>114300</xdr:colOff>
                    <xdr:row>7</xdr:row>
                    <xdr:rowOff>95250</xdr:rowOff>
                  </from>
                  <to>
                    <xdr:col>4</xdr:col>
                    <xdr:colOff>0</xdr:colOff>
                    <xdr:row>10</xdr:row>
                    <xdr:rowOff>0</xdr:rowOff>
                  </to>
                </anchor>
              </controlPr>
            </control>
          </mc:Choice>
        </mc:AlternateContent>
        <mc:AlternateContent xmlns:mc="http://schemas.openxmlformats.org/markup-compatibility/2006">
          <mc:Choice Requires="x14">
            <control shapeId="8194" r:id="rId4" name="Button 2">
              <controlPr defaultSize="0" print="0" autoFill="0" autoPict="0" macro="[0]!ApplyColors">
                <anchor moveWithCells="1" sizeWithCells="1">
                  <from>
                    <xdr:col>4</xdr:col>
                    <xdr:colOff>38100</xdr:colOff>
                    <xdr:row>7</xdr:row>
                    <xdr:rowOff>104775</xdr:rowOff>
                  </from>
                  <to>
                    <xdr:col>7</xdr:col>
                    <xdr:colOff>857250</xdr:colOff>
                    <xdr:row>10</xdr:row>
                    <xdr:rowOff>9525</xdr:rowOff>
                  </to>
                </anchor>
              </controlPr>
            </control>
          </mc:Choice>
        </mc:AlternateContent>
        <mc:AlternateContent xmlns:mc="http://schemas.openxmlformats.org/markup-compatibility/2006">
          <mc:Choice Requires="x14">
            <control shapeId="8195" r:id="rId5" name="Button 3">
              <controlPr defaultSize="0" print="0" autoFill="0" autoPict="0" macro="[0]!MakeAllVisible">
                <anchor moveWithCells="1" sizeWithCells="1">
                  <from>
                    <xdr:col>0</xdr:col>
                    <xdr:colOff>123825</xdr:colOff>
                    <xdr:row>10</xdr:row>
                    <xdr:rowOff>47625</xdr:rowOff>
                  </from>
                  <to>
                    <xdr:col>7</xdr:col>
                    <xdr:colOff>857250</xdr:colOff>
                    <xdr:row>12</xdr:row>
                    <xdr:rowOff>142875</xdr:rowOff>
                  </to>
                </anchor>
              </controlPr>
            </control>
          </mc:Choice>
        </mc:AlternateContent>
        <mc:AlternateContent xmlns:mc="http://schemas.openxmlformats.org/markup-compatibility/2006">
          <mc:Choice Requires="x14">
            <control shapeId="8196" r:id="rId6" name="Button 4">
              <controlPr defaultSize="0" print="0" autoFill="0" autoPict="0" macro="[0]!clearFCOperator1">
                <anchor moveWithCells="1" sizeWithCells="1">
                  <from>
                    <xdr:col>10</xdr:col>
                    <xdr:colOff>171450</xdr:colOff>
                    <xdr:row>2</xdr:row>
                    <xdr:rowOff>0</xdr:rowOff>
                  </from>
                  <to>
                    <xdr:col>13</xdr:col>
                    <xdr:colOff>190500</xdr:colOff>
                    <xdr:row>3</xdr:row>
                    <xdr:rowOff>0</xdr:rowOff>
                  </to>
                </anchor>
              </controlPr>
            </control>
          </mc:Choice>
        </mc:AlternateContent>
        <mc:AlternateContent xmlns:mc="http://schemas.openxmlformats.org/markup-compatibility/2006">
          <mc:Choice Requires="x14">
            <control shapeId="8197" r:id="rId7" name="Button 5">
              <controlPr defaultSize="0" print="0" autoFill="0" autoPict="0" macro="[0]!clearVendorOperator1">
                <anchor moveWithCells="1" sizeWithCells="1">
                  <from>
                    <xdr:col>13</xdr:col>
                    <xdr:colOff>295275</xdr:colOff>
                    <xdr:row>2</xdr:row>
                    <xdr:rowOff>9525</xdr:rowOff>
                  </from>
                  <to>
                    <xdr:col>16</xdr:col>
                    <xdr:colOff>57150</xdr:colOff>
                    <xdr:row>2</xdr:row>
                    <xdr:rowOff>180975</xdr:rowOff>
                  </to>
                </anchor>
              </controlPr>
            </control>
          </mc:Choice>
        </mc:AlternateContent>
        <mc:AlternateContent xmlns:mc="http://schemas.openxmlformats.org/markup-compatibility/2006">
          <mc:Choice Requires="x14">
            <control shapeId="8198" r:id="rId8" name="Button 6">
              <controlPr defaultSize="0" print="0" autoFill="0" autoPict="0" macro="[0]!clearFCOperator2">
                <anchor moveWithCells="1" sizeWithCells="1">
                  <from>
                    <xdr:col>10</xdr:col>
                    <xdr:colOff>161925</xdr:colOff>
                    <xdr:row>3</xdr:row>
                    <xdr:rowOff>19050</xdr:rowOff>
                  </from>
                  <to>
                    <xdr:col>13</xdr:col>
                    <xdr:colOff>180975</xdr:colOff>
                    <xdr:row>4</xdr:row>
                    <xdr:rowOff>19050</xdr:rowOff>
                  </to>
                </anchor>
              </controlPr>
            </control>
          </mc:Choice>
        </mc:AlternateContent>
        <mc:AlternateContent xmlns:mc="http://schemas.openxmlformats.org/markup-compatibility/2006">
          <mc:Choice Requires="x14">
            <control shapeId="8199" r:id="rId9" name="Button 7">
              <controlPr defaultSize="0" print="0" autoFill="0" autoPict="0" macro="[0]!clearVendorOperator2">
                <anchor moveWithCells="1" sizeWithCells="1">
                  <from>
                    <xdr:col>13</xdr:col>
                    <xdr:colOff>285750</xdr:colOff>
                    <xdr:row>3</xdr:row>
                    <xdr:rowOff>28575</xdr:rowOff>
                  </from>
                  <to>
                    <xdr:col>16</xdr:col>
                    <xdr:colOff>47625</xdr:colOff>
                    <xdr:row>4</xdr:row>
                    <xdr:rowOff>0</xdr:rowOff>
                  </to>
                </anchor>
              </controlPr>
            </control>
          </mc:Choice>
        </mc:AlternateContent>
        <mc:AlternateContent xmlns:mc="http://schemas.openxmlformats.org/markup-compatibility/2006">
          <mc:Choice Requires="x14">
            <control shapeId="8200" r:id="rId10" name="Button 8">
              <controlPr defaultSize="0" print="0" autoFill="0" autoPict="0" macro="[0]!clearFCOperator3">
                <anchor moveWithCells="1" sizeWithCells="1">
                  <from>
                    <xdr:col>10</xdr:col>
                    <xdr:colOff>161925</xdr:colOff>
                    <xdr:row>4</xdr:row>
                    <xdr:rowOff>47625</xdr:rowOff>
                  </from>
                  <to>
                    <xdr:col>13</xdr:col>
                    <xdr:colOff>180975</xdr:colOff>
                    <xdr:row>5</xdr:row>
                    <xdr:rowOff>47625</xdr:rowOff>
                  </to>
                </anchor>
              </controlPr>
            </control>
          </mc:Choice>
        </mc:AlternateContent>
        <mc:AlternateContent xmlns:mc="http://schemas.openxmlformats.org/markup-compatibility/2006">
          <mc:Choice Requires="x14">
            <control shapeId="8201" r:id="rId11" name="Button 9">
              <controlPr defaultSize="0" print="0" autoFill="0" autoPict="0" macro="[0]!clearVendorOperator3">
                <anchor moveWithCells="1" sizeWithCells="1">
                  <from>
                    <xdr:col>13</xdr:col>
                    <xdr:colOff>285750</xdr:colOff>
                    <xdr:row>4</xdr:row>
                    <xdr:rowOff>57150</xdr:rowOff>
                  </from>
                  <to>
                    <xdr:col>16</xdr:col>
                    <xdr:colOff>47625</xdr:colOff>
                    <xdr:row>5</xdr:row>
                    <xdr:rowOff>28575</xdr:rowOff>
                  </to>
                </anchor>
              </controlPr>
            </control>
          </mc:Choice>
        </mc:AlternateContent>
        <mc:AlternateContent xmlns:mc="http://schemas.openxmlformats.org/markup-compatibility/2006">
          <mc:Choice Requires="x14">
            <control shapeId="8202" r:id="rId12" name="Button 10">
              <controlPr defaultSize="0" print="0" autoFill="0" autoPict="0" macro="[0]!clearFCOperator4">
                <anchor moveWithCells="1" sizeWithCells="1">
                  <from>
                    <xdr:col>10</xdr:col>
                    <xdr:colOff>152400</xdr:colOff>
                    <xdr:row>5</xdr:row>
                    <xdr:rowOff>66675</xdr:rowOff>
                  </from>
                  <to>
                    <xdr:col>13</xdr:col>
                    <xdr:colOff>171450</xdr:colOff>
                    <xdr:row>6</xdr:row>
                    <xdr:rowOff>66675</xdr:rowOff>
                  </to>
                </anchor>
              </controlPr>
            </control>
          </mc:Choice>
        </mc:AlternateContent>
        <mc:AlternateContent xmlns:mc="http://schemas.openxmlformats.org/markup-compatibility/2006">
          <mc:Choice Requires="x14">
            <control shapeId="8203" r:id="rId13" name="Button 11">
              <controlPr defaultSize="0" print="0" autoFill="0" autoPict="0" macro="[0]!clearVendorOperator4">
                <anchor moveWithCells="1" sizeWithCells="1">
                  <from>
                    <xdr:col>13</xdr:col>
                    <xdr:colOff>276225</xdr:colOff>
                    <xdr:row>5</xdr:row>
                    <xdr:rowOff>76200</xdr:rowOff>
                  </from>
                  <to>
                    <xdr:col>16</xdr:col>
                    <xdr:colOff>38100</xdr:colOff>
                    <xdr:row>6</xdr:row>
                    <xdr:rowOff>47625</xdr:rowOff>
                  </to>
                </anchor>
              </controlPr>
            </control>
          </mc:Choice>
        </mc:AlternateContent>
        <mc:AlternateContent xmlns:mc="http://schemas.openxmlformats.org/markup-compatibility/2006">
          <mc:Choice Requires="x14">
            <control shapeId="8204" r:id="rId14" name="Button 12">
              <controlPr defaultSize="0" print="0" autoFill="0" autoPict="0" macro="[0]!clearFCOperator5">
                <anchor moveWithCells="1" sizeWithCells="1">
                  <from>
                    <xdr:col>10</xdr:col>
                    <xdr:colOff>161925</xdr:colOff>
                    <xdr:row>6</xdr:row>
                    <xdr:rowOff>85725</xdr:rowOff>
                  </from>
                  <to>
                    <xdr:col>13</xdr:col>
                    <xdr:colOff>180975</xdr:colOff>
                    <xdr:row>7</xdr:row>
                    <xdr:rowOff>85725</xdr:rowOff>
                  </to>
                </anchor>
              </controlPr>
            </control>
          </mc:Choice>
        </mc:AlternateContent>
        <mc:AlternateContent xmlns:mc="http://schemas.openxmlformats.org/markup-compatibility/2006">
          <mc:Choice Requires="x14">
            <control shapeId="8205" r:id="rId15" name="Button 13">
              <controlPr defaultSize="0" print="0" autoFill="0" autoPict="0" macro="[0]!clearVendorOperator5">
                <anchor moveWithCells="1" sizeWithCells="1">
                  <from>
                    <xdr:col>13</xdr:col>
                    <xdr:colOff>285750</xdr:colOff>
                    <xdr:row>6</xdr:row>
                    <xdr:rowOff>95250</xdr:rowOff>
                  </from>
                  <to>
                    <xdr:col>16</xdr:col>
                    <xdr:colOff>47625</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144</vt:i4>
      </vt:variant>
    </vt:vector>
  </HeadingPairs>
  <TitlesOfParts>
    <vt:vector size="154" baseType="lpstr">
      <vt:lpstr>MASTER</vt:lpstr>
      <vt:lpstr>KPI Definition</vt:lpstr>
      <vt:lpstr>Operator1</vt:lpstr>
      <vt:lpstr>Operator2</vt:lpstr>
      <vt:lpstr>Operator3</vt:lpstr>
      <vt:lpstr>Operator4</vt:lpstr>
      <vt:lpstr>Operator5</vt:lpstr>
      <vt:lpstr>RANKING</vt:lpstr>
      <vt:lpstr>Lists</vt:lpstr>
      <vt:lpstr>SetupEnviroment</vt:lpstr>
      <vt:lpstr>lists1</vt:lpstr>
      <vt:lpstr>lists10</vt:lpstr>
      <vt:lpstr>lists11</vt:lpstr>
      <vt:lpstr>lists12</vt:lpstr>
      <vt:lpstr>lists13</vt:lpstr>
      <vt:lpstr>lists14</vt:lpstr>
      <vt:lpstr>lists15</vt:lpstr>
      <vt:lpstr>lists16</vt:lpstr>
      <vt:lpstr>lists17</vt:lpstr>
      <vt:lpstr>lists18</vt:lpstr>
      <vt:lpstr>lists19</vt:lpstr>
      <vt:lpstr>lists2</vt:lpstr>
      <vt:lpstr>lists20</vt:lpstr>
      <vt:lpstr>lists21</vt:lpstr>
      <vt:lpstr>lists22</vt:lpstr>
      <vt:lpstr>lists23</vt:lpstr>
      <vt:lpstr>lists24</vt:lpstr>
      <vt:lpstr>lists3</vt:lpstr>
      <vt:lpstr>lists4</vt:lpstr>
      <vt:lpstr>lists5</vt:lpstr>
      <vt:lpstr>lists6</vt:lpstr>
      <vt:lpstr>lists7</vt:lpstr>
      <vt:lpstr>lists8</vt:lpstr>
      <vt:lpstr>lists9</vt:lpstr>
      <vt:lpstr>Operator1_Test256</vt:lpstr>
      <vt:lpstr>Operator1_Test256Start</vt:lpstr>
      <vt:lpstr>Operator1_Test64u</vt:lpstr>
      <vt:lpstr>Operator1_Test64uStart</vt:lpstr>
      <vt:lpstr>Operator1_TestDire</vt:lpstr>
      <vt:lpstr>Operator1_TestDireStart</vt:lpstr>
      <vt:lpstr>Operator1_TestMdra</vt:lpstr>
      <vt:lpstr>Operator1_TestMdraStart</vt:lpstr>
      <vt:lpstr>Operator1_TestMos</vt:lpstr>
      <vt:lpstr>Operator1_TestMosStart</vt:lpstr>
      <vt:lpstr>Operator1_TestName</vt:lpstr>
      <vt:lpstr>Operator1_TestNameStart</vt:lpstr>
      <vt:lpstr>Operator1_TestPic</vt:lpstr>
      <vt:lpstr>Operator1_TestPicStart</vt:lpstr>
      <vt:lpstr>Operator1_TestRat</vt:lpstr>
      <vt:lpstr>Operator1_TestRatStart</vt:lpstr>
      <vt:lpstr>Operator1_TestRtt</vt:lpstr>
      <vt:lpstr>Operator1_TestRttStart</vt:lpstr>
      <vt:lpstr>Operator1_TestStat</vt:lpstr>
      <vt:lpstr>Operator1_TestStatStart</vt:lpstr>
      <vt:lpstr>Operator1_TestTran</vt:lpstr>
      <vt:lpstr>Operator1_TestTranStart</vt:lpstr>
      <vt:lpstr>Operator1_TestType</vt:lpstr>
      <vt:lpstr>Operator1_TestTypeStart</vt:lpstr>
      <vt:lpstr>Operator2_Test256</vt:lpstr>
      <vt:lpstr>Operator2_Test256Start</vt:lpstr>
      <vt:lpstr>Operator2_Test64u</vt:lpstr>
      <vt:lpstr>Operator2_Test64uStart</vt:lpstr>
      <vt:lpstr>Operator2_TestDire</vt:lpstr>
      <vt:lpstr>Operator2_TestDireStart</vt:lpstr>
      <vt:lpstr>Operator2_TestMdra</vt:lpstr>
      <vt:lpstr>Operator2_TestMdraStart</vt:lpstr>
      <vt:lpstr>Operator2_TestMos</vt:lpstr>
      <vt:lpstr>Operator2_TestMosStart</vt:lpstr>
      <vt:lpstr>Operator2_TestName</vt:lpstr>
      <vt:lpstr>Operator2_TestNameStart</vt:lpstr>
      <vt:lpstr>Operator2_TestPic</vt:lpstr>
      <vt:lpstr>Operator2_TestPicStart</vt:lpstr>
      <vt:lpstr>Operator2_TestRat</vt:lpstr>
      <vt:lpstr>Operator2_TestRatStart</vt:lpstr>
      <vt:lpstr>Operator2_TestRtt</vt:lpstr>
      <vt:lpstr>Operator2_TestRttStart</vt:lpstr>
      <vt:lpstr>Operator2_TestStat</vt:lpstr>
      <vt:lpstr>Operator2_TestStatStart</vt:lpstr>
      <vt:lpstr>Operator2_TestTran</vt:lpstr>
      <vt:lpstr>Operator2_TestTranStart</vt:lpstr>
      <vt:lpstr>Operator2_TestType</vt:lpstr>
      <vt:lpstr>Operator2_TestTypeStart</vt:lpstr>
      <vt:lpstr>Operator3_Test256</vt:lpstr>
      <vt:lpstr>Operator3_Test256Start</vt:lpstr>
      <vt:lpstr>Operator3_Test64u</vt:lpstr>
      <vt:lpstr>Operator3_Test64uStart</vt:lpstr>
      <vt:lpstr>Operator3_TestDire</vt:lpstr>
      <vt:lpstr>Operator3_TestDireStart</vt:lpstr>
      <vt:lpstr>Operator3_TestMdra</vt:lpstr>
      <vt:lpstr>Operator3_TestMdraStart</vt:lpstr>
      <vt:lpstr>Operator3_TestMos</vt:lpstr>
      <vt:lpstr>Operator3_TestMosStart</vt:lpstr>
      <vt:lpstr>Operator3_TestName</vt:lpstr>
      <vt:lpstr>Operator3_TestNameStart</vt:lpstr>
      <vt:lpstr>Operator3_TestPic</vt:lpstr>
      <vt:lpstr>Operator3_TestPicStart</vt:lpstr>
      <vt:lpstr>Operator3_TestRat</vt:lpstr>
      <vt:lpstr>Operator3_TestRatStart</vt:lpstr>
      <vt:lpstr>Operator3_TestRtt</vt:lpstr>
      <vt:lpstr>Operator3_TestRttStart</vt:lpstr>
      <vt:lpstr>Operator3_TestStat</vt:lpstr>
      <vt:lpstr>Operator3_TestStatStart</vt:lpstr>
      <vt:lpstr>Operator3_TestTran</vt:lpstr>
      <vt:lpstr>Operator3_TestTranStart</vt:lpstr>
      <vt:lpstr>Operator3_TestType</vt:lpstr>
      <vt:lpstr>Operator3_TestTypeStart</vt:lpstr>
      <vt:lpstr>Operator4_Test256</vt:lpstr>
      <vt:lpstr>Operator4_Test256Start</vt:lpstr>
      <vt:lpstr>Operator4_Test64u</vt:lpstr>
      <vt:lpstr>Operator4_Test64uStart</vt:lpstr>
      <vt:lpstr>Operator4_TestDire</vt:lpstr>
      <vt:lpstr>Operator4_TestDireStart</vt:lpstr>
      <vt:lpstr>Operator4_TestMdra</vt:lpstr>
      <vt:lpstr>Operator4_TestMdraStart</vt:lpstr>
      <vt:lpstr>Operator4_TestMos</vt:lpstr>
      <vt:lpstr>Operator4_TestMosStart</vt:lpstr>
      <vt:lpstr>Operator4_TestName</vt:lpstr>
      <vt:lpstr>Operator4_TestNameStart</vt:lpstr>
      <vt:lpstr>Operator4_TestPic</vt:lpstr>
      <vt:lpstr>Operator4_TestPicStart</vt:lpstr>
      <vt:lpstr>Operator4_TestRat</vt:lpstr>
      <vt:lpstr>Operator4_TestRatStart</vt:lpstr>
      <vt:lpstr>Operator4_TestRtt</vt:lpstr>
      <vt:lpstr>Operator4_TestRttStart</vt:lpstr>
      <vt:lpstr>Operator4_TestStat</vt:lpstr>
      <vt:lpstr>Operator4_TestStatStart</vt:lpstr>
      <vt:lpstr>Operator4_TestTran</vt:lpstr>
      <vt:lpstr>Operator4_TestTranStart</vt:lpstr>
      <vt:lpstr>Operator4_TestType</vt:lpstr>
      <vt:lpstr>Operator4_TestTypeStart</vt:lpstr>
      <vt:lpstr>Operator5_Test256</vt:lpstr>
      <vt:lpstr>Operator5_Test256Start</vt:lpstr>
      <vt:lpstr>Operator5_Test64u</vt:lpstr>
      <vt:lpstr>Operator5_Test64uStart</vt:lpstr>
      <vt:lpstr>Operator5_TestDire</vt:lpstr>
      <vt:lpstr>Operator5_TestDireStart</vt:lpstr>
      <vt:lpstr>Operator5_TestMdra</vt:lpstr>
      <vt:lpstr>Operator5_TestMdraStart</vt:lpstr>
      <vt:lpstr>Operator5_TestMos</vt:lpstr>
      <vt:lpstr>Operator5_TestMosStart</vt:lpstr>
      <vt:lpstr>Operator5_TestName</vt:lpstr>
      <vt:lpstr>Operator5_TestNameStart</vt:lpstr>
      <vt:lpstr>Operator5_TestPic</vt:lpstr>
      <vt:lpstr>Operator5_TestPicStart</vt:lpstr>
      <vt:lpstr>Operator5_TestRat</vt:lpstr>
      <vt:lpstr>Operator5_TestRatStart</vt:lpstr>
      <vt:lpstr>Operator5_TestRtt</vt:lpstr>
      <vt:lpstr>Operator5_TestRttStart</vt:lpstr>
      <vt:lpstr>Operator5_TestStat</vt:lpstr>
      <vt:lpstr>Operator5_TestStatStart</vt:lpstr>
      <vt:lpstr>Operator5_TestTran</vt:lpstr>
      <vt:lpstr>Operator5_TestTranStart</vt:lpstr>
      <vt:lpstr>Operator5_TestType</vt:lpstr>
      <vt:lpstr>Operator5_TestTypeStart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Tomislav Miksa</dc:creator>
  <cp:lastModifiedBy>Nedzad Cohodarevic</cp:lastModifiedBy>
  <dcterms:created xsi:type="dcterms:W3CDTF">2017-12-20T09:26:44Z</dcterms:created>
  <dcterms:modified xsi:type="dcterms:W3CDTF">2019-06-25T12:38:11Z</dcterms:modified>
</cp:coreProperties>
</file>