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lej" sheetId="1" state="visible" r:id="rId2"/>
    <sheet name="Glyceri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<sst xmlns="http://schemas.openxmlformats.org/spreadsheetml/2006/main" count="152" uniqueCount="65">
  <si>
    <t xml:space="preserve">Měření</t>
  </si>
  <si>
    <t xml:space="preserve">Nejistoty</t>
  </si>
  <si>
    <t xml:space="preserve">Kulička</t>
  </si>
  <si>
    <t xml:space="preserve">d [mm]</t>
  </si>
  <si>
    <t xml:space="preserve">AVG</t>
  </si>
  <si>
    <r>
      <rPr>
        <sz val="10"/>
        <rFont val="Arial"/>
        <family val="2"/>
      </rPr>
      <t xml:space="preserve">u</t>
    </r>
    <r>
      <rPr>
        <vertAlign val="subscript"/>
        <sz val="10"/>
        <rFont val="Arial"/>
        <family val="2"/>
      </rPr>
      <t xml:space="preserve">d</t>
    </r>
    <r>
      <rPr>
        <sz val="10"/>
        <rFont val="Arial"/>
        <family val="2"/>
      </rPr>
      <t xml:space="preserve">(A) [mm]</t>
    </r>
  </si>
  <si>
    <r>
      <rPr>
        <sz val="10"/>
        <rFont val="Arial"/>
        <family val="2"/>
      </rPr>
      <t xml:space="preserve">u</t>
    </r>
    <r>
      <rPr>
        <vertAlign val="subscript"/>
        <sz val="10"/>
        <rFont val="Arial"/>
        <family val="2"/>
      </rPr>
      <t xml:space="preserve">m12</t>
    </r>
    <r>
      <rPr>
        <sz val="10"/>
        <rFont val="Arial"/>
        <family val="2"/>
      </rPr>
      <t xml:space="preserve"> [g]</t>
    </r>
  </si>
  <si>
    <r>
      <rPr>
        <sz val="10"/>
        <rFont val="Arial"/>
        <family val="2"/>
      </rPr>
      <t xml:space="preserve">Δm</t>
    </r>
    <r>
      <rPr>
        <vertAlign val="subscript"/>
        <sz val="10"/>
        <rFont val="Arial"/>
        <family val="2"/>
      </rPr>
      <t xml:space="preserve">12</t>
    </r>
    <r>
      <rPr>
        <sz val="10"/>
        <rFont val="Arial"/>
        <family val="2"/>
      </rPr>
      <t xml:space="preserve"> [g]</t>
    </r>
  </si>
  <si>
    <r>
      <rPr>
        <sz val="10"/>
        <rFont val="Arial"/>
        <family val="2"/>
      </rPr>
      <t xml:space="preserve">u</t>
    </r>
    <r>
      <rPr>
        <vertAlign val="subscript"/>
        <sz val="10"/>
        <rFont val="Arial"/>
        <family val="2"/>
      </rPr>
      <t xml:space="preserve">d</t>
    </r>
    <r>
      <rPr>
        <sz val="10"/>
        <rFont val="Arial"/>
        <family val="2"/>
      </rPr>
      <t xml:space="preserve">(B) [mm]</t>
    </r>
  </si>
  <si>
    <t xml:space="preserve">Δd [mm]</t>
  </si>
  <si>
    <r>
      <rPr>
        <sz val="10"/>
        <rFont val="Arial"/>
        <family val="2"/>
      </rPr>
      <t xml:space="preserve">u</t>
    </r>
    <r>
      <rPr>
        <vertAlign val="subscript"/>
        <sz val="10"/>
        <rFont val="Arial"/>
        <family val="2"/>
      </rPr>
      <t xml:space="preserve">m</t>
    </r>
    <r>
      <rPr>
        <sz val="10"/>
        <rFont val="Arial"/>
        <family val="2"/>
      </rPr>
      <t xml:space="preserve"> [g]</t>
    </r>
  </si>
  <si>
    <r>
      <rPr>
        <sz val="10"/>
        <rFont val="Arial"/>
        <family val="2"/>
      </rPr>
      <t xml:space="preserve">m</t>
    </r>
    <r>
      <rPr>
        <vertAlign val="subscript"/>
        <sz val="10"/>
        <rFont val="Arial"/>
        <family val="2"/>
      </rPr>
      <t xml:space="preserve">12</t>
    </r>
    <r>
      <rPr>
        <sz val="10"/>
        <rFont val="Arial"/>
        <family val="2"/>
      </rPr>
      <t xml:space="preserve"> [g]</t>
    </r>
  </si>
  <si>
    <t xml:space="preserve">m[g]</t>
  </si>
  <si>
    <t xml:space="preserve">r [mm]</t>
  </si>
  <si>
    <r>
      <rPr>
        <sz val="10"/>
        <rFont val="Arial"/>
        <family val="2"/>
      </rPr>
      <t xml:space="preserve">V [mm</t>
    </r>
    <r>
      <rPr>
        <vertAlign val="superscript"/>
        <sz val="10"/>
        <rFont val="Arial"/>
        <family val="2"/>
      </rPr>
      <t xml:space="preserve">3</t>
    </r>
    <r>
      <rPr>
        <sz val="10"/>
        <rFont val="Arial"/>
        <family val="2"/>
      </rPr>
      <t xml:space="preserve">]</t>
    </r>
  </si>
  <si>
    <r>
      <rPr>
        <sz val="10"/>
        <rFont val="Arial"/>
        <family val="2"/>
      </rPr>
      <t xml:space="preserve">ρ [g/mm</t>
    </r>
    <r>
      <rPr>
        <vertAlign val="superscript"/>
        <sz val="10"/>
        <rFont val="Arial"/>
        <family val="2"/>
      </rPr>
      <t xml:space="preserve">3</t>
    </r>
    <r>
      <rPr>
        <sz val="10"/>
        <rFont val="Arial"/>
        <family val="2"/>
      </rPr>
      <t xml:space="preserve">]</t>
    </r>
  </si>
  <si>
    <r>
      <rPr>
        <sz val="10"/>
        <rFont val="Arial"/>
        <family val="2"/>
      </rPr>
      <t xml:space="preserve">u</t>
    </r>
    <r>
      <rPr>
        <vertAlign val="subscript"/>
        <sz val="10"/>
        <rFont val="Arial"/>
        <family val="2"/>
      </rPr>
      <t xml:space="preserve">d</t>
    </r>
    <r>
      <rPr>
        <sz val="10"/>
        <rFont val="Arial"/>
        <family val="2"/>
      </rPr>
      <t xml:space="preserve"> [mm]</t>
    </r>
  </si>
  <si>
    <r>
      <rPr>
        <sz val="10"/>
        <rFont val="Arial"/>
        <family val="2"/>
      </rPr>
      <t xml:space="preserve">u</t>
    </r>
    <r>
      <rPr>
        <vertAlign val="subscript"/>
        <sz val="10"/>
        <rFont val="Arial"/>
        <family val="2"/>
      </rPr>
      <t xml:space="preserve">m</t>
    </r>
    <r>
      <rPr>
        <sz val="10"/>
        <rFont val="Arial"/>
        <family val="2"/>
      </rPr>
      <t xml:space="preserve"> [kg]</t>
    </r>
  </si>
  <si>
    <t xml:space="preserve">m[kg]</t>
  </si>
  <si>
    <t xml:space="preserve">r [m]</t>
  </si>
  <si>
    <r>
      <rPr>
        <sz val="10"/>
        <rFont val="Arial"/>
        <family val="2"/>
      </rPr>
      <t xml:space="preserve">V [m</t>
    </r>
    <r>
      <rPr>
        <vertAlign val="superscript"/>
        <sz val="10"/>
        <rFont val="Arial"/>
        <family val="2"/>
      </rPr>
      <t xml:space="preserve">3</t>
    </r>
    <r>
      <rPr>
        <sz val="10"/>
        <rFont val="Arial"/>
        <family val="2"/>
      </rPr>
      <t xml:space="preserve">]</t>
    </r>
  </si>
  <si>
    <r>
      <rPr>
        <sz val="10"/>
        <rFont val="Arial"/>
        <family val="2"/>
      </rPr>
      <t xml:space="preserve">ρ [kg/m</t>
    </r>
    <r>
      <rPr>
        <vertAlign val="superscript"/>
        <sz val="10"/>
        <rFont val="Arial"/>
        <family val="2"/>
      </rPr>
      <t xml:space="preserve">3</t>
    </r>
    <r>
      <rPr>
        <sz val="10"/>
        <rFont val="Arial"/>
        <family val="2"/>
      </rPr>
      <t xml:space="preserve">]</t>
    </r>
  </si>
  <si>
    <r>
      <rPr>
        <sz val="10"/>
        <rFont val="Arial"/>
        <family val="2"/>
      </rPr>
      <t xml:space="preserve">u</t>
    </r>
    <r>
      <rPr>
        <vertAlign val="subscript"/>
        <sz val="10"/>
        <rFont val="Arial"/>
        <family val="2"/>
      </rPr>
      <t xml:space="preserve">r</t>
    </r>
    <r>
      <rPr>
        <sz val="10"/>
        <rFont val="Arial"/>
        <family val="2"/>
      </rPr>
      <t xml:space="preserve"> [mm]</t>
    </r>
  </si>
  <si>
    <t xml:space="preserve">Kapalina</t>
  </si>
  <si>
    <r>
      <rPr>
        <sz val="10"/>
        <rFont val="Arial"/>
        <family val="2"/>
      </rPr>
      <t xml:space="preserve">u</t>
    </r>
    <r>
      <rPr>
        <vertAlign val="subscript"/>
        <sz val="10"/>
        <rFont val="Arial"/>
        <family val="2"/>
      </rPr>
      <t xml:space="preserve">r</t>
    </r>
    <r>
      <rPr>
        <sz val="10"/>
        <rFont val="Arial"/>
        <family val="2"/>
      </rPr>
      <t xml:space="preserve"> [m]</t>
    </r>
  </si>
  <si>
    <r>
      <rPr>
        <sz val="10"/>
        <rFont val="Arial"/>
        <family val="2"/>
      </rPr>
      <t xml:space="preserve">u</t>
    </r>
    <r>
      <rPr>
        <vertAlign val="subscript"/>
        <sz val="10"/>
        <rFont val="Arial"/>
        <family val="2"/>
      </rPr>
      <t xml:space="preserve">V</t>
    </r>
    <r>
      <rPr>
        <sz val="10"/>
        <rFont val="Arial"/>
        <family val="2"/>
      </rPr>
      <t xml:space="preserve"> [mm</t>
    </r>
    <r>
      <rPr>
        <vertAlign val="superscript"/>
        <sz val="10"/>
        <rFont val="Arial"/>
        <family val="2"/>
      </rPr>
      <t xml:space="preserve">3</t>
    </r>
    <r>
      <rPr>
        <sz val="10"/>
        <rFont val="Arial"/>
        <family val="2"/>
      </rPr>
      <t xml:space="preserve">]</t>
    </r>
  </si>
  <si>
    <r>
      <rPr>
        <sz val="10"/>
        <rFont val="Arial"/>
        <family val="2"/>
      </rPr>
      <t xml:space="preserve">u</t>
    </r>
    <r>
      <rPr>
        <vertAlign val="subscript"/>
        <sz val="10"/>
        <rFont val="Arial"/>
        <family val="2"/>
      </rPr>
      <t xml:space="preserve">ρ</t>
    </r>
    <r>
      <rPr>
        <sz val="10"/>
        <rFont val="Arial"/>
        <family val="2"/>
      </rPr>
      <t xml:space="preserve"> [g/mm3]</t>
    </r>
  </si>
  <si>
    <r>
      <rPr>
        <b val="true"/>
        <sz val="10"/>
        <rFont val="Arial"/>
        <family val="2"/>
      </rPr>
      <t xml:space="preserve">ρ [kg/m</t>
    </r>
    <r>
      <rPr>
        <b val="true"/>
        <vertAlign val="superscript"/>
        <sz val="10"/>
        <rFont val="Arial"/>
        <family val="2"/>
      </rPr>
      <t xml:space="preserve">3</t>
    </r>
    <r>
      <rPr>
        <b val="true"/>
        <sz val="10"/>
        <rFont val="Arial"/>
        <family val="2"/>
      </rPr>
      <t xml:space="preserve">]</t>
    </r>
  </si>
  <si>
    <t xml:space="preserve">ΔL [cm]</t>
  </si>
  <si>
    <r>
      <rPr>
        <sz val="10"/>
        <rFont val="Arial"/>
        <family val="2"/>
      </rPr>
      <t xml:space="preserve">g [m/s</t>
    </r>
    <r>
      <rPr>
        <vertAlign val="superscript"/>
        <sz val="10"/>
        <rFont val="Arial"/>
        <family val="2"/>
      </rPr>
      <t xml:space="preserve">2</t>
    </r>
    <r>
      <rPr>
        <sz val="10"/>
        <rFont val="Arial"/>
        <family val="2"/>
      </rPr>
      <t xml:space="preserve">]</t>
    </r>
  </si>
  <si>
    <r>
      <rPr>
        <sz val="10"/>
        <rFont val="Arial"/>
        <family val="2"/>
      </rPr>
      <t xml:space="preserve">u</t>
    </r>
    <r>
      <rPr>
        <vertAlign val="subscript"/>
        <sz val="10"/>
        <rFont val="Arial"/>
        <family val="2"/>
      </rPr>
      <t xml:space="preserve">V</t>
    </r>
    <r>
      <rPr>
        <sz val="10"/>
        <rFont val="Arial"/>
        <family val="2"/>
      </rPr>
      <t xml:space="preserve"> [m</t>
    </r>
    <r>
      <rPr>
        <vertAlign val="superscript"/>
        <sz val="10"/>
        <rFont val="Arial"/>
        <family val="2"/>
      </rPr>
      <t xml:space="preserve">3</t>
    </r>
    <r>
      <rPr>
        <sz val="10"/>
        <rFont val="Arial"/>
        <family val="2"/>
      </rPr>
      <t xml:space="preserve">]</t>
    </r>
  </si>
  <si>
    <r>
      <rPr>
        <sz val="10"/>
        <rFont val="Arial"/>
        <family val="2"/>
      </rPr>
      <t xml:space="preserve">u</t>
    </r>
    <r>
      <rPr>
        <vertAlign val="subscript"/>
        <sz val="10"/>
        <rFont val="Arial"/>
        <family val="2"/>
      </rPr>
      <t xml:space="preserve">ρ</t>
    </r>
    <r>
      <rPr>
        <sz val="10"/>
        <rFont val="Arial"/>
        <family val="2"/>
      </rPr>
      <t xml:space="preserve"> [kg/m3]</t>
    </r>
  </si>
  <si>
    <t xml:space="preserve">ΔL [m]</t>
  </si>
  <si>
    <r>
      <rPr>
        <sz val="10"/>
        <rFont val="Arial"/>
        <family val="2"/>
      </rPr>
      <t xml:space="preserve">u</t>
    </r>
    <r>
      <rPr>
        <vertAlign val="subscript"/>
        <sz val="10"/>
        <rFont val="Arial"/>
        <family val="2"/>
      </rPr>
      <t xml:space="preserve">ρ</t>
    </r>
    <r>
      <rPr>
        <sz val="10"/>
        <rFont val="Arial"/>
        <family val="2"/>
      </rPr>
      <t xml:space="preserve">(A) [kg/m3]</t>
    </r>
  </si>
  <si>
    <r>
      <rPr>
        <sz val="10"/>
        <rFont val="Arial"/>
        <family val="2"/>
      </rPr>
      <t xml:space="preserve">u</t>
    </r>
    <r>
      <rPr>
        <vertAlign val="subscript"/>
        <sz val="10"/>
        <rFont val="Arial"/>
        <family val="2"/>
      </rPr>
      <t xml:space="preserve">ΔL</t>
    </r>
    <r>
      <rPr>
        <sz val="10"/>
        <rFont val="Arial"/>
        <family val="2"/>
      </rPr>
      <t xml:space="preserve"> [cm]</t>
    </r>
  </si>
  <si>
    <t xml:space="preserve">ΔΔL [cm]</t>
  </si>
  <si>
    <t xml:space="preserve">ΔT [s]</t>
  </si>
  <si>
    <t xml:space="preserve">Osoba</t>
  </si>
  <si>
    <r>
      <rPr>
        <sz val="10"/>
        <rFont val="Arial"/>
        <family val="2"/>
      </rPr>
      <t xml:space="preserve">u</t>
    </r>
    <r>
      <rPr>
        <vertAlign val="subscript"/>
        <sz val="10"/>
        <rFont val="Arial"/>
        <family val="2"/>
      </rPr>
      <t xml:space="preserve">ρ</t>
    </r>
    <r>
      <rPr>
        <sz val="10"/>
        <rFont val="Arial"/>
        <family val="2"/>
      </rPr>
      <t xml:space="preserve">(B) [kg/m3]</t>
    </r>
  </si>
  <si>
    <t xml:space="preserve">Δρ [kg/m3]</t>
  </si>
  <si>
    <r>
      <rPr>
        <sz val="10"/>
        <rFont val="Arial"/>
        <family val="2"/>
      </rPr>
      <t xml:space="preserve">u</t>
    </r>
    <r>
      <rPr>
        <vertAlign val="subscript"/>
        <sz val="10"/>
        <rFont val="Arial"/>
        <family val="2"/>
      </rPr>
      <t xml:space="preserve">ΔL</t>
    </r>
    <r>
      <rPr>
        <sz val="10"/>
        <rFont val="Arial"/>
        <family val="2"/>
      </rPr>
      <t xml:space="preserve"> [m]</t>
    </r>
  </si>
  <si>
    <r>
      <rPr>
        <sz val="10"/>
        <rFont val="Arial"/>
        <family val="2"/>
      </rPr>
      <t xml:space="preserve">ΔT</t>
    </r>
    <r>
      <rPr>
        <vertAlign val="subscript"/>
        <sz val="10"/>
        <rFont val="Arial"/>
        <family val="2"/>
      </rPr>
      <t xml:space="preserve">1</t>
    </r>
  </si>
  <si>
    <r>
      <rPr>
        <sz val="10"/>
        <rFont val="Arial"/>
        <family val="2"/>
      </rPr>
      <t xml:space="preserve">ΔT</t>
    </r>
    <r>
      <rPr>
        <vertAlign val="subscript"/>
        <sz val="10"/>
        <rFont val="Arial"/>
        <family val="2"/>
      </rPr>
      <t xml:space="preserve">2</t>
    </r>
  </si>
  <si>
    <r>
      <rPr>
        <sz val="10"/>
        <rFont val="Arial"/>
        <family val="2"/>
      </rPr>
      <t xml:space="preserve">u</t>
    </r>
    <r>
      <rPr>
        <vertAlign val="subscript"/>
        <sz val="10"/>
        <rFont val="Arial"/>
        <family val="2"/>
      </rPr>
      <t xml:space="preserve">ΔT1</t>
    </r>
    <r>
      <rPr>
        <sz val="10"/>
        <rFont val="Arial"/>
        <family val="2"/>
      </rPr>
      <t xml:space="preserve">(A) [s]</t>
    </r>
  </si>
  <si>
    <r>
      <rPr>
        <sz val="10"/>
        <rFont val="Arial"/>
        <family val="2"/>
      </rPr>
      <t xml:space="preserve">u</t>
    </r>
    <r>
      <rPr>
        <vertAlign val="subscript"/>
        <sz val="10"/>
        <rFont val="Arial"/>
        <family val="2"/>
      </rPr>
      <t xml:space="preserve">ΔT2</t>
    </r>
    <r>
      <rPr>
        <sz val="10"/>
        <rFont val="Arial"/>
        <family val="2"/>
      </rPr>
      <t xml:space="preserve">(A) [s]</t>
    </r>
  </si>
  <si>
    <r>
      <rPr>
        <sz val="10"/>
        <rFont val="Arial"/>
        <family val="2"/>
      </rPr>
      <t xml:space="preserve">u</t>
    </r>
    <r>
      <rPr>
        <vertAlign val="subscript"/>
        <sz val="10"/>
        <rFont val="Arial"/>
        <family val="2"/>
      </rPr>
      <t xml:space="preserve">ΔT1</t>
    </r>
    <r>
      <rPr>
        <sz val="10"/>
        <rFont val="Arial"/>
        <family val="2"/>
      </rPr>
      <t xml:space="preserve">(B)</t>
    </r>
    <r>
      <rPr>
        <vertAlign val="subscript"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 [s]</t>
    </r>
  </si>
  <si>
    <r>
      <rPr>
        <sz val="10"/>
        <rFont val="Arial"/>
        <family val="2"/>
      </rPr>
      <t xml:space="preserve">ΔΔT</t>
    </r>
    <r>
      <rPr>
        <vertAlign val="subscript"/>
        <sz val="10"/>
        <rFont val="Arial"/>
        <family val="2"/>
      </rPr>
      <t xml:space="preserve">1</t>
    </r>
    <r>
      <rPr>
        <sz val="10"/>
        <rFont val="Arial"/>
        <family val="2"/>
      </rPr>
      <t xml:space="preserve"> [s]</t>
    </r>
  </si>
  <si>
    <r>
      <rPr>
        <sz val="10"/>
        <rFont val="Arial"/>
        <family val="2"/>
      </rPr>
      <t xml:space="preserve">u</t>
    </r>
    <r>
      <rPr>
        <vertAlign val="subscript"/>
        <sz val="10"/>
        <rFont val="Arial"/>
        <family val="2"/>
      </rPr>
      <t xml:space="preserve">ΔT2</t>
    </r>
    <r>
      <rPr>
        <sz val="10"/>
        <rFont val="Arial"/>
        <family val="2"/>
      </rPr>
      <t xml:space="preserve">(B)</t>
    </r>
    <r>
      <rPr>
        <vertAlign val="subscript"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 [s]</t>
    </r>
  </si>
  <si>
    <r>
      <rPr>
        <sz val="10"/>
        <rFont val="Arial"/>
        <family val="2"/>
      </rPr>
      <t xml:space="preserve">ΔΔT</t>
    </r>
    <r>
      <rPr>
        <vertAlign val="subscript"/>
        <sz val="10"/>
        <rFont val="Arial"/>
        <family val="2"/>
      </rPr>
      <t xml:space="preserve">2</t>
    </r>
    <r>
      <rPr>
        <sz val="10"/>
        <rFont val="Arial"/>
        <family val="2"/>
      </rPr>
      <t xml:space="preserve"> [s]</t>
    </r>
  </si>
  <si>
    <r>
      <rPr>
        <sz val="10"/>
        <rFont val="Arial"/>
        <family val="2"/>
      </rPr>
      <t xml:space="preserve">T</t>
    </r>
    <r>
      <rPr>
        <vertAlign val="subscript"/>
        <sz val="10"/>
        <rFont val="Arial"/>
        <family val="2"/>
      </rPr>
      <t xml:space="preserve">reakce1</t>
    </r>
    <r>
      <rPr>
        <sz val="10"/>
        <rFont val="Arial"/>
        <family val="2"/>
      </rPr>
      <t xml:space="preserve"> [s]</t>
    </r>
  </si>
  <si>
    <r>
      <rPr>
        <sz val="10"/>
        <rFont val="Arial"/>
        <family val="2"/>
      </rPr>
      <t xml:space="preserve">T</t>
    </r>
    <r>
      <rPr>
        <vertAlign val="subscript"/>
        <sz val="10"/>
        <rFont val="Arial"/>
        <family val="2"/>
      </rPr>
      <t xml:space="preserve">reakce2</t>
    </r>
    <r>
      <rPr>
        <sz val="10"/>
        <rFont val="Arial"/>
        <family val="2"/>
      </rPr>
      <t xml:space="preserve"> [s]</t>
    </r>
  </si>
  <si>
    <r>
      <rPr>
        <sz val="10"/>
        <rFont val="Arial"/>
        <family val="2"/>
      </rPr>
      <t xml:space="preserve">u</t>
    </r>
    <r>
      <rPr>
        <vertAlign val="subscript"/>
        <sz val="10"/>
        <rFont val="Arial"/>
        <family val="2"/>
      </rPr>
      <t xml:space="preserve">ΔT1</t>
    </r>
    <r>
      <rPr>
        <sz val="10"/>
        <rFont val="Arial"/>
        <family val="2"/>
      </rPr>
      <t xml:space="preserve"> [s]</t>
    </r>
  </si>
  <si>
    <r>
      <rPr>
        <sz val="10"/>
        <rFont val="Arial"/>
        <family val="2"/>
      </rPr>
      <t xml:space="preserve">u</t>
    </r>
    <r>
      <rPr>
        <vertAlign val="subscript"/>
        <sz val="10"/>
        <rFont val="Arial"/>
        <family val="2"/>
      </rPr>
      <t xml:space="preserve">ΔT2</t>
    </r>
    <r>
      <rPr>
        <sz val="10"/>
        <rFont val="Arial"/>
        <family val="2"/>
      </rPr>
      <t xml:space="preserve"> [s]</t>
    </r>
  </si>
  <si>
    <t xml:space="preserve">η [Pas]</t>
  </si>
  <si>
    <r>
      <rPr>
        <sz val="10"/>
        <rFont val="Arial"/>
        <family val="2"/>
      </rPr>
      <t xml:space="preserve">u</t>
    </r>
    <r>
      <rPr>
        <vertAlign val="subscript"/>
        <sz val="10"/>
        <rFont val="Arial"/>
        <family val="2"/>
      </rPr>
      <t xml:space="preserve">ΔT</t>
    </r>
    <r>
      <rPr>
        <sz val="10"/>
        <rFont val="Arial"/>
        <family val="2"/>
      </rPr>
      <t xml:space="preserve"> [s]</t>
    </r>
  </si>
  <si>
    <t xml:space="preserve">η [mPas]</t>
  </si>
  <si>
    <r>
      <rPr>
        <sz val="10"/>
        <rFont val="Arial"/>
        <family val="2"/>
      </rPr>
      <t xml:space="preserve">∂η/∂r * u</t>
    </r>
    <r>
      <rPr>
        <vertAlign val="subscript"/>
        <sz val="10"/>
        <rFont val="Arial"/>
        <family val="2"/>
      </rPr>
      <t xml:space="preserve">r</t>
    </r>
  </si>
  <si>
    <r>
      <rPr>
        <sz val="10"/>
        <rFont val="Arial"/>
        <family val="2"/>
      </rPr>
      <t xml:space="preserve">∂η/∂ρ</t>
    </r>
    <r>
      <rPr>
        <vertAlign val="subscript"/>
        <sz val="10"/>
        <rFont val="Arial"/>
        <family val="2"/>
      </rPr>
      <t xml:space="preserve">k</t>
    </r>
    <r>
      <rPr>
        <sz val="10"/>
        <rFont val="Arial"/>
        <family val="2"/>
      </rPr>
      <t xml:space="preserve"> * u</t>
    </r>
    <r>
      <rPr>
        <vertAlign val="subscript"/>
        <sz val="10"/>
        <rFont val="Arial"/>
        <family val="2"/>
      </rPr>
      <t xml:space="preserve">ρk</t>
    </r>
  </si>
  <si>
    <r>
      <rPr>
        <sz val="10"/>
        <rFont val="Arial"/>
        <family val="2"/>
      </rPr>
      <t xml:space="preserve">∂η/∂ρ * u</t>
    </r>
    <r>
      <rPr>
        <vertAlign val="subscript"/>
        <sz val="10"/>
        <rFont val="Arial"/>
        <family val="2"/>
      </rPr>
      <t xml:space="preserve">ρ</t>
    </r>
  </si>
  <si>
    <r>
      <rPr>
        <sz val="10"/>
        <rFont val="Arial"/>
        <family val="2"/>
      </rPr>
      <t xml:space="preserve">∂η/∂ΔT * u</t>
    </r>
    <r>
      <rPr>
        <vertAlign val="subscript"/>
        <sz val="10"/>
        <rFont val="Arial"/>
        <family val="2"/>
      </rPr>
      <t xml:space="preserve">ΔT</t>
    </r>
  </si>
  <si>
    <r>
      <rPr>
        <sz val="10"/>
        <rFont val="Arial"/>
        <family val="2"/>
      </rPr>
      <t xml:space="preserve">∂η/∂ΔL * u</t>
    </r>
    <r>
      <rPr>
        <vertAlign val="subscript"/>
        <sz val="10"/>
        <rFont val="Arial"/>
        <family val="2"/>
      </rPr>
      <t xml:space="preserve">ΔL</t>
    </r>
  </si>
  <si>
    <r>
      <rPr>
        <sz val="10"/>
        <rFont val="Arial"/>
        <family val="2"/>
      </rPr>
      <t xml:space="preserve">u</t>
    </r>
    <r>
      <rPr>
        <vertAlign val="subscript"/>
        <sz val="10"/>
        <rFont val="Arial"/>
        <family val="2"/>
      </rPr>
      <t xml:space="preserve">η</t>
    </r>
    <r>
      <rPr>
        <sz val="10"/>
        <rFont val="Arial"/>
        <family val="2"/>
      </rPr>
      <t xml:space="preserve"> [Pas]</t>
    </r>
  </si>
  <si>
    <r>
      <rPr>
        <sz val="10"/>
        <rFont val="Arial"/>
        <family val="2"/>
      </rPr>
      <t xml:space="preserve">u</t>
    </r>
    <r>
      <rPr>
        <vertAlign val="subscript"/>
        <sz val="10"/>
        <rFont val="Arial"/>
        <family val="2"/>
      </rPr>
      <t xml:space="preserve">η</t>
    </r>
    <r>
      <rPr>
        <sz val="10"/>
        <rFont val="Arial"/>
        <family val="2"/>
      </rPr>
      <t xml:space="preserve"> [mPas]</t>
    </r>
  </si>
  <si>
    <t xml:space="preserve">η = (624.8 ± 5.8) mPas</t>
  </si>
  <si>
    <t xml:space="preserve">η = (501.95 ± 5.07) mPas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</si>
</sst>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name val="Arial"/>
      <family val="2"/>
    </font>
    <font>
      <b val="true"/>
      <sz val="15"/>
      <name val="Arial"/>
      <family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b val="true"/>
      <sz val="10"/>
      <name val="Arial"/>
      <family val="2"/>
    </font>
    <font>
      <b val="true"/>
      <vertAlign val="superscript"/>
      <sz val="10"/>
      <name val="Arial"/>
      <family val="2"/>
    </font>
    <font>
      <sz val="2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6F9D4"/>
        <bgColor rgb="FFFFF5CE"/>
      </patternFill>
    </fill>
    <fill>
      <patternFill patternType="solid">
        <fgColor rgb="FF999999"/>
        <bgColor rgb="FF808080"/>
      </patternFill>
    </fill>
    <fill>
      <patternFill patternType="solid">
        <fgColor rgb="FFDEE6EF"/>
        <bgColor rgb="FFDDE8CB"/>
      </patternFill>
    </fill>
    <fill>
      <patternFill patternType="solid">
        <fgColor rgb="FFDDE8CB"/>
        <bgColor rgb="FFDEE6EF"/>
      </patternFill>
    </fill>
    <fill>
      <patternFill patternType="solid">
        <fgColor rgb="FFFFDBB6"/>
        <bgColor rgb="FFFFD7D7"/>
      </patternFill>
    </fill>
    <fill>
      <patternFill patternType="solid">
        <fgColor rgb="FFFFD7D7"/>
        <bgColor rgb="FFFFDBB6"/>
      </patternFill>
    </fill>
    <fill>
      <patternFill patternType="solid">
        <fgColor rgb="FFFFF5CE"/>
        <bgColor rgb="FFF6F9D4"/>
      </patternFill>
    </fill>
    <fill>
      <patternFill patternType="solid">
        <fgColor rgb="FF81D41A"/>
        <bgColor rgb="FF9999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5C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DBB6"/>
      <rgbColor rgb="FF3366FF"/>
      <rgbColor rgb="FF33CCCC"/>
      <rgbColor rgb="FF81D41A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11.53515625" defaultRowHeight="12.8" zeroHeight="false" outlineLevelRow="0" outlineLevelCol="0"/>
  <cols>
    <col collapsed="false" customWidth="false" hidden="false" outlineLevel="0" max="16" min="1" style="1" width="11.52"/>
    <col collapsed="false" customWidth="true" hidden="false" outlineLevel="0" max="17" min="17" style="1" width="1.94"/>
    <col collapsed="false" customWidth="false" hidden="false" outlineLevel="0" max="1024" min="18" style="1" width="11.52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R1" s="3" t="s">
        <v>1</v>
      </c>
      <c r="S1" s="3"/>
      <c r="T1" s="3"/>
      <c r="U1" s="3"/>
      <c r="V1" s="3"/>
      <c r="W1" s="3"/>
      <c r="X1" s="3"/>
      <c r="Y1" s="3"/>
      <c r="Z1" s="3"/>
      <c r="AA1" s="3"/>
    </row>
    <row r="2" customFormat="false" ht="18.55" hidden="false" customHeight="false" outlineLevel="0" collapsed="false">
      <c r="A2" s="4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R2" s="4" t="s">
        <v>2</v>
      </c>
      <c r="S2" s="4"/>
      <c r="T2" s="4"/>
      <c r="U2" s="4"/>
      <c r="V2" s="4"/>
      <c r="W2" s="4"/>
      <c r="X2" s="4"/>
      <c r="Y2" s="4"/>
      <c r="Z2" s="4"/>
      <c r="AA2" s="4"/>
      <c r="AB2" s="5"/>
      <c r="AC2" s="5"/>
      <c r="AD2" s="5"/>
      <c r="AE2" s="5"/>
    </row>
    <row r="3" customFormat="false" ht="12.8" hidden="false" customHeight="false" outlineLevel="0" collapsed="false">
      <c r="A3" s="6" t="s">
        <v>3</v>
      </c>
      <c r="B3" s="7" t="n">
        <v>1</v>
      </c>
      <c r="C3" s="7" t="n">
        <v>2</v>
      </c>
      <c r="D3" s="7" t="n">
        <v>3</v>
      </c>
      <c r="E3" s="7" t="n">
        <v>4</v>
      </c>
      <c r="F3" s="7" t="n">
        <v>5</v>
      </c>
      <c r="G3" s="7" t="n">
        <v>6</v>
      </c>
      <c r="H3" s="7" t="n">
        <v>7</v>
      </c>
      <c r="I3" s="7" t="n">
        <v>8</v>
      </c>
      <c r="J3" s="7" t="n">
        <v>9</v>
      </c>
      <c r="K3" s="7" t="n">
        <v>10</v>
      </c>
      <c r="L3" s="7" t="n">
        <v>11</v>
      </c>
      <c r="M3" s="7" t="n">
        <v>12</v>
      </c>
      <c r="N3" s="7" t="s">
        <v>4</v>
      </c>
      <c r="O3" s="8"/>
      <c r="P3" s="8"/>
      <c r="R3" s="7" t="s">
        <v>5</v>
      </c>
      <c r="S3" s="7" t="n">
        <f aca="false">_xlfn.STDEV.P(B4:M4)/SQRT(COUNT(B4:M4))</f>
        <v>0.00142318760638329</v>
      </c>
      <c r="T3" s="8"/>
      <c r="U3" s="8"/>
      <c r="V3" s="8"/>
      <c r="W3" s="9" t="s">
        <v>6</v>
      </c>
      <c r="X3" s="10" t="n">
        <f aca="false">Z3/SQRT(12)</f>
        <v>2.88675134594813E-005</v>
      </c>
      <c r="Y3" s="9" t="s">
        <v>7</v>
      </c>
      <c r="Z3" s="11" t="n">
        <v>0.0001</v>
      </c>
      <c r="AA3" s="8"/>
    </row>
    <row r="4" customFormat="false" ht="12.8" hidden="false" customHeight="false" outlineLevel="0" collapsed="false">
      <c r="A4" s="6"/>
      <c r="B4" s="7" t="n">
        <v>2.49</v>
      </c>
      <c r="C4" s="7" t="n">
        <v>2.48</v>
      </c>
      <c r="D4" s="7" t="n">
        <v>2.49</v>
      </c>
      <c r="E4" s="7" t="n">
        <v>2.49</v>
      </c>
      <c r="F4" s="7" t="n">
        <v>2.48</v>
      </c>
      <c r="G4" s="7" t="n">
        <v>2.49</v>
      </c>
      <c r="H4" s="7" t="n">
        <v>2.49</v>
      </c>
      <c r="I4" s="7" t="n">
        <v>2.49</v>
      </c>
      <c r="J4" s="7" t="n">
        <v>2.49</v>
      </c>
      <c r="K4" s="7" t="n">
        <v>2.5</v>
      </c>
      <c r="L4" s="7" t="n">
        <v>2.49</v>
      </c>
      <c r="M4" s="7" t="n">
        <v>2.49</v>
      </c>
      <c r="N4" s="7" t="n">
        <f aca="false">AVERAGE(B4:M4)</f>
        <v>2.48916666666667</v>
      </c>
      <c r="O4" s="8"/>
      <c r="P4" s="8"/>
      <c r="R4" s="7" t="s">
        <v>8</v>
      </c>
      <c r="S4" s="7" t="n">
        <f aca="false">U4/SQRT(12)</f>
        <v>0.00288675134594813</v>
      </c>
      <c r="T4" s="12" t="s">
        <v>9</v>
      </c>
      <c r="U4" s="7" t="n">
        <v>0.01</v>
      </c>
      <c r="V4" s="13"/>
      <c r="W4" s="11" t="s">
        <v>10</v>
      </c>
      <c r="X4" s="11" t="n">
        <f aca="false">X3/12</f>
        <v>2.40562612162344E-006</v>
      </c>
      <c r="Y4" s="8"/>
      <c r="Z4" s="8"/>
      <c r="AA4" s="8"/>
    </row>
    <row r="5" customFormat="false" ht="12.8" hidden="false" customHeight="false" outlineLevel="0" collapsed="false">
      <c r="A5" s="14" t="s">
        <v>11</v>
      </c>
      <c r="B5" s="14" t="n">
        <v>0.3901</v>
      </c>
      <c r="C5" s="15" t="s">
        <v>12</v>
      </c>
      <c r="D5" s="15" t="n">
        <f aca="false">B5/12</f>
        <v>0.0325083333333333</v>
      </c>
      <c r="E5" s="14" t="s">
        <v>13</v>
      </c>
      <c r="F5" s="14" t="n">
        <f aca="false">N4/2</f>
        <v>1.24458333333333</v>
      </c>
      <c r="G5" s="15" t="s">
        <v>14</v>
      </c>
      <c r="H5" s="15" t="n">
        <f aca="false">4/3 * PI() * F5^3</f>
        <v>8.07533507772583</v>
      </c>
      <c r="I5" s="14" t="s">
        <v>15</v>
      </c>
      <c r="J5" s="14" t="n">
        <f aca="false">D5/H5</f>
        <v>0.00402563274717862</v>
      </c>
      <c r="K5" s="16"/>
      <c r="L5" s="16"/>
      <c r="M5" s="16"/>
      <c r="N5" s="16"/>
      <c r="O5" s="8"/>
      <c r="P5" s="8"/>
      <c r="R5" s="7" t="s">
        <v>16</v>
      </c>
      <c r="S5" s="7" t="n">
        <f aca="false">SQRT(S3^2+S4^2)</f>
        <v>0.00321850839618236</v>
      </c>
      <c r="T5" s="8"/>
      <c r="U5" s="8"/>
      <c r="V5" s="8"/>
      <c r="W5" s="11" t="s">
        <v>17</v>
      </c>
      <c r="X5" s="11" t="n">
        <f aca="false">X4/1000</f>
        <v>2.40562612162344E-009</v>
      </c>
      <c r="Y5" s="8"/>
      <c r="Z5" s="8"/>
      <c r="AA5" s="8"/>
    </row>
    <row r="6" customFormat="false" ht="12.8" hidden="false" customHeight="false" outlineLevel="0" collapsed="false">
      <c r="A6" s="13"/>
      <c r="B6" s="13"/>
      <c r="C6" s="15" t="s">
        <v>18</v>
      </c>
      <c r="D6" s="15" t="n">
        <f aca="false">D5/1000</f>
        <v>3.25083333333333E-005</v>
      </c>
      <c r="E6" s="14" t="s">
        <v>19</v>
      </c>
      <c r="F6" s="14" t="n">
        <f aca="false">F5/1000</f>
        <v>0.00124458333333333</v>
      </c>
      <c r="G6" s="15" t="s">
        <v>20</v>
      </c>
      <c r="H6" s="15" t="n">
        <f aca="false">4/3 * PI() * F6^3</f>
        <v>8.07533507772583E-009</v>
      </c>
      <c r="I6" s="14" t="s">
        <v>21</v>
      </c>
      <c r="J6" s="14" t="n">
        <f aca="false">D6/H6</f>
        <v>4025.63274717862</v>
      </c>
      <c r="K6" s="16"/>
      <c r="L6" s="16"/>
      <c r="M6" s="16"/>
      <c r="N6" s="16"/>
      <c r="O6" s="8"/>
      <c r="P6" s="8"/>
      <c r="R6" s="7" t="s">
        <v>22</v>
      </c>
      <c r="S6" s="7" t="n">
        <f aca="false">S5/2</f>
        <v>0.00160925419809118</v>
      </c>
      <c r="T6" s="8"/>
      <c r="U6" s="8"/>
      <c r="V6" s="8"/>
      <c r="W6" s="8"/>
      <c r="X6" s="8"/>
      <c r="Y6" s="8"/>
      <c r="Z6" s="8"/>
      <c r="AA6" s="8"/>
    </row>
    <row r="7" customFormat="false" ht="18.55" hidden="false" customHeight="false" outlineLevel="0" collapsed="false">
      <c r="A7" s="17" t="s">
        <v>23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R7" s="7" t="s">
        <v>24</v>
      </c>
      <c r="S7" s="7" t="n">
        <f aca="false">S6/1000</f>
        <v>1.60925419809118E-006</v>
      </c>
      <c r="T7" s="8"/>
      <c r="U7" s="8"/>
      <c r="V7" s="8"/>
      <c r="W7" s="18" t="s">
        <v>25</v>
      </c>
      <c r="X7" s="18" t="n">
        <f aca="false">SQRT((4*PI()*F5^2*S6)^2)</f>
        <v>0.0313243794773108</v>
      </c>
      <c r="Y7" s="8"/>
      <c r="Z7" s="19" t="s">
        <v>26</v>
      </c>
      <c r="AA7" s="19" t="n">
        <f aca="false">SQRT((1/H5 * X4)^2 + (-(D5/(H5^2)) * X7)^2)</f>
        <v>1.5618347801984E-005</v>
      </c>
    </row>
    <row r="8" customFormat="false" ht="12.8" hidden="false" customHeight="false" outlineLevel="0" collapsed="false">
      <c r="A8" s="20" t="s">
        <v>27</v>
      </c>
      <c r="B8" s="15" t="n">
        <v>1</v>
      </c>
      <c r="C8" s="15" t="n">
        <v>2</v>
      </c>
      <c r="D8" s="15" t="n">
        <v>3</v>
      </c>
      <c r="E8" s="15" t="s">
        <v>4</v>
      </c>
      <c r="F8" s="8"/>
      <c r="G8" s="14" t="s">
        <v>28</v>
      </c>
      <c r="H8" s="14" t="n">
        <v>40</v>
      </c>
      <c r="I8" s="8"/>
      <c r="J8" s="7" t="s">
        <v>29</v>
      </c>
      <c r="K8" s="7" t="n">
        <v>9.81</v>
      </c>
      <c r="L8" s="8"/>
      <c r="M8" s="8"/>
      <c r="N8" s="8"/>
      <c r="O8" s="8"/>
      <c r="P8" s="8"/>
      <c r="R8" s="8"/>
      <c r="S8" s="8"/>
      <c r="T8" s="8"/>
      <c r="U8" s="8"/>
      <c r="V8" s="8"/>
      <c r="W8" s="18" t="s">
        <v>30</v>
      </c>
      <c r="X8" s="18" t="n">
        <f aca="false">X7/(1000^3)</f>
        <v>3.13243794773108E-011</v>
      </c>
      <c r="Y8" s="8"/>
      <c r="Z8" s="19" t="s">
        <v>31</v>
      </c>
      <c r="AA8" s="19" t="n">
        <f aca="false">SQRT((1/H6 * X5)^2 + (-(D6/(H6^2)) * X8)^2)</f>
        <v>15.618347801984</v>
      </c>
    </row>
    <row r="9" customFormat="false" ht="18.55" hidden="false" customHeight="false" outlineLevel="0" collapsed="false">
      <c r="A9" s="20"/>
      <c r="B9" s="15" t="n">
        <v>960</v>
      </c>
      <c r="C9" s="15" t="n">
        <v>965</v>
      </c>
      <c r="D9" s="15" t="n">
        <v>960</v>
      </c>
      <c r="E9" s="15" t="n">
        <f aca="false">AVERAGE(B9:D9)</f>
        <v>961.666666666667</v>
      </c>
      <c r="F9" s="8"/>
      <c r="G9" s="14" t="s">
        <v>32</v>
      </c>
      <c r="H9" s="14" t="n">
        <f aca="false">H8/100</f>
        <v>0.4</v>
      </c>
      <c r="I9" s="8"/>
      <c r="J9" s="8"/>
      <c r="K9" s="8"/>
      <c r="L9" s="8"/>
      <c r="M9" s="8"/>
      <c r="N9" s="8"/>
      <c r="O9" s="8"/>
      <c r="P9" s="8"/>
      <c r="R9" s="4" t="s">
        <v>23</v>
      </c>
      <c r="S9" s="4"/>
      <c r="T9" s="4"/>
      <c r="U9" s="4"/>
      <c r="V9" s="4"/>
      <c r="W9" s="4"/>
      <c r="X9" s="4"/>
      <c r="Y9" s="4"/>
      <c r="Z9" s="4"/>
      <c r="AA9" s="4"/>
    </row>
    <row r="10" customFormat="false" ht="12.8" hidden="false" customHeight="false" outlineLevel="0" collapsed="false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R10" s="7" t="s">
        <v>33</v>
      </c>
      <c r="S10" s="7" t="n">
        <f aca="false">_xlfn.STDEV.P(B9:D9)/SQRT(COUNT(B9:D9))</f>
        <v>1.36082763487954</v>
      </c>
      <c r="T10" s="8"/>
      <c r="U10" s="8"/>
      <c r="V10" s="8"/>
      <c r="W10" s="11" t="s">
        <v>34</v>
      </c>
      <c r="X10" s="11" t="n">
        <f aca="false">Z10/SQRT(12)</f>
        <v>0.0288675134594813</v>
      </c>
      <c r="Y10" s="11" t="s">
        <v>35</v>
      </c>
      <c r="Z10" s="11" t="n">
        <v>0.1</v>
      </c>
      <c r="AA10" s="8"/>
    </row>
    <row r="11" customFormat="false" ht="12.8" hidden="false" customHeight="false" outlineLevel="0" collapsed="false">
      <c r="A11" s="6" t="s">
        <v>36</v>
      </c>
      <c r="B11" s="7" t="s">
        <v>37</v>
      </c>
      <c r="C11" s="7" t="n">
        <v>1</v>
      </c>
      <c r="D11" s="7" t="n">
        <v>2</v>
      </c>
      <c r="E11" s="7" t="n">
        <v>3</v>
      </c>
      <c r="F11" s="7" t="n">
        <v>4</v>
      </c>
      <c r="G11" s="7" t="n">
        <v>5</v>
      </c>
      <c r="H11" s="7" t="n">
        <v>6</v>
      </c>
      <c r="I11" s="7" t="n">
        <v>7</v>
      </c>
      <c r="J11" s="7" t="n">
        <v>8</v>
      </c>
      <c r="K11" s="7" t="n">
        <v>9</v>
      </c>
      <c r="L11" s="7" t="n">
        <v>10</v>
      </c>
      <c r="M11" s="7" t="n">
        <v>11</v>
      </c>
      <c r="N11" s="7" t="n">
        <v>12</v>
      </c>
      <c r="O11" s="7" t="s">
        <v>4</v>
      </c>
      <c r="P11" s="7" t="s">
        <v>4</v>
      </c>
      <c r="R11" s="7" t="s">
        <v>38</v>
      </c>
      <c r="S11" s="7" t="n">
        <f aca="false">U11/SQRT(12)</f>
        <v>1.44337567297406</v>
      </c>
      <c r="T11" s="12" t="s">
        <v>39</v>
      </c>
      <c r="U11" s="21" t="n">
        <v>5</v>
      </c>
      <c r="V11" s="13"/>
      <c r="W11" s="11" t="s">
        <v>40</v>
      </c>
      <c r="X11" s="10" t="n">
        <f aca="false">X10/100</f>
        <v>0.000288675134594813</v>
      </c>
      <c r="Y11" s="13"/>
      <c r="Z11" s="13"/>
      <c r="AA11" s="13"/>
      <c r="AB11" s="0"/>
      <c r="AC11" s="0"/>
      <c r="AD11" s="0"/>
      <c r="AE11" s="0"/>
      <c r="AF11" s="0"/>
      <c r="AG11" s="0"/>
    </row>
    <row r="12" customFormat="false" ht="12.8" hidden="false" customHeight="false" outlineLevel="0" collapsed="false">
      <c r="A12" s="6"/>
      <c r="B12" s="7" t="s">
        <v>41</v>
      </c>
      <c r="C12" s="7" t="n">
        <v>24.17</v>
      </c>
      <c r="D12" s="7" t="n">
        <v>24.3</v>
      </c>
      <c r="E12" s="7" t="n">
        <v>24.13</v>
      </c>
      <c r="F12" s="7" t="n">
        <v>24.27</v>
      </c>
      <c r="G12" s="7" t="n">
        <v>24.19</v>
      </c>
      <c r="H12" s="7" t="n">
        <v>24.41</v>
      </c>
      <c r="I12" s="7" t="n">
        <v>24.23</v>
      </c>
      <c r="J12" s="7" t="n">
        <v>24.14</v>
      </c>
      <c r="K12" s="7" t="n">
        <v>24.22</v>
      </c>
      <c r="L12" s="7" t="n">
        <v>24.19</v>
      </c>
      <c r="M12" s="7" t="n">
        <v>24.07</v>
      </c>
      <c r="N12" s="7" t="n">
        <v>24.07</v>
      </c>
      <c r="O12" s="7" t="n">
        <f aca="false">(SUM(C12:N12)-MAX(C12:N12)-MIN(C12:N12))/(COUNT(C12:N12)-2)</f>
        <v>24.191</v>
      </c>
      <c r="P12" s="6" t="n">
        <f aca="false">AVERAGE(O12:O13)</f>
        <v>24.155</v>
      </c>
      <c r="R12" s="7" t="s">
        <v>31</v>
      </c>
      <c r="S12" s="7" t="n">
        <f aca="false">SQRT(S10^2+S11^2)</f>
        <v>1.98373011903968</v>
      </c>
      <c r="T12" s="13"/>
      <c r="U12" s="13"/>
      <c r="V12" s="13"/>
      <c r="W12" s="13"/>
      <c r="X12" s="13"/>
      <c r="Y12" s="13"/>
      <c r="Z12" s="13"/>
      <c r="AA12" s="13"/>
      <c r="AB12" s="0"/>
      <c r="AC12" s="0"/>
      <c r="AD12" s="0"/>
      <c r="AE12" s="0"/>
      <c r="AF12" s="0"/>
      <c r="AG12" s="0"/>
    </row>
    <row r="13" customFormat="false" ht="12.8" hidden="false" customHeight="false" outlineLevel="0" collapsed="false">
      <c r="A13" s="6"/>
      <c r="B13" s="7" t="s">
        <v>42</v>
      </c>
      <c r="C13" s="7" t="n">
        <v>24.3</v>
      </c>
      <c r="D13" s="7" t="n">
        <v>24.36</v>
      </c>
      <c r="E13" s="7" t="n">
        <v>24.06</v>
      </c>
      <c r="F13" s="7" t="n">
        <v>24.19</v>
      </c>
      <c r="G13" s="7" t="n">
        <v>24.21</v>
      </c>
      <c r="H13" s="7" t="n">
        <v>24.51</v>
      </c>
      <c r="I13" s="7" t="n">
        <v>24.03</v>
      </c>
      <c r="J13" s="7" t="n">
        <v>24.05</v>
      </c>
      <c r="K13" s="7" t="n">
        <v>23.97</v>
      </c>
      <c r="L13" s="7" t="n">
        <v>24.02</v>
      </c>
      <c r="M13" s="7" t="n">
        <v>24</v>
      </c>
      <c r="N13" s="7" t="n">
        <v>23.83</v>
      </c>
      <c r="O13" s="7" t="n">
        <f aca="false">(SUM(C13:N13)-MAX(C13:N13)-MIN(C13:N13))/(COUNT(C13:N13)-2)</f>
        <v>24.119</v>
      </c>
      <c r="P13" s="6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0"/>
      <c r="AC13" s="0"/>
      <c r="AD13" s="0"/>
      <c r="AE13" s="0"/>
      <c r="AF13" s="0"/>
      <c r="AG13" s="0"/>
      <c r="AI13" s="0"/>
      <c r="AJ13" s="0"/>
      <c r="AK13" s="0"/>
      <c r="AL13" s="0"/>
    </row>
    <row r="14" customFormat="false" ht="12.8" hidden="false" customHeight="false" outlineLevel="0" collapsed="false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R14" s="22" t="s">
        <v>43</v>
      </c>
      <c r="S14" s="14" t="n">
        <f aca="false">_xlfn.STDEV.P(C16:L16)/SQRT(COUNT(C16:L16))</f>
        <v>0.0204670466848542</v>
      </c>
      <c r="T14" s="13"/>
      <c r="U14" s="13"/>
      <c r="V14" s="13"/>
      <c r="W14" s="22" t="s">
        <v>44</v>
      </c>
      <c r="X14" s="14" t="n">
        <f aca="false">_xlfn.STDEV.P(C17:L17)/SQRT(COUNT(C17:L17))</f>
        <v>0.0408031861501036</v>
      </c>
      <c r="Y14" s="13"/>
      <c r="Z14" s="13"/>
      <c r="AA14" s="13"/>
      <c r="AB14" s="0"/>
      <c r="AC14" s="0"/>
      <c r="AD14" s="0"/>
      <c r="AE14" s="0"/>
      <c r="AF14" s="0"/>
      <c r="AG14" s="0"/>
      <c r="AI14" s="0"/>
      <c r="AJ14" s="0"/>
      <c r="AK14" s="0"/>
      <c r="AL14" s="0"/>
    </row>
    <row r="15" customFormat="false" ht="12.8" hidden="false" customHeight="false" outlineLevel="0" collapsed="false">
      <c r="A15" s="6" t="s">
        <v>36</v>
      </c>
      <c r="B15" s="7" t="s">
        <v>37</v>
      </c>
      <c r="C15" s="7" t="n">
        <v>1</v>
      </c>
      <c r="D15" s="7" t="n">
        <v>2</v>
      </c>
      <c r="E15" s="7" t="n">
        <v>3</v>
      </c>
      <c r="F15" s="7" t="n">
        <v>4</v>
      </c>
      <c r="G15" s="7" t="n">
        <v>5</v>
      </c>
      <c r="H15" s="7" t="n">
        <v>6</v>
      </c>
      <c r="I15" s="7" t="n">
        <v>7</v>
      </c>
      <c r="J15" s="7" t="n">
        <v>8</v>
      </c>
      <c r="K15" s="7" t="n">
        <v>9</v>
      </c>
      <c r="L15" s="7" t="n">
        <v>10</v>
      </c>
      <c r="M15" s="7" t="s">
        <v>4</v>
      </c>
      <c r="N15" s="7" t="s">
        <v>4</v>
      </c>
      <c r="O15" s="8"/>
      <c r="P15" s="8"/>
      <c r="R15" s="22" t="s">
        <v>45</v>
      </c>
      <c r="S15" s="14" t="n">
        <f aca="false">U15/SQRT(12)</f>
        <v>0.00288675134594813</v>
      </c>
      <c r="T15" s="14" t="s">
        <v>46</v>
      </c>
      <c r="U15" s="22" t="n">
        <v>0.01</v>
      </c>
      <c r="V15" s="13"/>
      <c r="W15" s="22" t="s">
        <v>47</v>
      </c>
      <c r="X15" s="14" t="n">
        <f aca="false">Z15/SQRT(12)</f>
        <v>0.00288675134594813</v>
      </c>
      <c r="Y15" s="14" t="s">
        <v>48</v>
      </c>
      <c r="Z15" s="22" t="n">
        <v>0.01</v>
      </c>
      <c r="AA15" s="13"/>
      <c r="AB15" s="0"/>
      <c r="AC15" s="0"/>
      <c r="AD15" s="0"/>
      <c r="AE15" s="0"/>
      <c r="AF15" s="0"/>
      <c r="AG15" s="0"/>
      <c r="AI15" s="0"/>
      <c r="AJ15" s="0"/>
      <c r="AK15" s="0"/>
      <c r="AL15" s="0"/>
    </row>
    <row r="16" customFormat="false" ht="12.8" hidden="false" customHeight="false" outlineLevel="0" collapsed="false">
      <c r="A16" s="6"/>
      <c r="B16" s="7" t="s">
        <v>41</v>
      </c>
      <c r="C16" s="7" t="n">
        <v>24.17</v>
      </c>
      <c r="D16" s="7" t="n">
        <v>24.3</v>
      </c>
      <c r="E16" s="7" t="n">
        <v>24.13</v>
      </c>
      <c r="F16" s="7" t="n">
        <v>24.27</v>
      </c>
      <c r="G16" s="7" t="n">
        <v>24.19</v>
      </c>
      <c r="H16" s="7" t="n">
        <v>24.23</v>
      </c>
      <c r="I16" s="7" t="n">
        <v>24.14</v>
      </c>
      <c r="J16" s="7" t="n">
        <v>24.22</v>
      </c>
      <c r="K16" s="7" t="n">
        <v>24.19</v>
      </c>
      <c r="L16" s="7" t="n">
        <v>24.07</v>
      </c>
      <c r="M16" s="7" t="n">
        <f aca="false">AVERAGE(C16:L16)</f>
        <v>24.191</v>
      </c>
      <c r="N16" s="6" t="n">
        <f aca="false">AVERAGE(M16:M17)</f>
        <v>24.155</v>
      </c>
      <c r="O16" s="8"/>
      <c r="P16" s="8"/>
      <c r="R16" s="22" t="s">
        <v>49</v>
      </c>
      <c r="S16" s="22" t="n">
        <v>0.242</v>
      </c>
      <c r="T16" s="13"/>
      <c r="U16" s="13"/>
      <c r="V16" s="13"/>
      <c r="W16" s="22" t="s">
        <v>50</v>
      </c>
      <c r="X16" s="22" t="n">
        <v>0.248</v>
      </c>
      <c r="Y16" s="13"/>
      <c r="Z16" s="13"/>
      <c r="AA16" s="13"/>
      <c r="AB16" s="0"/>
      <c r="AC16" s="0"/>
      <c r="AD16" s="0"/>
      <c r="AE16" s="0"/>
      <c r="AF16" s="0"/>
      <c r="AG16" s="0"/>
      <c r="AI16" s="0"/>
      <c r="AJ16" s="0"/>
      <c r="AK16" s="0"/>
      <c r="AL16" s="0"/>
    </row>
    <row r="17" customFormat="false" ht="12.8" hidden="false" customHeight="false" outlineLevel="0" collapsed="false">
      <c r="A17" s="6"/>
      <c r="B17" s="7" t="s">
        <v>42</v>
      </c>
      <c r="C17" s="7" t="n">
        <v>24.3</v>
      </c>
      <c r="D17" s="7" t="n">
        <v>24.36</v>
      </c>
      <c r="E17" s="7" t="n">
        <v>24.06</v>
      </c>
      <c r="F17" s="7" t="n">
        <v>24.19</v>
      </c>
      <c r="G17" s="7" t="n">
        <v>24.21</v>
      </c>
      <c r="H17" s="7" t="n">
        <v>24.03</v>
      </c>
      <c r="I17" s="7" t="n">
        <v>24.05</v>
      </c>
      <c r="J17" s="7" t="n">
        <v>23.97</v>
      </c>
      <c r="K17" s="7" t="n">
        <v>24.02</v>
      </c>
      <c r="L17" s="7" t="n">
        <v>24</v>
      </c>
      <c r="M17" s="7" t="n">
        <f aca="false">AVERAGE(C17:L17)</f>
        <v>24.119</v>
      </c>
      <c r="N17" s="6"/>
      <c r="O17" s="8"/>
      <c r="P17" s="8"/>
      <c r="R17" s="22" t="s">
        <v>51</v>
      </c>
      <c r="S17" s="22" t="n">
        <f aca="false">SQRT(S14^2 + S15^2 + S16^2)</f>
        <v>0.242881109461673</v>
      </c>
      <c r="T17" s="13"/>
      <c r="U17" s="13"/>
      <c r="V17" s="13"/>
      <c r="W17" s="22" t="s">
        <v>52</v>
      </c>
      <c r="X17" s="22" t="n">
        <f aca="false">SQRT(X14^2 + X15^2 + X16^2)</f>
        <v>0.251350817252169</v>
      </c>
      <c r="Y17" s="13"/>
      <c r="Z17" s="13"/>
      <c r="AA17" s="13"/>
      <c r="AB17" s="0"/>
      <c r="AC17" s="0"/>
      <c r="AD17" s="0"/>
      <c r="AE17" s="0"/>
      <c r="AF17" s="0"/>
      <c r="AG17" s="0"/>
      <c r="AI17" s="0"/>
      <c r="AJ17" s="0"/>
      <c r="AK17" s="0"/>
      <c r="AL17" s="0"/>
    </row>
    <row r="18" customFormat="false" ht="12.8" hidden="false" customHeight="fals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0"/>
      <c r="AC18" s="0"/>
      <c r="AD18" s="0"/>
      <c r="AE18" s="0"/>
      <c r="AF18" s="0"/>
      <c r="AG18" s="0"/>
      <c r="AI18" s="0"/>
      <c r="AJ18" s="0"/>
      <c r="AK18" s="0"/>
      <c r="AL18" s="0"/>
    </row>
    <row r="19" customFormat="false" ht="12.8" hidden="false" customHeight="false" outlineLevel="0" collapsed="false">
      <c r="A19" s="23" t="s">
        <v>53</v>
      </c>
      <c r="B19" s="24" t="n">
        <f aca="false">2/9 * K8 * (F6^2) * (J6-E9) * (N16/H9)</f>
        <v>0.62479199849022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R19" s="10" t="s">
        <v>54</v>
      </c>
      <c r="S19" s="10" t="n">
        <f aca="false">SQRT((0.5 * S17)^2 + (0.5 * X17)^2)</f>
        <v>0.174763030034005</v>
      </c>
      <c r="T19" s="13"/>
      <c r="U19" s="13"/>
      <c r="V19" s="13"/>
      <c r="W19" s="13"/>
      <c r="X19" s="13"/>
      <c r="Y19" s="13"/>
      <c r="Z19" s="13"/>
      <c r="AA19" s="13"/>
      <c r="AB19" s="0"/>
      <c r="AC19" s="0"/>
      <c r="AD19" s="0"/>
      <c r="AE19" s="0"/>
      <c r="AF19" s="0"/>
      <c r="AG19" s="0"/>
      <c r="AI19" s="0"/>
      <c r="AJ19" s="0"/>
      <c r="AK19" s="0"/>
      <c r="AL19" s="0"/>
    </row>
    <row r="20" customFormat="false" ht="12.8" hidden="false" customHeight="false" outlineLevel="0" collapsed="false">
      <c r="A20" s="23" t="s">
        <v>55</v>
      </c>
      <c r="B20" s="24" t="n">
        <f aca="false">B19*1000</f>
        <v>624.79199849022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R20" s="8"/>
      <c r="S20" s="8"/>
      <c r="T20" s="8"/>
      <c r="U20" s="8"/>
      <c r="V20" s="8"/>
      <c r="W20" s="8"/>
      <c r="X20" s="8"/>
      <c r="Y20" s="8"/>
      <c r="Z20" s="8"/>
      <c r="AA20" s="13"/>
      <c r="AB20" s="0"/>
      <c r="AC20" s="0"/>
      <c r="AD20" s="0"/>
      <c r="AE20" s="0"/>
      <c r="AF20" s="0"/>
      <c r="AG20" s="0"/>
    </row>
    <row r="21" customFormat="false" ht="12.8" hidden="false" customHeight="false" outlineLevel="0" collapsed="false">
      <c r="R21" s="15" t="s">
        <v>56</v>
      </c>
      <c r="S21" s="15" t="n">
        <f aca="false">4/9 * K8 * F6 * (J6-E9) * (N16/H9) * S7</f>
        <v>0.00161572008812186</v>
      </c>
      <c r="T21" s="8"/>
      <c r="U21" s="8"/>
      <c r="V21" s="8"/>
      <c r="W21" s="8"/>
      <c r="X21" s="8"/>
      <c r="Y21" s="8"/>
      <c r="Z21" s="8"/>
      <c r="AA21" s="13"/>
      <c r="AB21" s="0"/>
      <c r="AC21" s="0"/>
      <c r="AD21" s="0"/>
      <c r="AE21" s="0"/>
      <c r="AF21" s="0"/>
      <c r="AG21" s="0"/>
    </row>
    <row r="22" customFormat="false" ht="12.8" hidden="false" customHeight="false" outlineLevel="0" collapsed="false">
      <c r="A22" s="0"/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R22" s="15" t="s">
        <v>57</v>
      </c>
      <c r="S22" s="15" t="n">
        <f aca="false">2/9 * K8 * (F6^2) * (N16/H9) * AA8</f>
        <v>0.00318483249484485</v>
      </c>
      <c r="T22" s="8"/>
      <c r="U22" s="8"/>
      <c r="V22" s="8"/>
      <c r="W22" s="8"/>
      <c r="X22" s="8"/>
      <c r="Y22" s="8"/>
      <c r="Z22" s="8"/>
      <c r="AA22" s="13"/>
      <c r="AB22" s="0"/>
      <c r="AC22" s="0"/>
      <c r="AD22" s="0"/>
      <c r="AE22" s="0"/>
      <c r="AF22" s="0"/>
      <c r="AG22" s="0"/>
    </row>
    <row r="23" customFormat="false" ht="12.8" hidden="false" customHeight="false" outlineLevel="0" collapsed="false">
      <c r="A23" s="0"/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R23" s="15" t="s">
        <v>58</v>
      </c>
      <c r="S23" s="15" t="n">
        <f aca="false">(-2)/9 * K8 * (F6^2) * (N16/H9) * S12</f>
        <v>-0.000404514499498947</v>
      </c>
      <c r="T23" s="8"/>
      <c r="U23" s="8"/>
      <c r="V23" s="8"/>
      <c r="W23" s="8"/>
      <c r="X23" s="8"/>
      <c r="Y23" s="8"/>
      <c r="Z23" s="8"/>
      <c r="AA23" s="13"/>
      <c r="AB23" s="0"/>
      <c r="AC23" s="0"/>
      <c r="AD23" s="0"/>
      <c r="AE23" s="0"/>
      <c r="AF23" s="0"/>
      <c r="AG23" s="0"/>
    </row>
    <row r="24" customFormat="false" ht="12.8" hidden="false" customHeight="false" outlineLevel="0" collapsed="false">
      <c r="A24" s="0"/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R24" s="15" t="s">
        <v>59</v>
      </c>
      <c r="S24" s="15" t="n">
        <f aca="false">2/9 * K8 * (F6^2) * (J6-E9) * (1/H9) * S19</f>
        <v>0.0045204116248045</v>
      </c>
      <c r="T24" s="8"/>
      <c r="U24" s="8"/>
      <c r="V24" s="8"/>
      <c r="W24" s="8"/>
      <c r="X24" s="8"/>
      <c r="Y24" s="8"/>
      <c r="Z24" s="8"/>
      <c r="AA24" s="8"/>
    </row>
    <row r="25" customFormat="false" ht="12.8" hidden="false" customHeight="false" outlineLevel="0" collapsed="false">
      <c r="R25" s="15" t="s">
        <v>60</v>
      </c>
      <c r="S25" s="15" t="n">
        <f aca="false">-(2/9 * K8 * (F6^2) * (J6-E9) * (N16/(H9^2))*X11)</f>
        <v>-0.000450904785644816</v>
      </c>
      <c r="T25" s="8"/>
      <c r="U25" s="8"/>
      <c r="V25" s="8"/>
      <c r="W25" s="8"/>
      <c r="X25" s="8"/>
      <c r="Y25" s="8"/>
      <c r="Z25" s="8"/>
      <c r="AA25" s="8"/>
    </row>
    <row r="26" customFormat="false" ht="12.8" hidden="false" customHeight="false" outlineLevel="0" collapsed="false">
      <c r="R26" s="15" t="s">
        <v>61</v>
      </c>
      <c r="S26" s="15" t="n">
        <f aca="false">SQRT(S21^2+S22^2+S23^2+S24^2+S25^2)</f>
        <v>0.00579264859861792</v>
      </c>
      <c r="T26" s="8"/>
      <c r="U26" s="8"/>
      <c r="V26" s="8"/>
      <c r="W26" s="8"/>
      <c r="X26" s="8"/>
      <c r="Y26" s="8"/>
      <c r="Z26" s="8"/>
      <c r="AA26" s="8"/>
    </row>
    <row r="27" customFormat="false" ht="12.8" hidden="false" customHeight="false" outlineLevel="0" collapsed="false">
      <c r="R27" s="24" t="s">
        <v>62</v>
      </c>
      <c r="S27" s="24" t="n">
        <f aca="false">S26 * 1000</f>
        <v>5.79264859861792</v>
      </c>
      <c r="T27" s="8"/>
      <c r="U27" s="8"/>
      <c r="V27" s="8"/>
      <c r="W27" s="8"/>
      <c r="X27" s="8"/>
      <c r="Y27" s="8"/>
      <c r="Z27" s="8"/>
      <c r="AA27" s="8"/>
    </row>
    <row r="28" customFormat="false" ht="12.8" hidden="false" customHeight="false" outlineLevel="0" collapsed="false">
      <c r="B28" s="25" t="s">
        <v>63</v>
      </c>
      <c r="C28" s="25"/>
      <c r="D28" s="25"/>
      <c r="E28" s="25"/>
    </row>
    <row r="29" customFormat="false" ht="12.8" hidden="false" customHeight="false" outlineLevel="0" collapsed="false">
      <c r="B29" s="25"/>
      <c r="C29" s="25"/>
      <c r="D29" s="25"/>
      <c r="E29" s="25"/>
      <c r="R29" s="0"/>
      <c r="S29" s="0"/>
      <c r="T29" s="0"/>
      <c r="U29" s="0"/>
      <c r="V29" s="0"/>
      <c r="W29" s="0"/>
      <c r="X29" s="0"/>
      <c r="Y29" s="0"/>
      <c r="Z29" s="0"/>
    </row>
    <row r="30" customFormat="false" ht="12.8" hidden="false" customHeight="false" outlineLevel="0" collapsed="false">
      <c r="B30" s="25"/>
      <c r="C30" s="25"/>
      <c r="D30" s="25"/>
      <c r="E30" s="25"/>
      <c r="R30" s="0"/>
      <c r="S30" s="0"/>
      <c r="T30" s="0"/>
      <c r="U30" s="0"/>
      <c r="V30" s="0"/>
      <c r="W30" s="0"/>
      <c r="X30" s="0"/>
      <c r="Y30" s="0"/>
      <c r="Z30" s="0"/>
    </row>
    <row r="31" customFormat="false" ht="12.8" hidden="false" customHeight="false" outlineLevel="0" collapsed="false">
      <c r="R31" s="0"/>
      <c r="S31" s="0"/>
      <c r="T31" s="0"/>
      <c r="U31" s="0"/>
      <c r="V31" s="0"/>
      <c r="W31" s="0"/>
      <c r="X31" s="0"/>
      <c r="Y31" s="0"/>
      <c r="Z31" s="0"/>
    </row>
    <row r="32" customFormat="false" ht="12.8" hidden="false" customHeight="false" outlineLevel="0" collapsed="false">
      <c r="R32" s="0"/>
      <c r="S32" s="0"/>
      <c r="T32" s="0"/>
      <c r="U32" s="0"/>
      <c r="V32" s="0"/>
      <c r="W32" s="0"/>
      <c r="X32" s="0"/>
      <c r="Y32" s="0"/>
      <c r="Z32" s="0"/>
    </row>
  </sheetData>
  <mergeCells count="14">
    <mergeCell ref="A1:P1"/>
    <mergeCell ref="R1:AA1"/>
    <mergeCell ref="A2:P2"/>
    <mergeCell ref="R2:AA2"/>
    <mergeCell ref="A3:A4"/>
    <mergeCell ref="A7:P7"/>
    <mergeCell ref="A8:A9"/>
    <mergeCell ref="R9:AA9"/>
    <mergeCell ref="A11:A13"/>
    <mergeCell ref="P12:P13"/>
    <mergeCell ref="A15:A17"/>
    <mergeCell ref="N16:N17"/>
    <mergeCell ref="P23:P24"/>
    <mergeCell ref="B28:E30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8" activeCellId="0" sqref="I28"/>
    </sheetView>
  </sheetViews>
  <sheetFormatPr defaultColWidth="11.53515625" defaultRowHeight="12.8" zeroHeight="false" outlineLevelRow="0" outlineLevelCol="0"/>
  <cols>
    <col collapsed="false" customWidth="false" hidden="false" outlineLevel="0" max="16" min="1" style="1" width="11.52"/>
    <col collapsed="false" customWidth="true" hidden="false" outlineLevel="0" max="17" min="17" style="1" width="1.94"/>
    <col collapsed="false" customWidth="false" hidden="false" outlineLevel="0" max="1024" min="18" style="1" width="11.52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R1" s="3" t="s">
        <v>1</v>
      </c>
      <c r="S1" s="3"/>
      <c r="T1" s="3"/>
      <c r="U1" s="3"/>
      <c r="V1" s="3"/>
      <c r="W1" s="3"/>
      <c r="X1" s="3"/>
      <c r="Y1" s="3"/>
      <c r="Z1" s="3"/>
      <c r="AA1" s="3"/>
    </row>
    <row r="2" customFormat="false" ht="18.55" hidden="false" customHeight="false" outlineLevel="0" collapsed="false">
      <c r="A2" s="4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R2" s="4" t="s">
        <v>2</v>
      </c>
      <c r="S2" s="4"/>
      <c r="T2" s="4"/>
      <c r="U2" s="4"/>
      <c r="V2" s="4"/>
      <c r="W2" s="4"/>
      <c r="X2" s="4"/>
      <c r="Y2" s="4"/>
      <c r="Z2" s="4"/>
      <c r="AA2" s="4"/>
      <c r="AB2" s="5"/>
      <c r="AC2" s="5"/>
      <c r="AD2" s="5"/>
      <c r="AE2" s="5"/>
    </row>
    <row r="3" customFormat="false" ht="12.8" hidden="false" customHeight="false" outlineLevel="0" collapsed="false">
      <c r="A3" s="6" t="s">
        <v>3</v>
      </c>
      <c r="B3" s="7" t="n">
        <v>1</v>
      </c>
      <c r="C3" s="7" t="n">
        <v>2</v>
      </c>
      <c r="D3" s="7" t="n">
        <v>3</v>
      </c>
      <c r="E3" s="7" t="n">
        <v>4</v>
      </c>
      <c r="F3" s="7" t="n">
        <v>5</v>
      </c>
      <c r="G3" s="7" t="n">
        <v>6</v>
      </c>
      <c r="H3" s="7" t="n">
        <v>7</v>
      </c>
      <c r="I3" s="7" t="n">
        <v>8</v>
      </c>
      <c r="J3" s="7" t="n">
        <v>9</v>
      </c>
      <c r="K3" s="7" t="n">
        <v>10</v>
      </c>
      <c r="L3" s="7" t="n">
        <v>11</v>
      </c>
      <c r="M3" s="7" t="n">
        <v>12</v>
      </c>
      <c r="N3" s="7" t="s">
        <v>4</v>
      </c>
      <c r="O3" s="8"/>
      <c r="P3" s="8"/>
      <c r="R3" s="7" t="s">
        <v>5</v>
      </c>
      <c r="S3" s="7" t="n">
        <f aca="false">_xlfn.STDEV.P(B4:M4)/SQRT(COUNT(B4:M4))</f>
        <v>0.00171796067734071</v>
      </c>
      <c r="T3" s="8"/>
      <c r="U3" s="8"/>
      <c r="V3" s="8"/>
      <c r="W3" s="9" t="s">
        <v>6</v>
      </c>
      <c r="X3" s="10" t="n">
        <f aca="false">Z3/SQRT(12)</f>
        <v>2.88675134594813E-005</v>
      </c>
      <c r="Y3" s="9" t="s">
        <v>7</v>
      </c>
      <c r="Z3" s="11" t="n">
        <v>0.0001</v>
      </c>
      <c r="AA3" s="8"/>
    </row>
    <row r="4" customFormat="false" ht="12.8" hidden="false" customHeight="false" outlineLevel="0" collapsed="false">
      <c r="A4" s="6"/>
      <c r="B4" s="7" t="n">
        <v>2.48</v>
      </c>
      <c r="C4" s="7" t="n">
        <v>2.49</v>
      </c>
      <c r="D4" s="7" t="n">
        <v>2.49</v>
      </c>
      <c r="E4" s="7" t="n">
        <v>2.49</v>
      </c>
      <c r="F4" s="7" t="n">
        <v>2.49</v>
      </c>
      <c r="G4" s="7" t="n">
        <v>2.48</v>
      </c>
      <c r="H4" s="7" t="n">
        <v>2.49</v>
      </c>
      <c r="I4" s="7" t="n">
        <v>2.5</v>
      </c>
      <c r="J4" s="7" t="n">
        <v>2.49</v>
      </c>
      <c r="K4" s="7" t="n">
        <v>2.48</v>
      </c>
      <c r="L4" s="7" t="n">
        <v>2.49</v>
      </c>
      <c r="M4" s="7" t="n">
        <v>2.48</v>
      </c>
      <c r="N4" s="7" t="n">
        <f aca="false">AVERAGE(B4:M4)</f>
        <v>2.4875</v>
      </c>
      <c r="O4" s="8"/>
      <c r="P4" s="8"/>
      <c r="R4" s="7" t="s">
        <v>8</v>
      </c>
      <c r="S4" s="7" t="n">
        <f aca="false">U4/SQRT(12)</f>
        <v>0.00288675134594813</v>
      </c>
      <c r="T4" s="12" t="s">
        <v>9</v>
      </c>
      <c r="U4" s="7" t="n">
        <v>0.01</v>
      </c>
      <c r="V4" s="13"/>
      <c r="W4" s="11" t="s">
        <v>10</v>
      </c>
      <c r="X4" s="11" t="n">
        <f aca="false">X3/12</f>
        <v>2.40562612162344E-006</v>
      </c>
      <c r="Y4" s="8"/>
      <c r="Z4" s="8"/>
      <c r="AA4" s="8"/>
    </row>
    <row r="5" customFormat="false" ht="12.8" hidden="false" customHeight="false" outlineLevel="0" collapsed="false">
      <c r="A5" s="14" t="s">
        <v>11</v>
      </c>
      <c r="B5" s="14" t="n">
        <v>0.3876</v>
      </c>
      <c r="C5" s="15" t="s">
        <v>12</v>
      </c>
      <c r="D5" s="15" t="n">
        <f aca="false">B5/12</f>
        <v>0.0323</v>
      </c>
      <c r="E5" s="14" t="s">
        <v>13</v>
      </c>
      <c r="F5" s="14" t="n">
        <f aca="false">N4/2</f>
        <v>1.24375</v>
      </c>
      <c r="G5" s="15" t="s">
        <v>14</v>
      </c>
      <c r="H5" s="15" t="n">
        <f aca="false">4/3 * PI() * F5^3</f>
        <v>8.05912497535387</v>
      </c>
      <c r="I5" s="14" t="s">
        <v>15</v>
      </c>
      <c r="J5" s="14" t="n">
        <f aca="false">D5/H5</f>
        <v>0.00400787927954694</v>
      </c>
      <c r="K5" s="16"/>
      <c r="L5" s="16"/>
      <c r="M5" s="16"/>
      <c r="N5" s="16"/>
      <c r="O5" s="8"/>
      <c r="P5" s="8"/>
      <c r="R5" s="7" t="s">
        <v>16</v>
      </c>
      <c r="S5" s="7" t="n">
        <f aca="false">SQRT(S3^2+S4^2)</f>
        <v>0.00335927406179107</v>
      </c>
      <c r="T5" s="8"/>
      <c r="U5" s="8"/>
      <c r="V5" s="8"/>
      <c r="W5" s="11" t="s">
        <v>17</v>
      </c>
      <c r="X5" s="11" t="n">
        <f aca="false">X4/1000</f>
        <v>2.40562612162344E-009</v>
      </c>
      <c r="Y5" s="8"/>
      <c r="Z5" s="8"/>
      <c r="AA5" s="8"/>
    </row>
    <row r="6" customFormat="false" ht="12.8" hidden="false" customHeight="false" outlineLevel="0" collapsed="false">
      <c r="A6" s="13"/>
      <c r="B6" s="13"/>
      <c r="C6" s="15" t="s">
        <v>18</v>
      </c>
      <c r="D6" s="15" t="n">
        <f aca="false">D5/1000</f>
        <v>3.23E-005</v>
      </c>
      <c r="E6" s="14" t="s">
        <v>19</v>
      </c>
      <c r="F6" s="14" t="n">
        <f aca="false">F5/1000</f>
        <v>0.00124375</v>
      </c>
      <c r="G6" s="15" t="s">
        <v>20</v>
      </c>
      <c r="H6" s="15" t="n">
        <f aca="false">4/3 * PI() * F6^3</f>
        <v>8.05912497535386E-009</v>
      </c>
      <c r="I6" s="14" t="s">
        <v>21</v>
      </c>
      <c r="J6" s="14" t="n">
        <f aca="false">D6/H6</f>
        <v>4007.87927954694</v>
      </c>
      <c r="K6" s="16"/>
      <c r="L6" s="16"/>
      <c r="M6" s="16"/>
      <c r="N6" s="16"/>
      <c r="O6" s="8"/>
      <c r="P6" s="8"/>
      <c r="R6" s="7" t="s">
        <v>22</v>
      </c>
      <c r="S6" s="7" t="n">
        <f aca="false">S5/2</f>
        <v>0.00167963703089554</v>
      </c>
      <c r="T6" s="8"/>
      <c r="U6" s="8"/>
      <c r="V6" s="8"/>
      <c r="W6" s="8"/>
      <c r="X6" s="8"/>
      <c r="Y6" s="8"/>
      <c r="Z6" s="8"/>
      <c r="AA6" s="8"/>
    </row>
    <row r="7" customFormat="false" ht="18.55" hidden="false" customHeight="false" outlineLevel="0" collapsed="false">
      <c r="A7" s="17" t="s">
        <v>23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R7" s="7" t="s">
        <v>24</v>
      </c>
      <c r="S7" s="7" t="n">
        <f aca="false">S6/1000</f>
        <v>1.67963703089554E-006</v>
      </c>
      <c r="T7" s="8"/>
      <c r="U7" s="8"/>
      <c r="V7" s="8"/>
      <c r="W7" s="18" t="s">
        <v>25</v>
      </c>
      <c r="X7" s="18" t="n">
        <f aca="false">SQRT((4*PI()*F5^2*S6)^2)</f>
        <v>0.032650624511082</v>
      </c>
      <c r="Y7" s="8"/>
      <c r="Z7" s="19" t="s">
        <v>26</v>
      </c>
      <c r="AA7" s="19" t="n">
        <f aca="false">SQRT((1/H5 * X4)^2 + (-(D5/(H5^2)) * X7)^2)</f>
        <v>1.62402086545741E-005</v>
      </c>
    </row>
    <row r="8" customFormat="false" ht="12.8" hidden="false" customHeight="false" outlineLevel="0" collapsed="false">
      <c r="A8" s="20" t="s">
        <v>27</v>
      </c>
      <c r="B8" s="15" t="n">
        <v>1</v>
      </c>
      <c r="C8" s="15" t="n">
        <v>2</v>
      </c>
      <c r="D8" s="15" t="n">
        <v>3</v>
      </c>
      <c r="E8" s="15" t="s">
        <v>4</v>
      </c>
      <c r="F8" s="8"/>
      <c r="G8" s="14" t="s">
        <v>28</v>
      </c>
      <c r="H8" s="14" t="n">
        <v>38.2</v>
      </c>
      <c r="I8" s="8"/>
      <c r="J8" s="7" t="s">
        <v>29</v>
      </c>
      <c r="K8" s="7" t="n">
        <v>9.81</v>
      </c>
      <c r="L8" s="8"/>
      <c r="M8" s="8"/>
      <c r="N8" s="8"/>
      <c r="O8" s="8"/>
      <c r="P8" s="8"/>
      <c r="R8" s="8"/>
      <c r="S8" s="8"/>
      <c r="T8" s="8"/>
      <c r="U8" s="8"/>
      <c r="V8" s="8"/>
      <c r="W8" s="18" t="s">
        <v>30</v>
      </c>
      <c r="X8" s="18" t="n">
        <f aca="false">X7/(1000^3)</f>
        <v>3.2650624511082E-011</v>
      </c>
      <c r="Y8" s="8"/>
      <c r="Z8" s="19" t="s">
        <v>31</v>
      </c>
      <c r="AA8" s="19" t="n">
        <f aca="false">SQRT((1/H6 * X5)^2 + (-(D6/(H6^2)) * X8)^2)</f>
        <v>16.2402086545741</v>
      </c>
    </row>
    <row r="9" customFormat="false" ht="18.55" hidden="false" customHeight="false" outlineLevel="0" collapsed="false">
      <c r="A9" s="20"/>
      <c r="B9" s="15" t="n">
        <v>1245</v>
      </c>
      <c r="C9" s="15" t="n">
        <v>1245</v>
      </c>
      <c r="D9" s="15" t="n">
        <v>1240</v>
      </c>
      <c r="E9" s="15" t="n">
        <f aca="false">AVERAGE(B9:D9)</f>
        <v>1243.33333333333</v>
      </c>
      <c r="F9" s="8"/>
      <c r="G9" s="14" t="s">
        <v>32</v>
      </c>
      <c r="H9" s="14" t="n">
        <f aca="false">H8/100</f>
        <v>0.382</v>
      </c>
      <c r="I9" s="8"/>
      <c r="J9" s="8"/>
      <c r="K9" s="8"/>
      <c r="L9" s="8"/>
      <c r="M9" s="8"/>
      <c r="N9" s="8"/>
      <c r="O9" s="8"/>
      <c r="P9" s="8"/>
      <c r="R9" s="4" t="s">
        <v>23</v>
      </c>
      <c r="S9" s="4"/>
      <c r="T9" s="4"/>
      <c r="U9" s="4"/>
      <c r="V9" s="4"/>
      <c r="W9" s="4"/>
      <c r="X9" s="4"/>
      <c r="Y9" s="4"/>
      <c r="Z9" s="4"/>
      <c r="AA9" s="4"/>
    </row>
    <row r="10" customFormat="false" ht="12.8" hidden="false" customHeight="false" outlineLevel="0" collapsed="false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R10" s="7" t="s">
        <v>33</v>
      </c>
      <c r="S10" s="7" t="n">
        <f aca="false">_xlfn.STDEV.P(B9:D9)/SQRT(COUNT(B9:D9))</f>
        <v>1.36082763487954</v>
      </c>
      <c r="T10" s="8"/>
      <c r="U10" s="8"/>
      <c r="V10" s="8"/>
      <c r="W10" s="11" t="s">
        <v>34</v>
      </c>
      <c r="X10" s="11" t="n">
        <f aca="false">Z10/SQRT(12)</f>
        <v>0.0288675134594813</v>
      </c>
      <c r="Y10" s="11" t="s">
        <v>35</v>
      </c>
      <c r="Z10" s="11" t="n">
        <v>0.1</v>
      </c>
      <c r="AA10" s="8"/>
    </row>
    <row r="11" customFormat="false" ht="12.8" hidden="false" customHeight="false" outlineLevel="0" collapsed="false">
      <c r="A11" s="6" t="s">
        <v>36</v>
      </c>
      <c r="B11" s="7" t="s">
        <v>37</v>
      </c>
      <c r="C11" s="7" t="n">
        <v>1</v>
      </c>
      <c r="D11" s="7" t="n">
        <v>2</v>
      </c>
      <c r="E11" s="7" t="n">
        <v>3</v>
      </c>
      <c r="F11" s="7" t="n">
        <v>4</v>
      </c>
      <c r="G11" s="7" t="n">
        <v>5</v>
      </c>
      <c r="H11" s="7" t="n">
        <v>6</v>
      </c>
      <c r="I11" s="7" t="n">
        <v>7</v>
      </c>
      <c r="J11" s="7" t="n">
        <v>8</v>
      </c>
      <c r="K11" s="7" t="n">
        <v>9</v>
      </c>
      <c r="L11" s="7" t="n">
        <v>10</v>
      </c>
      <c r="M11" s="7" t="n">
        <v>11</v>
      </c>
      <c r="N11" s="7" t="n">
        <v>12</v>
      </c>
      <c r="O11" s="7" t="s">
        <v>4</v>
      </c>
      <c r="P11" s="7" t="s">
        <v>4</v>
      </c>
      <c r="R11" s="7" t="s">
        <v>38</v>
      </c>
      <c r="S11" s="7" t="n">
        <f aca="false">U11/SQRT(12)</f>
        <v>1.44337567297406</v>
      </c>
      <c r="T11" s="12" t="s">
        <v>39</v>
      </c>
      <c r="U11" s="21" t="n">
        <v>5</v>
      </c>
      <c r="V11" s="13"/>
      <c r="W11" s="11" t="s">
        <v>40</v>
      </c>
      <c r="X11" s="10" t="n">
        <f aca="false">X10/100</f>
        <v>0.000288675134594813</v>
      </c>
      <c r="Y11" s="13"/>
      <c r="Z11" s="13"/>
      <c r="AA11" s="13"/>
      <c r="AB11" s="0"/>
      <c r="AC11" s="0"/>
      <c r="AD11" s="0"/>
      <c r="AE11" s="0"/>
      <c r="AF11" s="0"/>
      <c r="AG11" s="0"/>
    </row>
    <row r="12" customFormat="false" ht="12.8" hidden="false" customHeight="false" outlineLevel="0" collapsed="false">
      <c r="A12" s="6"/>
      <c r="B12" s="7" t="s">
        <v>41</v>
      </c>
      <c r="C12" s="7" t="n">
        <v>20.79</v>
      </c>
      <c r="D12" s="7" t="n">
        <v>20.76</v>
      </c>
      <c r="E12" s="7" t="n">
        <v>20.75</v>
      </c>
      <c r="F12" s="7" t="n">
        <v>20.65</v>
      </c>
      <c r="G12" s="7" t="n">
        <v>20.42</v>
      </c>
      <c r="H12" s="7" t="n">
        <v>20.49</v>
      </c>
      <c r="I12" s="7" t="n">
        <v>20.42</v>
      </c>
      <c r="J12" s="7" t="n">
        <v>20.45</v>
      </c>
      <c r="K12" s="7" t="n">
        <v>20.48</v>
      </c>
      <c r="L12" s="7" t="n">
        <v>19.97</v>
      </c>
      <c r="M12" s="7" t="n">
        <v>20.7</v>
      </c>
      <c r="N12" s="7" t="n">
        <v>20.46</v>
      </c>
      <c r="O12" s="7" t="n">
        <f aca="false">(SUM(C12:N12)-MAX(C12:N12)-MIN(C12:N12))/(COUNT(C12:N12)-2)</f>
        <v>20.558</v>
      </c>
      <c r="P12" s="6" t="n">
        <f aca="false">AVERAGE(O12:O13)</f>
        <v>20.5675</v>
      </c>
      <c r="R12" s="7" t="s">
        <v>31</v>
      </c>
      <c r="S12" s="7" t="n">
        <f aca="false">SQRT(S10^2+S11^2)</f>
        <v>1.98373011903968</v>
      </c>
      <c r="T12" s="13"/>
      <c r="U12" s="13"/>
      <c r="V12" s="13"/>
      <c r="W12" s="13"/>
      <c r="X12" s="13"/>
      <c r="Y12" s="13"/>
      <c r="Z12" s="13"/>
      <c r="AA12" s="13"/>
      <c r="AB12" s="0"/>
      <c r="AC12" s="0"/>
      <c r="AD12" s="0"/>
      <c r="AE12" s="0"/>
      <c r="AF12" s="0"/>
      <c r="AG12" s="0"/>
    </row>
    <row r="13" customFormat="false" ht="12.8" hidden="false" customHeight="false" outlineLevel="0" collapsed="false">
      <c r="A13" s="6"/>
      <c r="B13" s="7" t="s">
        <v>42</v>
      </c>
      <c r="C13" s="7" t="n">
        <v>20.7</v>
      </c>
      <c r="D13" s="7" t="n">
        <v>20.72</v>
      </c>
      <c r="E13" s="7" t="n">
        <v>20.71</v>
      </c>
      <c r="F13" s="7" t="n">
        <v>20.69</v>
      </c>
      <c r="G13" s="7" t="n">
        <v>20.54</v>
      </c>
      <c r="H13" s="7" t="n">
        <v>20.42</v>
      </c>
      <c r="I13" s="7" t="n">
        <v>20.54</v>
      </c>
      <c r="J13" s="7" t="n">
        <v>20.63</v>
      </c>
      <c r="K13" s="7" t="n">
        <v>20.44</v>
      </c>
      <c r="L13" s="7" t="n">
        <v>20.19</v>
      </c>
      <c r="M13" s="7" t="n">
        <v>20.6</v>
      </c>
      <c r="N13" s="7" t="n">
        <v>20.5</v>
      </c>
      <c r="O13" s="7" t="n">
        <f aca="false">(SUM(C13:N13)-MAX(C13:N13)-MIN(C13:N13))/(COUNT(C13:N13)-2)</f>
        <v>20.577</v>
      </c>
      <c r="P13" s="6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0"/>
      <c r="AC13" s="0"/>
      <c r="AD13" s="0"/>
      <c r="AE13" s="0"/>
      <c r="AF13" s="0"/>
      <c r="AG13" s="0"/>
      <c r="AI13" s="0"/>
      <c r="AJ13" s="0"/>
      <c r="AK13" s="0"/>
      <c r="AL13" s="0"/>
    </row>
    <row r="14" customFormat="false" ht="12.8" hidden="false" customHeight="false" outlineLevel="0" collapsed="false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R14" s="22" t="s">
        <v>43</v>
      </c>
      <c r="S14" s="14" t="n">
        <f aca="false">_xlfn.STDEV.P(C16:L16)/SQRT(COUNT(C16:L16))</f>
        <v>0.0419952378252582</v>
      </c>
      <c r="T14" s="13"/>
      <c r="U14" s="13"/>
      <c r="V14" s="13"/>
      <c r="W14" s="22" t="s">
        <v>44</v>
      </c>
      <c r="X14" s="14" t="n">
        <f aca="false">_xlfn.STDEV.P(C17:L17)/SQRT(COUNT(C17:L17))</f>
        <v>0.0317820704171392</v>
      </c>
      <c r="Y14" s="13"/>
      <c r="Z14" s="13"/>
      <c r="AA14" s="13"/>
      <c r="AB14" s="0"/>
      <c r="AC14" s="0"/>
      <c r="AD14" s="0"/>
      <c r="AE14" s="0"/>
      <c r="AF14" s="0"/>
      <c r="AG14" s="0"/>
      <c r="AI14" s="0"/>
      <c r="AJ14" s="0"/>
      <c r="AK14" s="0"/>
      <c r="AL14" s="0"/>
    </row>
    <row r="15" customFormat="false" ht="12.8" hidden="false" customHeight="false" outlineLevel="0" collapsed="false">
      <c r="A15" s="6" t="s">
        <v>36</v>
      </c>
      <c r="B15" s="7" t="s">
        <v>37</v>
      </c>
      <c r="C15" s="7" t="n">
        <v>1</v>
      </c>
      <c r="D15" s="7" t="n">
        <v>2</v>
      </c>
      <c r="E15" s="7" t="n">
        <v>3</v>
      </c>
      <c r="F15" s="7" t="n">
        <v>4</v>
      </c>
      <c r="G15" s="7" t="n">
        <v>5</v>
      </c>
      <c r="H15" s="7" t="n">
        <v>6</v>
      </c>
      <c r="I15" s="7" t="n">
        <v>7</v>
      </c>
      <c r="J15" s="7" t="n">
        <v>8</v>
      </c>
      <c r="K15" s="7" t="n">
        <v>9</v>
      </c>
      <c r="L15" s="7" t="n">
        <v>10</v>
      </c>
      <c r="M15" s="7" t="s">
        <v>4</v>
      </c>
      <c r="N15" s="7" t="s">
        <v>4</v>
      </c>
      <c r="O15" s="8"/>
      <c r="P15" s="8"/>
      <c r="R15" s="22" t="s">
        <v>45</v>
      </c>
      <c r="S15" s="14" t="n">
        <f aca="false">U15/SQRT(12)</f>
        <v>0.00288675134594813</v>
      </c>
      <c r="T15" s="14" t="s">
        <v>46</v>
      </c>
      <c r="U15" s="22" t="n">
        <v>0.01</v>
      </c>
      <c r="V15" s="13"/>
      <c r="W15" s="22" t="s">
        <v>47</v>
      </c>
      <c r="X15" s="14" t="n">
        <f aca="false">Z15/SQRT(12)</f>
        <v>0.00288675134594813</v>
      </c>
      <c r="Y15" s="14" t="s">
        <v>48</v>
      </c>
      <c r="Z15" s="22" t="n">
        <v>0.01</v>
      </c>
      <c r="AA15" s="13"/>
      <c r="AB15" s="0"/>
      <c r="AC15" s="0"/>
      <c r="AD15" s="0"/>
      <c r="AE15" s="0"/>
      <c r="AF15" s="0"/>
      <c r="AG15" s="0"/>
      <c r="AI15" s="0"/>
      <c r="AJ15" s="0"/>
      <c r="AK15" s="0"/>
      <c r="AL15" s="0"/>
    </row>
    <row r="16" customFormat="false" ht="12.8" hidden="false" customHeight="false" outlineLevel="0" collapsed="false">
      <c r="A16" s="6"/>
      <c r="B16" s="7" t="s">
        <v>41</v>
      </c>
      <c r="C16" s="7" t="n">
        <v>20.76</v>
      </c>
      <c r="D16" s="7" t="n">
        <v>20.75</v>
      </c>
      <c r="E16" s="7" t="n">
        <v>20.65</v>
      </c>
      <c r="F16" s="7" t="n">
        <v>20.42</v>
      </c>
      <c r="G16" s="7" t="n">
        <v>20.49</v>
      </c>
      <c r="H16" s="7" t="n">
        <v>20.42</v>
      </c>
      <c r="I16" s="7" t="n">
        <v>20.45</v>
      </c>
      <c r="J16" s="7" t="n">
        <v>20.48</v>
      </c>
      <c r="K16" s="7" t="n">
        <v>20.7</v>
      </c>
      <c r="L16" s="7" t="n">
        <v>20.46</v>
      </c>
      <c r="M16" s="7" t="n">
        <f aca="false">AVERAGE(C16:L16)</f>
        <v>20.558</v>
      </c>
      <c r="N16" s="6" t="n">
        <f aca="false">AVERAGE(M16:M17)</f>
        <v>20.5675</v>
      </c>
      <c r="O16" s="8"/>
      <c r="P16" s="8"/>
      <c r="R16" s="22" t="s">
        <v>49</v>
      </c>
      <c r="S16" s="22" t="n">
        <v>0.19</v>
      </c>
      <c r="T16" s="13"/>
      <c r="U16" s="13"/>
      <c r="V16" s="13"/>
      <c r="W16" s="22" t="s">
        <v>50</v>
      </c>
      <c r="X16" s="22" t="n">
        <v>0.248</v>
      </c>
      <c r="Y16" s="13"/>
      <c r="Z16" s="13"/>
      <c r="AA16" s="13"/>
      <c r="AB16" s="0"/>
      <c r="AC16" s="0"/>
      <c r="AD16" s="0"/>
      <c r="AE16" s="0"/>
      <c r="AF16" s="0"/>
      <c r="AG16" s="0"/>
      <c r="AI16" s="0"/>
      <c r="AJ16" s="0"/>
      <c r="AK16" s="0"/>
      <c r="AL16" s="0"/>
    </row>
    <row r="17" customFormat="false" ht="12.8" hidden="false" customHeight="false" outlineLevel="0" collapsed="false">
      <c r="A17" s="6"/>
      <c r="B17" s="7" t="s">
        <v>42</v>
      </c>
      <c r="C17" s="7" t="n">
        <v>20.7</v>
      </c>
      <c r="D17" s="7" t="n">
        <v>20.71</v>
      </c>
      <c r="E17" s="7" t="n">
        <v>20.69</v>
      </c>
      <c r="F17" s="7" t="n">
        <v>20.54</v>
      </c>
      <c r="G17" s="7" t="n">
        <v>20.42</v>
      </c>
      <c r="H17" s="7" t="n">
        <v>20.54</v>
      </c>
      <c r="I17" s="7" t="n">
        <v>20.63</v>
      </c>
      <c r="J17" s="7" t="n">
        <v>20.44</v>
      </c>
      <c r="K17" s="7" t="n">
        <v>20.6</v>
      </c>
      <c r="L17" s="7" t="n">
        <v>20.5</v>
      </c>
      <c r="M17" s="7" t="n">
        <f aca="false">AVERAGE(C17:L17)</f>
        <v>20.577</v>
      </c>
      <c r="N17" s="6"/>
      <c r="O17" s="8"/>
      <c r="P17" s="8"/>
      <c r="R17" s="22" t="s">
        <v>51</v>
      </c>
      <c r="S17" s="22" t="n">
        <f aca="false">SQRT(S14^2 + S15^2 + S16^2)</f>
        <v>0.194607125597531</v>
      </c>
      <c r="T17" s="13"/>
      <c r="U17" s="13"/>
      <c r="V17" s="13"/>
      <c r="W17" s="22" t="s">
        <v>52</v>
      </c>
      <c r="X17" s="22" t="n">
        <f aca="false">SQRT(X14^2 + X15^2 + X16^2)</f>
        <v>0.250044862641353</v>
      </c>
      <c r="Y17" s="13"/>
      <c r="Z17" s="13"/>
      <c r="AA17" s="13"/>
      <c r="AB17" s="0"/>
      <c r="AC17" s="0"/>
      <c r="AD17" s="0"/>
      <c r="AE17" s="0"/>
      <c r="AF17" s="0"/>
      <c r="AG17" s="0"/>
      <c r="AI17" s="0"/>
      <c r="AJ17" s="0"/>
      <c r="AK17" s="0"/>
      <c r="AL17" s="0"/>
    </row>
    <row r="18" customFormat="false" ht="12.8" hidden="false" customHeight="fals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0"/>
      <c r="AC18" s="0"/>
      <c r="AD18" s="0"/>
      <c r="AE18" s="0"/>
      <c r="AF18" s="0"/>
      <c r="AG18" s="0"/>
      <c r="AI18" s="0"/>
      <c r="AJ18" s="0"/>
      <c r="AK18" s="0"/>
      <c r="AL18" s="0"/>
    </row>
    <row r="19" customFormat="false" ht="12.8" hidden="false" customHeight="false" outlineLevel="0" collapsed="false">
      <c r="A19" s="23" t="s">
        <v>53</v>
      </c>
      <c r="B19" s="24" t="n">
        <f aca="false">2/9 * K8 * (F6^2) * (J6-E9) * (N16/H9)</f>
        <v>0.501954828691838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R19" s="10" t="s">
        <v>54</v>
      </c>
      <c r="S19" s="10" t="n">
        <f aca="false">SQRT((0.5 * S17)^2 + (0.5 * X17)^2)</f>
        <v>0.158425350454612</v>
      </c>
      <c r="T19" s="13"/>
      <c r="U19" s="13"/>
      <c r="V19" s="13"/>
      <c r="W19" s="13"/>
      <c r="X19" s="13"/>
      <c r="Y19" s="13"/>
      <c r="Z19" s="13"/>
      <c r="AA19" s="13"/>
      <c r="AB19" s="0"/>
      <c r="AC19" s="0"/>
      <c r="AD19" s="0"/>
      <c r="AE19" s="0"/>
      <c r="AF19" s="0"/>
      <c r="AG19" s="0"/>
      <c r="AI19" s="0"/>
      <c r="AJ19" s="0"/>
      <c r="AK19" s="0"/>
      <c r="AL19" s="0"/>
    </row>
    <row r="20" customFormat="false" ht="12.8" hidden="false" customHeight="false" outlineLevel="0" collapsed="false">
      <c r="A20" s="23" t="s">
        <v>55</v>
      </c>
      <c r="B20" s="24" t="n">
        <f aca="false">B19*1000</f>
        <v>501.954828691838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R20" s="8"/>
      <c r="S20" s="8"/>
      <c r="T20" s="8"/>
      <c r="U20" s="8"/>
      <c r="V20" s="8"/>
      <c r="W20" s="8"/>
      <c r="X20" s="8"/>
      <c r="Y20" s="8"/>
      <c r="Z20" s="8"/>
      <c r="AA20" s="13"/>
      <c r="AB20" s="0"/>
      <c r="AC20" s="0"/>
      <c r="AD20" s="0"/>
      <c r="AE20" s="0"/>
      <c r="AF20" s="0"/>
      <c r="AG20" s="0"/>
    </row>
    <row r="21" customFormat="false" ht="12.8" hidden="false" customHeight="false" outlineLevel="0" collapsed="false">
      <c r="R21" s="15" t="s">
        <v>56</v>
      </c>
      <c r="S21" s="15" t="n">
        <f aca="false">4/9 * K8 * F6 * (J6-E9) * (N16/H9) * S7</f>
        <v>0.00135574177786153</v>
      </c>
      <c r="T21" s="8"/>
      <c r="U21" s="8"/>
      <c r="V21" s="8"/>
      <c r="W21" s="8"/>
      <c r="X21" s="8"/>
      <c r="Y21" s="8"/>
      <c r="Z21" s="8"/>
      <c r="AA21" s="13"/>
      <c r="AB21" s="0"/>
      <c r="AC21" s="0"/>
      <c r="AD21" s="0"/>
      <c r="AE21" s="0"/>
      <c r="AF21" s="0"/>
      <c r="AG21" s="0"/>
    </row>
    <row r="22" customFormat="false" ht="12.8" hidden="false" customHeight="false" outlineLevel="0" collapsed="false">
      <c r="A22" s="0"/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R22" s="15" t="s">
        <v>57</v>
      </c>
      <c r="S22" s="15" t="n">
        <f aca="false">2/9 * K8 * (F6^2) * (N16/H9) * AA8</f>
        <v>0.00294871248723192</v>
      </c>
      <c r="T22" s="8"/>
      <c r="U22" s="8"/>
      <c r="V22" s="8"/>
      <c r="W22" s="8"/>
      <c r="X22" s="8"/>
      <c r="Y22" s="8"/>
      <c r="Z22" s="8"/>
      <c r="AA22" s="13"/>
      <c r="AB22" s="0"/>
      <c r="AC22" s="0"/>
      <c r="AD22" s="0"/>
      <c r="AE22" s="0"/>
      <c r="AF22" s="0"/>
      <c r="AG22" s="0"/>
    </row>
    <row r="23" customFormat="false" ht="12.8" hidden="false" customHeight="false" outlineLevel="0" collapsed="false">
      <c r="A23" s="0"/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R23" s="15" t="s">
        <v>58</v>
      </c>
      <c r="S23" s="15" t="n">
        <f aca="false">(-2)/9 * K8 * (F6^2) * (N16/H9) * S12</f>
        <v>-0.000360183166221997</v>
      </c>
      <c r="T23" s="8"/>
      <c r="U23" s="8"/>
      <c r="V23" s="8"/>
      <c r="W23" s="8"/>
      <c r="X23" s="8"/>
      <c r="Y23" s="8"/>
      <c r="Z23" s="8"/>
      <c r="AA23" s="13"/>
      <c r="AB23" s="0"/>
      <c r="AC23" s="0"/>
      <c r="AD23" s="0"/>
      <c r="AE23" s="0"/>
      <c r="AF23" s="0"/>
      <c r="AG23" s="0"/>
    </row>
    <row r="24" customFormat="false" ht="12.8" hidden="false" customHeight="false" outlineLevel="0" collapsed="false">
      <c r="A24" s="0"/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R24" s="15" t="s">
        <v>59</v>
      </c>
      <c r="S24" s="15" t="n">
        <f aca="false">2/9 * K8 * (F6^2) * (J6-E9) * (1/H9) * S19</f>
        <v>0.00386640912351473</v>
      </c>
      <c r="T24" s="8"/>
      <c r="U24" s="8"/>
      <c r="V24" s="8"/>
      <c r="W24" s="8"/>
      <c r="X24" s="8"/>
      <c r="Y24" s="8"/>
      <c r="Z24" s="8"/>
      <c r="AA24" s="8"/>
    </row>
    <row r="25" customFormat="false" ht="12.8" hidden="false" customHeight="false" outlineLevel="0" collapsed="false">
      <c r="R25" s="15" t="s">
        <v>60</v>
      </c>
      <c r="S25" s="15" t="n">
        <f aca="false">-(2/9 * K8 * (F6^2) * (J6-E9) * (N16/(H9^2))*X11)</f>
        <v>-0.000379324287259509</v>
      </c>
      <c r="T25" s="8"/>
      <c r="U25" s="8"/>
      <c r="V25" s="8"/>
      <c r="W25" s="8"/>
      <c r="X25" s="8"/>
      <c r="Y25" s="8"/>
      <c r="Z25" s="8"/>
      <c r="AA25" s="8"/>
    </row>
    <row r="26" customFormat="false" ht="12.8" hidden="false" customHeight="false" outlineLevel="0" collapsed="false">
      <c r="R26" s="15" t="s">
        <v>61</v>
      </c>
      <c r="S26" s="15" t="n">
        <f aca="false">SQRT(S21^2+S22^2+S23^2+S24^2+S25^2)</f>
        <v>0.00507500536345817</v>
      </c>
      <c r="T26" s="8"/>
      <c r="U26" s="8"/>
      <c r="V26" s="8"/>
      <c r="W26" s="8"/>
      <c r="X26" s="8"/>
      <c r="Y26" s="8"/>
      <c r="Z26" s="8"/>
      <c r="AA26" s="8"/>
    </row>
    <row r="27" customFormat="false" ht="12.8" hidden="false" customHeight="false" outlineLevel="0" collapsed="false">
      <c r="R27" s="24" t="s">
        <v>62</v>
      </c>
      <c r="S27" s="24" t="n">
        <f aca="false">S26 * 1000</f>
        <v>5.07500536345817</v>
      </c>
      <c r="T27" s="8"/>
      <c r="U27" s="8"/>
      <c r="V27" s="8"/>
      <c r="W27" s="8"/>
      <c r="X27" s="8"/>
      <c r="Y27" s="8"/>
      <c r="Z27" s="8"/>
      <c r="AA27" s="8"/>
    </row>
    <row r="28" customFormat="false" ht="12.8" hidden="false" customHeight="false" outlineLevel="0" collapsed="false">
      <c r="B28" s="25" t="s">
        <v>64</v>
      </c>
      <c r="C28" s="25"/>
      <c r="D28" s="25"/>
      <c r="E28" s="25"/>
    </row>
    <row r="29" customFormat="false" ht="12.8" hidden="false" customHeight="false" outlineLevel="0" collapsed="false">
      <c r="B29" s="25"/>
      <c r="C29" s="25"/>
      <c r="D29" s="25"/>
      <c r="E29" s="25"/>
      <c r="R29" s="0"/>
      <c r="S29" s="0"/>
      <c r="T29" s="0"/>
      <c r="U29" s="0"/>
      <c r="V29" s="0"/>
      <c r="W29" s="0"/>
      <c r="X29" s="0"/>
      <c r="Y29" s="0"/>
      <c r="Z29" s="0"/>
    </row>
    <row r="30" customFormat="false" ht="12.8" hidden="false" customHeight="false" outlineLevel="0" collapsed="false">
      <c r="B30" s="25"/>
      <c r="C30" s="25"/>
      <c r="D30" s="25"/>
      <c r="E30" s="25"/>
      <c r="R30" s="0"/>
      <c r="S30" s="0"/>
      <c r="T30" s="0"/>
      <c r="U30" s="0"/>
      <c r="V30" s="0"/>
      <c r="W30" s="0"/>
      <c r="X30" s="0"/>
      <c r="Y30" s="0"/>
      <c r="Z30" s="0"/>
    </row>
    <row r="31" customFormat="false" ht="12.8" hidden="false" customHeight="false" outlineLevel="0" collapsed="false">
      <c r="R31" s="0"/>
      <c r="S31" s="0"/>
      <c r="T31" s="0"/>
      <c r="U31" s="0"/>
      <c r="V31" s="0"/>
      <c r="W31" s="0"/>
      <c r="X31" s="0"/>
      <c r="Y31" s="0"/>
      <c r="Z31" s="0"/>
    </row>
    <row r="32" customFormat="false" ht="12.8" hidden="false" customHeight="false" outlineLevel="0" collapsed="false">
      <c r="R32" s="0"/>
      <c r="S32" s="0"/>
      <c r="T32" s="0"/>
      <c r="U32" s="0"/>
      <c r="V32" s="0"/>
      <c r="W32" s="0"/>
      <c r="X32" s="0"/>
      <c r="Y32" s="0"/>
      <c r="Z32" s="0"/>
    </row>
    <row r="35" customFormat="false" ht="12.8" hidden="false" customHeight="false" outlineLevel="0" collapsed="false">
      <c r="B35" s="0"/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</row>
    <row r="36" customFormat="false" ht="12.8" hidden="false" customHeight="false" outlineLevel="0" collapsed="false">
      <c r="B36" s="0"/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</row>
    <row r="37" customFormat="false" ht="12.8" hidden="false" customHeight="false" outlineLevel="0" collapsed="false">
      <c r="B37" s="0"/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</row>
    <row r="38" customFormat="false" ht="12.8" hidden="false" customHeight="false" outlineLevel="0" collapsed="false">
      <c r="B38" s="0"/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</row>
    <row r="39" customFormat="false" ht="12.8" hidden="false" customHeight="false" outlineLevel="0" collapsed="false">
      <c r="B39" s="0"/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</row>
    <row r="40" customFormat="false" ht="12.8" hidden="false" customHeight="false" outlineLevel="0" collapsed="false">
      <c r="B40" s="0"/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</row>
    <row r="41" customFormat="false" ht="12.8" hidden="false" customHeight="false" outlineLevel="0" collapsed="false">
      <c r="B41" s="0"/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</row>
  </sheetData>
  <mergeCells count="18">
    <mergeCell ref="A1:P1"/>
    <mergeCell ref="R1:AA1"/>
    <mergeCell ref="A2:P2"/>
    <mergeCell ref="R2:AA2"/>
    <mergeCell ref="A3:A4"/>
    <mergeCell ref="A7:P7"/>
    <mergeCell ref="A8:A9"/>
    <mergeCell ref="R9:AA9"/>
    <mergeCell ref="A11:A13"/>
    <mergeCell ref="P12:P13"/>
    <mergeCell ref="A15:A17"/>
    <mergeCell ref="N16:N17"/>
    <mergeCell ref="P23:P24"/>
    <mergeCell ref="B28:E30"/>
    <mergeCell ref="B35:B37"/>
    <mergeCell ref="Q36:Q37"/>
    <mergeCell ref="B39:B41"/>
    <mergeCell ref="O40:O4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LibreOffice/7.3.2.1$Linux_X86_64 LibreOffice_project/30$Build-1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2022-05-10T15:23:35Z</dcterms:created>
  <dc:creator/>
  <dc:description/>
  <dc:language>en-US</dc:language>
  <cp:lastModifiedBy/>
  <dcterms:modified xsi:type="dcterms:W3CDTF">2022-05-12T10:36:22Z</dcterms:modified>
  <cp:revision>6</cp:revision>
  <dc:subject/>
  <dc:title/>
</cp:coreProperties>
</file>