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305" yWindow="-15" windowWidth="13170" windowHeight="9870"/>
  </bookViews>
  <sheets>
    <sheet name="Sheet1" sheetId="1" r:id="rId1"/>
    <sheet name="Calib gas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7" i="2" l="1"/>
  <c r="I27" i="2"/>
  <c r="H28" i="2"/>
  <c r="I28" i="2"/>
  <c r="H29" i="2"/>
  <c r="I29" i="2"/>
  <c r="I26" i="2"/>
  <c r="H26" i="2"/>
  <c r="P17" i="2" l="1"/>
  <c r="M17" i="2"/>
  <c r="N17" i="2" s="1"/>
  <c r="P16" i="2"/>
  <c r="M16" i="2"/>
  <c r="N16" i="2" s="1"/>
  <c r="G17" i="2"/>
  <c r="H17" i="2" s="1"/>
  <c r="F17" i="2"/>
  <c r="F16" i="2"/>
  <c r="G16" i="2"/>
  <c r="H16" i="2" s="1"/>
  <c r="P15" i="2"/>
  <c r="M15" i="2"/>
  <c r="N15" i="2" s="1"/>
  <c r="G15" i="2"/>
  <c r="H15" i="2" s="1"/>
  <c r="F15" i="2"/>
  <c r="M12" i="2"/>
  <c r="N12" i="2" s="1"/>
  <c r="M13" i="2"/>
  <c r="N13" i="2" s="1"/>
  <c r="M14" i="2"/>
  <c r="N14" i="2" s="1"/>
  <c r="M11" i="2"/>
  <c r="N11" i="2" s="1"/>
  <c r="P14" i="2"/>
  <c r="P13" i="2"/>
  <c r="P12" i="2"/>
  <c r="P11" i="2"/>
  <c r="F12" i="2"/>
  <c r="F13" i="2"/>
  <c r="F14" i="2"/>
  <c r="F11" i="2"/>
  <c r="G12" i="2"/>
  <c r="H12" i="2" s="1"/>
  <c r="G13" i="2"/>
  <c r="H13" i="2" s="1"/>
  <c r="G14" i="2"/>
  <c r="H14" i="2" s="1"/>
  <c r="G11" i="2"/>
  <c r="H11" i="2" s="1"/>
  <c r="D39" i="1" l="1"/>
  <c r="E39" i="1" s="1"/>
  <c r="C31" i="1" l="1"/>
  <c r="J26" i="1"/>
  <c r="K26" i="1" s="1"/>
  <c r="E26" i="1"/>
  <c r="D26" i="1"/>
  <c r="F26" i="1" l="1"/>
  <c r="L4" i="1"/>
  <c r="K4" i="1"/>
  <c r="J4" i="1"/>
  <c r="H9" i="1"/>
  <c r="I9" i="1" s="1"/>
  <c r="J9" i="1" s="1"/>
  <c r="K9" i="1" s="1"/>
  <c r="L9" i="1" s="1"/>
  <c r="G9" i="1"/>
</calcChain>
</file>

<file path=xl/sharedStrings.xml><?xml version="1.0" encoding="utf-8"?>
<sst xmlns="http://schemas.openxmlformats.org/spreadsheetml/2006/main" count="96" uniqueCount="60">
  <si>
    <t>P static</t>
  </si>
  <si>
    <t>Delta P</t>
  </si>
  <si>
    <t>N/m^2</t>
  </si>
  <si>
    <t>P1</t>
  </si>
  <si>
    <t>P2</t>
  </si>
  <si>
    <t>V1</t>
  </si>
  <si>
    <t>V2</t>
  </si>
  <si>
    <t>Time</t>
  </si>
  <si>
    <t>mins</t>
  </si>
  <si>
    <t>Q leak</t>
  </si>
  <si>
    <t>Qleak</t>
  </si>
  <si>
    <t>ml/min</t>
  </si>
  <si>
    <t>Patmos</t>
  </si>
  <si>
    <t>P1*V1=P2*V2</t>
  </si>
  <si>
    <t>Absolute</t>
  </si>
  <si>
    <t>at</t>
  </si>
  <si>
    <t>L/min</t>
  </si>
  <si>
    <t>Inputs</t>
  </si>
  <si>
    <t>Outputs</t>
  </si>
  <si>
    <t>m^3</t>
  </si>
  <si>
    <t>Q=AU</t>
  </si>
  <si>
    <t>Diameter</t>
  </si>
  <si>
    <t>mm</t>
  </si>
  <si>
    <t>Area</t>
  </si>
  <si>
    <t>m^2</t>
  </si>
  <si>
    <t>Q</t>
  </si>
  <si>
    <t>l/min</t>
  </si>
  <si>
    <t>q</t>
  </si>
  <si>
    <t>m^3/S</t>
  </si>
  <si>
    <t>U</t>
  </si>
  <si>
    <t>m/s</t>
  </si>
  <si>
    <t xml:space="preserve"> </t>
  </si>
  <si>
    <t>Dynamic press</t>
  </si>
  <si>
    <t>reduction in Area to get pressure rise</t>
  </si>
  <si>
    <t>Density</t>
  </si>
  <si>
    <t>Propane</t>
  </si>
  <si>
    <t>Velocity</t>
  </si>
  <si>
    <t>Pressure</t>
  </si>
  <si>
    <t>N/m2</t>
  </si>
  <si>
    <t>mBar</t>
  </si>
  <si>
    <t>kg/m^3</t>
  </si>
  <si>
    <t>voulme of pipe</t>
  </si>
  <si>
    <t>Length</t>
  </si>
  <si>
    <t>Volume</t>
  </si>
  <si>
    <t>Litres</t>
  </si>
  <si>
    <t>Carrier</t>
  </si>
  <si>
    <t>Trace</t>
  </si>
  <si>
    <t>Desired ppm</t>
  </si>
  <si>
    <t>Range</t>
  </si>
  <si>
    <t>Fixed</t>
  </si>
  <si>
    <t>%</t>
  </si>
  <si>
    <t>Fixing the Trace Flowrate</t>
  </si>
  <si>
    <t>Fixing the Carrier Flowrate</t>
  </si>
  <si>
    <t>Use Carrier 2 50</t>
  </si>
  <si>
    <t>Source</t>
  </si>
  <si>
    <t>source gas</t>
  </si>
  <si>
    <t>Calib ppm</t>
  </si>
  <si>
    <t>Air</t>
  </si>
  <si>
    <t>CO2</t>
  </si>
  <si>
    <t>Q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</si>
</sst>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tabSelected="1" topLeftCell="A19" workbookViewId="0">
      <selection activeCell="F26" sqref="F26"/>
    </sheetView>
  </sheetViews>
  <sheetFormatPr defaultRowHeight="15" x14ac:dyDescent="0.25"/>
  <cols>
    <col min="4" max="5" width="12" bestFit="1" customWidth="1"/>
    <col min="9" max="9" width="12.28515625" customWidth="1"/>
  </cols>
  <sheetData>
    <row r="1" spans="2:12" x14ac:dyDescent="0.25">
      <c r="C1" t="s">
        <v>17</v>
      </c>
      <c r="J1" t="s">
        <v>18</v>
      </c>
    </row>
    <row r="2" spans="2:12" ht="15.75" thickBot="1" x14ac:dyDescent="0.3">
      <c r="F2" t="s">
        <v>13</v>
      </c>
    </row>
    <row r="3" spans="2:12" x14ac:dyDescent="0.25">
      <c r="J3" s="1" t="s">
        <v>15</v>
      </c>
      <c r="K3" s="2" t="s">
        <v>15</v>
      </c>
      <c r="L3" s="3" t="s">
        <v>15</v>
      </c>
    </row>
    <row r="4" spans="2:12" x14ac:dyDescent="0.25">
      <c r="J4" s="4">
        <f>C9</f>
        <v>310000</v>
      </c>
      <c r="K4" s="5">
        <f>C9</f>
        <v>310000</v>
      </c>
      <c r="L4" s="6">
        <f>B9</f>
        <v>100000</v>
      </c>
    </row>
    <row r="5" spans="2:12" ht="15.75" thickBot="1" x14ac:dyDescent="0.3">
      <c r="J5" s="4" t="s">
        <v>2</v>
      </c>
      <c r="K5" s="5" t="s">
        <v>2</v>
      </c>
      <c r="L5" s="6" t="s">
        <v>2</v>
      </c>
    </row>
    <row r="6" spans="2:12" x14ac:dyDescent="0.25">
      <c r="B6" s="1"/>
      <c r="C6" s="2" t="s">
        <v>0</v>
      </c>
      <c r="D6" s="2" t="s">
        <v>2</v>
      </c>
      <c r="E6" s="2"/>
      <c r="F6" s="3"/>
      <c r="J6" s="4"/>
      <c r="K6" s="5"/>
      <c r="L6" s="6"/>
    </row>
    <row r="7" spans="2:12" x14ac:dyDescent="0.25">
      <c r="B7" s="4" t="s">
        <v>12</v>
      </c>
      <c r="C7" s="5" t="s">
        <v>14</v>
      </c>
      <c r="D7" s="5" t="s">
        <v>1</v>
      </c>
      <c r="E7" s="5" t="s">
        <v>7</v>
      </c>
      <c r="F7" s="6" t="s">
        <v>5</v>
      </c>
      <c r="G7" t="s">
        <v>3</v>
      </c>
      <c r="H7" t="s">
        <v>4</v>
      </c>
      <c r="I7" t="s">
        <v>6</v>
      </c>
      <c r="J7" s="4" t="s">
        <v>9</v>
      </c>
      <c r="K7" s="5" t="s">
        <v>10</v>
      </c>
      <c r="L7" s="6" t="s">
        <v>10</v>
      </c>
    </row>
    <row r="8" spans="2:12" x14ac:dyDescent="0.25">
      <c r="B8" s="4" t="s">
        <v>2</v>
      </c>
      <c r="C8" s="5" t="s">
        <v>2</v>
      </c>
      <c r="D8" s="5" t="s">
        <v>2</v>
      </c>
      <c r="E8" s="5" t="s">
        <v>8</v>
      </c>
      <c r="F8" s="6" t="s">
        <v>19</v>
      </c>
      <c r="J8" s="4" t="s">
        <v>16</v>
      </c>
      <c r="K8" s="5" t="s">
        <v>11</v>
      </c>
      <c r="L8" s="6" t="s">
        <v>11</v>
      </c>
    </row>
    <row r="9" spans="2:12" ht="15.75" thickBot="1" x14ac:dyDescent="0.3">
      <c r="B9" s="7">
        <v>100000</v>
      </c>
      <c r="C9" s="8">
        <v>310000</v>
      </c>
      <c r="D9" s="8">
        <v>120</v>
      </c>
      <c r="E9" s="8">
        <v>10</v>
      </c>
      <c r="F9" s="9">
        <v>2E-3</v>
      </c>
      <c r="G9">
        <f>C9</f>
        <v>310000</v>
      </c>
      <c r="H9">
        <f>C9-D9</f>
        <v>309880</v>
      </c>
      <c r="I9">
        <f>F9*G9/H9</f>
        <v>2.0007744933522656E-3</v>
      </c>
      <c r="J9" s="7">
        <f>(I9-F9)*1000/E9</f>
        <v>7.7449335226555116E-5</v>
      </c>
      <c r="K9" s="8">
        <f>J9*1000</f>
        <v>7.7449335226555116E-2</v>
      </c>
      <c r="L9" s="9">
        <f>(C9/B9)*K9</f>
        <v>0.24009293920232086</v>
      </c>
    </row>
    <row r="17" spans="2:11" x14ac:dyDescent="0.25">
      <c r="J17" t="s">
        <v>32</v>
      </c>
    </row>
    <row r="19" spans="2:11" x14ac:dyDescent="0.25">
      <c r="C19" t="s">
        <v>20</v>
      </c>
    </row>
    <row r="20" spans="2:11" x14ac:dyDescent="0.25">
      <c r="J20" t="s">
        <v>33</v>
      </c>
    </row>
    <row r="22" spans="2:11" x14ac:dyDescent="0.25">
      <c r="I22" t="s">
        <v>35</v>
      </c>
    </row>
    <row r="23" spans="2:11" x14ac:dyDescent="0.25">
      <c r="B23" t="s">
        <v>25</v>
      </c>
      <c r="C23" t="s">
        <v>21</v>
      </c>
      <c r="D23" t="s">
        <v>23</v>
      </c>
      <c r="E23" t="s">
        <v>27</v>
      </c>
      <c r="F23" t="s">
        <v>29</v>
      </c>
      <c r="H23" t="s">
        <v>36</v>
      </c>
      <c r="I23" t="s">
        <v>34</v>
      </c>
      <c r="J23" t="s">
        <v>37</v>
      </c>
      <c r="K23" t="s">
        <v>39</v>
      </c>
    </row>
    <row r="24" spans="2:11" x14ac:dyDescent="0.25">
      <c r="B24" t="s">
        <v>26</v>
      </c>
      <c r="C24" t="s">
        <v>22</v>
      </c>
      <c r="D24" t="s">
        <v>24</v>
      </c>
      <c r="E24" t="s">
        <v>28</v>
      </c>
      <c r="F24" t="s">
        <v>30</v>
      </c>
      <c r="G24" t="s">
        <v>31</v>
      </c>
      <c r="I24" t="s">
        <v>40</v>
      </c>
      <c r="J24" t="s">
        <v>38</v>
      </c>
    </row>
    <row r="26" spans="2:11" x14ac:dyDescent="0.25">
      <c r="B26">
        <v>2</v>
      </c>
      <c r="C26">
        <v>4</v>
      </c>
      <c r="D26">
        <f>PI()*(C26/1000)^2/4</f>
        <v>1.2566370614359172E-5</v>
      </c>
      <c r="E26">
        <f>B26/60000</f>
        <v>3.3333333333333335E-5</v>
      </c>
      <c r="F26">
        <f>E26/D26</f>
        <v>2.6525823848649228</v>
      </c>
      <c r="H26">
        <v>7</v>
      </c>
      <c r="I26">
        <v>2.012</v>
      </c>
      <c r="J26">
        <f>0.5*I26*H26^2</f>
        <v>49.293999999999997</v>
      </c>
      <c r="K26">
        <f>J26/100</f>
        <v>0.49293999999999999</v>
      </c>
    </row>
    <row r="31" spans="2:11" x14ac:dyDescent="0.25">
      <c r="C31">
        <f>25.4*0.012</f>
        <v>0.30480000000000002</v>
      </c>
    </row>
    <row r="34" spans="2:5" x14ac:dyDescent="0.25">
      <c r="B34" t="s">
        <v>41</v>
      </c>
    </row>
    <row r="36" spans="2:5" x14ac:dyDescent="0.25">
      <c r="B36" t="s">
        <v>21</v>
      </c>
      <c r="C36" t="s">
        <v>42</v>
      </c>
      <c r="D36" t="s">
        <v>23</v>
      </c>
      <c r="E36" t="s">
        <v>43</v>
      </c>
    </row>
    <row r="37" spans="2:5" x14ac:dyDescent="0.25">
      <c r="B37" t="s">
        <v>22</v>
      </c>
      <c r="D37" t="s">
        <v>24</v>
      </c>
      <c r="E37" t="s">
        <v>44</v>
      </c>
    </row>
    <row r="39" spans="2:5" x14ac:dyDescent="0.25">
      <c r="B39">
        <v>20</v>
      </c>
      <c r="C39">
        <v>10</v>
      </c>
      <c r="D39">
        <f>PI()*(B39/1000)^2/4</f>
        <v>3.1415926535897931E-4</v>
      </c>
      <c r="E39">
        <f>D39*1000</f>
        <v>0.31415926535897931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31" sqref="J31"/>
    </sheetView>
  </sheetViews>
  <sheetFormatPr defaultRowHeight="15" x14ac:dyDescent="0.25"/>
  <cols>
    <col min="6" max="6" width="12.5703125" customWidth="1"/>
  </cols>
  <sheetData>
    <row r="1" spans="1:16" x14ac:dyDescent="0.25">
      <c r="A1" t="s">
        <v>45</v>
      </c>
      <c r="B1" t="s">
        <v>46</v>
      </c>
    </row>
    <row r="2" spans="1:16" x14ac:dyDescent="0.25">
      <c r="A2" t="s">
        <v>26</v>
      </c>
      <c r="B2" t="s">
        <v>26</v>
      </c>
    </row>
    <row r="3" spans="1:16" x14ac:dyDescent="0.25">
      <c r="A3">
        <v>50</v>
      </c>
      <c r="B3">
        <v>0.05</v>
      </c>
    </row>
    <row r="5" spans="1:16" x14ac:dyDescent="0.25">
      <c r="E5" s="12" t="s">
        <v>52</v>
      </c>
      <c r="M5" s="12" t="s">
        <v>51</v>
      </c>
    </row>
    <row r="7" spans="1:16" x14ac:dyDescent="0.25">
      <c r="E7" t="s">
        <v>49</v>
      </c>
      <c r="F7" t="s">
        <v>45</v>
      </c>
      <c r="H7" t="s">
        <v>46</v>
      </c>
      <c r="I7" t="s">
        <v>54</v>
      </c>
      <c r="N7" t="s">
        <v>45</v>
      </c>
      <c r="O7" t="s">
        <v>49</v>
      </c>
      <c r="P7" t="s">
        <v>46</v>
      </c>
    </row>
    <row r="8" spans="1:16" x14ac:dyDescent="0.25">
      <c r="E8" t="s">
        <v>45</v>
      </c>
      <c r="F8" t="s">
        <v>48</v>
      </c>
      <c r="G8" t="s">
        <v>46</v>
      </c>
      <c r="H8" t="s">
        <v>48</v>
      </c>
      <c r="M8" t="s">
        <v>45</v>
      </c>
      <c r="N8" t="s">
        <v>48</v>
      </c>
      <c r="O8" t="s">
        <v>46</v>
      </c>
      <c r="P8" t="s">
        <v>48</v>
      </c>
    </row>
    <row r="9" spans="1:16" x14ac:dyDescent="0.25">
      <c r="D9" t="s">
        <v>47</v>
      </c>
      <c r="F9" t="s">
        <v>50</v>
      </c>
      <c r="G9" t="s">
        <v>26</v>
      </c>
      <c r="H9" t="s">
        <v>50</v>
      </c>
      <c r="L9" t="s">
        <v>47</v>
      </c>
      <c r="N9" t="s">
        <v>50</v>
      </c>
      <c r="O9" t="s">
        <v>26</v>
      </c>
      <c r="P9" t="s">
        <v>50</v>
      </c>
    </row>
    <row r="11" spans="1:16" x14ac:dyDescent="0.25">
      <c r="D11">
        <v>300</v>
      </c>
      <c r="E11" s="12">
        <v>50</v>
      </c>
      <c r="F11" s="10">
        <f t="shared" ref="F11:F17" si="0">E11/A$3</f>
        <v>1</v>
      </c>
      <c r="G11">
        <f t="shared" ref="G11:G17" si="1">E11*D11/1000000</f>
        <v>1.4999999999999999E-2</v>
      </c>
      <c r="H11" s="10">
        <f t="shared" ref="H11:H17" si="2">G11/B$3</f>
        <v>0.3</v>
      </c>
      <c r="L11">
        <v>300</v>
      </c>
      <c r="M11" s="11">
        <f>1000000*O11/L11</f>
        <v>50</v>
      </c>
      <c r="N11" s="10">
        <f t="shared" ref="N11:N17" si="3">M11/A$3</f>
        <v>1</v>
      </c>
      <c r="O11" s="12">
        <v>1.4999999999999999E-2</v>
      </c>
      <c r="P11" s="10">
        <f t="shared" ref="P11:P17" si="4">O11/B$3</f>
        <v>0.3</v>
      </c>
    </row>
    <row r="12" spans="1:16" x14ac:dyDescent="0.25">
      <c r="D12">
        <v>600</v>
      </c>
      <c r="E12" s="12">
        <v>25</v>
      </c>
      <c r="F12" s="10">
        <f t="shared" si="0"/>
        <v>0.5</v>
      </c>
      <c r="G12">
        <f t="shared" si="1"/>
        <v>1.4999999999999999E-2</v>
      </c>
      <c r="H12" s="10">
        <f t="shared" si="2"/>
        <v>0.3</v>
      </c>
      <c r="L12">
        <v>600</v>
      </c>
      <c r="M12" s="11">
        <f t="shared" ref="M12:M14" si="5">1000000*O12/L12</f>
        <v>25</v>
      </c>
      <c r="N12" s="10">
        <f t="shared" si="3"/>
        <v>0.5</v>
      </c>
      <c r="O12" s="12">
        <v>1.4999999999999999E-2</v>
      </c>
      <c r="P12" s="10">
        <f t="shared" si="4"/>
        <v>0.3</v>
      </c>
    </row>
    <row r="13" spans="1:16" x14ac:dyDescent="0.25">
      <c r="D13">
        <v>900</v>
      </c>
      <c r="E13" s="12">
        <v>50</v>
      </c>
      <c r="F13" s="10">
        <f t="shared" si="0"/>
        <v>1</v>
      </c>
      <c r="G13">
        <f t="shared" si="1"/>
        <v>4.4999999999999998E-2</v>
      </c>
      <c r="H13" s="10">
        <f t="shared" si="2"/>
        <v>0.89999999999999991</v>
      </c>
      <c r="L13">
        <v>900</v>
      </c>
      <c r="M13" s="11">
        <f t="shared" si="5"/>
        <v>16.666666666666668</v>
      </c>
      <c r="N13" s="10">
        <f t="shared" si="3"/>
        <v>0.33333333333333337</v>
      </c>
      <c r="O13" s="12">
        <v>1.4999999999999999E-2</v>
      </c>
      <c r="P13" s="10">
        <f t="shared" si="4"/>
        <v>0.3</v>
      </c>
    </row>
    <row r="14" spans="1:16" x14ac:dyDescent="0.25">
      <c r="D14">
        <v>800</v>
      </c>
      <c r="E14" s="12">
        <v>5</v>
      </c>
      <c r="F14" s="10">
        <f t="shared" si="0"/>
        <v>0.1</v>
      </c>
      <c r="G14">
        <f t="shared" si="1"/>
        <v>4.0000000000000001E-3</v>
      </c>
      <c r="H14" s="10">
        <f t="shared" si="2"/>
        <v>0.08</v>
      </c>
      <c r="L14">
        <v>400</v>
      </c>
      <c r="M14" s="11">
        <f t="shared" si="5"/>
        <v>37.5</v>
      </c>
      <c r="N14" s="10">
        <f t="shared" si="3"/>
        <v>0.75</v>
      </c>
      <c r="O14" s="12">
        <v>1.4999999999999999E-2</v>
      </c>
      <c r="P14" s="10">
        <f t="shared" si="4"/>
        <v>0.3</v>
      </c>
    </row>
    <row r="15" spans="1:16" x14ac:dyDescent="0.25">
      <c r="D15">
        <v>1000</v>
      </c>
      <c r="E15" s="12">
        <v>5</v>
      </c>
      <c r="F15" s="10">
        <f t="shared" si="0"/>
        <v>0.1</v>
      </c>
      <c r="G15">
        <f t="shared" si="1"/>
        <v>5.0000000000000001E-3</v>
      </c>
      <c r="H15" s="10">
        <f t="shared" si="2"/>
        <v>9.9999999999999992E-2</v>
      </c>
      <c r="L15">
        <v>400</v>
      </c>
      <c r="M15" s="11">
        <f t="shared" ref="M15" si="6">1000000*O15/L15</f>
        <v>37.5</v>
      </c>
      <c r="N15" s="10">
        <f t="shared" si="3"/>
        <v>0.75</v>
      </c>
      <c r="O15" s="12">
        <v>1.4999999999999999E-2</v>
      </c>
      <c r="P15" s="10">
        <f t="shared" si="4"/>
        <v>0.3</v>
      </c>
    </row>
    <row r="16" spans="1:16" x14ac:dyDescent="0.25">
      <c r="D16">
        <v>10000</v>
      </c>
      <c r="E16" s="12">
        <v>5</v>
      </c>
      <c r="F16" s="10">
        <f t="shared" si="0"/>
        <v>0.1</v>
      </c>
      <c r="G16">
        <f t="shared" si="1"/>
        <v>0.05</v>
      </c>
      <c r="H16" s="10">
        <f t="shared" si="2"/>
        <v>1</v>
      </c>
      <c r="L16">
        <v>400</v>
      </c>
      <c r="M16" s="11">
        <f t="shared" ref="M16:M17" si="7">1000000*O16/L16</f>
        <v>37.5</v>
      </c>
      <c r="N16" s="10">
        <f t="shared" si="3"/>
        <v>0.75</v>
      </c>
      <c r="O16" s="12">
        <v>1.4999999999999999E-2</v>
      </c>
      <c r="P16" s="10">
        <f t="shared" si="4"/>
        <v>0.3</v>
      </c>
    </row>
    <row r="17" spans="1:16" x14ac:dyDescent="0.25">
      <c r="D17">
        <v>20000</v>
      </c>
      <c r="E17" s="12">
        <v>1.4</v>
      </c>
      <c r="F17" s="10">
        <f t="shared" si="0"/>
        <v>2.7999999999999997E-2</v>
      </c>
      <c r="G17">
        <f t="shared" si="1"/>
        <v>2.8000000000000001E-2</v>
      </c>
      <c r="H17" s="10">
        <f t="shared" si="2"/>
        <v>0.55999999999999994</v>
      </c>
      <c r="L17">
        <v>20000</v>
      </c>
      <c r="M17" s="11">
        <f t="shared" si="7"/>
        <v>1</v>
      </c>
      <c r="N17" s="10">
        <f t="shared" si="3"/>
        <v>0.02</v>
      </c>
      <c r="O17" s="12">
        <v>0.02</v>
      </c>
      <c r="P17" s="10">
        <f t="shared" si="4"/>
        <v>0.39999999999999997</v>
      </c>
    </row>
    <row r="23" spans="1:16" x14ac:dyDescent="0.25">
      <c r="A23" t="s">
        <v>53</v>
      </c>
    </row>
    <row r="24" spans="1:16" x14ac:dyDescent="0.25">
      <c r="A24" t="s">
        <v>53</v>
      </c>
    </row>
    <row r="25" spans="1:16" x14ac:dyDescent="0.25">
      <c r="E25" t="s">
        <v>55</v>
      </c>
      <c r="F25" t="s">
        <v>56</v>
      </c>
      <c r="G25" t="s">
        <v>59</v>
      </c>
      <c r="H25" t="s">
        <v>58</v>
      </c>
      <c r="I25" t="s">
        <v>57</v>
      </c>
      <c r="J25" t="s">
        <v>46</v>
      </c>
    </row>
    <row r="26" spans="1:16" x14ac:dyDescent="0.25">
      <c r="E26">
        <v>1000</v>
      </c>
      <c r="F26">
        <v>0</v>
      </c>
      <c r="G26">
        <v>50</v>
      </c>
      <c r="H26">
        <f>G26*F26/E26</f>
        <v>0</v>
      </c>
      <c r="I26">
        <f>G26*(E26-F26)/E26</f>
        <v>50</v>
      </c>
    </row>
    <row r="27" spans="1:16" x14ac:dyDescent="0.25">
      <c r="E27">
        <v>1000</v>
      </c>
      <c r="F27">
        <v>250</v>
      </c>
      <c r="G27">
        <v>50</v>
      </c>
      <c r="H27">
        <f t="shared" ref="H27:H29" si="8">G27*F27/E27</f>
        <v>12.5</v>
      </c>
      <c r="I27">
        <f t="shared" ref="I27:I29" si="9">G27*(E27-F27)/E27</f>
        <v>37.5</v>
      </c>
    </row>
    <row r="28" spans="1:16" x14ac:dyDescent="0.25">
      <c r="E28">
        <v>1000</v>
      </c>
      <c r="F28">
        <v>500</v>
      </c>
      <c r="G28">
        <v>50</v>
      </c>
      <c r="H28">
        <f t="shared" si="8"/>
        <v>25</v>
      </c>
      <c r="I28">
        <f t="shared" si="9"/>
        <v>25</v>
      </c>
    </row>
    <row r="29" spans="1:16" x14ac:dyDescent="0.25">
      <c r="E29">
        <v>1000</v>
      </c>
      <c r="F29">
        <v>750</v>
      </c>
      <c r="G29">
        <v>50</v>
      </c>
      <c r="H29">
        <f t="shared" si="8"/>
        <v>37.5</v>
      </c>
      <c r="I29">
        <f t="shared" si="9"/>
        <v>12.5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Calib gases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Undergraduate</cp:lastModifiedBy>
  <dcterms:created xsi:type="dcterms:W3CDTF">2015-01-29T10:43:51Z</dcterms:created>
  <dcterms:modified xsi:type="dcterms:W3CDTF">2017-11-23T10:20:23Z</dcterms:modified>
</cp:coreProperties>
</file>