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52" i="1" l="1"/>
  <c r="L65" i="1" l="1"/>
  <c r="J67" i="1"/>
  <c r="J60" i="1"/>
  <c r="J59" i="1"/>
  <c r="J53" i="1"/>
  <c r="J56" i="1" s="1"/>
  <c r="E60" i="1" l="1"/>
  <c r="E59" i="1"/>
  <c r="E52" i="1"/>
  <c r="E53" i="1"/>
  <c r="E56" i="1" l="1"/>
  <c r="V8" i="1"/>
  <c r="N9" i="1"/>
  <c r="N10" i="1"/>
  <c r="N11" i="1"/>
  <c r="N12" i="1"/>
  <c r="N13" i="1"/>
  <c r="N14" i="1"/>
  <c r="N15" i="1"/>
  <c r="N16" i="1"/>
  <c r="N17" i="1"/>
  <c r="N8" i="1"/>
  <c r="L9" i="1"/>
  <c r="L10" i="1"/>
  <c r="L11" i="1"/>
  <c r="L12" i="1"/>
  <c r="L13" i="1"/>
  <c r="L14" i="1"/>
  <c r="L15" i="1"/>
  <c r="L16" i="1"/>
  <c r="L17" i="1"/>
  <c r="L8" i="1"/>
  <c r="E17" i="1"/>
  <c r="F17" i="1" s="1"/>
  <c r="G17" i="1" s="1"/>
  <c r="H17" i="1" s="1"/>
  <c r="E16" i="1"/>
  <c r="F16" i="1" s="1"/>
  <c r="G16" i="1" s="1"/>
  <c r="H16" i="1" s="1"/>
  <c r="E14" i="1"/>
  <c r="F14" i="1" s="1"/>
  <c r="G14" i="1" s="1"/>
  <c r="H14" i="1" s="1"/>
  <c r="E13" i="1"/>
  <c r="F13" i="1" s="1"/>
  <c r="G13" i="1" s="1"/>
  <c r="H13" i="1" s="1"/>
  <c r="E12" i="1"/>
  <c r="F12" i="1" s="1"/>
  <c r="G12" i="1" s="1"/>
  <c r="H12" i="1" s="1"/>
  <c r="E8" i="1"/>
  <c r="F8" i="1" s="1"/>
  <c r="G8" i="1" s="1"/>
  <c r="H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15" i="1"/>
  <c r="F15" i="1" s="1"/>
  <c r="G15" i="1" s="1"/>
  <c r="H15" i="1" s="1"/>
  <c r="P9" i="1" l="1"/>
  <c r="P16" i="1"/>
  <c r="P14" i="1"/>
  <c r="P15" i="1"/>
  <c r="P13" i="1"/>
  <c r="P12" i="1"/>
  <c r="P11" i="1"/>
  <c r="P10" i="1"/>
  <c r="P8" i="1"/>
  <c r="P17" i="1"/>
</calcChain>
</file>

<file path=xl/sharedStrings.xml><?xml version="1.0" encoding="utf-8"?>
<sst xmlns="http://schemas.openxmlformats.org/spreadsheetml/2006/main" count="40" uniqueCount="30">
  <si>
    <t>ms</t>
  </si>
  <si>
    <t>Hz</t>
  </si>
  <si>
    <t>RPM</t>
  </si>
  <si>
    <t>seconds</t>
  </si>
  <si>
    <t>Set Voltage</t>
  </si>
  <si>
    <t>Encoder</t>
  </si>
  <si>
    <t>Current</t>
  </si>
  <si>
    <t>mV</t>
  </si>
  <si>
    <t>mA</t>
  </si>
  <si>
    <t>ratio</t>
  </si>
  <si>
    <t>multimeter</t>
  </si>
  <si>
    <t>sensor LA25-NP</t>
  </si>
  <si>
    <t>x17 amp</t>
  </si>
  <si>
    <t>Vin</t>
  </si>
  <si>
    <t>Vout</t>
  </si>
  <si>
    <t>A = 1+R2/R1</t>
  </si>
  <si>
    <t>R1</t>
  </si>
  <si>
    <t>R2</t>
  </si>
  <si>
    <t>A</t>
  </si>
  <si>
    <t>Non-inverting op-amp</t>
  </si>
  <si>
    <t>counts p sec</t>
  </si>
  <si>
    <t>rev per sec</t>
  </si>
  <si>
    <t>counts per turn</t>
  </si>
  <si>
    <t>measured</t>
  </si>
  <si>
    <t>gear ratio</t>
  </si>
  <si>
    <t>4:1 reduction</t>
  </si>
  <si>
    <t>fixed quoted</t>
  </si>
  <si>
    <t xml:space="preserve">RPM </t>
  </si>
  <si>
    <t>rpm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</si>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</sst>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06890176463788"/>
          <c:y val="0.12154797603616502"/>
          <c:w val="0.78702652734445933"/>
          <c:h val="0.786554715058652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>
                <c:manualLayout>
                  <c:x val="-3.8033311873751627E-2"/>
                  <c:y val="3.6677565181502191E-2"/>
                </c:manualLayout>
              </c:layout>
              <c:numFmt formatCode="General" sourceLinked="0"/>
            </c:trendlineLbl>
          </c:trendline>
          <c:xVal>
            <c:numRef>
              <c:f>Sheet1!$C$9:$C$17</c:f>
              <c:numCache>
                <c:formatCode>0.00</c:formatCode>
                <c:ptCount val="9"/>
                <c:pt idx="0">
                  <c:v>2.16</c:v>
                </c:pt>
                <c:pt idx="1">
                  <c:v>2.02</c:v>
                </c:pt>
                <c:pt idx="2">
                  <c:v>1.74</c:v>
                </c:pt>
                <c:pt idx="3">
                  <c:v>1.63</c:v>
                </c:pt>
                <c:pt idx="4">
                  <c:v>1.34</c:v>
                </c:pt>
                <c:pt idx="5">
                  <c:v>1.1599999999999999</c:v>
                </c:pt>
                <c:pt idx="6">
                  <c:v>1.02</c:v>
                </c:pt>
                <c:pt idx="7">
                  <c:v>0.97</c:v>
                </c:pt>
                <c:pt idx="8">
                  <c:v>0.66</c:v>
                </c:pt>
              </c:numCache>
            </c:numRef>
          </c:xVal>
          <c:yVal>
            <c:numRef>
              <c:f>Sheet1!$H$9:$H$17</c:f>
              <c:numCache>
                <c:formatCode>0.00</c:formatCode>
                <c:ptCount val="9"/>
                <c:pt idx="0">
                  <c:v>4166.666666666667</c:v>
                </c:pt>
                <c:pt idx="1">
                  <c:v>3636.3636363636365</c:v>
                </c:pt>
                <c:pt idx="2">
                  <c:v>3134.7962382445135</c:v>
                </c:pt>
                <c:pt idx="3">
                  <c:v>2941.1764705882356</c:v>
                </c:pt>
                <c:pt idx="4">
                  <c:v>2450.9803921568628</c:v>
                </c:pt>
                <c:pt idx="5">
                  <c:v>2083.3333333333335</c:v>
                </c:pt>
                <c:pt idx="6">
                  <c:v>1710.8639863130884</c:v>
                </c:pt>
                <c:pt idx="7">
                  <c:v>1739.1304347826087</c:v>
                </c:pt>
                <c:pt idx="8">
                  <c:v>1388.8888888888889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03104"/>
        <c:axId val="184488704"/>
      </c:scatterChart>
      <c:valAx>
        <c:axId val="1891031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4488704"/>
        <c:crosses val="autoZero"/>
        <c:crossBetween val="midCat"/>
      </c:valAx>
      <c:valAx>
        <c:axId val="184488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9103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Sheet1!$J$8:$J$17</c:f>
              <c:numCache>
                <c:formatCode>General</c:formatCode>
                <c:ptCount val="10"/>
                <c:pt idx="0">
                  <c:v>290</c:v>
                </c:pt>
                <c:pt idx="1">
                  <c:v>227</c:v>
                </c:pt>
                <c:pt idx="2">
                  <c:v>205</c:v>
                </c:pt>
                <c:pt idx="3">
                  <c:v>169</c:v>
                </c:pt>
                <c:pt idx="4">
                  <c:v>150</c:v>
                </c:pt>
                <c:pt idx="5">
                  <c:v>117</c:v>
                </c:pt>
                <c:pt idx="6">
                  <c:v>100</c:v>
                </c:pt>
                <c:pt idx="7">
                  <c:v>87</c:v>
                </c:pt>
                <c:pt idx="8">
                  <c:v>86</c:v>
                </c:pt>
                <c:pt idx="9">
                  <c:v>66</c:v>
                </c:pt>
              </c:numCache>
            </c:numRef>
          </c:xVal>
          <c:yVal>
            <c:numRef>
              <c:f>Sheet1!$K$8:$K$17</c:f>
              <c:numCache>
                <c:formatCode>General</c:formatCode>
                <c:ptCount val="10"/>
                <c:pt idx="0">
                  <c:v>300</c:v>
                </c:pt>
                <c:pt idx="1">
                  <c:v>250</c:v>
                </c:pt>
                <c:pt idx="2">
                  <c:v>220</c:v>
                </c:pt>
                <c:pt idx="3">
                  <c:v>190</c:v>
                </c:pt>
                <c:pt idx="4">
                  <c:v>170</c:v>
                </c:pt>
                <c:pt idx="5">
                  <c:v>140</c:v>
                </c:pt>
                <c:pt idx="6">
                  <c:v>126</c:v>
                </c:pt>
                <c:pt idx="7">
                  <c:v>120</c:v>
                </c:pt>
                <c:pt idx="8">
                  <c:v>115</c:v>
                </c:pt>
                <c:pt idx="9">
                  <c:v>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25952"/>
        <c:axId val="184527488"/>
      </c:scatterChart>
      <c:valAx>
        <c:axId val="18452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527488"/>
        <c:crosses val="autoZero"/>
        <c:crossBetween val="midCat"/>
      </c:valAx>
      <c:valAx>
        <c:axId val="18452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25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Sheet1!$H$8:$H$17</c:f>
              <c:numCache>
                <c:formatCode>0.00</c:formatCode>
                <c:ptCount val="10"/>
                <c:pt idx="0">
                  <c:v>4651.1627906976746</c:v>
                </c:pt>
                <c:pt idx="1">
                  <c:v>4166.666666666667</c:v>
                </c:pt>
                <c:pt idx="2">
                  <c:v>3636.3636363636365</c:v>
                </c:pt>
                <c:pt idx="3">
                  <c:v>3134.7962382445135</c:v>
                </c:pt>
                <c:pt idx="4">
                  <c:v>2941.1764705882356</c:v>
                </c:pt>
                <c:pt idx="5">
                  <c:v>2450.9803921568628</c:v>
                </c:pt>
                <c:pt idx="6">
                  <c:v>2083.3333333333335</c:v>
                </c:pt>
                <c:pt idx="7">
                  <c:v>1710.8639863130884</c:v>
                </c:pt>
                <c:pt idx="8">
                  <c:v>1739.1304347826087</c:v>
                </c:pt>
                <c:pt idx="9">
                  <c:v>1388.8888888888889</c:v>
                </c:pt>
              </c:numCache>
            </c:numRef>
          </c:xVal>
          <c:yVal>
            <c:numRef>
              <c:f>Sheet1!$K$8:$K$17</c:f>
              <c:numCache>
                <c:formatCode>General</c:formatCode>
                <c:ptCount val="10"/>
                <c:pt idx="0">
                  <c:v>300</c:v>
                </c:pt>
                <c:pt idx="1">
                  <c:v>250</c:v>
                </c:pt>
                <c:pt idx="2">
                  <c:v>220</c:v>
                </c:pt>
                <c:pt idx="3">
                  <c:v>190</c:v>
                </c:pt>
                <c:pt idx="4">
                  <c:v>170</c:v>
                </c:pt>
                <c:pt idx="5">
                  <c:v>140</c:v>
                </c:pt>
                <c:pt idx="6">
                  <c:v>126</c:v>
                </c:pt>
                <c:pt idx="7">
                  <c:v>120</c:v>
                </c:pt>
                <c:pt idx="8">
                  <c:v>115</c:v>
                </c:pt>
                <c:pt idx="9">
                  <c:v>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39008"/>
        <c:axId val="184540544"/>
      </c:scatterChart>
      <c:valAx>
        <c:axId val="1845390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4540544"/>
        <c:crosses val="autoZero"/>
        <c:crossBetween val="midCat"/>
      </c:valAx>
      <c:valAx>
        <c:axId val="18454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3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24</xdr:row>
      <xdr:rowOff>76200</xdr:rowOff>
    </xdr:from>
    <xdr:to>
      <xdr:col>8</xdr:col>
      <xdr:colOff>466725</xdr:colOff>
      <xdr:row>44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195263</xdr:colOff>
      <xdr:row>8</xdr:row>
      <xdr:rowOff>71436</xdr:rowOff>
    </xdr:from>
    <xdr:to>
      <xdr:col>1</xdr:col>
      <xdr:colOff>538163</xdr:colOff>
      <xdr:row>14</xdr:row>
      <xdr:rowOff>138111</xdr:rowOff>
    </xdr:to>
    <xdr:sp macro="" textlink="">
      <xdr:nvSpPr>
        <xdr:cNvPr id="6" name="TextBox 5"/>
        <xdr:cNvSpPr txBox="1"/>
      </xdr:nvSpPr>
      <xdr:spPr>
        <a:xfrm rot="16200000">
          <a:off x="371475" y="2028824"/>
          <a:ext cx="1209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Operating range</a:t>
          </a:r>
        </a:p>
      </xdr:txBody>
    </xdr:sp>
    <xdr:clientData/>
  </xdr:twoCellAnchor>
  <xdr:twoCellAnchor>
    <xdr:from>
      <xdr:col>8</xdr:col>
      <xdr:colOff>609599</xdr:colOff>
      <xdr:row>21</xdr:row>
      <xdr:rowOff>152400</xdr:rowOff>
    </xdr:from>
    <xdr:to>
      <xdr:col>16</xdr:col>
      <xdr:colOff>276224</xdr:colOff>
      <xdr:row>41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381000</xdr:colOff>
      <xdr:row>23</xdr:row>
      <xdr:rowOff>114300</xdr:rowOff>
    </xdr:from>
    <xdr:to>
      <xdr:col>24</xdr:col>
      <xdr:colOff>419100</xdr:colOff>
      <xdr:row>38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71"/>
  <sheetViews>
    <sheetView tabSelected="1" topLeftCell="A37" workbookViewId="0">
      <selection activeCell="J53" sqref="J53"/>
    </sheetView>
  </sheetViews>
  <sheetFormatPr defaultRowHeight="15" x14ac:dyDescent="0.25"/>
  <cols>
    <col min="3" max="6" width="11.85546875" style="1" customWidth="1"/>
    <col min="7" max="7" width="13.42578125" style="1" customWidth="1"/>
    <col min="8" max="8" width="11.85546875" style="1" customWidth="1"/>
    <col min="10" max="10" width="14.85546875" bestFit="1" customWidth="1"/>
    <col min="11" max="11" width="10.85546875" customWidth="1"/>
    <col min="19" max="19" width="6.28515625" customWidth="1"/>
    <col min="23" max="23" width="6.85546875" customWidth="1"/>
  </cols>
  <sheetData>
    <row r="3" spans="3:22" x14ac:dyDescent="0.25">
      <c r="T3" s="6" t="s">
        <v>19</v>
      </c>
      <c r="U3" s="5"/>
      <c r="V3" s="5"/>
    </row>
    <row r="4" spans="3:22" x14ac:dyDescent="0.25">
      <c r="J4" s="3" t="s">
        <v>6</v>
      </c>
      <c r="T4" s="5"/>
      <c r="U4" s="5"/>
      <c r="V4" s="5"/>
    </row>
    <row r="5" spans="3:22" x14ac:dyDescent="0.25">
      <c r="O5" t="s">
        <v>12</v>
      </c>
      <c r="T5" s="5" t="s">
        <v>15</v>
      </c>
      <c r="U5" s="5"/>
      <c r="V5" s="5"/>
    </row>
    <row r="6" spans="3:22" x14ac:dyDescent="0.25">
      <c r="D6" s="3" t="s">
        <v>5</v>
      </c>
      <c r="J6" t="s">
        <v>11</v>
      </c>
      <c r="K6" t="s">
        <v>10</v>
      </c>
      <c r="T6" s="5"/>
      <c r="U6" s="5"/>
      <c r="V6" s="5"/>
    </row>
    <row r="7" spans="3:22" x14ac:dyDescent="0.25">
      <c r="C7" s="3" t="s">
        <v>4</v>
      </c>
      <c r="D7" s="3" t="s">
        <v>0</v>
      </c>
      <c r="E7" s="3" t="s">
        <v>3</v>
      </c>
      <c r="F7" s="3" t="s">
        <v>1</v>
      </c>
      <c r="G7" s="3"/>
      <c r="H7" s="3" t="s">
        <v>2</v>
      </c>
      <c r="J7" s="3" t="s">
        <v>7</v>
      </c>
      <c r="K7" s="3" t="s">
        <v>8</v>
      </c>
      <c r="L7" s="1" t="s">
        <v>9</v>
      </c>
      <c r="N7" t="s">
        <v>13</v>
      </c>
      <c r="P7" t="s">
        <v>14</v>
      </c>
      <c r="T7" s="5" t="s">
        <v>16</v>
      </c>
      <c r="U7" s="5" t="s">
        <v>17</v>
      </c>
      <c r="V7" s="5" t="s">
        <v>18</v>
      </c>
    </row>
    <row r="8" spans="3:22" x14ac:dyDescent="0.25">
      <c r="C8" s="4">
        <v>4.0999999999999996</v>
      </c>
      <c r="D8" s="4">
        <v>4.3</v>
      </c>
      <c r="E8" s="4">
        <f t="shared" ref="E8:E14" si="0">D8/1000</f>
        <v>4.3E-3</v>
      </c>
      <c r="F8" s="4">
        <f t="shared" ref="F8:F14" si="1">1/E8</f>
        <v>232.55813953488371</v>
      </c>
      <c r="G8" s="4">
        <f t="shared" ref="G8:G14" si="2">F8*60</f>
        <v>13953.488372093023</v>
      </c>
      <c r="H8" s="4">
        <f t="shared" ref="H8:H14" si="3">G8/3</f>
        <v>4651.1627906976746</v>
      </c>
      <c r="J8" s="1">
        <v>290</v>
      </c>
      <c r="K8" s="1">
        <v>300</v>
      </c>
      <c r="L8" s="1">
        <f>K8/J8</f>
        <v>1.0344827586206897</v>
      </c>
      <c r="N8">
        <f>J8/1000</f>
        <v>0.28999999999999998</v>
      </c>
      <c r="P8">
        <f>N8*$V$8</f>
        <v>4.93</v>
      </c>
      <c r="T8" s="7">
        <v>220</v>
      </c>
      <c r="U8" s="7">
        <v>3520</v>
      </c>
      <c r="V8" s="7">
        <f>1+(U8/T8)</f>
        <v>17</v>
      </c>
    </row>
    <row r="9" spans="3:22" x14ac:dyDescent="0.25">
      <c r="C9" s="2">
        <v>2.16</v>
      </c>
      <c r="D9" s="2">
        <v>4.8</v>
      </c>
      <c r="E9" s="2">
        <f t="shared" si="0"/>
        <v>4.7999999999999996E-3</v>
      </c>
      <c r="F9" s="2">
        <f t="shared" si="1"/>
        <v>208.33333333333334</v>
      </c>
      <c r="G9" s="2">
        <f t="shared" si="2"/>
        <v>12500</v>
      </c>
      <c r="H9" s="2">
        <f t="shared" si="3"/>
        <v>4166.666666666667</v>
      </c>
      <c r="J9" s="1">
        <v>227</v>
      </c>
      <c r="K9" s="1">
        <v>250</v>
      </c>
      <c r="L9" s="1">
        <f t="shared" ref="L9:L17" si="4">K9/J9</f>
        <v>1.1013215859030836</v>
      </c>
      <c r="N9">
        <f t="shared" ref="N9:N17" si="5">J9/1000</f>
        <v>0.22700000000000001</v>
      </c>
      <c r="P9">
        <f t="shared" ref="P9:P17" si="6">N9*$V$8</f>
        <v>3.859</v>
      </c>
    </row>
    <row r="10" spans="3:22" x14ac:dyDescent="0.25">
      <c r="C10" s="2">
        <v>2.02</v>
      </c>
      <c r="D10" s="2">
        <v>5.5</v>
      </c>
      <c r="E10" s="2">
        <f t="shared" si="0"/>
        <v>5.4999999999999997E-3</v>
      </c>
      <c r="F10" s="2">
        <f t="shared" si="1"/>
        <v>181.81818181818184</v>
      </c>
      <c r="G10" s="2">
        <f t="shared" si="2"/>
        <v>10909.09090909091</v>
      </c>
      <c r="H10" s="2">
        <f t="shared" si="3"/>
        <v>3636.3636363636365</v>
      </c>
      <c r="J10" s="1">
        <v>205</v>
      </c>
      <c r="K10" s="1">
        <v>220</v>
      </c>
      <c r="L10" s="1">
        <f t="shared" si="4"/>
        <v>1.0731707317073171</v>
      </c>
      <c r="N10">
        <f t="shared" si="5"/>
        <v>0.20499999999999999</v>
      </c>
      <c r="P10">
        <f t="shared" si="6"/>
        <v>3.4849999999999999</v>
      </c>
    </row>
    <row r="11" spans="3:22" x14ac:dyDescent="0.25">
      <c r="C11" s="2">
        <v>1.74</v>
      </c>
      <c r="D11" s="2">
        <v>6.38</v>
      </c>
      <c r="E11" s="2">
        <f t="shared" si="0"/>
        <v>6.3800000000000003E-3</v>
      </c>
      <c r="F11" s="2">
        <f t="shared" si="1"/>
        <v>156.73981191222569</v>
      </c>
      <c r="G11" s="2">
        <f t="shared" si="2"/>
        <v>9404.3887147335408</v>
      </c>
      <c r="H11" s="2">
        <f t="shared" si="3"/>
        <v>3134.7962382445135</v>
      </c>
      <c r="J11" s="1">
        <v>169</v>
      </c>
      <c r="K11" s="1">
        <v>190</v>
      </c>
      <c r="L11" s="1">
        <f t="shared" si="4"/>
        <v>1.1242603550295858</v>
      </c>
      <c r="N11">
        <f t="shared" si="5"/>
        <v>0.16900000000000001</v>
      </c>
      <c r="P11">
        <f t="shared" si="6"/>
        <v>2.8730000000000002</v>
      </c>
    </row>
    <row r="12" spans="3:22" x14ac:dyDescent="0.25">
      <c r="C12" s="2">
        <v>1.63</v>
      </c>
      <c r="D12" s="2">
        <v>6.8</v>
      </c>
      <c r="E12" s="2">
        <f t="shared" si="0"/>
        <v>6.7999999999999996E-3</v>
      </c>
      <c r="F12" s="2">
        <f t="shared" si="1"/>
        <v>147.05882352941177</v>
      </c>
      <c r="G12" s="2">
        <f t="shared" si="2"/>
        <v>8823.5294117647063</v>
      </c>
      <c r="H12" s="2">
        <f t="shared" si="3"/>
        <v>2941.1764705882356</v>
      </c>
      <c r="J12" s="1">
        <v>150</v>
      </c>
      <c r="K12" s="1">
        <v>170</v>
      </c>
      <c r="L12" s="1">
        <f t="shared" si="4"/>
        <v>1.1333333333333333</v>
      </c>
      <c r="N12">
        <f t="shared" si="5"/>
        <v>0.15</v>
      </c>
      <c r="P12">
        <f t="shared" si="6"/>
        <v>2.5499999999999998</v>
      </c>
    </row>
    <row r="13" spans="3:22" x14ac:dyDescent="0.25">
      <c r="C13" s="2">
        <v>1.34</v>
      </c>
      <c r="D13" s="2">
        <v>8.16</v>
      </c>
      <c r="E13" s="2">
        <f t="shared" si="0"/>
        <v>8.1600000000000006E-3</v>
      </c>
      <c r="F13" s="2">
        <f t="shared" si="1"/>
        <v>122.54901960784314</v>
      </c>
      <c r="G13" s="2">
        <f t="shared" si="2"/>
        <v>7352.9411764705883</v>
      </c>
      <c r="H13" s="2">
        <f t="shared" si="3"/>
        <v>2450.9803921568628</v>
      </c>
      <c r="J13" s="1">
        <v>117</v>
      </c>
      <c r="K13" s="1">
        <v>140</v>
      </c>
      <c r="L13" s="1">
        <f t="shared" si="4"/>
        <v>1.1965811965811965</v>
      </c>
      <c r="N13">
        <f t="shared" si="5"/>
        <v>0.11700000000000001</v>
      </c>
      <c r="P13">
        <f t="shared" si="6"/>
        <v>1.9890000000000001</v>
      </c>
    </row>
    <row r="14" spans="3:22" x14ac:dyDescent="0.25">
      <c r="C14" s="2">
        <v>1.1599999999999999</v>
      </c>
      <c r="D14" s="2">
        <v>9.6</v>
      </c>
      <c r="E14" s="2">
        <f t="shared" si="0"/>
        <v>9.5999999999999992E-3</v>
      </c>
      <c r="F14" s="2">
        <f t="shared" si="1"/>
        <v>104.16666666666667</v>
      </c>
      <c r="G14" s="2">
        <f t="shared" si="2"/>
        <v>6250</v>
      </c>
      <c r="H14" s="2">
        <f t="shared" si="3"/>
        <v>2083.3333333333335</v>
      </c>
      <c r="J14" s="1">
        <v>100</v>
      </c>
      <c r="K14" s="1">
        <v>126</v>
      </c>
      <c r="L14" s="1">
        <f t="shared" si="4"/>
        <v>1.26</v>
      </c>
      <c r="N14">
        <f t="shared" si="5"/>
        <v>0.1</v>
      </c>
      <c r="P14">
        <f t="shared" si="6"/>
        <v>1.7000000000000002</v>
      </c>
    </row>
    <row r="15" spans="3:22" x14ac:dyDescent="0.25">
      <c r="C15" s="2">
        <v>1.02</v>
      </c>
      <c r="D15" s="2">
        <v>11.69</v>
      </c>
      <c r="E15" s="2">
        <f>D15/1000</f>
        <v>1.1689999999999999E-2</v>
      </c>
      <c r="F15" s="2">
        <f>1/E15</f>
        <v>85.543199315654419</v>
      </c>
      <c r="G15" s="2">
        <f>F15*60</f>
        <v>5132.5919589392652</v>
      </c>
      <c r="H15" s="2">
        <f>G15/3</f>
        <v>1710.8639863130884</v>
      </c>
      <c r="J15" s="1">
        <v>87</v>
      </c>
      <c r="K15" s="1">
        <v>120</v>
      </c>
      <c r="L15" s="1">
        <f t="shared" si="4"/>
        <v>1.3793103448275863</v>
      </c>
      <c r="N15">
        <f t="shared" si="5"/>
        <v>8.6999999999999994E-2</v>
      </c>
      <c r="P15">
        <f t="shared" si="6"/>
        <v>1.4789999999999999</v>
      </c>
    </row>
    <row r="16" spans="3:22" x14ac:dyDescent="0.25">
      <c r="C16" s="4">
        <v>0.97</v>
      </c>
      <c r="D16" s="4">
        <v>11.5</v>
      </c>
      <c r="E16" s="4">
        <f>D16/1000</f>
        <v>1.15E-2</v>
      </c>
      <c r="F16" s="4">
        <f>1/E16</f>
        <v>86.956521739130437</v>
      </c>
      <c r="G16" s="4">
        <f>F16*60</f>
        <v>5217.391304347826</v>
      </c>
      <c r="H16" s="4">
        <f>G16/3</f>
        <v>1739.1304347826087</v>
      </c>
      <c r="J16" s="1">
        <v>86</v>
      </c>
      <c r="K16" s="1">
        <v>115</v>
      </c>
      <c r="L16" s="1">
        <f t="shared" si="4"/>
        <v>1.3372093023255813</v>
      </c>
      <c r="N16">
        <f t="shared" si="5"/>
        <v>8.5999999999999993E-2</v>
      </c>
      <c r="P16">
        <f t="shared" si="6"/>
        <v>1.462</v>
      </c>
    </row>
    <row r="17" spans="3:16" x14ac:dyDescent="0.25">
      <c r="C17" s="4">
        <v>0.66</v>
      </c>
      <c r="D17" s="4">
        <v>14.4</v>
      </c>
      <c r="E17" s="4">
        <f>D17/1000</f>
        <v>1.44E-2</v>
      </c>
      <c r="F17" s="4">
        <f>1/E17</f>
        <v>69.444444444444443</v>
      </c>
      <c r="G17" s="4">
        <f>F17*60</f>
        <v>4166.666666666667</v>
      </c>
      <c r="H17" s="4">
        <f>G17/3</f>
        <v>1388.8888888888889</v>
      </c>
      <c r="J17" s="1">
        <v>66</v>
      </c>
      <c r="K17" s="1">
        <v>95</v>
      </c>
      <c r="L17" s="1">
        <f t="shared" si="4"/>
        <v>1.4393939393939394</v>
      </c>
      <c r="N17">
        <f t="shared" si="5"/>
        <v>6.6000000000000003E-2</v>
      </c>
      <c r="P17">
        <f t="shared" si="6"/>
        <v>1.1220000000000001</v>
      </c>
    </row>
    <row r="18" spans="3:16" x14ac:dyDescent="0.25">
      <c r="D18" s="4"/>
      <c r="E18" s="4"/>
      <c r="F18" s="4"/>
      <c r="G18" s="4"/>
      <c r="H18" s="4"/>
    </row>
    <row r="46" spans="4:12" x14ac:dyDescent="0.25">
      <c r="D46" s="10"/>
    </row>
    <row r="47" spans="4:12" x14ac:dyDescent="0.25">
      <c r="D47" s="10"/>
    </row>
    <row r="48" spans="4:12" x14ac:dyDescent="0.25">
      <c r="D48" s="10"/>
      <c r="I48" s="10"/>
      <c r="J48" s="1"/>
      <c r="K48" s="1"/>
      <c r="L48" s="1"/>
    </row>
    <row r="49" spans="4:13" x14ac:dyDescent="0.25">
      <c r="D49" s="11" t="s">
        <v>20</v>
      </c>
      <c r="E49" s="8">
        <v>25000</v>
      </c>
      <c r="F49" s="9" t="s">
        <v>23</v>
      </c>
      <c r="G49" s="9"/>
      <c r="H49" s="9"/>
      <c r="I49" s="11" t="s">
        <v>20</v>
      </c>
      <c r="J49" s="8">
        <v>60000</v>
      </c>
      <c r="K49" s="9" t="s">
        <v>23</v>
      </c>
      <c r="L49" s="9"/>
    </row>
    <row r="50" spans="4:13" x14ac:dyDescent="0.25">
      <c r="D50" s="12"/>
      <c r="E50" s="9"/>
      <c r="F50" s="9"/>
      <c r="G50" s="9"/>
      <c r="H50" s="9"/>
      <c r="I50" s="12"/>
      <c r="J50" s="9"/>
      <c r="K50" s="9"/>
      <c r="L50" s="9"/>
    </row>
    <row r="51" spans="4:13" x14ac:dyDescent="0.25">
      <c r="D51" s="10" t="s">
        <v>22</v>
      </c>
      <c r="E51" s="1">
        <v>256</v>
      </c>
      <c r="F51" s="1" t="s">
        <v>26</v>
      </c>
      <c r="I51" s="10" t="s">
        <v>22</v>
      </c>
      <c r="J51" s="1">
        <v>256</v>
      </c>
      <c r="K51" s="1" t="s">
        <v>26</v>
      </c>
      <c r="L51" s="1"/>
    </row>
    <row r="52" spans="4:13" x14ac:dyDescent="0.25">
      <c r="D52" s="11" t="s">
        <v>21</v>
      </c>
      <c r="E52" s="8">
        <f>E49/E51</f>
        <v>97.65625</v>
      </c>
      <c r="G52" s="9"/>
      <c r="I52" s="11" t="s">
        <v>21</v>
      </c>
      <c r="J52" s="8">
        <f>J49/J51</f>
        <v>234.375</v>
      </c>
      <c r="K52" s="1"/>
      <c r="L52" s="9"/>
      <c r="M52" t="s">
        <v>29</v>
      </c>
    </row>
    <row r="53" spans="4:13" x14ac:dyDescent="0.25">
      <c r="D53" s="10" t="s">
        <v>2</v>
      </c>
      <c r="E53" s="1">
        <f>E52*60</f>
        <v>5859.375</v>
      </c>
      <c r="F53" s="9"/>
      <c r="H53" s="9"/>
      <c r="I53" s="10" t="s">
        <v>2</v>
      </c>
      <c r="J53" s="1">
        <f>J52*60</f>
        <v>14062.5</v>
      </c>
      <c r="K53" s="9"/>
      <c r="L53" s="1"/>
    </row>
    <row r="54" spans="4:13" x14ac:dyDescent="0.25">
      <c r="D54" s="10"/>
      <c r="H54" s="9"/>
      <c r="I54" s="10"/>
      <c r="J54" s="1"/>
      <c r="K54" s="1"/>
      <c r="L54" s="1"/>
    </row>
    <row r="55" spans="4:13" x14ac:dyDescent="0.25">
      <c r="D55" s="10" t="s">
        <v>24</v>
      </c>
      <c r="E55" s="1">
        <v>4</v>
      </c>
      <c r="F55" s="1" t="s">
        <v>25</v>
      </c>
      <c r="I55" s="10" t="s">
        <v>24</v>
      </c>
      <c r="J55" s="1">
        <v>4</v>
      </c>
      <c r="K55" s="1" t="s">
        <v>25</v>
      </c>
      <c r="L55" s="1"/>
    </row>
    <row r="56" spans="4:13" x14ac:dyDescent="0.25">
      <c r="D56" s="10" t="s">
        <v>27</v>
      </c>
      <c r="E56" s="1">
        <f>E53/E55</f>
        <v>1464.84375</v>
      </c>
      <c r="I56" s="10" t="s">
        <v>27</v>
      </c>
      <c r="J56" s="14">
        <f>J53/J55</f>
        <v>3515.625</v>
      </c>
      <c r="K56" s="1"/>
      <c r="L56" s="1"/>
    </row>
    <row r="57" spans="4:13" x14ac:dyDescent="0.25">
      <c r="I57" s="1"/>
      <c r="J57" s="1"/>
      <c r="K57" s="1"/>
      <c r="L57" s="1"/>
    </row>
    <row r="58" spans="4:13" x14ac:dyDescent="0.25">
      <c r="D58" s="10"/>
      <c r="I58" s="10"/>
      <c r="J58" s="1"/>
      <c r="K58" s="1"/>
      <c r="L58" s="1"/>
    </row>
    <row r="59" spans="4:13" x14ac:dyDescent="0.25">
      <c r="E59" s="13">
        <f>60/4/256</f>
        <v>5.859375E-2</v>
      </c>
      <c r="I59" s="1"/>
      <c r="J59" s="13">
        <f>60/4/256</f>
        <v>5.859375E-2</v>
      </c>
      <c r="K59" s="1"/>
      <c r="L59" s="1"/>
    </row>
    <row r="60" spans="4:13" x14ac:dyDescent="0.25">
      <c r="D60" s="12"/>
      <c r="E60" s="1">
        <f>E49*E59</f>
        <v>1464.84375</v>
      </c>
      <c r="I60" s="12"/>
      <c r="J60" s="1">
        <f>J49*J59</f>
        <v>3515.625</v>
      </c>
      <c r="K60" s="1"/>
      <c r="L60" s="1"/>
    </row>
    <row r="61" spans="4:13" x14ac:dyDescent="0.25">
      <c r="D61" s="10"/>
      <c r="I61" s="10"/>
      <c r="J61" s="1"/>
      <c r="K61" s="1"/>
      <c r="L61" s="1"/>
    </row>
    <row r="62" spans="4:13" x14ac:dyDescent="0.25">
      <c r="D62" s="10"/>
      <c r="I62" s="10"/>
      <c r="J62" s="1"/>
      <c r="K62" s="1"/>
      <c r="L62" s="1"/>
    </row>
    <row r="63" spans="4:13" x14ac:dyDescent="0.25">
      <c r="D63" s="10"/>
      <c r="I63" s="10"/>
      <c r="J63" s="1"/>
      <c r="K63" s="1"/>
      <c r="L63" s="1"/>
    </row>
    <row r="64" spans="4:13" x14ac:dyDescent="0.25">
      <c r="D64" s="10"/>
      <c r="I64" s="10"/>
      <c r="J64" s="1"/>
      <c r="K64" s="1"/>
      <c r="L64" s="1"/>
    </row>
    <row r="65" spans="10:12" x14ac:dyDescent="0.25">
      <c r="J65">
        <v>316</v>
      </c>
      <c r="K65" t="s">
        <v>28</v>
      </c>
      <c r="L65">
        <f>L66*J68</f>
        <v>316</v>
      </c>
    </row>
    <row r="66" spans="10:12" x14ac:dyDescent="0.25">
      <c r="J66">
        <v>5500</v>
      </c>
      <c r="L66">
        <v>8000</v>
      </c>
    </row>
    <row r="67" spans="10:12" x14ac:dyDescent="0.25">
      <c r="J67">
        <f>J65/J66</f>
        <v>5.7454545454545453E-2</v>
      </c>
    </row>
    <row r="68" spans="10:12" x14ac:dyDescent="0.25">
      <c r="J68">
        <v>3.95E-2</v>
      </c>
    </row>
    <row r="71" spans="10:12" x14ac:dyDescent="0.25">
      <c r="J71">
        <v>5.859375E-2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Webb</dc:creator>
  <cp:lastModifiedBy>Graham Webb</cp:lastModifiedBy>
  <dcterms:created xsi:type="dcterms:W3CDTF">2019-03-05T09:46:08Z</dcterms:created>
  <dcterms:modified xsi:type="dcterms:W3CDTF">2019-03-13T17:10:54Z</dcterms:modified>
</cp:coreProperties>
</file>