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2995" windowHeight="11445" tabRatio="643" activeTab="5"/>
  </bookViews>
  <sheets>
    <sheet name="Carrier1-500-CO2" sheetId="23" r:id="rId1"/>
    <sheet name="Carrier1-500-Air" sheetId="22" r:id="rId2"/>
    <sheet name="Trace 300" sheetId="19" r:id="rId3"/>
    <sheet name="Trace 50" sheetId="18" r:id="rId4"/>
    <sheet name="Carrier1-50-Air" sheetId="17" r:id="rId5"/>
    <sheet name="Carrier1-50-CO2" sheetId="24" r:id="rId6"/>
    <sheet name="Carrier1-5-Air Check Not used" sheetId="21" r:id="rId7"/>
    <sheet name="Carrier1-5-Air" sheetId="16" r:id="rId8"/>
    <sheet name="Carrier2-50-Air" sheetId="13" r:id="rId9"/>
  </sheets>
  <calcPr calcId="145621"/>
</workbook>
</file>

<file path=xl/calcChain.xml><?xml version="1.0" encoding="utf-8"?>
<calcChain xmlns="http://schemas.openxmlformats.org/spreadsheetml/2006/main">
  <c r="M11" i="24" l="1"/>
  <c r="N11" i="24" s="1"/>
  <c r="J11" i="24" s="1"/>
  <c r="K11" i="24" s="1"/>
  <c r="L11" i="24" s="1"/>
  <c r="Q11" i="24"/>
  <c r="N24" i="24"/>
  <c r="N23" i="24"/>
  <c r="N22" i="24"/>
  <c r="V16" i="24"/>
  <c r="V15" i="24"/>
  <c r="Q10" i="24"/>
  <c r="M10" i="24"/>
  <c r="N10" i="24" s="1"/>
  <c r="J10" i="24" s="1"/>
  <c r="K10" i="24" s="1"/>
  <c r="L10" i="24" s="1"/>
  <c r="Q9" i="24"/>
  <c r="M9" i="24"/>
  <c r="N9" i="24" s="1"/>
  <c r="J9" i="24" s="1"/>
  <c r="K9" i="24" s="1"/>
  <c r="L9" i="24" s="1"/>
  <c r="Q8" i="24"/>
  <c r="M8" i="24"/>
  <c r="N8" i="24" s="1"/>
  <c r="J8" i="24" s="1"/>
  <c r="K8" i="24" s="1"/>
  <c r="L8" i="24" s="1"/>
  <c r="Q7" i="24"/>
  <c r="M7" i="24"/>
  <c r="N7" i="24" s="1"/>
  <c r="J7" i="24" s="1"/>
  <c r="K7" i="24" s="1"/>
  <c r="L7" i="24" s="1"/>
  <c r="Q6" i="24"/>
  <c r="M6" i="24"/>
  <c r="N6" i="24" s="1"/>
  <c r="Q5" i="24"/>
  <c r="M5" i="24"/>
  <c r="N5" i="24" s="1"/>
  <c r="J5" i="24" s="1"/>
  <c r="K5" i="24" s="1"/>
  <c r="T11" i="24" l="1"/>
  <c r="J6" i="24"/>
  <c r="K6" i="24" s="1"/>
  <c r="T10" i="24"/>
  <c r="L5" i="24"/>
  <c r="T7" i="24"/>
  <c r="T8" i="24"/>
  <c r="T5" i="24"/>
  <c r="T9" i="24"/>
  <c r="N10" i="23"/>
  <c r="N9" i="23"/>
  <c r="N8" i="23"/>
  <c r="N7" i="23"/>
  <c r="N6" i="23"/>
  <c r="N5" i="23"/>
  <c r="V15" i="23"/>
  <c r="V16" i="23"/>
  <c r="M6" i="23"/>
  <c r="M7" i="23"/>
  <c r="M8" i="23"/>
  <c r="M9" i="23"/>
  <c r="M10" i="23"/>
  <c r="M5" i="23"/>
  <c r="N24" i="23"/>
  <c r="N23" i="23"/>
  <c r="N22" i="23"/>
  <c r="Q10" i="23"/>
  <c r="Q9" i="23"/>
  <c r="Q8" i="23"/>
  <c r="Q7" i="23"/>
  <c r="Q6" i="23"/>
  <c r="Q5" i="23"/>
  <c r="N24" i="22"/>
  <c r="N23" i="22"/>
  <c r="N22" i="22"/>
  <c r="Q10" i="22"/>
  <c r="Q9" i="22"/>
  <c r="Q8" i="22"/>
  <c r="L8" i="22"/>
  <c r="Q7" i="22"/>
  <c r="L7" i="22"/>
  <c r="Q6" i="22"/>
  <c r="L6" i="22"/>
  <c r="Q5" i="22"/>
  <c r="L5" i="22"/>
  <c r="L6" i="24" l="1"/>
  <c r="T6" i="24"/>
  <c r="O18" i="24"/>
  <c r="O19" i="24"/>
  <c r="R6" i="24" s="1"/>
  <c r="U6" i="24" s="1"/>
  <c r="J6" i="23"/>
  <c r="K6" i="23" s="1"/>
  <c r="L6" i="23" s="1"/>
  <c r="J5" i="23"/>
  <c r="K5" i="23" s="1"/>
  <c r="T5" i="23" s="1"/>
  <c r="J10" i="23"/>
  <c r="K10" i="23" s="1"/>
  <c r="L10" i="23" s="1"/>
  <c r="J9" i="23"/>
  <c r="K9" i="23" s="1"/>
  <c r="J8" i="23"/>
  <c r="K8" i="23" s="1"/>
  <c r="L8" i="23" s="1"/>
  <c r="J7" i="23"/>
  <c r="K7" i="23" s="1"/>
  <c r="L7" i="23" s="1"/>
  <c r="T7" i="22"/>
  <c r="T5" i="22"/>
  <c r="T8" i="22"/>
  <c r="T6" i="22"/>
  <c r="T9" i="22"/>
  <c r="O18" i="22"/>
  <c r="L9" i="22"/>
  <c r="O19" i="22"/>
  <c r="L10" i="22"/>
  <c r="T10" i="22"/>
  <c r="K6" i="18"/>
  <c r="K7" i="18"/>
  <c r="K8" i="18"/>
  <c r="K9" i="18"/>
  <c r="K10" i="18"/>
  <c r="K11" i="18"/>
  <c r="K5" i="18"/>
  <c r="R5" i="24" l="1"/>
  <c r="U5" i="24" s="1"/>
  <c r="R11" i="24"/>
  <c r="U11" i="24" s="1"/>
  <c r="R7" i="24"/>
  <c r="U7" i="24" s="1"/>
  <c r="R8" i="24"/>
  <c r="U8" i="24" s="1"/>
  <c r="R9" i="24"/>
  <c r="U9" i="24" s="1"/>
  <c r="R10" i="24"/>
  <c r="U10" i="24" s="1"/>
  <c r="T6" i="23"/>
  <c r="T9" i="23"/>
  <c r="L9" i="23"/>
  <c r="T8" i="23"/>
  <c r="T7" i="23"/>
  <c r="T10" i="23"/>
  <c r="L5" i="23"/>
  <c r="O19" i="23"/>
  <c r="O18" i="23"/>
  <c r="R8" i="22"/>
  <c r="U8" i="22" s="1"/>
  <c r="R6" i="22"/>
  <c r="U6" i="22" s="1"/>
  <c r="R10" i="22"/>
  <c r="U10" i="22" s="1"/>
  <c r="R7" i="22"/>
  <c r="U7" i="22" s="1"/>
  <c r="R5" i="22"/>
  <c r="U5" i="22" s="1"/>
  <c r="R9" i="22"/>
  <c r="U9" i="22" s="1"/>
  <c r="N26" i="21"/>
  <c r="N25" i="21"/>
  <c r="N24" i="21"/>
  <c r="Q11" i="21"/>
  <c r="T11" i="21" s="1"/>
  <c r="L11" i="21"/>
  <c r="T10" i="21"/>
  <c r="Q10" i="21"/>
  <c r="L10" i="21"/>
  <c r="Q9" i="21"/>
  <c r="T9" i="21" s="1"/>
  <c r="L9" i="21"/>
  <c r="Q8" i="21"/>
  <c r="L8" i="21"/>
  <c r="Q7" i="21"/>
  <c r="Q6" i="21"/>
  <c r="Q5" i="21"/>
  <c r="R9" i="23" l="1"/>
  <c r="U9" i="23" s="1"/>
  <c r="R6" i="23"/>
  <c r="U6" i="23" s="1"/>
  <c r="R10" i="23"/>
  <c r="U10" i="23" s="1"/>
  <c r="R7" i="23"/>
  <c r="U7" i="23" s="1"/>
  <c r="R8" i="23"/>
  <c r="U8" i="23" s="1"/>
  <c r="R5" i="23"/>
  <c r="U5" i="23" s="1"/>
  <c r="T7" i="21"/>
  <c r="O20" i="21"/>
  <c r="O21" i="21"/>
  <c r="L5" i="21"/>
  <c r="T8" i="21"/>
  <c r="T5" i="21"/>
  <c r="T6" i="21"/>
  <c r="L6" i="21"/>
  <c r="L7" i="21"/>
  <c r="R9" i="21" l="1"/>
  <c r="U9" i="21" s="1"/>
  <c r="R5" i="21"/>
  <c r="U5" i="21" s="1"/>
  <c r="R10" i="21"/>
  <c r="U10" i="21" s="1"/>
  <c r="R6" i="21"/>
  <c r="U6" i="21" s="1"/>
  <c r="R7" i="21"/>
  <c r="U7" i="21" s="1"/>
  <c r="R8" i="21"/>
  <c r="U8" i="21" s="1"/>
  <c r="R11" i="21"/>
  <c r="U11" i="21" s="1"/>
  <c r="N26" i="19" l="1"/>
  <c r="N25" i="19"/>
  <c r="N24" i="19"/>
  <c r="O21" i="19"/>
  <c r="O20" i="19"/>
  <c r="R5" i="19" s="1"/>
  <c r="U5" i="19" s="1"/>
  <c r="Q11" i="19"/>
  <c r="T11" i="19" s="1"/>
  <c r="L11" i="19"/>
  <c r="Q10" i="19"/>
  <c r="T10" i="19" s="1"/>
  <c r="L10" i="19"/>
  <c r="Q9" i="19"/>
  <c r="T9" i="19" s="1"/>
  <c r="L9" i="19"/>
  <c r="Q8" i="19"/>
  <c r="T8" i="19" s="1"/>
  <c r="L8" i="19"/>
  <c r="Q7" i="19"/>
  <c r="T7" i="19" s="1"/>
  <c r="L7" i="19"/>
  <c r="Q6" i="19"/>
  <c r="T6" i="19" s="1"/>
  <c r="L6" i="19"/>
  <c r="Q5" i="19"/>
  <c r="T5" i="19" s="1"/>
  <c r="L5" i="19"/>
  <c r="R11" i="19" l="1"/>
  <c r="U11" i="19" s="1"/>
  <c r="R8" i="19"/>
  <c r="U8" i="19" s="1"/>
  <c r="R7" i="19"/>
  <c r="U7" i="19" s="1"/>
  <c r="R10" i="19"/>
  <c r="U10" i="19" s="1"/>
  <c r="R6" i="19"/>
  <c r="U6" i="19" s="1"/>
  <c r="R9" i="19"/>
  <c r="U9" i="19" s="1"/>
  <c r="N25" i="18"/>
  <c r="N24" i="18"/>
  <c r="Q11" i="18"/>
  <c r="T11" i="18" s="1"/>
  <c r="L11" i="18"/>
  <c r="Q10" i="18"/>
  <c r="T10" i="18" s="1"/>
  <c r="L10" i="18"/>
  <c r="Q9" i="18"/>
  <c r="T9" i="18" s="1"/>
  <c r="L9" i="18"/>
  <c r="Q8" i="18"/>
  <c r="Q7" i="18"/>
  <c r="Q6" i="18"/>
  <c r="Q5" i="18"/>
  <c r="L5" i="18"/>
  <c r="T5" i="18" l="1"/>
  <c r="T6" i="18"/>
  <c r="L6" i="18"/>
  <c r="O21" i="18"/>
  <c r="O20" i="18"/>
  <c r="T7" i="18"/>
  <c r="L7" i="18"/>
  <c r="T8" i="18"/>
  <c r="L8" i="18"/>
  <c r="N26" i="17"/>
  <c r="N25" i="17"/>
  <c r="N24" i="17"/>
  <c r="Q11" i="17"/>
  <c r="J11" i="17"/>
  <c r="K11" i="17" s="1"/>
  <c r="L11" i="17" s="1"/>
  <c r="Q10" i="17"/>
  <c r="J10" i="17"/>
  <c r="K10" i="17" s="1"/>
  <c r="L10" i="17" s="1"/>
  <c r="Q9" i="17"/>
  <c r="J9" i="17"/>
  <c r="K9" i="17" s="1"/>
  <c r="Q8" i="17"/>
  <c r="J8" i="17"/>
  <c r="K8" i="17" s="1"/>
  <c r="L8" i="17" s="1"/>
  <c r="Q7" i="17"/>
  <c r="J7" i="17"/>
  <c r="K7" i="17" s="1"/>
  <c r="L7" i="17" s="1"/>
  <c r="Q6" i="17"/>
  <c r="J6" i="17"/>
  <c r="K6" i="17" s="1"/>
  <c r="L6" i="17" s="1"/>
  <c r="Q5" i="17"/>
  <c r="J5" i="17"/>
  <c r="K5" i="17" s="1"/>
  <c r="Q11" i="16"/>
  <c r="T11" i="16" s="1"/>
  <c r="L11" i="16"/>
  <c r="R10" i="18" l="1"/>
  <c r="U10" i="18" s="1"/>
  <c r="R6" i="18"/>
  <c r="U6" i="18" s="1"/>
  <c r="R7" i="18"/>
  <c r="U7" i="18" s="1"/>
  <c r="R8" i="18"/>
  <c r="U8" i="18" s="1"/>
  <c r="R9" i="18"/>
  <c r="U9" i="18" s="1"/>
  <c r="R11" i="18"/>
  <c r="U11" i="18" s="1"/>
  <c r="R5" i="18"/>
  <c r="U5" i="18" s="1"/>
  <c r="T10" i="17"/>
  <c r="T7" i="17"/>
  <c r="O21" i="17"/>
  <c r="L5" i="17"/>
  <c r="O20" i="17"/>
  <c r="T5" i="17"/>
  <c r="T8" i="17"/>
  <c r="T11" i="17"/>
  <c r="T9" i="17"/>
  <c r="L9" i="17"/>
  <c r="T6" i="17"/>
  <c r="N26" i="16"/>
  <c r="N25" i="16"/>
  <c r="N24" i="16"/>
  <c r="Q10" i="16"/>
  <c r="L10" i="16"/>
  <c r="Q9" i="16"/>
  <c r="Q8" i="16"/>
  <c r="J8" i="16"/>
  <c r="K8" i="16" s="1"/>
  <c r="L8" i="16" s="1"/>
  <c r="Q7" i="16"/>
  <c r="J7" i="16"/>
  <c r="K7" i="16" s="1"/>
  <c r="L7" i="16" s="1"/>
  <c r="Q6" i="16"/>
  <c r="J6" i="16"/>
  <c r="K6" i="16" s="1"/>
  <c r="L6" i="16" s="1"/>
  <c r="Q5" i="16"/>
  <c r="J5" i="16"/>
  <c r="K5" i="16" s="1"/>
  <c r="J5" i="13"/>
  <c r="K5" i="13" s="1"/>
  <c r="L5" i="13" s="1"/>
  <c r="J6" i="13"/>
  <c r="K6" i="13" s="1"/>
  <c r="L6" i="13" s="1"/>
  <c r="J7" i="13"/>
  <c r="K7" i="13" s="1"/>
  <c r="L7" i="13" s="1"/>
  <c r="J8" i="13"/>
  <c r="K8" i="13" s="1"/>
  <c r="L8" i="13" s="1"/>
  <c r="J9" i="13"/>
  <c r="K9" i="13" s="1"/>
  <c r="L9" i="13" s="1"/>
  <c r="J10" i="13"/>
  <c r="K10" i="13" s="1"/>
  <c r="L10" i="13" s="1"/>
  <c r="J11" i="13"/>
  <c r="K11" i="13" s="1"/>
  <c r="L11" i="13" s="1"/>
  <c r="R6" i="17" l="1"/>
  <c r="U6" i="17" s="1"/>
  <c r="R7" i="17"/>
  <c r="U7" i="17" s="1"/>
  <c r="R8" i="17"/>
  <c r="U8" i="17" s="1"/>
  <c r="R10" i="17"/>
  <c r="U10" i="17" s="1"/>
  <c r="R9" i="17"/>
  <c r="U9" i="17" s="1"/>
  <c r="R11" i="17"/>
  <c r="U11" i="17" s="1"/>
  <c r="R5" i="17"/>
  <c r="U5" i="17" s="1"/>
  <c r="T10" i="16"/>
  <c r="T6" i="16"/>
  <c r="T8" i="16"/>
  <c r="T7" i="16"/>
  <c r="T5" i="16"/>
  <c r="O20" i="16"/>
  <c r="R11" i="16" s="1"/>
  <c r="U11" i="16" s="1"/>
  <c r="O21" i="16"/>
  <c r="L5" i="16"/>
  <c r="L9" i="16"/>
  <c r="T9" i="16"/>
  <c r="O20" i="13"/>
  <c r="N26" i="13"/>
  <c r="N25" i="13"/>
  <c r="N24" i="13"/>
  <c r="Q11" i="13"/>
  <c r="T11" i="13" s="1"/>
  <c r="Q10" i="13"/>
  <c r="T10" i="13" s="1"/>
  <c r="Q9" i="13"/>
  <c r="T9" i="13" s="1"/>
  <c r="Q8" i="13"/>
  <c r="T8" i="13" s="1"/>
  <c r="Q7" i="13"/>
  <c r="T7" i="13" s="1"/>
  <c r="Q6" i="13"/>
  <c r="T6" i="13" s="1"/>
  <c r="Q5" i="13"/>
  <c r="T5" i="13" s="1"/>
  <c r="R5" i="16" l="1"/>
  <c r="U5" i="16" s="1"/>
  <c r="R7" i="16"/>
  <c r="U7" i="16" s="1"/>
  <c r="R6" i="16"/>
  <c r="U6" i="16" s="1"/>
  <c r="R10" i="16"/>
  <c r="U10" i="16" s="1"/>
  <c r="R9" i="16"/>
  <c r="U9" i="16" s="1"/>
  <c r="R8" i="16"/>
  <c r="U8" i="16" s="1"/>
  <c r="O21" i="13"/>
  <c r="R8" i="13" s="1"/>
  <c r="U8" i="13" s="1"/>
  <c r="R9" i="13" l="1"/>
  <c r="U9" i="13" s="1"/>
  <c r="R11" i="13"/>
  <c r="U11" i="13" s="1"/>
  <c r="R5" i="13"/>
  <c r="U5" i="13" s="1"/>
  <c r="R6" i="13"/>
  <c r="U6" i="13" s="1"/>
  <c r="R7" i="13"/>
  <c r="U7" i="13" s="1"/>
  <c r="R10" i="13"/>
  <c r="U10" i="13" s="1"/>
</calcChain>
</file>

<file path=xl/sharedStrings.xml><?xml version="1.0" encoding="utf-8"?>
<sst xmlns="http://schemas.openxmlformats.org/spreadsheetml/2006/main" count="893" uniqueCount="112">
  <si>
    <t>Hi-tec</t>
  </si>
  <si>
    <t>Calibration</t>
  </si>
  <si>
    <t>names</t>
  </si>
  <si>
    <t>A</t>
  </si>
  <si>
    <t>Bx</t>
  </si>
  <si>
    <t>Cx^2</t>
  </si>
  <si>
    <t>Dx^3</t>
  </si>
  <si>
    <t>Calib Temp Deg C</t>
  </si>
  <si>
    <t>Calib Press Mbars</t>
  </si>
  <si>
    <t>Carrier 2</t>
  </si>
  <si>
    <t>Air</t>
  </si>
  <si>
    <t>Date</t>
  </si>
  <si>
    <t>GMU</t>
  </si>
  <si>
    <t>Froude</t>
  </si>
  <si>
    <t>EnFlo_Tunnel</t>
  </si>
  <si>
    <t>Image</t>
  </si>
  <si>
    <t>NPL</t>
  </si>
  <si>
    <t>Therm</t>
  </si>
  <si>
    <t>Source</t>
  </si>
  <si>
    <t>Interval</t>
  </si>
  <si>
    <t>Meas Q</t>
  </si>
  <si>
    <t>Meas Volt</t>
  </si>
  <si>
    <t>Atmos_Press</t>
  </si>
  <si>
    <t>Master_Reference</t>
  </si>
  <si>
    <t>Pressure</t>
  </si>
  <si>
    <t>Seconds</t>
  </si>
  <si>
    <t>Start</t>
  </si>
  <si>
    <t>Gas</t>
  </si>
  <si>
    <t>Reading</t>
  </si>
  <si>
    <t>End</t>
  </si>
  <si>
    <t>Used</t>
  </si>
  <si>
    <t>Flowrate</t>
  </si>
  <si>
    <t>Time</t>
  </si>
  <si>
    <t>of</t>
  </si>
  <si>
    <t>Measurement</t>
  </si>
  <si>
    <t>since</t>
  </si>
  <si>
    <t>Carrier 1</t>
  </si>
  <si>
    <t>Commenced</t>
  </si>
  <si>
    <t>1st Jan</t>
  </si>
  <si>
    <t>% err.</t>
  </si>
  <si>
    <t>cubic</t>
  </si>
  <si>
    <t>linear</t>
  </si>
  <si>
    <t>cubit</t>
  </si>
  <si>
    <t>fit</t>
  </si>
  <si>
    <t>Very Low</t>
  </si>
  <si>
    <t>Low</t>
  </si>
  <si>
    <t>bubble flow 0.02 - 6l/min</t>
  </si>
  <si>
    <t xml:space="preserve">Using domestic gas meter with a 1m long  22mm cooper pipe upstream to avoid jetting into meter </t>
  </si>
  <si>
    <t>Trace</t>
  </si>
  <si>
    <t>bubble flow 1-250cc</t>
  </si>
  <si>
    <t>Propane</t>
  </si>
  <si>
    <t>50 ml/min</t>
  </si>
  <si>
    <t>300 ml/min</t>
  </si>
  <si>
    <t>High</t>
  </si>
  <si>
    <t>Bubble</t>
  </si>
  <si>
    <t>FID</t>
  </si>
  <si>
    <t>Calib</t>
  </si>
  <si>
    <t>Factors</t>
  </si>
  <si>
    <t>Corrrected reading</t>
  </si>
  <si>
    <t>Qtrace</t>
  </si>
  <si>
    <t>FF (C)</t>
  </si>
  <si>
    <t>Cppm</t>
  </si>
  <si>
    <t>Hi-Tec/FID</t>
  </si>
  <si>
    <t>Q</t>
  </si>
  <si>
    <t>c'/C</t>
  </si>
  <si>
    <t>C</t>
  </si>
  <si>
    <t>Multi Run</t>
  </si>
  <si>
    <t>File</t>
  </si>
  <si>
    <t>No Of</t>
  </si>
  <si>
    <t>Flow</t>
  </si>
  <si>
    <t>Inst</t>
  </si>
  <si>
    <t>Clean_Air</t>
  </si>
  <si>
    <t>From</t>
  </si>
  <si>
    <t>Mean</t>
  </si>
  <si>
    <t>Variance</t>
  </si>
  <si>
    <t>Hi-Tec</t>
  </si>
  <si>
    <t>%</t>
  </si>
  <si>
    <t>Standard Error</t>
  </si>
  <si>
    <t>Start Time</t>
  </si>
  <si>
    <t>c^2</t>
  </si>
  <si>
    <t>Dem Volt</t>
  </si>
  <si>
    <t>Dem Strength</t>
  </si>
  <si>
    <t>Meas Strength</t>
  </si>
  <si>
    <t>Drift</t>
  </si>
  <si>
    <t>l/min</t>
  </si>
  <si>
    <t>in Mean</t>
  </si>
  <si>
    <t>Error</t>
  </si>
  <si>
    <t>Filename</t>
  </si>
  <si>
    <t>Blocks</t>
  </si>
  <si>
    <t>14:08 on 03-02-2015</t>
  </si>
  <si>
    <t>Trace_50_ FID_Calib_25.xls</t>
  </si>
  <si>
    <t>FF_Ch0_03-02-2015_4.xls</t>
  </si>
  <si>
    <t>FF [C]</t>
  </si>
  <si>
    <t>FF_Ch1_03-02-2015_4.xls</t>
  </si>
  <si>
    <t>FF [C1]</t>
  </si>
  <si>
    <t>See correction below</t>
  </si>
  <si>
    <t>Calculated</t>
  </si>
  <si>
    <t>Carrier</t>
  </si>
  <si>
    <t>14:18 on 16-03-2015</t>
  </si>
  <si>
    <t>Carrier_500_FID_Calib_1.xls</t>
  </si>
  <si>
    <t>FF_Ch0_16-03-2015_4.xls</t>
  </si>
  <si>
    <t>Flowrate Using FFID</t>
  </si>
  <si>
    <t>Gas Factor</t>
  </si>
  <si>
    <t>x</t>
  </si>
  <si>
    <t>y</t>
  </si>
  <si>
    <t>CO2</t>
  </si>
  <si>
    <t>Hi-Tec calculator output for F-201AC</t>
  </si>
  <si>
    <t>voltage span fraction</t>
  </si>
  <si>
    <t>(%)</t>
  </si>
  <si>
    <t>Air:CO2 factor</t>
  </si>
  <si>
    <t>from cubic fit to Hi-Tec calcs</t>
  </si>
  <si>
    <t>using gas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</si>
</sst>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'Carrier1-500-CO2'!$E$5:$E$10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'Carrier1-500-CO2'!$K$5:$K$10</c:f>
              <c:numCache>
                <c:formatCode>General</c:formatCode>
                <c:ptCount val="6"/>
                <c:pt idx="0">
                  <c:v>37.237589200829383</c:v>
                </c:pt>
                <c:pt idx="1">
                  <c:v>74.327670164490456</c:v>
                </c:pt>
                <c:pt idx="2">
                  <c:v>147.30845105925653</c:v>
                </c:pt>
                <c:pt idx="3">
                  <c:v>220.07499090419975</c:v>
                </c:pt>
                <c:pt idx="4">
                  <c:v>293.24235297988372</c:v>
                </c:pt>
                <c:pt idx="5">
                  <c:v>365.8417656993966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7888"/>
        <c:axId val="70448256"/>
      </c:scatterChart>
      <c:valAx>
        <c:axId val="7043788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0448256"/>
        <c:crosses val="autoZero"/>
        <c:crossBetween val="midCat"/>
      </c:valAx>
      <c:valAx>
        <c:axId val="704482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043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'Carrier1-5-Air'!$E$5:$E$11</c:f>
              <c:numCache>
                <c:formatCode>General</c:formatCode>
                <c:ptCount val="7"/>
                <c:pt idx="0">
                  <c:v>4.5743999999999998</c:v>
                </c:pt>
                <c:pt idx="1">
                  <c:v>3.7168000000000001</c:v>
                </c:pt>
                <c:pt idx="2">
                  <c:v>2.8001</c:v>
                </c:pt>
                <c:pt idx="3">
                  <c:v>1.8549</c:v>
                </c:pt>
                <c:pt idx="4">
                  <c:v>0.91120000000000001</c:v>
                </c:pt>
                <c:pt idx="5">
                  <c:v>0.53500000000000003</c:v>
                </c:pt>
                <c:pt idx="6">
                  <c:v>0.22700000000000001</c:v>
                </c:pt>
              </c:numCache>
            </c:numRef>
          </c:xVal>
          <c:yVal>
            <c:numRef>
              <c:f>'Carrier1-5-Air'!$K$5:$K$11</c:f>
              <c:numCache>
                <c:formatCode>General</c:formatCode>
                <c:ptCount val="7"/>
                <c:pt idx="0">
                  <c:v>4.9641087857639539</c:v>
                </c:pt>
                <c:pt idx="1">
                  <c:v>4.0037746023192726</c:v>
                </c:pt>
                <c:pt idx="2">
                  <c:v>2.9966636336062495</c:v>
                </c:pt>
                <c:pt idx="3">
                  <c:v>2.0118622363020218</c:v>
                </c:pt>
                <c:pt idx="4">
                  <c:v>1.0129999999999999</c:v>
                </c:pt>
                <c:pt idx="5">
                  <c:v>0.59199999999999997</c:v>
                </c:pt>
                <c:pt idx="6">
                  <c:v>0.24510000000000001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7616"/>
        <c:axId val="75662080"/>
      </c:scatterChart>
      <c:valAx>
        <c:axId val="7564761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5662080"/>
        <c:crosses val="autoZero"/>
        <c:crossBetween val="midCat"/>
      </c:valAx>
      <c:valAx>
        <c:axId val="756620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564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3.6208442694663168E-2"/>
                  <c:y val="0.4311340769903762"/>
                </c:manualLayout>
              </c:layout>
              <c:numFmt formatCode="#,##0.000000" sourceLinked="0"/>
            </c:trendlineLbl>
          </c:trendline>
          <c:xVal>
            <c:numRef>
              <c:f>'Carrier2-50-Air'!$E$5:$E$11</c:f>
              <c:numCache>
                <c:formatCode>General</c:formatCode>
                <c:ptCount val="7"/>
                <c:pt idx="0">
                  <c:v>4.6456999999999997</c:v>
                </c:pt>
                <c:pt idx="1">
                  <c:v>3.7711999999999999</c:v>
                </c:pt>
                <c:pt idx="2">
                  <c:v>2.8331</c:v>
                </c:pt>
                <c:pt idx="3">
                  <c:v>1.8681000000000001</c:v>
                </c:pt>
                <c:pt idx="4">
                  <c:v>0.92059999999999997</c:v>
                </c:pt>
                <c:pt idx="5">
                  <c:v>0.46400000000000002</c:v>
                </c:pt>
                <c:pt idx="6">
                  <c:v>0.25641999999999998</c:v>
                </c:pt>
              </c:numCache>
            </c:numRef>
          </c:xVal>
          <c:yVal>
            <c:numRef>
              <c:f>'Carrier2-50-Air'!$K$5:$K$11</c:f>
              <c:numCache>
                <c:formatCode>General</c:formatCode>
                <c:ptCount val="7"/>
                <c:pt idx="0">
                  <c:v>49.913723375573689</c:v>
                </c:pt>
                <c:pt idx="1">
                  <c:v>39.949443882708927</c:v>
                </c:pt>
                <c:pt idx="2">
                  <c:v>30.016177957532921</c:v>
                </c:pt>
                <c:pt idx="3">
                  <c:v>20.009436823834132</c:v>
                </c:pt>
                <c:pt idx="4">
                  <c:v>9.9898887765407842</c:v>
                </c:pt>
                <c:pt idx="5">
                  <c:v>5.0556117290192111</c:v>
                </c:pt>
                <c:pt idx="6">
                  <c:v>2.7098078867531203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9168"/>
        <c:axId val="76865920"/>
      </c:scatterChart>
      <c:valAx>
        <c:axId val="7683916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6865920"/>
        <c:crosses val="autoZero"/>
        <c:crossBetween val="midCat"/>
      </c:valAx>
      <c:valAx>
        <c:axId val="76865920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68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'Carrier1-500-CO2'!$S$15:$S$19</c:f>
              <c:numCache>
                <c:formatCode>General</c:formatCode>
                <c:ptCount val="5"/>
                <c:pt idx="0">
                  <c:v>1.36</c:v>
                </c:pt>
                <c:pt idx="1">
                  <c:v>1.3620000000000001</c:v>
                </c:pt>
                <c:pt idx="2">
                  <c:v>1.3620000000000001</c:v>
                </c:pt>
                <c:pt idx="3">
                  <c:v>1.357</c:v>
                </c:pt>
                <c:pt idx="4">
                  <c:v>1.3440000000000001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5216"/>
        <c:axId val="75066752"/>
      </c:scatterChart>
      <c:valAx>
        <c:axId val="75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66752"/>
        <c:crosses val="autoZero"/>
        <c:crossBetween val="midCat"/>
      </c:valAx>
      <c:valAx>
        <c:axId val="75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6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'Carrier1-500-Air'!$E$5:$E$10</c:f>
              <c:numCache>
                <c:formatCode>General</c:formatCode>
                <c:ptCount val="6"/>
                <c:pt idx="0">
                  <c:v>0.27842</c:v>
                </c:pt>
                <c:pt idx="1">
                  <c:v>0.54969999999999997</c:v>
                </c:pt>
                <c:pt idx="2">
                  <c:v>1.1116999999999999</c:v>
                </c:pt>
                <c:pt idx="3">
                  <c:v>1.6887000000000001</c:v>
                </c:pt>
                <c:pt idx="4">
                  <c:v>2.2766000000000002</c:v>
                </c:pt>
                <c:pt idx="5">
                  <c:v>2.8662000000000001</c:v>
                </c:pt>
              </c:numCache>
            </c:numRef>
          </c:xVal>
          <c:yVal>
            <c:numRef>
              <c:f>'Carrier1-500-Air'!$K$5:$K$10</c:f>
              <c:numCache>
                <c:formatCode>General</c:formatCode>
                <c:ptCount val="6"/>
                <c:pt idx="0">
                  <c:v>50.619</c:v>
                </c:pt>
                <c:pt idx="1">
                  <c:v>101.1001</c:v>
                </c:pt>
                <c:pt idx="2">
                  <c:v>200.5779</c:v>
                </c:pt>
                <c:pt idx="3">
                  <c:v>299.8417</c:v>
                </c:pt>
                <c:pt idx="4">
                  <c:v>399.52</c:v>
                </c:pt>
                <c:pt idx="5">
                  <c:v>498.00900000000001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0464"/>
        <c:axId val="75152384"/>
      </c:scatterChart>
      <c:valAx>
        <c:axId val="7515046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5152384"/>
        <c:crosses val="autoZero"/>
        <c:crossBetween val="midCat"/>
      </c:valAx>
      <c:valAx>
        <c:axId val="751523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515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300'!$E$5:$E$11</c:f>
              <c:numCache>
                <c:formatCode>General</c:formatCode>
                <c:ptCount val="7"/>
                <c:pt idx="0">
                  <c:v>4.1576000000000004</c:v>
                </c:pt>
                <c:pt idx="1">
                  <c:v>3.3132000000000001</c:v>
                </c:pt>
                <c:pt idx="2">
                  <c:v>2.4514999999999998</c:v>
                </c:pt>
                <c:pt idx="3">
                  <c:v>1.5898000000000001</c:v>
                </c:pt>
                <c:pt idx="4">
                  <c:v>0.7591</c:v>
                </c:pt>
                <c:pt idx="5">
                  <c:v>0.35659999999999997</c:v>
                </c:pt>
                <c:pt idx="6">
                  <c:v>0.25908999999999999</c:v>
                </c:pt>
              </c:numCache>
            </c:numRef>
          </c:xVal>
          <c:yVal>
            <c:numRef>
              <c:f>'Trace 300'!$K$5:$K$11</c:f>
              <c:numCache>
                <c:formatCode>General</c:formatCode>
                <c:ptCount val="7"/>
                <c:pt idx="0">
                  <c:v>0.25159999999999999</c:v>
                </c:pt>
                <c:pt idx="1">
                  <c:v>0.1996</c:v>
                </c:pt>
                <c:pt idx="2">
                  <c:v>0.14899999999999999</c:v>
                </c:pt>
                <c:pt idx="3">
                  <c:v>9.8169999999999993E-2</c:v>
                </c:pt>
                <c:pt idx="4">
                  <c:v>4.8000000000000001E-2</c:v>
                </c:pt>
                <c:pt idx="5">
                  <c:v>2.2950000000000002E-2</c:v>
                </c:pt>
                <c:pt idx="6">
                  <c:v>1.6789999999999999E-2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8384"/>
        <c:axId val="75250304"/>
      </c:scatterChart>
      <c:valAx>
        <c:axId val="75248384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5250304"/>
        <c:crosses val="autoZero"/>
        <c:crossBetween val="midCat"/>
      </c:valAx>
      <c:valAx>
        <c:axId val="752503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524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0.0000E+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'Trace 50'!$E$5:$E$11</c:f>
              <c:numCache>
                <c:formatCode>General</c:formatCode>
                <c:ptCount val="7"/>
                <c:pt idx="0">
                  <c:v>4.6458000000000004</c:v>
                </c:pt>
                <c:pt idx="1">
                  <c:v>3.4127999999999998</c:v>
                </c:pt>
                <c:pt idx="2">
                  <c:v>2.5579999999999998</c:v>
                </c:pt>
                <c:pt idx="3">
                  <c:v>1.6913</c:v>
                </c:pt>
                <c:pt idx="4">
                  <c:v>0.82979999999999998</c:v>
                </c:pt>
                <c:pt idx="5">
                  <c:v>0.40699999999999997</c:v>
                </c:pt>
                <c:pt idx="6">
                  <c:v>0.23885999999999999</c:v>
                </c:pt>
              </c:numCache>
            </c:numRef>
          </c:xVal>
          <c:yVal>
            <c:numRef>
              <c:f>'Trace 50'!$K$5:$K$11</c:f>
              <c:numCache>
                <c:formatCode>General</c:formatCode>
                <c:ptCount val="7"/>
                <c:pt idx="0">
                  <c:v>5.1339999999999997E-2</c:v>
                </c:pt>
                <c:pt idx="1">
                  <c:v>3.7350000000000001E-2</c:v>
                </c:pt>
                <c:pt idx="2">
                  <c:v>2.8150000000000001E-2</c:v>
                </c:pt>
                <c:pt idx="3">
                  <c:v>1.8669999999999999E-2</c:v>
                </c:pt>
                <c:pt idx="4">
                  <c:v>9.2669499999999978E-3</c:v>
                </c:pt>
                <c:pt idx="5">
                  <c:v>4.5363449999999998E-3</c:v>
                </c:pt>
                <c:pt idx="6">
                  <c:v>2.5606499999999998E-3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02688"/>
        <c:axId val="72804608"/>
      </c:scatterChart>
      <c:valAx>
        <c:axId val="7280268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2804608"/>
        <c:crosses val="autoZero"/>
        <c:crossBetween val="midCat"/>
      </c:valAx>
      <c:valAx>
        <c:axId val="728046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280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'Carrier1-50-Air'!$E$5:$E$11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'Carrier1-50-Air'!$K$5:$K$11</c:f>
              <c:numCache>
                <c:formatCode>General</c:formatCode>
                <c:ptCount val="7"/>
                <c:pt idx="0">
                  <c:v>49.854427820461332</c:v>
                </c:pt>
                <c:pt idx="1">
                  <c:v>39.865880370682042</c:v>
                </c:pt>
                <c:pt idx="2">
                  <c:v>29.972704296545501</c:v>
                </c:pt>
                <c:pt idx="3">
                  <c:v>19.989890820865877</c:v>
                </c:pt>
                <c:pt idx="4">
                  <c:v>9.9036193300538926</c:v>
                </c:pt>
                <c:pt idx="5">
                  <c:v>4.9398443029016859</c:v>
                </c:pt>
                <c:pt idx="6">
                  <c:v>2.6082561078351723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8528"/>
        <c:axId val="72844800"/>
      </c:scatterChart>
      <c:valAx>
        <c:axId val="72838528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2844800"/>
        <c:crosses val="autoZero"/>
        <c:crossBetween val="midCat"/>
      </c:valAx>
      <c:valAx>
        <c:axId val="72844800"/>
        <c:scaling>
          <c:orientation val="minMax"/>
          <c:max val="6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7283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6.26246719160105E-3"/>
                  <c:y val="-4.193824730242053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0.11426509186351706"/>
                  <c:y val="0.42618146689997083"/>
                </c:manualLayout>
              </c:layout>
              <c:numFmt formatCode="#,##0.000000" sourceLinked="0"/>
            </c:trendlineLbl>
          </c:trendline>
          <c:xVal>
            <c:numRef>
              <c:f>'Carrier1-50-CO2'!$E$5:$E$11</c:f>
              <c:numCache>
                <c:formatCode>General</c:formatCode>
                <c:ptCount val="7"/>
                <c:pt idx="0">
                  <c:v>4.6044</c:v>
                </c:pt>
                <c:pt idx="1">
                  <c:v>3.7225000000000001</c:v>
                </c:pt>
                <c:pt idx="2">
                  <c:v>2.7892999999999999</c:v>
                </c:pt>
                <c:pt idx="3">
                  <c:v>1.8388</c:v>
                </c:pt>
                <c:pt idx="4">
                  <c:v>0.89990000000000003</c:v>
                </c:pt>
                <c:pt idx="5">
                  <c:v>0.4481</c:v>
                </c:pt>
                <c:pt idx="6">
                  <c:v>0.24074000000000001</c:v>
                </c:pt>
              </c:numCache>
            </c:numRef>
          </c:xVal>
          <c:yVal>
            <c:numRef>
              <c:f>'Carrier1-50-CO2'!$K$5:$K$11</c:f>
              <c:numCache>
                <c:formatCode>General</c:formatCode>
                <c:ptCount val="7"/>
                <c:pt idx="0">
                  <c:v>37.037036604433155</c:v>
                </c:pt>
                <c:pt idx="1">
                  <c:v>29.440669098276352</c:v>
                </c:pt>
                <c:pt idx="2">
                  <c:v>22.06322682879091</c:v>
                </c:pt>
                <c:pt idx="3">
                  <c:v>14.703440841072876</c:v>
                </c:pt>
                <c:pt idx="4">
                  <c:v>7.292037667310562</c:v>
                </c:pt>
                <c:pt idx="5">
                  <c:v>3.6405667723806894</c:v>
                </c:pt>
                <c:pt idx="6">
                  <c:v>1.9231676916500595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4896"/>
        <c:axId val="120466816"/>
      </c:scatterChart>
      <c:valAx>
        <c:axId val="120464896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20466816"/>
        <c:crosses val="autoZero"/>
        <c:crossBetween val="midCat"/>
      </c:valAx>
      <c:valAx>
        <c:axId val="1204668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2046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backward val="10"/>
            <c:dispRSqr val="1"/>
            <c:dispEq val="1"/>
            <c:trendlineLbl>
              <c:layout>
                <c:manualLayout>
                  <c:x val="0.33733595800524935"/>
                  <c:y val="-0.62141987459900849"/>
                </c:manualLayout>
              </c:layout>
              <c:numFmt formatCode="0.000000E+00" sourceLinked="0"/>
            </c:trendlineLbl>
          </c:trendline>
          <c:xVal>
            <c:numRef>
              <c:f>'Carrier1-50-CO2'!$R$15:$R$19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'Carrier1-50-CO2'!$S$15:$S$19</c:f>
              <c:numCache>
                <c:formatCode>General</c:formatCode>
                <c:ptCount val="5"/>
                <c:pt idx="0">
                  <c:v>1.357</c:v>
                </c:pt>
                <c:pt idx="1">
                  <c:v>1.359</c:v>
                </c:pt>
                <c:pt idx="2">
                  <c:v>1.359</c:v>
                </c:pt>
                <c:pt idx="3">
                  <c:v>1.3540000000000001</c:v>
                </c:pt>
                <c:pt idx="4">
                  <c:v>1.341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0224"/>
        <c:axId val="120501760"/>
      </c:scatterChart>
      <c:valAx>
        <c:axId val="1205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01760"/>
        <c:crosses val="autoZero"/>
        <c:crossBetween val="midCat"/>
      </c:valAx>
      <c:valAx>
        <c:axId val="1205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0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351706036746"/>
          <c:y val="4.214129483814523E-2"/>
          <c:w val="0.86484492563429571"/>
          <c:h val="0.813151793525809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-0.18623600174978128"/>
                  <c:y val="-2.8252405949256341E-2"/>
                </c:manualLayout>
              </c:layout>
              <c:numFmt formatCode="#,##0.000000" sourceLinked="0"/>
            </c:trendlineLbl>
          </c:trendline>
          <c:trendline>
            <c:spPr>
              <a:ln>
                <a:solidFill>
                  <a:srgbClr val="C00000"/>
                </a:solidFill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4.2763998250218725E-2"/>
                  <c:y val="0.38378463108778071"/>
                </c:manualLayout>
              </c:layout>
              <c:numFmt formatCode="#,##0.000000" sourceLinked="0"/>
            </c:trendlineLbl>
          </c:trendline>
          <c:xVal>
            <c:numRef>
              <c:f>'Carrier1-5-Air Check Not used'!$E$5:$E$11</c:f>
              <c:numCache>
                <c:formatCode>General</c:formatCode>
                <c:ptCount val="7"/>
                <c:pt idx="0">
                  <c:v>4.5720000000000001</c:v>
                </c:pt>
                <c:pt idx="1">
                  <c:v>3.7218</c:v>
                </c:pt>
                <c:pt idx="2">
                  <c:v>2.7829999999999999</c:v>
                </c:pt>
                <c:pt idx="3">
                  <c:v>1.8374999999999999</c:v>
                </c:pt>
                <c:pt idx="4">
                  <c:v>0.90129999999999999</c:v>
                </c:pt>
                <c:pt idx="5">
                  <c:v>0.44969999999999999</c:v>
                </c:pt>
                <c:pt idx="6">
                  <c:v>0.22700000000000001</c:v>
                </c:pt>
              </c:numCache>
            </c:numRef>
          </c:xVal>
          <c:yVal>
            <c:numRef>
              <c:f>'Carrier1-5-Air Check Not used'!$K$5:$K$11</c:f>
              <c:numCache>
                <c:formatCode>General</c:formatCode>
                <c:ptCount val="7"/>
                <c:pt idx="0">
                  <c:v>4.9649999999999999</c:v>
                </c:pt>
                <c:pt idx="1">
                  <c:v>3.9860000000000002</c:v>
                </c:pt>
                <c:pt idx="2">
                  <c:v>3.0259999999999998</c:v>
                </c:pt>
                <c:pt idx="3">
                  <c:v>2.0059999999999998</c:v>
                </c:pt>
                <c:pt idx="4">
                  <c:v>0.99580000000000002</c:v>
                </c:pt>
                <c:pt idx="5">
                  <c:v>0.49740000000000001</c:v>
                </c:pt>
                <c:pt idx="6">
                  <c:v>0.24779999999999999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5600"/>
        <c:axId val="72991872"/>
      </c:scatterChart>
      <c:valAx>
        <c:axId val="72985600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2991872"/>
        <c:crosses val="autoZero"/>
        <c:crossBetween val="midCat"/>
      </c:valAx>
      <c:valAx>
        <c:axId val="729918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Flow rate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7298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47788</xdr:colOff>
      <xdr:row>19</xdr:row>
      <xdr:rowOff>28576</xdr:rowOff>
    </xdr:from>
    <xdr:to>
      <xdr:col>23</xdr:col>
      <xdr:colOff>542762</xdr:colOff>
      <xdr:row>42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413" y="3648076"/>
          <a:ext cx="4762174" cy="4352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52387</xdr:rowOff>
    </xdr:from>
    <xdr:to>
      <xdr:col>10</xdr:col>
      <xdr:colOff>276225</xdr:colOff>
      <xdr:row>26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14</xdr:row>
      <xdr:rowOff>4762</xdr:rowOff>
    </xdr:from>
    <xdr:to>
      <xdr:col>31</xdr:col>
      <xdr:colOff>238125</xdr:colOff>
      <xdr:row>28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403411</xdr:colOff>
      <xdr:row>25</xdr:row>
      <xdr:rowOff>78442</xdr:rowOff>
    </xdr:from>
    <xdr:to>
      <xdr:col>27</xdr:col>
      <xdr:colOff>255882</xdr:colOff>
      <xdr:row>84</xdr:row>
      <xdr:rowOff>115133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676" y="4840942"/>
          <a:ext cx="10352382" cy="11276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52387</xdr:rowOff>
    </xdr:from>
    <xdr:to>
      <xdr:col>10</xdr:col>
      <xdr:colOff>276225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18" sqref="Q18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20" width="9.140625" style="1"/>
    <col min="21" max="21" width="9.140625" style="1" customWidth="1"/>
    <col min="22" max="16384" width="9.140625" style="1"/>
  </cols>
  <sheetData>
    <row r="1" spans="1:24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96</v>
      </c>
      <c r="J1" s="1" t="s">
        <v>102</v>
      </c>
      <c r="K1" s="1" t="s">
        <v>96</v>
      </c>
      <c r="M1" s="1" t="s">
        <v>107</v>
      </c>
      <c r="N1" s="1" t="s">
        <v>109</v>
      </c>
    </row>
    <row r="2" spans="1:24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97</v>
      </c>
      <c r="K2" s="1" t="s">
        <v>97</v>
      </c>
      <c r="M2" s="1" t="s">
        <v>108</v>
      </c>
      <c r="N2" s="1" t="s">
        <v>110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4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101</v>
      </c>
      <c r="K3" s="1" t="s">
        <v>101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4" x14ac:dyDescent="0.25">
      <c r="I4" s="1" t="s">
        <v>10</v>
      </c>
    </row>
    <row r="5" spans="1:24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I5" s="1">
        <v>50.619</v>
      </c>
      <c r="J5" s="1">
        <f>1/N5</f>
        <v>0.73564450504414125</v>
      </c>
      <c r="K5" s="1">
        <f>I5*J5</f>
        <v>37.237589200829383</v>
      </c>
      <c r="L5" s="1">
        <f t="shared" ref="L5:L10" si="0">K5/D5</f>
        <v>0.74993986802357471</v>
      </c>
      <c r="M5" s="1">
        <f>100*E5/5</f>
        <v>5.5683999999999996</v>
      </c>
      <c r="N5" s="8">
        <f>$U$15+$U$16*M5+$U$17*M5^2+$U$18*M5^3</f>
        <v>1.3593522321491363</v>
      </c>
      <c r="Q5" s="1">
        <f t="shared" ref="Q5:Q10" si="1">N$18+N$19*E5+N$20*E5^2+N$21*E5^3</f>
        <v>37.411260249403959</v>
      </c>
      <c r="R5" s="1">
        <f t="shared" ref="R5:R10" si="2">$O$18+$O$19*E5</f>
        <v>39.673634944228986</v>
      </c>
      <c r="T5" s="1">
        <f>100*(Q5-$K5)/$K5</f>
        <v>0.46638639155165262</v>
      </c>
      <c r="U5" s="1">
        <f>100*(R5-$K5)/$K5</f>
        <v>6.5418997192904902</v>
      </c>
    </row>
    <row r="6" spans="1:24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I6" s="1">
        <v>101.1001</v>
      </c>
      <c r="J6" s="1">
        <f t="shared" ref="J6:J10" si="3">1/N6</f>
        <v>0.73518888868053001</v>
      </c>
      <c r="K6" s="1">
        <f t="shared" ref="K6:K10" si="4">I6*J6</f>
        <v>74.327670164490456</v>
      </c>
      <c r="L6" s="1">
        <f t="shared" si="0"/>
        <v>0.74773996147494859</v>
      </c>
      <c r="M6" s="1">
        <f t="shared" ref="M6:M10" si="5">100*E6/5</f>
        <v>10.994</v>
      </c>
      <c r="N6" s="8">
        <f t="shared" ref="N6:N10" si="6">$U$15+$U$16*M6+$U$17*M6^2+$U$18*M6^3</f>
        <v>1.3601946593544634</v>
      </c>
      <c r="O6" s="7"/>
      <c r="Q6" s="1">
        <f t="shared" si="1"/>
        <v>74.024140431435043</v>
      </c>
      <c r="R6" s="1">
        <f t="shared" si="2"/>
        <v>74.057022912593524</v>
      </c>
      <c r="T6" s="1">
        <f t="shared" ref="T6:U10" si="7">100*(Q6-$K6)/$K6</f>
        <v>-0.40836707565794556</v>
      </c>
      <c r="U6" s="1">
        <f>100*(R6-$K6)/$K6</f>
        <v>-0.36412718345399175</v>
      </c>
    </row>
    <row r="7" spans="1:24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I7" s="1">
        <v>200.5779</v>
      </c>
      <c r="J7" s="1">
        <f t="shared" si="3"/>
        <v>0.73442014827783386</v>
      </c>
      <c r="K7" s="1">
        <f t="shared" si="4"/>
        <v>147.30845105925653</v>
      </c>
      <c r="L7" s="1">
        <f t="shared" si="0"/>
        <v>0.73768012689201357</v>
      </c>
      <c r="M7" s="1">
        <f t="shared" si="5"/>
        <v>22.233999999999998</v>
      </c>
      <c r="N7" s="8">
        <f t="shared" si="6"/>
        <v>1.3616184173935493</v>
      </c>
      <c r="O7" s="7"/>
      <c r="Q7" s="1">
        <f t="shared" si="1"/>
        <v>147.40726826293493</v>
      </c>
      <c r="R7" s="1">
        <f t="shared" si="2"/>
        <v>145.28772196236082</v>
      </c>
      <c r="T7" s="1">
        <f t="shared" si="7"/>
        <v>6.7081829296173567E-2</v>
      </c>
      <c r="U7" s="1">
        <f>100*(R7-$K7)/$K7</f>
        <v>-1.371767255962012</v>
      </c>
    </row>
    <row r="8" spans="1:24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I8" s="1">
        <v>299.8417</v>
      </c>
      <c r="J8" s="1">
        <f t="shared" si="3"/>
        <v>0.73397059483120508</v>
      </c>
      <c r="K8" s="1">
        <f t="shared" si="4"/>
        <v>220.07499090419975</v>
      </c>
      <c r="L8" s="1">
        <f t="shared" si="0"/>
        <v>0.73430757505219235</v>
      </c>
      <c r="M8" s="1">
        <f t="shared" si="5"/>
        <v>33.774000000000001</v>
      </c>
      <c r="N8" s="8">
        <f t="shared" si="6"/>
        <v>1.3624524021019875</v>
      </c>
      <c r="O8" s="7"/>
      <c r="Q8" s="1">
        <f t="shared" si="1"/>
        <v>220.24000752756351</v>
      </c>
      <c r="R8" s="1">
        <f t="shared" si="2"/>
        <v>218.41959625366997</v>
      </c>
      <c r="T8" s="1">
        <f t="shared" si="7"/>
        <v>7.4981997130054559E-2</v>
      </c>
      <c r="U8" s="1">
        <f t="shared" si="7"/>
        <v>-0.75219571461910961</v>
      </c>
    </row>
    <row r="9" spans="1:24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I9" s="1">
        <v>399.52</v>
      </c>
      <c r="J9" s="1">
        <f t="shared" si="3"/>
        <v>0.73398666644944865</v>
      </c>
      <c r="K9" s="1">
        <f t="shared" si="4"/>
        <v>293.24235297988372</v>
      </c>
      <c r="L9" s="1">
        <f t="shared" si="0"/>
        <v>0.73344143190480571</v>
      </c>
      <c r="M9" s="1">
        <f t="shared" si="5"/>
        <v>45.532000000000004</v>
      </c>
      <c r="N9" s="8">
        <f t="shared" si="6"/>
        <v>1.3624225693871952</v>
      </c>
      <c r="O9" s="7"/>
      <c r="Q9" s="1">
        <f t="shared" si="1"/>
        <v>293.04902863066224</v>
      </c>
      <c r="R9" s="1">
        <f t="shared" si="2"/>
        <v>292.9329912204995</v>
      </c>
      <c r="T9" s="1">
        <f t="shared" si="7"/>
        <v>-6.5926475918963237E-2</v>
      </c>
      <c r="U9" s="1">
        <f t="shared" si="7"/>
        <v>-0.10549695712114235</v>
      </c>
    </row>
    <row r="10" spans="1:24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I10" s="1">
        <v>498.00900000000001</v>
      </c>
      <c r="J10" s="1">
        <f t="shared" si="3"/>
        <v>0.73460874341507199</v>
      </c>
      <c r="K10" s="1">
        <f t="shared" si="4"/>
        <v>365.8417656993966</v>
      </c>
      <c r="L10" s="1">
        <f t="shared" si="0"/>
        <v>0.73212866562749468</v>
      </c>
      <c r="M10" s="1">
        <f t="shared" si="5"/>
        <v>57.323999999999998</v>
      </c>
      <c r="N10" s="8">
        <f t="shared" si="6"/>
        <v>1.3612688508867576</v>
      </c>
      <c r="O10" s="7"/>
      <c r="Q10" s="1">
        <f t="shared" si="1"/>
        <v>365.90110095738379</v>
      </c>
      <c r="R10" s="1">
        <f t="shared" si="2"/>
        <v>367.66185271470374</v>
      </c>
      <c r="T10" s="1">
        <f t="shared" si="7"/>
        <v>1.621883107680509E-2</v>
      </c>
      <c r="U10" s="1">
        <f t="shared" si="7"/>
        <v>0.4975066233423604</v>
      </c>
    </row>
    <row r="13" spans="1:24" x14ac:dyDescent="0.25">
      <c r="N13" s="1" t="s">
        <v>40</v>
      </c>
      <c r="O13" s="1" t="s">
        <v>41</v>
      </c>
      <c r="R13" s="1" t="s">
        <v>106</v>
      </c>
      <c r="U13" s="1" t="s">
        <v>40</v>
      </c>
      <c r="V13" s="1" t="s">
        <v>41</v>
      </c>
    </row>
    <row r="14" spans="1:24" x14ac:dyDescent="0.25">
      <c r="R14" s="6" t="s">
        <v>103</v>
      </c>
      <c r="S14" s="6" t="s">
        <v>104</v>
      </c>
    </row>
    <row r="15" spans="1:24" x14ac:dyDescent="0.25">
      <c r="M15" s="1" t="s">
        <v>0</v>
      </c>
      <c r="N15" s="1" t="s">
        <v>36</v>
      </c>
      <c r="R15" s="1">
        <v>10</v>
      </c>
      <c r="S15" s="1">
        <v>1.36</v>
      </c>
      <c r="U15" s="8">
        <v>1.3584149999999999</v>
      </c>
      <c r="V15" s="1">
        <f>INTERCEPT(S15:S19,R15:R19)</f>
        <v>1.3657317073170734</v>
      </c>
      <c r="X15" s="1" t="s">
        <v>3</v>
      </c>
    </row>
    <row r="16" spans="1:24" x14ac:dyDescent="0.25">
      <c r="M16" s="1" t="s">
        <v>1</v>
      </c>
      <c r="N16" s="1" t="s">
        <v>53</v>
      </c>
      <c r="R16" s="1">
        <v>25</v>
      </c>
      <c r="S16" s="1">
        <v>1.3620000000000001</v>
      </c>
      <c r="U16" s="8">
        <v>1.7346080000000001E-4</v>
      </c>
      <c r="V16" s="1">
        <f>SLOPE(S15:S19,R15:R19)</f>
        <v>-1.6791744840525391E-4</v>
      </c>
      <c r="X16" s="1" t="s">
        <v>4</v>
      </c>
    </row>
    <row r="17" spans="1:24" x14ac:dyDescent="0.25">
      <c r="M17" s="1" t="s">
        <v>2</v>
      </c>
      <c r="N17" s="1" t="s">
        <v>105</v>
      </c>
      <c r="R17" s="1">
        <v>50</v>
      </c>
      <c r="S17" s="1">
        <v>1.3620000000000001</v>
      </c>
      <c r="U17" s="8">
        <v>-7.9187479999999995E-7</v>
      </c>
      <c r="X17" s="1" t="s">
        <v>5</v>
      </c>
    </row>
    <row r="18" spans="1:24" x14ac:dyDescent="0.25">
      <c r="M18" s="1" t="s">
        <v>3</v>
      </c>
      <c r="N18" s="1">
        <v>-1.1460729999999999</v>
      </c>
      <c r="O18" s="1">
        <f>INTERCEPT(K5:K10,E5:E10)</f>
        <v>4.3852875608905322</v>
      </c>
      <c r="R18" s="1">
        <v>75</v>
      </c>
      <c r="S18" s="1">
        <v>1.357</v>
      </c>
      <c r="U18" s="8">
        <v>-2.382283E-8</v>
      </c>
      <c r="X18" s="1" t="s">
        <v>6</v>
      </c>
    </row>
    <row r="19" spans="1:24" x14ac:dyDescent="0.25">
      <c r="A19" s="2"/>
      <c r="B19" s="3"/>
      <c r="M19" s="1" t="s">
        <v>4</v>
      </c>
      <c r="N19" s="1">
        <v>140.427718</v>
      </c>
      <c r="O19" s="1">
        <f>SLOPE(K5:K10,E5:E10)</f>
        <v>126.74501610278878</v>
      </c>
      <c r="R19" s="1">
        <v>100</v>
      </c>
      <c r="S19" s="1">
        <v>1.3440000000000001</v>
      </c>
    </row>
    <row r="20" spans="1:24" x14ac:dyDescent="0.25">
      <c r="A20" s="2"/>
      <c r="B20" s="3"/>
      <c r="M20" s="1" t="s">
        <v>5</v>
      </c>
      <c r="N20" s="1">
        <v>-7.2592949999999998</v>
      </c>
    </row>
    <row r="21" spans="1:24" x14ac:dyDescent="0.25">
      <c r="A21" s="2"/>
      <c r="B21" s="3"/>
      <c r="M21" s="1" t="s">
        <v>6</v>
      </c>
      <c r="N21" s="1">
        <v>1.027307</v>
      </c>
    </row>
    <row r="22" spans="1:24" x14ac:dyDescent="0.25">
      <c r="A22" s="2"/>
      <c r="B22" s="3"/>
      <c r="M22" s="1" t="s">
        <v>7</v>
      </c>
      <c r="N22" s="1">
        <f>AVERAGE(G5:G10)</f>
        <v>18.940549999999998</v>
      </c>
    </row>
    <row r="23" spans="1:24" x14ac:dyDescent="0.25">
      <c r="A23" s="2"/>
      <c r="B23" s="3"/>
      <c r="M23" s="1" t="s">
        <v>8</v>
      </c>
      <c r="N23" s="1">
        <f>AVERAGE(F5:F10)</f>
        <v>1014.9450000000001</v>
      </c>
    </row>
    <row r="24" spans="1:24" x14ac:dyDescent="0.25">
      <c r="A24" s="2"/>
      <c r="B24" s="3"/>
      <c r="M24" s="1" t="s">
        <v>11</v>
      </c>
      <c r="N24" s="2">
        <f>AVERAGE(A5:A10)</f>
        <v>42079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workbookViewId="0">
      <selection activeCell="C35" sqref="C35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K1" s="1" t="s">
        <v>96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K2" s="1" t="s">
        <v>97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K3" s="1" t="s">
        <v>101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42079</v>
      </c>
      <c r="B5" s="3">
        <v>0.60138888888888886</v>
      </c>
      <c r="C5" s="1">
        <v>3509360797</v>
      </c>
      <c r="D5" s="1">
        <v>49.6541</v>
      </c>
      <c r="E5" s="1">
        <v>0.27842</v>
      </c>
      <c r="F5" s="1">
        <v>1014.9450000000001</v>
      </c>
      <c r="G5" s="1">
        <v>18.9162</v>
      </c>
      <c r="H5" s="1">
        <v>470.81</v>
      </c>
      <c r="K5" s="1">
        <v>50.619</v>
      </c>
      <c r="L5" s="1">
        <f t="shared" ref="L5:L10" si="0">K5/D5</f>
        <v>1.0194324335754752</v>
      </c>
      <c r="Q5" s="1">
        <f t="shared" ref="Q5:Q10" si="1">N$18+N$19*E5+N$20*E5^2+N$21*E5^3</f>
        <v>50.859756834972394</v>
      </c>
      <c r="R5" s="1">
        <f t="shared" ref="R5:R10" si="2">$O$18+$O$19*E5</f>
        <v>53.978423360011568</v>
      </c>
      <c r="T5" s="1">
        <f>100*(Q5-$K5)/$K5</f>
        <v>0.47562542715659045</v>
      </c>
      <c r="U5" s="1">
        <f>100*(R5-$K5)/$K5</f>
        <v>6.6366845651071102</v>
      </c>
    </row>
    <row r="6" spans="1:21" x14ac:dyDescent="0.25">
      <c r="A6" s="2">
        <v>42079</v>
      </c>
      <c r="B6" s="3">
        <v>0.60277777777777775</v>
      </c>
      <c r="C6" s="1">
        <v>3509360893</v>
      </c>
      <c r="D6" s="1">
        <v>99.403099999999995</v>
      </c>
      <c r="E6" s="1">
        <v>0.54969999999999997</v>
      </c>
      <c r="F6" s="1">
        <v>1014.9450000000001</v>
      </c>
      <c r="G6" s="1">
        <v>18.918700000000001</v>
      </c>
      <c r="H6" s="1">
        <v>1451.547</v>
      </c>
      <c r="K6" s="1">
        <v>101.1001</v>
      </c>
      <c r="L6" s="1">
        <f t="shared" si="0"/>
        <v>1.0170719021841372</v>
      </c>
      <c r="Q6" s="1">
        <f t="shared" si="1"/>
        <v>100.67980813380446</v>
      </c>
      <c r="R6" s="1">
        <f t="shared" si="2"/>
        <v>100.80895703528427</v>
      </c>
      <c r="T6" s="1">
        <f t="shared" ref="T6:U10" si="3">100*(Q6-$K6)/$K6</f>
        <v>-0.41571854646586981</v>
      </c>
      <c r="U6" s="1">
        <f>100*(R6-$K6)/$K6</f>
        <v>-0.28797495226585529</v>
      </c>
    </row>
    <row r="7" spans="1:21" x14ac:dyDescent="0.25">
      <c r="A7" s="2">
        <v>42079</v>
      </c>
      <c r="B7" s="3">
        <v>0.60347222222222219</v>
      </c>
      <c r="C7" s="1">
        <v>3509360984</v>
      </c>
      <c r="D7" s="1">
        <v>199.69149999999999</v>
      </c>
      <c r="E7" s="1">
        <v>1.1116999999999999</v>
      </c>
      <c r="F7" s="1">
        <v>1014.9450000000001</v>
      </c>
      <c r="G7" s="1">
        <v>18.921199999999999</v>
      </c>
      <c r="H7" s="1">
        <v>653.6</v>
      </c>
      <c r="K7" s="1">
        <v>200.5779</v>
      </c>
      <c r="L7" s="1">
        <f t="shared" si="0"/>
        <v>1.0044388469213763</v>
      </c>
      <c r="Q7" s="1">
        <f t="shared" si="1"/>
        <v>200.71301958541824</v>
      </c>
      <c r="R7" s="1">
        <f t="shared" si="2"/>
        <v>197.825913410628</v>
      </c>
      <c r="T7" s="1">
        <f t="shared" si="3"/>
        <v>6.7365141133812784E-2</v>
      </c>
      <c r="U7" s="1">
        <f>100*(R7-$K7)/$K7</f>
        <v>-1.3720288174180681</v>
      </c>
    </row>
    <row r="8" spans="1:21" x14ac:dyDescent="0.25">
      <c r="A8" s="2">
        <v>42079</v>
      </c>
      <c r="B8" s="3">
        <v>0.60486111111111118</v>
      </c>
      <c r="C8" s="1">
        <v>3509361070</v>
      </c>
      <c r="D8" s="1">
        <v>299.70409999999998</v>
      </c>
      <c r="E8" s="1">
        <v>1.6887000000000001</v>
      </c>
      <c r="F8" s="1">
        <v>1014.9450000000001</v>
      </c>
      <c r="G8" s="1">
        <v>18.951499999999999</v>
      </c>
      <c r="H8" s="1">
        <v>1199.538</v>
      </c>
      <c r="K8" s="1">
        <v>299.8417</v>
      </c>
      <c r="L8" s="1">
        <f t="shared" si="0"/>
        <v>1.0004591195115449</v>
      </c>
      <c r="Q8" s="1">
        <f t="shared" si="1"/>
        <v>300.07318695878945</v>
      </c>
      <c r="R8" s="1">
        <f t="shared" si="2"/>
        <v>297.43229032979775</v>
      </c>
      <c r="T8" s="1">
        <f t="shared" si="3"/>
        <v>7.7203057076266027E-2</v>
      </c>
      <c r="U8" s="1">
        <f t="shared" si="3"/>
        <v>-0.80356056886091931</v>
      </c>
    </row>
    <row r="9" spans="1:21" x14ac:dyDescent="0.25">
      <c r="A9" s="2">
        <v>42079</v>
      </c>
      <c r="B9" s="3">
        <v>0.60625000000000007</v>
      </c>
      <c r="C9" s="1">
        <v>3509361193</v>
      </c>
      <c r="D9" s="1">
        <v>399.81700000000001</v>
      </c>
      <c r="E9" s="1">
        <v>2.2766000000000002</v>
      </c>
      <c r="F9" s="1">
        <v>1014.9450000000001</v>
      </c>
      <c r="G9" s="1">
        <v>18.9771</v>
      </c>
      <c r="H9" s="1">
        <v>1272.1590000000001</v>
      </c>
      <c r="K9" s="1">
        <v>399.52</v>
      </c>
      <c r="L9" s="1">
        <f t="shared" si="0"/>
        <v>0.99925716015076893</v>
      </c>
      <c r="Q9" s="1">
        <f t="shared" si="1"/>
        <v>399.25023098080368</v>
      </c>
      <c r="R9" s="1">
        <f t="shared" si="2"/>
        <v>398.92031284414747</v>
      </c>
      <c r="T9" s="1">
        <f t="shared" si="3"/>
        <v>-6.7523282738361876E-2</v>
      </c>
      <c r="U9" s="1">
        <f t="shared" si="3"/>
        <v>-0.15010191125663477</v>
      </c>
    </row>
    <row r="10" spans="1:21" x14ac:dyDescent="0.25">
      <c r="A10" s="2">
        <v>42079</v>
      </c>
      <c r="B10" s="3">
        <v>0.6069444444444444</v>
      </c>
      <c r="C10" s="1">
        <v>3509361261</v>
      </c>
      <c r="D10" s="1">
        <v>499.69600000000003</v>
      </c>
      <c r="E10" s="1">
        <v>2.8662000000000001</v>
      </c>
      <c r="F10" s="1">
        <v>1014.9450000000001</v>
      </c>
      <c r="G10" s="1">
        <v>18.958600000000001</v>
      </c>
      <c r="H10" s="1">
        <v>1748.383</v>
      </c>
      <c r="K10" s="1">
        <v>498.00900000000001</v>
      </c>
      <c r="L10" s="1">
        <f t="shared" si="0"/>
        <v>0.99662394735999482</v>
      </c>
      <c r="Q10" s="1">
        <f t="shared" si="1"/>
        <v>498.09171363869552</v>
      </c>
      <c r="R10" s="1">
        <f t="shared" si="2"/>
        <v>500.70180302013091</v>
      </c>
      <c r="T10" s="1">
        <f t="shared" si="3"/>
        <v>1.6608864236491501E-2</v>
      </c>
      <c r="U10" s="1">
        <f t="shared" si="3"/>
        <v>0.54071372608344337</v>
      </c>
    </row>
    <row r="13" spans="1:21" x14ac:dyDescent="0.25">
      <c r="N13" s="1" t="s">
        <v>40</v>
      </c>
      <c r="O13" s="1" t="s">
        <v>41</v>
      </c>
    </row>
    <row r="15" spans="1:21" x14ac:dyDescent="0.25">
      <c r="M15" s="1" t="s">
        <v>0</v>
      </c>
      <c r="N15" s="1" t="s">
        <v>36</v>
      </c>
    </row>
    <row r="16" spans="1:21" x14ac:dyDescent="0.25">
      <c r="M16" s="1" t="s">
        <v>1</v>
      </c>
      <c r="N16" s="1" t="s">
        <v>53</v>
      </c>
    </row>
    <row r="17" spans="1:34" x14ac:dyDescent="0.25">
      <c r="M17" s="1" t="s">
        <v>2</v>
      </c>
      <c r="N17" s="1" t="s">
        <v>10</v>
      </c>
    </row>
    <row r="18" spans="1:34" x14ac:dyDescent="0.25">
      <c r="M18" s="1" t="s">
        <v>3</v>
      </c>
      <c r="N18" s="1">
        <v>-1.5146139999999999</v>
      </c>
      <c r="O18" s="1">
        <f>INTERCEPT(K5:K10,E5:E10)</f>
        <v>5.9153255058777461</v>
      </c>
    </row>
    <row r="19" spans="1:34" x14ac:dyDescent="0.25">
      <c r="A19" s="2"/>
      <c r="B19" s="3"/>
      <c r="M19" s="1" t="s">
        <v>4</v>
      </c>
      <c r="N19" s="1">
        <v>190.558392</v>
      </c>
      <c r="O19" s="1">
        <f>SLOPE(K5:K10,E5:E10)</f>
        <v>172.62803625506007</v>
      </c>
    </row>
    <row r="20" spans="1:34" x14ac:dyDescent="0.25">
      <c r="A20" s="2"/>
      <c r="B20" s="3"/>
      <c r="M20" s="1" t="s">
        <v>5</v>
      </c>
      <c r="N20" s="1">
        <v>-9.1188660000000006</v>
      </c>
    </row>
    <row r="21" spans="1:34" x14ac:dyDescent="0.25">
      <c r="A21" s="2"/>
      <c r="B21" s="3"/>
      <c r="M21" s="1" t="s">
        <v>6</v>
      </c>
      <c r="N21" s="1">
        <v>1.2036070000000001</v>
      </c>
    </row>
    <row r="22" spans="1:34" x14ac:dyDescent="0.25">
      <c r="A22" s="2"/>
      <c r="B22" s="3"/>
      <c r="M22" s="1" t="s">
        <v>7</v>
      </c>
      <c r="N22" s="1">
        <f>AVERAGE(G5:G10)</f>
        <v>18.940549999999998</v>
      </c>
    </row>
    <row r="23" spans="1:34" x14ac:dyDescent="0.25">
      <c r="A23" s="2"/>
      <c r="B23" s="3"/>
      <c r="M23" s="1" t="s">
        <v>8</v>
      </c>
      <c r="N23" s="1">
        <f>AVERAGE(F5:F10)</f>
        <v>1014.9450000000001</v>
      </c>
    </row>
    <row r="24" spans="1:34" x14ac:dyDescent="0.25">
      <c r="A24" s="2"/>
      <c r="B24" s="3"/>
      <c r="M24" s="1" t="s">
        <v>11</v>
      </c>
      <c r="N24" s="2">
        <f>AVERAGE(A5:A10)</f>
        <v>42079</v>
      </c>
    </row>
    <row r="25" spans="1:34" x14ac:dyDescent="0.25">
      <c r="A25" s="2"/>
      <c r="B25" s="3"/>
    </row>
    <row r="30" spans="1:34" x14ac:dyDescent="0.25">
      <c r="A30" s="1" t="s">
        <v>11</v>
      </c>
      <c r="B30" s="1" t="s">
        <v>32</v>
      </c>
      <c r="C30" s="1" t="s">
        <v>25</v>
      </c>
      <c r="D30" s="1" t="s">
        <v>12</v>
      </c>
      <c r="E30" s="1" t="s">
        <v>12</v>
      </c>
      <c r="F30" s="1" t="s">
        <v>13</v>
      </c>
      <c r="G30" s="1" t="s">
        <v>14</v>
      </c>
      <c r="H30" s="1" t="s">
        <v>12</v>
      </c>
      <c r="I30" s="1" t="s">
        <v>59</v>
      </c>
      <c r="J30" s="1" t="s">
        <v>60</v>
      </c>
      <c r="K30" s="1" t="s">
        <v>60</v>
      </c>
      <c r="L30" s="1" t="s">
        <v>12</v>
      </c>
      <c r="M30" s="1" t="s">
        <v>12</v>
      </c>
      <c r="N30" s="1" t="s">
        <v>96</v>
      </c>
      <c r="O30" s="1" t="s">
        <v>12</v>
      </c>
      <c r="P30" s="1" t="s">
        <v>12</v>
      </c>
      <c r="Q30" s="1" t="s">
        <v>60</v>
      </c>
      <c r="R30" s="1" t="s">
        <v>61</v>
      </c>
      <c r="S30" s="1" t="s">
        <v>62</v>
      </c>
      <c r="T30" s="1" t="s">
        <v>63</v>
      </c>
      <c r="U30" s="1" t="s">
        <v>64</v>
      </c>
      <c r="V30" s="1" t="s">
        <v>60</v>
      </c>
      <c r="W30" s="1" t="s">
        <v>65</v>
      </c>
      <c r="X30" s="1" t="s">
        <v>66</v>
      </c>
      <c r="Y30" s="1" t="s">
        <v>67</v>
      </c>
      <c r="Z30" s="1" t="s">
        <v>12</v>
      </c>
      <c r="AA30" s="1" t="s">
        <v>12</v>
      </c>
      <c r="AB30" s="1" t="s">
        <v>60</v>
      </c>
      <c r="AC30" s="1" t="s">
        <v>68</v>
      </c>
      <c r="AD30" s="1" t="s">
        <v>69</v>
      </c>
      <c r="AE30" s="1" t="s">
        <v>70</v>
      </c>
      <c r="AF30" s="1" t="s">
        <v>12</v>
      </c>
      <c r="AG30" s="1" t="s">
        <v>71</v>
      </c>
      <c r="AH30" s="1" t="s">
        <v>96</v>
      </c>
    </row>
    <row r="31" spans="1:34" x14ac:dyDescent="0.25">
      <c r="A31" s="1" t="s">
        <v>33</v>
      </c>
      <c r="B31" s="1" t="s">
        <v>34</v>
      </c>
      <c r="C31" s="1" t="s">
        <v>35</v>
      </c>
      <c r="D31" s="1" t="s">
        <v>48</v>
      </c>
      <c r="E31" s="1" t="s">
        <v>48</v>
      </c>
      <c r="F31" s="1" t="s">
        <v>16</v>
      </c>
      <c r="G31" s="1" t="s">
        <v>17</v>
      </c>
      <c r="H31" s="1" t="s">
        <v>18</v>
      </c>
      <c r="I31" s="1" t="s">
        <v>72</v>
      </c>
      <c r="J31" s="1" t="s">
        <v>73</v>
      </c>
      <c r="K31" s="1" t="s">
        <v>74</v>
      </c>
      <c r="L31" s="1" t="s">
        <v>48</v>
      </c>
      <c r="M31" s="1" t="s">
        <v>36</v>
      </c>
      <c r="N31" s="1" t="s">
        <v>97</v>
      </c>
      <c r="O31" s="1" t="s">
        <v>18</v>
      </c>
      <c r="P31" s="1" t="s">
        <v>18</v>
      </c>
      <c r="Q31" s="1" t="s">
        <v>1</v>
      </c>
      <c r="R31" s="1" t="s">
        <v>75</v>
      </c>
      <c r="S31" s="1" t="s">
        <v>76</v>
      </c>
      <c r="T31" s="1" t="s">
        <v>18</v>
      </c>
      <c r="V31" s="1" t="s">
        <v>77</v>
      </c>
      <c r="W31" s="1" t="s">
        <v>76</v>
      </c>
      <c r="X31" s="1" t="s">
        <v>78</v>
      </c>
      <c r="Z31" s="1" t="s">
        <v>36</v>
      </c>
      <c r="AA31" s="1" t="s">
        <v>9</v>
      </c>
      <c r="AB31" s="1" t="s">
        <v>1</v>
      </c>
      <c r="AC31" s="1" t="s">
        <v>34</v>
      </c>
      <c r="AD31" s="1" t="s">
        <v>34</v>
      </c>
      <c r="AF31" s="1" t="s">
        <v>18</v>
      </c>
      <c r="AG31" s="1" t="s">
        <v>75</v>
      </c>
      <c r="AH31" s="1" t="s">
        <v>97</v>
      </c>
    </row>
    <row r="32" spans="1:34" x14ac:dyDescent="0.25">
      <c r="A32" s="1" t="s">
        <v>34</v>
      </c>
      <c r="B32" s="1" t="s">
        <v>37</v>
      </c>
      <c r="C32" s="1" t="s">
        <v>38</v>
      </c>
      <c r="D32" s="1" t="s">
        <v>20</v>
      </c>
      <c r="E32" s="1" t="s">
        <v>21</v>
      </c>
      <c r="F32" s="1" t="s">
        <v>22</v>
      </c>
      <c r="G32" s="1" t="s">
        <v>23</v>
      </c>
      <c r="H32" s="1" t="s">
        <v>24</v>
      </c>
      <c r="I32" s="1" t="s">
        <v>55</v>
      </c>
      <c r="J32" s="1" t="s">
        <v>65</v>
      </c>
      <c r="K32" s="1" t="s">
        <v>79</v>
      </c>
      <c r="L32" s="1" t="s">
        <v>80</v>
      </c>
      <c r="M32" s="1" t="s">
        <v>20</v>
      </c>
      <c r="N32" s="1" t="s">
        <v>31</v>
      </c>
      <c r="O32" s="1" t="s">
        <v>81</v>
      </c>
      <c r="P32" s="1" t="s">
        <v>82</v>
      </c>
      <c r="Q32" s="1" t="s">
        <v>83</v>
      </c>
      <c r="T32" s="1" t="s">
        <v>84</v>
      </c>
      <c r="V32" s="1" t="s">
        <v>85</v>
      </c>
      <c r="W32" s="1" t="s">
        <v>86</v>
      </c>
      <c r="Z32" s="1" t="s">
        <v>21</v>
      </c>
      <c r="AA32" s="1" t="s">
        <v>21</v>
      </c>
      <c r="AB32" s="1" t="s">
        <v>87</v>
      </c>
      <c r="AC32" s="1" t="s">
        <v>88</v>
      </c>
      <c r="AD32" s="1" t="s">
        <v>32</v>
      </c>
      <c r="AF32" s="1" t="s">
        <v>20</v>
      </c>
      <c r="AG32" s="1" t="s">
        <v>21</v>
      </c>
      <c r="AH32" s="1" t="s">
        <v>31</v>
      </c>
    </row>
    <row r="34" spans="1:34" x14ac:dyDescent="0.25">
      <c r="A34" s="2">
        <v>42079</v>
      </c>
      <c r="B34" s="3">
        <v>0.60138888888888886</v>
      </c>
      <c r="C34" s="1">
        <v>3509360797</v>
      </c>
      <c r="D34" s="1">
        <v>2.4992E-2</v>
      </c>
      <c r="E34" s="1">
        <v>2.2565</v>
      </c>
      <c r="F34" s="1">
        <v>1014.9450000000001</v>
      </c>
      <c r="G34" s="1">
        <v>18.9162</v>
      </c>
      <c r="H34" s="1">
        <v>470.81</v>
      </c>
      <c r="I34" s="1">
        <v>2.4516E-2</v>
      </c>
      <c r="J34" s="1">
        <v>493.72800000000001</v>
      </c>
      <c r="K34" s="1">
        <v>36.988599999999998</v>
      </c>
      <c r="L34" s="1">
        <v>2.2572999999999999</v>
      </c>
      <c r="M34" s="1">
        <v>49.6541</v>
      </c>
      <c r="N34" s="1">
        <v>50.619</v>
      </c>
      <c r="O34" s="1">
        <v>0.05</v>
      </c>
      <c r="P34" s="1">
        <v>5.0310000000000001E-2</v>
      </c>
      <c r="Q34" s="1">
        <v>0.12</v>
      </c>
      <c r="R34" s="1">
        <v>503.1</v>
      </c>
      <c r="S34" s="1">
        <v>1.8982000000000001</v>
      </c>
      <c r="T34" s="1">
        <v>49.679099999999998</v>
      </c>
      <c r="U34" s="1">
        <v>1.2318000000000001E-2</v>
      </c>
      <c r="V34" s="1">
        <v>1.5112000000000001</v>
      </c>
      <c r="W34" s="1">
        <v>0.30608000000000002</v>
      </c>
      <c r="X34" s="1" t="s">
        <v>98</v>
      </c>
      <c r="Y34" s="1" t="s">
        <v>99</v>
      </c>
      <c r="Z34" s="1">
        <v>0.27842</v>
      </c>
      <c r="AA34" s="1">
        <v>1.1009E-2</v>
      </c>
      <c r="AB34" s="1" t="s">
        <v>100</v>
      </c>
      <c r="AC34" s="1">
        <v>1</v>
      </c>
      <c r="AD34" s="1">
        <v>0.5</v>
      </c>
      <c r="AF34" s="1">
        <v>49.679099999999998</v>
      </c>
      <c r="AG34" s="1">
        <v>1.9965999999999999</v>
      </c>
      <c r="AH34" s="1">
        <v>50.619</v>
      </c>
    </row>
    <row r="35" spans="1:34" x14ac:dyDescent="0.25">
      <c r="A35" s="2">
        <v>42079</v>
      </c>
      <c r="B35" s="3">
        <v>0.60277777777777775</v>
      </c>
      <c r="C35" s="1">
        <v>3509360893</v>
      </c>
      <c r="D35" s="1">
        <v>5.0029999999999998E-2</v>
      </c>
      <c r="E35" s="1">
        <v>4.5060000000000002</v>
      </c>
      <c r="F35" s="1">
        <v>1014.9450000000001</v>
      </c>
      <c r="G35" s="1">
        <v>18.918700000000001</v>
      </c>
      <c r="H35" s="1">
        <v>1451.547</v>
      </c>
      <c r="I35" s="1">
        <v>4.9189999999999998E-2</v>
      </c>
      <c r="J35" s="1">
        <v>494.85599999999999</v>
      </c>
      <c r="K35" s="1">
        <v>33.834600000000002</v>
      </c>
      <c r="L35" s="1">
        <v>4.5034000000000001</v>
      </c>
      <c r="M35" s="1">
        <v>99.403099999999995</v>
      </c>
      <c r="N35" s="1">
        <v>101.1001</v>
      </c>
      <c r="O35" s="1">
        <v>0.05</v>
      </c>
      <c r="P35" s="1">
        <v>5.0310000000000001E-2</v>
      </c>
      <c r="Q35" s="1">
        <v>0.12</v>
      </c>
      <c r="R35" s="1">
        <v>503.1</v>
      </c>
      <c r="S35" s="1">
        <v>1.6658999999999999</v>
      </c>
      <c r="T35" s="1">
        <v>99.453100000000006</v>
      </c>
      <c r="U35" s="1">
        <v>1.1754000000000001E-2</v>
      </c>
      <c r="V35" s="1">
        <v>1.6775</v>
      </c>
      <c r="W35" s="1">
        <v>0.33900000000000002</v>
      </c>
      <c r="X35" s="1" t="s">
        <v>98</v>
      </c>
      <c r="Y35" s="1" t="s">
        <v>99</v>
      </c>
      <c r="Z35" s="1">
        <v>0.54969999999999997</v>
      </c>
      <c r="AA35" s="1">
        <v>7.0000000000000001E-3</v>
      </c>
      <c r="AB35" s="1" t="s">
        <v>100</v>
      </c>
      <c r="AC35" s="1">
        <v>1</v>
      </c>
      <c r="AD35" s="1">
        <v>0.5</v>
      </c>
      <c r="AF35" s="1">
        <v>99.453100000000006</v>
      </c>
      <c r="AG35" s="1">
        <v>1.9978</v>
      </c>
      <c r="AH35" s="1">
        <v>101.1001</v>
      </c>
    </row>
    <row r="36" spans="1:34" x14ac:dyDescent="0.25">
      <c r="A36" s="2">
        <v>42079</v>
      </c>
      <c r="B36" s="3">
        <v>0.60347222222222219</v>
      </c>
      <c r="C36" s="1">
        <v>3509360984</v>
      </c>
      <c r="D36" s="1">
        <v>5.0029999999999998E-2</v>
      </c>
      <c r="E36" s="1">
        <v>4.5061</v>
      </c>
      <c r="F36" s="1">
        <v>1014.9450000000001</v>
      </c>
      <c r="G36" s="1">
        <v>18.921199999999999</v>
      </c>
      <c r="H36" s="1">
        <v>653.6</v>
      </c>
      <c r="I36" s="1">
        <v>4.981E-2</v>
      </c>
      <c r="J36" s="1">
        <v>249.42930000000001</v>
      </c>
      <c r="K36" s="1">
        <v>16.3581</v>
      </c>
      <c r="L36" s="1">
        <v>4.5034000000000001</v>
      </c>
      <c r="M36" s="1">
        <v>199.69149999999999</v>
      </c>
      <c r="N36" s="1">
        <v>200.5779</v>
      </c>
      <c r="O36" s="1">
        <v>2.5000000000000001E-2</v>
      </c>
      <c r="P36" s="1">
        <v>2.5048000000000001E-2</v>
      </c>
      <c r="Q36" s="1">
        <v>0.12</v>
      </c>
      <c r="R36" s="1">
        <v>250.48</v>
      </c>
      <c r="S36" s="1">
        <v>0.42120000000000002</v>
      </c>
      <c r="T36" s="1">
        <v>199.7415</v>
      </c>
      <c r="U36" s="1">
        <v>1.6215E-2</v>
      </c>
      <c r="V36" s="1">
        <v>0.83699999999999997</v>
      </c>
      <c r="W36" s="1">
        <v>0.33560000000000001</v>
      </c>
      <c r="X36" s="1" t="s">
        <v>98</v>
      </c>
      <c r="Y36" s="1" t="s">
        <v>99</v>
      </c>
      <c r="Z36" s="1">
        <v>1.1116999999999999</v>
      </c>
      <c r="AA36" s="1">
        <v>5.4739999999999997E-3</v>
      </c>
      <c r="AB36" s="1" t="s">
        <v>100</v>
      </c>
      <c r="AC36" s="1">
        <v>1</v>
      </c>
      <c r="AD36" s="1">
        <v>0.5</v>
      </c>
      <c r="AF36" s="1">
        <v>199.7415</v>
      </c>
      <c r="AG36" s="1">
        <v>1.9982</v>
      </c>
      <c r="AH36" s="1">
        <v>200.5779</v>
      </c>
    </row>
    <row r="37" spans="1:34" x14ac:dyDescent="0.25">
      <c r="A37" s="2">
        <v>42079</v>
      </c>
      <c r="B37" s="3">
        <v>0.60486111111111118</v>
      </c>
      <c r="C37" s="1">
        <v>3509361070</v>
      </c>
      <c r="D37" s="1">
        <v>4.5019999999999998E-2</v>
      </c>
      <c r="E37" s="1">
        <v>4.0709999999999997</v>
      </c>
      <c r="F37" s="1">
        <v>1014.9450000000001</v>
      </c>
      <c r="G37" s="1">
        <v>18.951499999999999</v>
      </c>
      <c r="H37" s="1">
        <v>1199.538</v>
      </c>
      <c r="I37" s="1">
        <v>4.4999999999999998E-2</v>
      </c>
      <c r="J37" s="1">
        <v>150.14590000000001</v>
      </c>
      <c r="K37" s="1">
        <v>2.5672000000000001</v>
      </c>
      <c r="L37" s="1">
        <v>4.0697000000000001</v>
      </c>
      <c r="M37" s="1">
        <v>299.70409999999998</v>
      </c>
      <c r="N37" s="1">
        <v>299.8417</v>
      </c>
      <c r="O37" s="1">
        <v>1.4999999999999999E-2</v>
      </c>
      <c r="P37" s="1">
        <v>1.5018E-2</v>
      </c>
      <c r="Q37" s="1">
        <v>0.12</v>
      </c>
      <c r="R37" s="1">
        <v>150.18</v>
      </c>
      <c r="S37" s="1">
        <v>2.2710999999999999E-2</v>
      </c>
      <c r="T37" s="1">
        <v>299.7491</v>
      </c>
      <c r="U37" s="1">
        <v>1.0671E-2</v>
      </c>
      <c r="V37" s="1">
        <v>0.33889999999999998</v>
      </c>
      <c r="W37" s="1">
        <v>0.22570999999999999</v>
      </c>
      <c r="X37" s="1" t="s">
        <v>98</v>
      </c>
      <c r="Y37" s="1" t="s">
        <v>99</v>
      </c>
      <c r="Z37" s="1">
        <v>1.6887000000000001</v>
      </c>
      <c r="AA37" s="1">
        <v>4.7210000000000004E-3</v>
      </c>
      <c r="AB37" s="1" t="s">
        <v>100</v>
      </c>
      <c r="AC37" s="1">
        <v>1</v>
      </c>
      <c r="AD37" s="1">
        <v>0.5</v>
      </c>
      <c r="AF37" s="1">
        <v>299.7491</v>
      </c>
      <c r="AG37" s="1">
        <v>1.998</v>
      </c>
      <c r="AH37" s="1">
        <v>299.8417</v>
      </c>
    </row>
    <row r="38" spans="1:34" x14ac:dyDescent="0.25">
      <c r="A38" s="2">
        <v>42079</v>
      </c>
      <c r="B38" s="3">
        <v>0.60625000000000007</v>
      </c>
      <c r="C38" s="1">
        <v>3509361193</v>
      </c>
      <c r="D38" s="1">
        <v>5.2019999999999997E-2</v>
      </c>
      <c r="E38" s="1">
        <v>4.6749999999999998</v>
      </c>
      <c r="F38" s="1">
        <v>1014.9450000000001</v>
      </c>
      <c r="G38" s="1">
        <v>18.9771</v>
      </c>
      <c r="H38" s="1">
        <v>1272.1590000000001</v>
      </c>
      <c r="I38" s="1">
        <v>5.2060000000000002E-2</v>
      </c>
      <c r="J38" s="1">
        <v>130.2062</v>
      </c>
      <c r="K38" s="1">
        <v>3.7282999999999999</v>
      </c>
      <c r="L38" s="1">
        <v>4.6736000000000004</v>
      </c>
      <c r="M38" s="1">
        <v>399.81700000000001</v>
      </c>
      <c r="N38" s="1">
        <v>399.52</v>
      </c>
      <c r="O38" s="1">
        <v>1.2999999999999999E-2</v>
      </c>
      <c r="P38" s="1">
        <v>1.3009E-2</v>
      </c>
      <c r="Q38" s="1">
        <v>0.12</v>
      </c>
      <c r="R38" s="1">
        <v>130.09</v>
      </c>
      <c r="S38" s="1">
        <v>-8.924E-2</v>
      </c>
      <c r="T38" s="1">
        <v>399.86900000000003</v>
      </c>
      <c r="U38" s="1">
        <v>1.4829E-2</v>
      </c>
      <c r="V38" s="1">
        <v>0.37140000000000001</v>
      </c>
      <c r="W38" s="1">
        <v>0.28523999999999999</v>
      </c>
      <c r="X38" s="1" t="s">
        <v>98</v>
      </c>
      <c r="Y38" s="1" t="s">
        <v>99</v>
      </c>
      <c r="Z38" s="1">
        <v>2.2766000000000002</v>
      </c>
      <c r="AA38" s="1">
        <v>4.0000000000000001E-3</v>
      </c>
      <c r="AB38" s="1" t="s">
        <v>100</v>
      </c>
      <c r="AC38" s="1">
        <v>1</v>
      </c>
      <c r="AD38" s="1">
        <v>0.5</v>
      </c>
      <c r="AF38" s="1">
        <v>399.86900000000003</v>
      </c>
      <c r="AG38" s="1">
        <v>1.9978</v>
      </c>
      <c r="AH38" s="1">
        <v>399.52</v>
      </c>
    </row>
    <row r="39" spans="1:34" x14ac:dyDescent="0.25">
      <c r="A39" s="2">
        <v>42079</v>
      </c>
      <c r="B39" s="3">
        <v>0.6069444444444444</v>
      </c>
      <c r="C39" s="1">
        <v>3509361261</v>
      </c>
      <c r="D39" s="1">
        <v>5.0040000000000001E-2</v>
      </c>
      <c r="E39" s="1">
        <v>4.5061</v>
      </c>
      <c r="F39" s="1">
        <v>1014.9450000000001</v>
      </c>
      <c r="G39" s="1">
        <v>18.958600000000001</v>
      </c>
      <c r="H39" s="1">
        <v>1748.383</v>
      </c>
      <c r="I39" s="1">
        <v>5.0209999999999998E-2</v>
      </c>
      <c r="J39" s="1">
        <v>100.48009999999999</v>
      </c>
      <c r="K39" s="1">
        <v>2.3572000000000002</v>
      </c>
      <c r="L39" s="1">
        <v>4.5031999999999996</v>
      </c>
      <c r="M39" s="1">
        <v>499.69600000000003</v>
      </c>
      <c r="N39" s="1">
        <v>498.00900000000001</v>
      </c>
      <c r="O39" s="1">
        <v>0.01</v>
      </c>
      <c r="P39" s="1">
        <v>1.0012E-2</v>
      </c>
      <c r="Q39" s="1">
        <v>0.12</v>
      </c>
      <c r="R39" s="1">
        <v>100.12</v>
      </c>
      <c r="S39" s="1">
        <v>-0.3584</v>
      </c>
      <c r="T39" s="1">
        <v>499.74599999999998</v>
      </c>
      <c r="U39" s="1">
        <v>1.528E-2</v>
      </c>
      <c r="V39" s="1">
        <v>0.3256</v>
      </c>
      <c r="W39" s="1">
        <v>0.32400000000000001</v>
      </c>
      <c r="X39" s="1" t="s">
        <v>98</v>
      </c>
      <c r="Y39" s="1" t="s">
        <v>99</v>
      </c>
      <c r="Z39" s="1">
        <v>2.8662000000000001</v>
      </c>
      <c r="AA39" s="1">
        <v>3.8400000000000001E-3</v>
      </c>
      <c r="AB39" s="1" t="s">
        <v>100</v>
      </c>
      <c r="AC39" s="1">
        <v>1</v>
      </c>
      <c r="AD39" s="1">
        <v>0.5</v>
      </c>
      <c r="AF39" s="1">
        <v>499.74599999999998</v>
      </c>
      <c r="AG39" s="1">
        <v>1.9976</v>
      </c>
      <c r="AH39" s="1">
        <v>498.00900000000001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S29" sqref="S29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42030</v>
      </c>
      <c r="B5" s="3">
        <v>0.52986111111111112</v>
      </c>
      <c r="C5" s="1">
        <v>3505120982</v>
      </c>
      <c r="D5" s="1">
        <v>0.25002999999999997</v>
      </c>
      <c r="E5" s="1">
        <v>4.1576000000000004</v>
      </c>
      <c r="F5" s="1">
        <v>1015.8390000000001</v>
      </c>
      <c r="G5" s="1">
        <v>17.835000000000001</v>
      </c>
      <c r="H5" s="1">
        <v>344.34100000000001</v>
      </c>
      <c r="K5" s="1">
        <v>0.25159999999999999</v>
      </c>
      <c r="L5" s="1">
        <f>K5/D5</f>
        <v>1.0062792464904211</v>
      </c>
      <c r="M5" s="1" t="s">
        <v>49</v>
      </c>
      <c r="Q5" s="1">
        <f>N$20+N$21*E5+N$22*E5^2+N$23*E5^3</f>
        <v>0.25155037586727069</v>
      </c>
      <c r="R5" s="1">
        <f>$O$20+$O$21*E5</f>
        <v>0.25124703420295375</v>
      </c>
      <c r="T5" s="1">
        <f>100*(Q5-$K5)/$K5</f>
        <v>-1.9723423183345742E-2</v>
      </c>
      <c r="U5" s="1">
        <f>100*(R5-$K5)/$K5</f>
        <v>-0.14028847259389715</v>
      </c>
    </row>
    <row r="6" spans="1:21" x14ac:dyDescent="0.25">
      <c r="A6" s="2">
        <v>42030</v>
      </c>
      <c r="B6" s="3">
        <v>0.53125</v>
      </c>
      <c r="C6" s="1">
        <v>3505121147</v>
      </c>
      <c r="D6" s="1">
        <v>0.19988</v>
      </c>
      <c r="E6" s="1">
        <v>3.3132000000000001</v>
      </c>
      <c r="F6" s="1">
        <v>1015.8390000000001</v>
      </c>
      <c r="G6" s="1">
        <v>17.743400000000001</v>
      </c>
      <c r="H6" s="1">
        <v>344.24299999999999</v>
      </c>
      <c r="K6" s="1">
        <v>0.1996</v>
      </c>
      <c r="L6" s="1">
        <f t="shared" ref="L6:L11" si="0">K6/D6</f>
        <v>0.99859915949569744</v>
      </c>
      <c r="M6" s="1" t="s">
        <v>49</v>
      </c>
      <c r="Q6" s="1">
        <f t="shared" ref="Q6:Q11" si="1">N$20+N$21*E6+N$22*E6^2+N$23*E6^3</f>
        <v>0.19975736612714226</v>
      </c>
      <c r="R6" s="1">
        <f t="shared" ref="R6:R11" si="2">$O$20+$O$21*E6</f>
        <v>0.20060174647924722</v>
      </c>
      <c r="T6" s="1">
        <f t="shared" ref="T6:U11" si="3">100*(Q6-$K6)/$K6</f>
        <v>7.8840745061253034E-2</v>
      </c>
      <c r="U6" s="1">
        <f>100*(R6-$K6)/$K6</f>
        <v>0.50187699361083316</v>
      </c>
    </row>
    <row r="7" spans="1:21" x14ac:dyDescent="0.25">
      <c r="A7" s="2">
        <v>42030</v>
      </c>
      <c r="B7" s="3">
        <v>0.53333333333333333</v>
      </c>
      <c r="C7" s="1">
        <v>3505121309</v>
      </c>
      <c r="D7" s="1">
        <v>0.15010000000000001</v>
      </c>
      <c r="E7" s="1">
        <v>2.4514999999999998</v>
      </c>
      <c r="F7" s="1">
        <v>1015.8390000000001</v>
      </c>
      <c r="G7" s="1">
        <v>17.848400000000002</v>
      </c>
      <c r="H7" s="1">
        <v>344.17500000000001</v>
      </c>
      <c r="K7" s="1">
        <v>0.14899999999999999</v>
      </c>
      <c r="L7" s="1">
        <f t="shared" si="0"/>
        <v>0.9926715522984676</v>
      </c>
      <c r="M7" s="1" t="s">
        <v>49</v>
      </c>
      <c r="Q7" s="1">
        <f t="shared" si="1"/>
        <v>0.14882398817036713</v>
      </c>
      <c r="R7" s="1">
        <f t="shared" si="2"/>
        <v>0.14891884213116824</v>
      </c>
      <c r="T7" s="1">
        <f t="shared" si="3"/>
        <v>-0.11812874472004437</v>
      </c>
      <c r="U7" s="1">
        <f>100*(R7-$K7)/$K7</f>
        <v>-5.4468368343459674E-2</v>
      </c>
    </row>
    <row r="8" spans="1:21" x14ac:dyDescent="0.25">
      <c r="A8" s="2">
        <v>42030</v>
      </c>
      <c r="B8" s="3">
        <v>0.53472222222222221</v>
      </c>
      <c r="C8" s="1">
        <v>3505121430</v>
      </c>
      <c r="D8" s="1">
        <v>9.9949999999999997E-2</v>
      </c>
      <c r="E8" s="1">
        <v>1.5898000000000001</v>
      </c>
      <c r="F8" s="1">
        <v>1015.996</v>
      </c>
      <c r="G8" s="1">
        <v>17.731999999999999</v>
      </c>
      <c r="H8" s="1">
        <v>344.13900000000001</v>
      </c>
      <c r="K8" s="1">
        <v>9.8169999999999993E-2</v>
      </c>
      <c r="L8" s="1">
        <f t="shared" si="0"/>
        <v>0.98219109554777384</v>
      </c>
      <c r="M8" s="1" t="s">
        <v>49</v>
      </c>
      <c r="Q8" s="1">
        <f t="shared" si="1"/>
        <v>9.8187308365771386E-2</v>
      </c>
      <c r="R8" s="1">
        <f t="shared" si="2"/>
        <v>9.7235937783089268E-2</v>
      </c>
      <c r="T8" s="1">
        <f t="shared" si="3"/>
        <v>1.7631013315058515E-2</v>
      </c>
      <c r="U8" s="1">
        <f t="shared" si="3"/>
        <v>-0.95147419467324534</v>
      </c>
    </row>
    <row r="9" spans="1:21" x14ac:dyDescent="0.25">
      <c r="A9" s="2">
        <v>42030</v>
      </c>
      <c r="B9" s="3">
        <v>0.53611111111111109</v>
      </c>
      <c r="C9" s="1">
        <v>3505121545</v>
      </c>
      <c r="D9" s="1">
        <v>5.008E-2</v>
      </c>
      <c r="E9" s="1">
        <v>0.7591</v>
      </c>
      <c r="F9" s="1">
        <v>1016.1369999999999</v>
      </c>
      <c r="G9" s="1">
        <v>17.8065</v>
      </c>
      <c r="H9" s="1">
        <v>344.21800000000002</v>
      </c>
      <c r="K9" s="1">
        <v>4.8000000000000001E-2</v>
      </c>
      <c r="L9" s="1">
        <f t="shared" si="0"/>
        <v>0.95846645367412142</v>
      </c>
      <c r="M9" s="1" t="s">
        <v>49</v>
      </c>
      <c r="Q9" s="1">
        <f t="shared" si="1"/>
        <v>4.8105569552836604E-2</v>
      </c>
      <c r="R9" s="1">
        <f t="shared" si="2"/>
        <v>4.7412346461342472E-2</v>
      </c>
      <c r="T9" s="1">
        <f t="shared" si="3"/>
        <v>0.21993656840958892</v>
      </c>
      <c r="U9" s="1">
        <f t="shared" si="3"/>
        <v>-1.2242782055365182</v>
      </c>
    </row>
    <row r="10" spans="1:21" x14ac:dyDescent="0.25">
      <c r="A10" s="2">
        <v>42030</v>
      </c>
      <c r="B10" s="3">
        <v>0.53749999999999998</v>
      </c>
      <c r="C10" s="1">
        <v>3505121690</v>
      </c>
      <c r="D10" s="1">
        <v>2.4986999999999999E-2</v>
      </c>
      <c r="E10" s="1">
        <v>0.35659999999999997</v>
      </c>
      <c r="F10" s="1">
        <v>1016.1369999999999</v>
      </c>
      <c r="G10" s="1">
        <v>17.8</v>
      </c>
      <c r="H10" s="1">
        <v>344.238</v>
      </c>
      <c r="K10" s="1">
        <v>2.2950000000000002E-2</v>
      </c>
      <c r="L10" s="1">
        <f t="shared" si="0"/>
        <v>0.9184776083563454</v>
      </c>
      <c r="M10" s="1" t="s">
        <v>49</v>
      </c>
      <c r="Q10" s="1">
        <f t="shared" si="1"/>
        <v>2.2944004779288776E-2</v>
      </c>
      <c r="R10" s="1">
        <f t="shared" si="2"/>
        <v>2.3271266038803546E-2</v>
      </c>
      <c r="T10" s="1">
        <f t="shared" si="3"/>
        <v>-2.612296606198386E-2</v>
      </c>
      <c r="U10" s="1">
        <f t="shared" si="3"/>
        <v>1.3998520209304763</v>
      </c>
    </row>
    <row r="11" spans="1:21" x14ac:dyDescent="0.25">
      <c r="A11" s="2">
        <v>42030</v>
      </c>
      <c r="B11" s="3">
        <v>0.5395833333333333</v>
      </c>
      <c r="C11" s="1">
        <v>3505121867</v>
      </c>
      <c r="D11" s="1">
        <v>1.8716E-2</v>
      </c>
      <c r="E11" s="1">
        <v>0.25908999999999999</v>
      </c>
      <c r="F11" s="1">
        <v>1016.1369999999999</v>
      </c>
      <c r="G11" s="1">
        <v>17.875599999999999</v>
      </c>
      <c r="H11" s="1">
        <v>344.18599999999998</v>
      </c>
      <c r="K11" s="1">
        <v>1.6789999999999999E-2</v>
      </c>
      <c r="L11" s="1">
        <f t="shared" si="0"/>
        <v>0.89709339602479155</v>
      </c>
      <c r="M11" s="1" t="s">
        <v>49</v>
      </c>
      <c r="Q11" s="1">
        <f t="shared" si="1"/>
        <v>1.6732426568420868E-2</v>
      </c>
      <c r="R11" s="1">
        <f t="shared" si="2"/>
        <v>1.7422826903395423E-2</v>
      </c>
      <c r="T11" s="1">
        <f t="shared" si="3"/>
        <v>-0.34290310648678862</v>
      </c>
      <c r="U11" s="1">
        <f t="shared" si="3"/>
        <v>3.7690703001514234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48</v>
      </c>
    </row>
    <row r="18" spans="1:15" x14ac:dyDescent="0.25">
      <c r="M18" s="1" t="s">
        <v>1</v>
      </c>
      <c r="N18" s="1" t="s">
        <v>52</v>
      </c>
    </row>
    <row r="19" spans="1:15" x14ac:dyDescent="0.25">
      <c r="M19" s="1" t="s">
        <v>2</v>
      </c>
      <c r="N19" s="1" t="s">
        <v>50</v>
      </c>
    </row>
    <row r="20" spans="1:15" x14ac:dyDescent="0.25">
      <c r="M20" s="1" t="s">
        <v>3</v>
      </c>
      <c r="N20" s="1">
        <v>-2.1999999999999999E-5</v>
      </c>
      <c r="O20" s="1">
        <f>INTERCEPT(K5:K11,E5:E11)</f>
        <v>1.8831684520274478E-3</v>
      </c>
    </row>
    <row r="21" spans="1:15" x14ac:dyDescent="0.25">
      <c r="A21" s="2"/>
      <c r="B21" s="3"/>
      <c r="M21" s="1" t="s">
        <v>4</v>
      </c>
      <c r="N21" s="1">
        <v>6.5407000000000007E-2</v>
      </c>
      <c r="O21" s="1">
        <f>SLOPE(K5:K11,E5:E11)</f>
        <v>5.9977839559102915E-2</v>
      </c>
    </row>
    <row r="22" spans="1:15" x14ac:dyDescent="0.25">
      <c r="A22" s="2"/>
      <c r="B22" s="3"/>
      <c r="M22" s="1" t="s">
        <v>5</v>
      </c>
      <c r="N22" s="1">
        <v>-2.97E-3</v>
      </c>
    </row>
    <row r="23" spans="1:15" x14ac:dyDescent="0.25">
      <c r="A23" s="2"/>
      <c r="B23" s="3"/>
      <c r="M23" s="1" t="s">
        <v>6</v>
      </c>
      <c r="N23" s="1">
        <v>4.3100000000000001E-4</v>
      </c>
    </row>
    <row r="24" spans="1:15" x14ac:dyDescent="0.25">
      <c r="A24" s="2"/>
      <c r="B24" s="3"/>
      <c r="M24" s="1" t="s">
        <v>7</v>
      </c>
      <c r="N24" s="1">
        <f>AVERAGE(G5:G11)</f>
        <v>17.805842857142856</v>
      </c>
    </row>
    <row r="25" spans="1:15" x14ac:dyDescent="0.25">
      <c r="A25" s="2"/>
      <c r="B25" s="3"/>
      <c r="M25" s="1" t="s">
        <v>8</v>
      </c>
      <c r="N25" s="1">
        <f>AVERAGE(F5:F11)</f>
        <v>1015.9891428571428</v>
      </c>
    </row>
    <row r="26" spans="1:15" x14ac:dyDescent="0.25">
      <c r="A26" s="2"/>
      <c r="B26" s="3"/>
      <c r="M26" s="1" t="s">
        <v>11</v>
      </c>
      <c r="N26" s="2">
        <f>AVERAGE(A5:A11)</f>
        <v>42030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selection activeCell="N18" sqref="N17:N26"/>
    </sheetView>
  </sheetViews>
  <sheetFormatPr defaultRowHeight="15" x14ac:dyDescent="0.25"/>
  <cols>
    <col min="1" max="1" width="11.42578125" style="1" customWidth="1"/>
    <col min="2" max="8" width="9.140625" style="1"/>
    <col min="9" max="9" width="10.7109375" style="1" bestFit="1" customWidth="1"/>
    <col min="10" max="12" width="9.140625" style="1"/>
    <col min="13" max="13" width="22.5703125" style="1" customWidth="1"/>
    <col min="14" max="14" width="13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57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48</v>
      </c>
      <c r="E2" s="1" t="s">
        <v>48</v>
      </c>
      <c r="F2" s="1" t="s">
        <v>16</v>
      </c>
      <c r="G2" s="1" t="s">
        <v>17</v>
      </c>
      <c r="H2" s="1" t="s">
        <v>18</v>
      </c>
      <c r="I2" s="1" t="s">
        <v>55</v>
      </c>
      <c r="J2" s="1" t="s">
        <v>54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56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4" spans="1:21" x14ac:dyDescent="0.25">
      <c r="I4" s="4">
        <v>42038</v>
      </c>
    </row>
    <row r="5" spans="1:21" x14ac:dyDescent="0.25">
      <c r="A5" s="2">
        <v>42027</v>
      </c>
      <c r="B5" s="3">
        <v>0.36805555555555558</v>
      </c>
      <c r="C5" s="1">
        <v>3504847847</v>
      </c>
      <c r="D5" s="1">
        <v>5.4980000000000001E-2</v>
      </c>
      <c r="E5" s="1">
        <v>4.6458000000000004</v>
      </c>
      <c r="F5" s="1">
        <v>1019.0170000000001</v>
      </c>
      <c r="G5" s="1">
        <v>18.152000000000001</v>
      </c>
      <c r="H5" s="1">
        <v>384.72</v>
      </c>
      <c r="I5" s="1">
        <v>1</v>
      </c>
      <c r="J5" s="1">
        <v>5.1339999999999997E-2</v>
      </c>
      <c r="K5" s="1">
        <f t="shared" ref="K5:K11" si="0">J5*I5</f>
        <v>5.1339999999999997E-2</v>
      </c>
      <c r="L5" s="1">
        <f>K5/D5</f>
        <v>0.93379410694798104</v>
      </c>
      <c r="M5" s="1" t="s">
        <v>49</v>
      </c>
      <c r="Q5" s="1">
        <f>N$20+N$21*E5+N$22*E5^2+N$23*E5^3</f>
        <v>5.1332925734916719E-2</v>
      </c>
      <c r="R5" s="1">
        <f>$O$20+$O$21*E5</f>
        <v>5.1174456238254076E-2</v>
      </c>
      <c r="T5" s="1">
        <f>100*(Q5-$K5)/$K5</f>
        <v>-1.3779246363999844E-2</v>
      </c>
      <c r="U5" s="1">
        <f>100*(R5-$K5)/$K5</f>
        <v>-0.32244597145679871</v>
      </c>
    </row>
    <row r="6" spans="1:21" x14ac:dyDescent="0.25">
      <c r="A6" s="2">
        <v>42027</v>
      </c>
      <c r="B6" s="3">
        <v>0.37013888888888885</v>
      </c>
      <c r="C6" s="1">
        <v>3504847992</v>
      </c>
      <c r="D6" s="1">
        <v>3.9969999999999999E-2</v>
      </c>
      <c r="E6" s="1">
        <v>3.4127999999999998</v>
      </c>
      <c r="F6" s="1">
        <v>1019.0170000000001</v>
      </c>
      <c r="G6" s="1">
        <v>17.989599999999999</v>
      </c>
      <c r="H6" s="1">
        <v>384.35300000000001</v>
      </c>
      <c r="I6" s="1">
        <v>1</v>
      </c>
      <c r="J6" s="1">
        <v>3.7350000000000001E-2</v>
      </c>
      <c r="K6" s="1">
        <f t="shared" si="0"/>
        <v>3.7350000000000001E-2</v>
      </c>
      <c r="L6" s="1">
        <f t="shared" ref="L6:L11" si="1">K6/D6</f>
        <v>0.93445083812859653</v>
      </c>
      <c r="M6" s="1" t="s">
        <v>49</v>
      </c>
      <c r="Q6" s="1">
        <f t="shared" ref="Q6:Q11" si="2">N$20+N$21*E6+N$22*E6^2+N$23*E6^3</f>
        <v>3.7384359415731011E-2</v>
      </c>
      <c r="R6" s="1">
        <f t="shared" ref="R6:R11" si="3">$O$20+$O$21*E6</f>
        <v>3.7595675512623397E-2</v>
      </c>
      <c r="T6" s="1">
        <f t="shared" ref="T6:U11" si="4">100*(Q6-$K6)/$K6</f>
        <v>9.199308093978531E-2</v>
      </c>
      <c r="U6" s="1">
        <f>100*(R6-$K6)/$K6</f>
        <v>0.65776576338258597</v>
      </c>
    </row>
    <row r="7" spans="1:21" x14ac:dyDescent="0.25">
      <c r="A7" s="2">
        <v>42027</v>
      </c>
      <c r="B7" s="3">
        <v>0.37152777777777773</v>
      </c>
      <c r="C7" s="1">
        <v>3504848118</v>
      </c>
      <c r="D7" s="1">
        <v>2.9987E-2</v>
      </c>
      <c r="E7" s="1">
        <v>2.5579999999999998</v>
      </c>
      <c r="F7" s="1">
        <v>1019.0170000000001</v>
      </c>
      <c r="G7" s="1">
        <v>17.979900000000001</v>
      </c>
      <c r="H7" s="1">
        <v>384.12</v>
      </c>
      <c r="I7" s="1">
        <v>1</v>
      </c>
      <c r="J7" s="1">
        <v>2.8150000000000001E-2</v>
      </c>
      <c r="K7" s="1">
        <f t="shared" si="0"/>
        <v>2.8150000000000001E-2</v>
      </c>
      <c r="L7" s="1">
        <f t="shared" si="1"/>
        <v>0.93874012071897828</v>
      </c>
      <c r="M7" s="1" t="s">
        <v>49</v>
      </c>
      <c r="Q7" s="1">
        <f t="shared" si="2"/>
        <v>2.8083361056125904E-2</v>
      </c>
      <c r="R7" s="1">
        <f t="shared" si="3"/>
        <v>2.8181935233410824E-2</v>
      </c>
      <c r="T7" s="1">
        <f t="shared" si="4"/>
        <v>-0.23672804218151949</v>
      </c>
      <c r="U7" s="1">
        <f>100*(R7-$K7)/$K7</f>
        <v>0.11344665510061178</v>
      </c>
    </row>
    <row r="8" spans="1:21" x14ac:dyDescent="0.25">
      <c r="A8" s="2">
        <v>42027</v>
      </c>
      <c r="B8" s="3">
        <v>0.37291666666666662</v>
      </c>
      <c r="C8" s="1">
        <v>3504848246</v>
      </c>
      <c r="D8" s="1">
        <v>1.9986E-2</v>
      </c>
      <c r="E8" s="1">
        <v>1.6913</v>
      </c>
      <c r="F8" s="1">
        <v>1019.0170000000001</v>
      </c>
      <c r="G8" s="1">
        <v>17.984500000000001</v>
      </c>
      <c r="H8" s="1">
        <v>383.95</v>
      </c>
      <c r="I8" s="1">
        <v>1</v>
      </c>
      <c r="J8" s="1">
        <v>1.8669999999999999E-2</v>
      </c>
      <c r="K8" s="1">
        <f t="shared" si="0"/>
        <v>1.8669999999999999E-2</v>
      </c>
      <c r="L8" s="1">
        <f t="shared" si="1"/>
        <v>0.93415390773541473</v>
      </c>
      <c r="M8" s="1" t="s">
        <v>49</v>
      </c>
      <c r="Q8" s="1">
        <f t="shared" si="2"/>
        <v>1.8718385021396531E-2</v>
      </c>
      <c r="R8" s="1">
        <f t="shared" si="3"/>
        <v>1.8637142650358027E-2</v>
      </c>
      <c r="T8" s="1">
        <f t="shared" si="4"/>
        <v>0.2591591933397529</v>
      </c>
      <c r="U8" s="1">
        <f t="shared" si="4"/>
        <v>-0.17599008913750586</v>
      </c>
    </row>
    <row r="9" spans="1:21" x14ac:dyDescent="0.25">
      <c r="A9" s="2">
        <v>42027</v>
      </c>
      <c r="B9" s="3">
        <v>0.3743055555555555</v>
      </c>
      <c r="C9" s="1">
        <v>3504848374</v>
      </c>
      <c r="D9" s="1">
        <v>9.9810000000000003E-3</v>
      </c>
      <c r="E9" s="1">
        <v>0.82979999999999998</v>
      </c>
      <c r="F9" s="1">
        <v>1019.0170000000001</v>
      </c>
      <c r="G9" s="1">
        <v>18.1374</v>
      </c>
      <c r="H9" s="1">
        <v>383.76799999999997</v>
      </c>
      <c r="I9" s="1">
        <v>1.0149999999999999</v>
      </c>
      <c r="J9" s="1">
        <v>9.1299999999999992E-3</v>
      </c>
      <c r="K9" s="1">
        <f t="shared" si="0"/>
        <v>9.2669499999999978E-3</v>
      </c>
      <c r="L9" s="1">
        <f t="shared" si="1"/>
        <v>0.92845907223725055</v>
      </c>
      <c r="M9" s="1" t="s">
        <v>49</v>
      </c>
      <c r="N9" s="1" t="s">
        <v>58</v>
      </c>
      <c r="Q9" s="1">
        <f t="shared" si="2"/>
        <v>9.2629034319074224E-3</v>
      </c>
      <c r="R9" s="1">
        <f t="shared" si="3"/>
        <v>9.1496166202438139E-3</v>
      </c>
      <c r="T9" s="1">
        <f t="shared" si="4"/>
        <v>-4.3666665867144246E-2</v>
      </c>
      <c r="U9" s="1">
        <f t="shared" si="4"/>
        <v>-1.2661488381418249</v>
      </c>
    </row>
    <row r="10" spans="1:21" x14ac:dyDescent="0.25">
      <c r="A10" s="2">
        <v>42027</v>
      </c>
      <c r="B10" s="3">
        <v>0.3756944444444445</v>
      </c>
      <c r="C10" s="1">
        <v>3504848501</v>
      </c>
      <c r="D10" s="1">
        <v>4.9849999999999998E-3</v>
      </c>
      <c r="E10" s="1">
        <v>0.40699999999999997</v>
      </c>
      <c r="F10" s="1">
        <v>1019.0170000000001</v>
      </c>
      <c r="G10" s="1">
        <v>18.195900000000002</v>
      </c>
      <c r="H10" s="1">
        <v>383.58100000000002</v>
      </c>
      <c r="I10" s="1">
        <v>1.0449999999999999</v>
      </c>
      <c r="J10" s="1">
        <v>4.3410000000000002E-3</v>
      </c>
      <c r="K10" s="1">
        <f t="shared" si="0"/>
        <v>4.5363449999999998E-3</v>
      </c>
      <c r="L10" s="1">
        <f t="shared" si="1"/>
        <v>0.90999899699097286</v>
      </c>
      <c r="M10" s="1" t="s">
        <v>49</v>
      </c>
      <c r="N10" s="1" t="s">
        <v>58</v>
      </c>
      <c r="Q10" s="1">
        <f t="shared" si="2"/>
        <v>4.5045119149833054E-3</v>
      </c>
      <c r="R10" s="1">
        <f t="shared" si="3"/>
        <v>4.4934053543908949E-3</v>
      </c>
      <c r="T10" s="1">
        <f t="shared" si="4"/>
        <v>-0.70173421590938112</v>
      </c>
      <c r="U10" s="1">
        <f t="shared" si="4"/>
        <v>-0.94656922277968036</v>
      </c>
    </row>
    <row r="11" spans="1:21" x14ac:dyDescent="0.25">
      <c r="A11" s="2">
        <v>42027</v>
      </c>
      <c r="B11" s="3">
        <v>0.37708333333333338</v>
      </c>
      <c r="C11" s="1">
        <v>3504848629</v>
      </c>
      <c r="D11" s="1">
        <v>2.9761000000000002E-3</v>
      </c>
      <c r="E11" s="1">
        <v>0.23885999999999999</v>
      </c>
      <c r="F11" s="1">
        <v>1019.0170000000001</v>
      </c>
      <c r="G11" s="1">
        <v>18.2026</v>
      </c>
      <c r="H11" s="1">
        <v>383.35300000000001</v>
      </c>
      <c r="I11" s="1">
        <v>1.075</v>
      </c>
      <c r="J11" s="1">
        <v>2.382E-3</v>
      </c>
      <c r="K11" s="1">
        <f t="shared" si="0"/>
        <v>2.5606499999999998E-3</v>
      </c>
      <c r="L11" s="1">
        <f t="shared" si="1"/>
        <v>0.86040455629851131</v>
      </c>
      <c r="M11" s="1" t="s">
        <v>49</v>
      </c>
      <c r="N11" s="1" t="s">
        <v>58</v>
      </c>
      <c r="Q11" s="1">
        <f t="shared" si="2"/>
        <v>2.582651809881912E-3</v>
      </c>
      <c r="R11" s="1">
        <f t="shared" si="3"/>
        <v>2.6417133907189233E-3</v>
      </c>
      <c r="T11" s="1">
        <f t="shared" si="4"/>
        <v>0.85922753527081774</v>
      </c>
      <c r="U11" s="1">
        <f t="shared" si="4"/>
        <v>3.165734900080976</v>
      </c>
    </row>
    <row r="15" spans="1:21" x14ac:dyDescent="0.25">
      <c r="N15" s="1" t="s">
        <v>40</v>
      </c>
      <c r="O15" s="1" t="s">
        <v>41</v>
      </c>
    </row>
    <row r="17" spans="1:16" x14ac:dyDescent="0.25">
      <c r="M17" s="1" t="s">
        <v>0</v>
      </c>
      <c r="N17" s="1" t="s">
        <v>48</v>
      </c>
    </row>
    <row r="18" spans="1:16" x14ac:dyDescent="0.25">
      <c r="M18" s="1" t="s">
        <v>1</v>
      </c>
      <c r="N18" s="1" t="s">
        <v>51</v>
      </c>
    </row>
    <row r="19" spans="1:16" x14ac:dyDescent="0.25">
      <c r="M19" s="1" t="s">
        <v>2</v>
      </c>
      <c r="N19" s="1" t="s">
        <v>50</v>
      </c>
    </row>
    <row r="20" spans="1:16" x14ac:dyDescent="0.25">
      <c r="M20" s="1" t="s">
        <v>3</v>
      </c>
      <c r="N20" s="5">
        <v>-1.8089000000000001E-4</v>
      </c>
      <c r="O20" s="1">
        <f>INTERCEPT(K5:K11,E5:E11)</f>
        <v>1.1196307082149415E-5</v>
      </c>
    </row>
    <row r="21" spans="1:16" x14ac:dyDescent="0.25">
      <c r="A21" s="2"/>
      <c r="B21" s="3"/>
      <c r="M21" s="1" t="s">
        <v>4</v>
      </c>
      <c r="N21" s="5">
        <v>1.1657000000000001E-2</v>
      </c>
      <c r="O21" s="1">
        <f>SLOPE(K5:K11,E5:E11)</f>
        <v>1.101279864203623E-2</v>
      </c>
    </row>
    <row r="22" spans="1:16" x14ac:dyDescent="0.25">
      <c r="A22" s="2"/>
      <c r="B22" s="3"/>
      <c r="M22" s="1" t="s">
        <v>5</v>
      </c>
      <c r="N22" s="5">
        <v>-3.7859999999999999E-4</v>
      </c>
    </row>
    <row r="23" spans="1:16" x14ac:dyDescent="0.25">
      <c r="A23" s="2"/>
      <c r="B23" s="3"/>
      <c r="M23" s="1" t="s">
        <v>6</v>
      </c>
      <c r="N23" s="5">
        <v>5.5142000000000002E-5</v>
      </c>
    </row>
    <row r="24" spans="1:16" x14ac:dyDescent="0.25">
      <c r="A24" s="2"/>
      <c r="B24" s="3"/>
      <c r="M24" s="1" t="s">
        <v>7</v>
      </c>
      <c r="N24" s="1">
        <f>AVERAGE(G5:G11)</f>
        <v>18.091699999999999</v>
      </c>
    </row>
    <row r="25" spans="1:16" x14ac:dyDescent="0.25">
      <c r="A25" s="2"/>
      <c r="B25" s="3"/>
      <c r="M25" s="1" t="s">
        <v>8</v>
      </c>
      <c r="N25" s="1">
        <f>AVERAGE(F5:F11)</f>
        <v>1019.0169999999999</v>
      </c>
    </row>
    <row r="26" spans="1:16" x14ac:dyDescent="0.25">
      <c r="A26" s="2"/>
      <c r="B26" s="3"/>
      <c r="M26" s="1" t="s">
        <v>11</v>
      </c>
      <c r="N26" s="2">
        <v>42038</v>
      </c>
      <c r="P26" s="1" t="s">
        <v>95</v>
      </c>
    </row>
    <row r="27" spans="1:16" x14ac:dyDescent="0.25">
      <c r="A27" s="2"/>
      <c r="B27" s="3"/>
    </row>
    <row r="34" spans="1:33" x14ac:dyDescent="0.25">
      <c r="A34" s="1" t="s">
        <v>11</v>
      </c>
      <c r="B34" s="1" t="s">
        <v>32</v>
      </c>
      <c r="C34" s="1" t="s">
        <v>25</v>
      </c>
      <c r="D34" s="1" t="s">
        <v>12</v>
      </c>
      <c r="E34" s="1" t="s">
        <v>12</v>
      </c>
      <c r="F34" s="1" t="s">
        <v>13</v>
      </c>
      <c r="G34" s="1" t="s">
        <v>14</v>
      </c>
      <c r="H34" s="1" t="s">
        <v>12</v>
      </c>
      <c r="I34" s="1" t="s">
        <v>59</v>
      </c>
      <c r="J34" s="1" t="s">
        <v>60</v>
      </c>
      <c r="K34" s="1" t="s">
        <v>60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60</v>
      </c>
      <c r="R34" s="1" t="s">
        <v>61</v>
      </c>
      <c r="S34" s="1" t="s">
        <v>62</v>
      </c>
      <c r="T34" s="1" t="s">
        <v>63</v>
      </c>
      <c r="U34" s="1" t="s">
        <v>64</v>
      </c>
      <c r="V34" s="1" t="s">
        <v>60</v>
      </c>
      <c r="W34" s="1" t="s">
        <v>65</v>
      </c>
      <c r="X34" s="1" t="s">
        <v>66</v>
      </c>
      <c r="Y34" s="1" t="s">
        <v>67</v>
      </c>
      <c r="Z34" s="1" t="s">
        <v>12</v>
      </c>
      <c r="AA34" s="1" t="s">
        <v>12</v>
      </c>
      <c r="AB34" s="1" t="s">
        <v>60</v>
      </c>
      <c r="AC34" s="1" t="s">
        <v>68</v>
      </c>
      <c r="AD34" s="1" t="s">
        <v>69</v>
      </c>
      <c r="AE34" s="1" t="s">
        <v>70</v>
      </c>
      <c r="AF34" s="1" t="s">
        <v>12</v>
      </c>
      <c r="AG34" s="1" t="s">
        <v>71</v>
      </c>
    </row>
    <row r="35" spans="1:33" x14ac:dyDescent="0.25">
      <c r="A35" s="1" t="s">
        <v>33</v>
      </c>
      <c r="B35" s="1" t="s">
        <v>34</v>
      </c>
      <c r="C35" s="1" t="s">
        <v>35</v>
      </c>
      <c r="D35" s="1" t="s">
        <v>48</v>
      </c>
      <c r="E35" s="1" t="s">
        <v>48</v>
      </c>
      <c r="F35" s="1" t="s">
        <v>16</v>
      </c>
      <c r="G35" s="1" t="s">
        <v>17</v>
      </c>
      <c r="H35" s="1" t="s">
        <v>18</v>
      </c>
      <c r="I35" s="1" t="s">
        <v>72</v>
      </c>
      <c r="J35" s="1" t="s">
        <v>73</v>
      </c>
      <c r="K35" s="1" t="s">
        <v>74</v>
      </c>
      <c r="L35" s="1" t="s">
        <v>48</v>
      </c>
      <c r="M35" s="1" t="s">
        <v>36</v>
      </c>
      <c r="N35" s="1" t="s">
        <v>9</v>
      </c>
      <c r="O35" s="1" t="s">
        <v>18</v>
      </c>
      <c r="P35" s="1" t="s">
        <v>18</v>
      </c>
      <c r="Q35" s="1" t="s">
        <v>1</v>
      </c>
      <c r="R35" s="1" t="s">
        <v>75</v>
      </c>
      <c r="S35" s="1" t="s">
        <v>76</v>
      </c>
      <c r="T35" s="1" t="s">
        <v>18</v>
      </c>
      <c r="V35" s="1" t="s">
        <v>77</v>
      </c>
      <c r="W35" s="1" t="s">
        <v>76</v>
      </c>
      <c r="X35" s="1" t="s">
        <v>78</v>
      </c>
      <c r="Z35" s="1" t="s">
        <v>36</v>
      </c>
      <c r="AA35" s="1" t="s">
        <v>9</v>
      </c>
      <c r="AB35" s="1" t="s">
        <v>1</v>
      </c>
      <c r="AC35" s="1" t="s">
        <v>34</v>
      </c>
      <c r="AD35" s="1" t="s">
        <v>34</v>
      </c>
      <c r="AF35" s="1" t="s">
        <v>18</v>
      </c>
      <c r="AG35" s="1" t="s">
        <v>75</v>
      </c>
    </row>
    <row r="36" spans="1:33" x14ac:dyDescent="0.25">
      <c r="A36" s="1" t="s">
        <v>34</v>
      </c>
      <c r="B36" s="1" t="s">
        <v>37</v>
      </c>
      <c r="C36" s="1" t="s">
        <v>38</v>
      </c>
      <c r="D36" s="1" t="s">
        <v>20</v>
      </c>
      <c r="E36" s="1" t="s">
        <v>21</v>
      </c>
      <c r="F36" s="1" t="s">
        <v>22</v>
      </c>
      <c r="G36" s="1" t="s">
        <v>23</v>
      </c>
      <c r="H36" s="1" t="s">
        <v>24</v>
      </c>
      <c r="I36" s="1" t="s">
        <v>55</v>
      </c>
      <c r="J36" s="1" t="s">
        <v>65</v>
      </c>
      <c r="K36" s="1" t="s">
        <v>79</v>
      </c>
      <c r="L36" s="1" t="s">
        <v>80</v>
      </c>
      <c r="M36" s="1" t="s">
        <v>20</v>
      </c>
      <c r="N36" s="1" t="s">
        <v>20</v>
      </c>
      <c r="O36" s="1" t="s">
        <v>81</v>
      </c>
      <c r="P36" s="1" t="s">
        <v>82</v>
      </c>
      <c r="Q36" s="1" t="s">
        <v>83</v>
      </c>
      <c r="T36" s="1" t="s">
        <v>84</v>
      </c>
      <c r="V36" s="1" t="s">
        <v>85</v>
      </c>
      <c r="W36" s="1" t="s">
        <v>86</v>
      </c>
      <c r="Z36" s="1" t="s">
        <v>21</v>
      </c>
      <c r="AA36" s="1" t="s">
        <v>21</v>
      </c>
      <c r="AB36" s="1" t="s">
        <v>87</v>
      </c>
      <c r="AC36" s="1" t="s">
        <v>88</v>
      </c>
      <c r="AD36" s="1" t="s">
        <v>32</v>
      </c>
      <c r="AF36" s="1" t="s">
        <v>20</v>
      </c>
      <c r="AG36" s="1" t="s">
        <v>21</v>
      </c>
    </row>
    <row r="38" spans="1:33" x14ac:dyDescent="0.25">
      <c r="A38" s="2">
        <v>42038</v>
      </c>
      <c r="B38" s="3">
        <v>0.61875000000000002</v>
      </c>
      <c r="C38" s="1">
        <v>3505819885</v>
      </c>
      <c r="D38" s="1">
        <v>2.4954E-3</v>
      </c>
      <c r="E38" s="1">
        <v>0.24612000000000001</v>
      </c>
      <c r="F38" s="1">
        <v>1001.639</v>
      </c>
      <c r="G38" s="1">
        <v>16.985800000000001</v>
      </c>
      <c r="H38" s="1">
        <v>305.79689999999999</v>
      </c>
      <c r="I38" s="1">
        <v>2.7009999999999998E-3</v>
      </c>
      <c r="J38" s="1">
        <v>540.23</v>
      </c>
      <c r="K38" s="1">
        <v>25.430599999999998</v>
      </c>
      <c r="L38" s="1">
        <v>0.24648999999999999</v>
      </c>
      <c r="M38" s="1">
        <v>5</v>
      </c>
      <c r="N38" s="1">
        <v>0</v>
      </c>
      <c r="O38" s="1">
        <v>0.05</v>
      </c>
      <c r="P38" s="1">
        <v>4.9889999999999997E-2</v>
      </c>
      <c r="Q38" s="1">
        <v>0.56999999999999995</v>
      </c>
      <c r="R38" s="1">
        <v>498.9</v>
      </c>
      <c r="S38" s="1">
        <v>-7.6504000000000003</v>
      </c>
      <c r="T38" s="1">
        <v>5.0022000000000002</v>
      </c>
      <c r="U38" s="1">
        <v>9.3349999999999995E-3</v>
      </c>
      <c r="V38" s="1">
        <v>0.12132999999999999</v>
      </c>
      <c r="W38" s="1">
        <v>2.2459E-2</v>
      </c>
      <c r="X38" s="1" t="s">
        <v>89</v>
      </c>
      <c r="Y38" s="1" t="s">
        <v>90</v>
      </c>
      <c r="Z38" s="1">
        <v>4.6064999999999996</v>
      </c>
      <c r="AA38" s="1">
        <v>1.4186000000000001E-2</v>
      </c>
      <c r="AB38" s="1" t="s">
        <v>91</v>
      </c>
      <c r="AC38" s="1">
        <v>6</v>
      </c>
      <c r="AD38" s="1">
        <v>1</v>
      </c>
      <c r="AE38" s="1" t="s">
        <v>92</v>
      </c>
      <c r="AF38" s="1">
        <v>5.0022000000000002</v>
      </c>
      <c r="AG38" s="1">
        <v>2.1993</v>
      </c>
    </row>
    <row r="39" spans="1:33" x14ac:dyDescent="0.25">
      <c r="A39" s="2">
        <v>42038</v>
      </c>
      <c r="B39" s="3">
        <v>0.61875000000000002</v>
      </c>
      <c r="C39" s="1">
        <v>3505819885</v>
      </c>
      <c r="D39" s="1">
        <v>2.4954E-3</v>
      </c>
      <c r="E39" s="1">
        <v>0.24612000000000001</v>
      </c>
      <c r="F39" s="1">
        <v>1001.639</v>
      </c>
      <c r="G39" s="1">
        <v>16.985800000000001</v>
      </c>
      <c r="H39" s="1">
        <v>305.79689999999999</v>
      </c>
      <c r="I39" s="1">
        <v>2.7041999999999999E-3</v>
      </c>
      <c r="J39" s="1">
        <v>540.86500000000001</v>
      </c>
      <c r="K39" s="1">
        <v>15.672700000000001</v>
      </c>
      <c r="L39" s="1">
        <v>0.24648999999999999</v>
      </c>
      <c r="M39" s="1">
        <v>5</v>
      </c>
      <c r="N39" s="1">
        <v>0</v>
      </c>
      <c r="O39" s="1">
        <v>0.05</v>
      </c>
      <c r="P39" s="1">
        <v>4.9889999999999997E-2</v>
      </c>
      <c r="Q39" s="1">
        <v>0.55000000000000004</v>
      </c>
      <c r="R39" s="1">
        <v>498.9</v>
      </c>
      <c r="S39" s="1">
        <v>-7.7588999999999997</v>
      </c>
      <c r="T39" s="1">
        <v>5.0022000000000002</v>
      </c>
      <c r="U39" s="1">
        <v>7.3200000000000001E-3</v>
      </c>
      <c r="V39" s="1">
        <v>0.88380000000000003</v>
      </c>
      <c r="W39" s="1">
        <v>0.16339999999999999</v>
      </c>
      <c r="X39" s="1" t="s">
        <v>89</v>
      </c>
      <c r="Y39" s="1" t="s">
        <v>90</v>
      </c>
      <c r="Z39" s="1">
        <v>4.6064999999999996</v>
      </c>
      <c r="AA39" s="1">
        <v>1.4186000000000001E-2</v>
      </c>
      <c r="AB39" s="1" t="s">
        <v>93</v>
      </c>
      <c r="AC39" s="1">
        <v>6</v>
      </c>
      <c r="AD39" s="1">
        <v>1</v>
      </c>
      <c r="AE39" s="1" t="s">
        <v>94</v>
      </c>
      <c r="AF39" s="1">
        <v>5.0022000000000002</v>
      </c>
      <c r="AG39" s="1">
        <v>2.1993</v>
      </c>
    </row>
    <row r="40" spans="1:33" x14ac:dyDescent="0.25">
      <c r="A40" s="2">
        <v>42038</v>
      </c>
      <c r="B40" s="3">
        <v>0.61597222222222225</v>
      </c>
      <c r="C40" s="1">
        <v>3505819653</v>
      </c>
      <c r="D40" s="1">
        <v>2.496E-3</v>
      </c>
      <c r="E40" s="1">
        <v>0.24612000000000001</v>
      </c>
      <c r="F40" s="1">
        <v>1001.552</v>
      </c>
      <c r="G40" s="1">
        <v>17.0322</v>
      </c>
      <c r="H40" s="1">
        <v>304.52890000000002</v>
      </c>
      <c r="I40" s="1">
        <v>0</v>
      </c>
      <c r="J40" s="1">
        <v>539.39200000000005</v>
      </c>
      <c r="K40" s="1">
        <v>36.9649</v>
      </c>
      <c r="L40" s="1">
        <v>0.24640999999999999</v>
      </c>
      <c r="M40" s="1">
        <v>0</v>
      </c>
      <c r="N40" s="1">
        <v>5.0175999999999998</v>
      </c>
      <c r="O40" s="1">
        <v>0.05</v>
      </c>
      <c r="P40" s="1">
        <v>4.972E-2</v>
      </c>
      <c r="Q40" s="1">
        <v>0.56999999999999995</v>
      </c>
      <c r="R40" s="1">
        <v>497.2</v>
      </c>
      <c r="S40" s="1">
        <v>-7.8220999999999998</v>
      </c>
      <c r="T40" s="1">
        <v>5.0201000000000002</v>
      </c>
      <c r="U40" s="1">
        <v>1.1272000000000001E-2</v>
      </c>
      <c r="V40" s="1">
        <v>1.0104</v>
      </c>
      <c r="W40" s="1">
        <v>0.18731999999999999</v>
      </c>
      <c r="X40" s="1" t="s">
        <v>89</v>
      </c>
      <c r="Y40" s="1" t="s">
        <v>90</v>
      </c>
      <c r="Z40" s="1">
        <v>8.0000000000000002E-3</v>
      </c>
      <c r="AA40" s="1">
        <v>0.46389999999999998</v>
      </c>
      <c r="AB40" s="1" t="s">
        <v>91</v>
      </c>
      <c r="AC40" s="1">
        <v>6</v>
      </c>
      <c r="AD40" s="1">
        <v>1</v>
      </c>
      <c r="AE40" s="1" t="s">
        <v>92</v>
      </c>
      <c r="AF40" s="1">
        <v>5.0201000000000002</v>
      </c>
      <c r="AG40" s="1">
        <v>2.1996000000000002</v>
      </c>
    </row>
    <row r="41" spans="1:33" x14ac:dyDescent="0.25">
      <c r="A41" s="2">
        <v>42038</v>
      </c>
      <c r="B41" s="3">
        <v>0.61597222222222225</v>
      </c>
      <c r="C41" s="1">
        <v>3505819653</v>
      </c>
      <c r="D41" s="1">
        <v>2.496E-3</v>
      </c>
      <c r="E41" s="1">
        <v>0.24612000000000001</v>
      </c>
      <c r="F41" s="1">
        <v>1001.552</v>
      </c>
      <c r="G41" s="1">
        <v>17.0322</v>
      </c>
      <c r="H41" s="1">
        <v>304.52890000000002</v>
      </c>
      <c r="I41" s="1">
        <v>0</v>
      </c>
      <c r="J41" s="1">
        <v>540.21699999999998</v>
      </c>
      <c r="K41" s="1">
        <v>26.9679</v>
      </c>
      <c r="L41" s="1">
        <v>0.24640999999999999</v>
      </c>
      <c r="M41" s="1">
        <v>0</v>
      </c>
      <c r="N41" s="1">
        <v>5.0175999999999998</v>
      </c>
      <c r="O41" s="1">
        <v>0.05</v>
      </c>
      <c r="P41" s="1">
        <v>4.972E-2</v>
      </c>
      <c r="Q41" s="1">
        <v>0.55000000000000004</v>
      </c>
      <c r="R41" s="1">
        <v>497.2</v>
      </c>
      <c r="S41" s="1">
        <v>-7.9629000000000003</v>
      </c>
      <c r="T41" s="1">
        <v>5.0201000000000002</v>
      </c>
      <c r="U41" s="1">
        <v>9.613E-3</v>
      </c>
      <c r="V41" s="1">
        <v>1.3015000000000001</v>
      </c>
      <c r="W41" s="1">
        <v>0.24092</v>
      </c>
      <c r="X41" s="1" t="s">
        <v>89</v>
      </c>
      <c r="Y41" s="1" t="s">
        <v>90</v>
      </c>
      <c r="Z41" s="1">
        <v>8.0000000000000002E-3</v>
      </c>
      <c r="AA41" s="1">
        <v>0.46389999999999998</v>
      </c>
      <c r="AB41" s="1" t="s">
        <v>93</v>
      </c>
      <c r="AC41" s="1">
        <v>6</v>
      </c>
      <c r="AD41" s="1">
        <v>1</v>
      </c>
      <c r="AE41" s="1" t="s">
        <v>94</v>
      </c>
      <c r="AF41" s="1">
        <v>5.0201000000000002</v>
      </c>
      <c r="AG41" s="1">
        <v>2.1996000000000002</v>
      </c>
    </row>
    <row r="42" spans="1:33" x14ac:dyDescent="0.25">
      <c r="A42" s="2">
        <v>42038</v>
      </c>
      <c r="B42" s="3">
        <v>0.60416666666666663</v>
      </c>
      <c r="C42" s="1">
        <v>3505818641</v>
      </c>
      <c r="D42" s="1">
        <v>2.4960999999999998E-3</v>
      </c>
      <c r="E42" s="1">
        <v>0.24612000000000001</v>
      </c>
      <c r="F42" s="1">
        <v>1001.44</v>
      </c>
      <c r="G42" s="1">
        <v>17.02</v>
      </c>
      <c r="H42" s="1">
        <v>299.2919</v>
      </c>
      <c r="I42" s="1">
        <v>0</v>
      </c>
      <c r="J42" s="1">
        <v>1074.615</v>
      </c>
      <c r="K42" s="1">
        <v>57.892899999999997</v>
      </c>
      <c r="L42" s="1">
        <v>0.24643000000000001</v>
      </c>
      <c r="M42" s="1">
        <v>0</v>
      </c>
      <c r="N42" s="1">
        <v>2.5068000000000001</v>
      </c>
      <c r="O42" s="1">
        <v>0.1</v>
      </c>
      <c r="P42" s="1">
        <v>9.9470000000000003E-2</v>
      </c>
      <c r="Q42" s="1">
        <v>0.56999999999999995</v>
      </c>
      <c r="R42" s="1">
        <v>994.7</v>
      </c>
      <c r="S42" s="1">
        <v>-7.4366000000000003</v>
      </c>
      <c r="T42" s="1">
        <v>2.5093000000000001</v>
      </c>
      <c r="U42" s="1">
        <v>7.0800000000000004E-3</v>
      </c>
      <c r="V42" s="1">
        <v>9.8239999999999994E-2</v>
      </c>
      <c r="W42" s="1">
        <v>9.1420000000000008E-3</v>
      </c>
      <c r="X42" s="1" t="s">
        <v>89</v>
      </c>
      <c r="Y42" s="1" t="s">
        <v>90</v>
      </c>
      <c r="Z42" s="1">
        <v>7.7590000000000003E-3</v>
      </c>
      <c r="AA42" s="1">
        <v>0.23934</v>
      </c>
      <c r="AB42" s="1" t="s">
        <v>91</v>
      </c>
      <c r="AC42" s="1">
        <v>6</v>
      </c>
      <c r="AD42" s="1">
        <v>1</v>
      </c>
      <c r="AE42" s="1" t="s">
        <v>92</v>
      </c>
      <c r="AF42" s="1">
        <v>2.5093000000000001</v>
      </c>
      <c r="AG42" s="1">
        <v>2.1892999999999998</v>
      </c>
    </row>
    <row r="43" spans="1:33" x14ac:dyDescent="0.25">
      <c r="A43" s="2">
        <v>42038</v>
      </c>
      <c r="B43" s="3">
        <v>0.60416666666666663</v>
      </c>
      <c r="C43" s="1">
        <v>3505818641</v>
      </c>
      <c r="D43" s="1">
        <v>2.4960999999999998E-3</v>
      </c>
      <c r="E43" s="1">
        <v>0.24612000000000001</v>
      </c>
      <c r="F43" s="1">
        <v>1001.44</v>
      </c>
      <c r="G43" s="1">
        <v>17.02</v>
      </c>
      <c r="H43" s="1">
        <v>299.2919</v>
      </c>
      <c r="I43" s="1">
        <v>0</v>
      </c>
      <c r="J43" s="1">
        <v>1077.925</v>
      </c>
      <c r="K43" s="1">
        <v>13.1564</v>
      </c>
      <c r="L43" s="1">
        <v>0.24643000000000001</v>
      </c>
      <c r="M43" s="1">
        <v>0</v>
      </c>
      <c r="N43" s="1">
        <v>2.5068000000000001</v>
      </c>
      <c r="O43" s="1">
        <v>0.1</v>
      </c>
      <c r="P43" s="1">
        <v>9.9470000000000003E-2</v>
      </c>
      <c r="Q43" s="1">
        <v>0.55000000000000004</v>
      </c>
      <c r="R43" s="1">
        <v>994.7</v>
      </c>
      <c r="S43" s="1">
        <v>-7.7209000000000003</v>
      </c>
      <c r="T43" s="1">
        <v>2.5093000000000001</v>
      </c>
      <c r="U43" s="1">
        <v>3.3649999999999999E-3</v>
      </c>
      <c r="V43" s="1">
        <v>0.74550000000000005</v>
      </c>
      <c r="W43" s="1">
        <v>6.9159999999999999E-2</v>
      </c>
      <c r="X43" s="1" t="s">
        <v>89</v>
      </c>
      <c r="Y43" s="1" t="s">
        <v>90</v>
      </c>
      <c r="Z43" s="1">
        <v>7.7590000000000003E-3</v>
      </c>
      <c r="AA43" s="1">
        <v>0.23934</v>
      </c>
      <c r="AB43" s="1" t="s">
        <v>93</v>
      </c>
      <c r="AC43" s="1">
        <v>6</v>
      </c>
      <c r="AD43" s="1">
        <v>1</v>
      </c>
      <c r="AE43" s="1" t="s">
        <v>94</v>
      </c>
      <c r="AF43" s="1">
        <v>2.5093000000000001</v>
      </c>
      <c r="AG43" s="1">
        <v>2.1892999999999998</v>
      </c>
    </row>
    <row r="44" spans="1:33" x14ac:dyDescent="0.25">
      <c r="A44" s="2">
        <v>42038</v>
      </c>
      <c r="B44" s="3">
        <v>0.62430555555555556</v>
      </c>
      <c r="C44" s="1">
        <v>3505820379</v>
      </c>
      <c r="D44" s="1">
        <v>2.4970000000000001E-3</v>
      </c>
      <c r="E44" s="1">
        <v>0.24617</v>
      </c>
      <c r="F44" s="1">
        <v>1001.639</v>
      </c>
      <c r="G44" s="1">
        <v>17.114899999999999</v>
      </c>
      <c r="H44" s="1">
        <v>309.2647</v>
      </c>
      <c r="I44" s="1">
        <v>0</v>
      </c>
      <c r="J44" s="1">
        <v>267.98110000000003</v>
      </c>
      <c r="K44" s="1">
        <v>21.938700000000001</v>
      </c>
      <c r="L44" s="1">
        <v>0.24635000000000001</v>
      </c>
      <c r="M44" s="1">
        <v>0</v>
      </c>
      <c r="N44" s="1">
        <v>9.9941999999999993</v>
      </c>
      <c r="O44" s="1">
        <v>2.5000000000000001E-2</v>
      </c>
      <c r="P44" s="1">
        <v>2.4978E-2</v>
      </c>
      <c r="Q44" s="1">
        <v>0.56999999999999995</v>
      </c>
      <c r="R44" s="1">
        <v>249.78</v>
      </c>
      <c r="S44" s="1">
        <v>-6.7919</v>
      </c>
      <c r="T44" s="1">
        <v>9.9967000000000006</v>
      </c>
      <c r="U44" s="1">
        <v>1.7478E-2</v>
      </c>
      <c r="V44" s="1">
        <v>0.85360000000000003</v>
      </c>
      <c r="W44" s="1">
        <v>0.31850000000000001</v>
      </c>
      <c r="X44" s="1" t="s">
        <v>89</v>
      </c>
      <c r="Y44" s="1" t="s">
        <v>90</v>
      </c>
      <c r="Z44" s="1">
        <v>8.9999999999999993E-3</v>
      </c>
      <c r="AA44" s="1">
        <v>0.92059999999999997</v>
      </c>
      <c r="AB44" s="1" t="s">
        <v>91</v>
      </c>
      <c r="AC44" s="1">
        <v>6</v>
      </c>
      <c r="AD44" s="1">
        <v>1</v>
      </c>
      <c r="AE44" s="1" t="s">
        <v>92</v>
      </c>
      <c r="AF44" s="1">
        <v>9.9967000000000006</v>
      </c>
      <c r="AG44" s="1">
        <v>2.1993999999999998</v>
      </c>
    </row>
    <row r="45" spans="1:33" x14ac:dyDescent="0.25">
      <c r="A45" s="2">
        <v>42038</v>
      </c>
      <c r="B45" s="3">
        <v>0.62430555555555556</v>
      </c>
      <c r="C45" s="1">
        <v>3505820379</v>
      </c>
      <c r="D45" s="1">
        <v>2.4970000000000001E-3</v>
      </c>
      <c r="E45" s="1">
        <v>0.24617</v>
      </c>
      <c r="F45" s="1">
        <v>1001.639</v>
      </c>
      <c r="G45" s="1">
        <v>17.114899999999999</v>
      </c>
      <c r="H45" s="1">
        <v>309.2647</v>
      </c>
      <c r="I45" s="1">
        <v>0</v>
      </c>
      <c r="J45" s="1">
        <v>269.29910000000001</v>
      </c>
      <c r="K45" s="1">
        <v>19.198799999999999</v>
      </c>
      <c r="L45" s="1">
        <v>0.24635000000000001</v>
      </c>
      <c r="M45" s="1">
        <v>0</v>
      </c>
      <c r="N45" s="1">
        <v>9.9941999999999993</v>
      </c>
      <c r="O45" s="1">
        <v>2.5000000000000001E-2</v>
      </c>
      <c r="P45" s="1">
        <v>2.4978E-2</v>
      </c>
      <c r="Q45" s="1">
        <v>0.55000000000000004</v>
      </c>
      <c r="R45" s="1">
        <v>249.78</v>
      </c>
      <c r="S45" s="1">
        <v>-7.2481</v>
      </c>
      <c r="T45" s="1">
        <v>9.9967000000000006</v>
      </c>
      <c r="U45" s="1">
        <v>1.6271000000000001E-2</v>
      </c>
      <c r="V45" s="1">
        <v>0.89039999999999997</v>
      </c>
      <c r="W45" s="1">
        <v>0.3306</v>
      </c>
      <c r="X45" s="1" t="s">
        <v>89</v>
      </c>
      <c r="Y45" s="1" t="s">
        <v>90</v>
      </c>
      <c r="Z45" s="1">
        <v>8.9999999999999993E-3</v>
      </c>
      <c r="AA45" s="1">
        <v>0.92059999999999997</v>
      </c>
      <c r="AB45" s="1" t="s">
        <v>93</v>
      </c>
      <c r="AC45" s="1">
        <v>6</v>
      </c>
      <c r="AD45" s="1">
        <v>1</v>
      </c>
      <c r="AE45" s="1" t="s">
        <v>94</v>
      </c>
      <c r="AF45" s="1">
        <v>9.9967000000000006</v>
      </c>
      <c r="AG45" s="1">
        <v>2.1993999999999998</v>
      </c>
    </row>
    <row r="46" spans="1:33" x14ac:dyDescent="0.25">
      <c r="A46" s="2">
        <v>42038</v>
      </c>
      <c r="B46" s="3">
        <v>0.60833333333333328</v>
      </c>
      <c r="C46" s="1">
        <v>3505818984</v>
      </c>
      <c r="D46" s="1">
        <v>2.9895999999999998E-3</v>
      </c>
      <c r="E46" s="1">
        <v>0.28793999999999997</v>
      </c>
      <c r="F46" s="1">
        <v>1001.441</v>
      </c>
      <c r="G46" s="1">
        <v>16.9541</v>
      </c>
      <c r="H46" s="1">
        <v>301.91579999999999</v>
      </c>
      <c r="I46" s="1">
        <v>3.1900000000000001E-3</v>
      </c>
      <c r="J46" s="1">
        <v>1063.67</v>
      </c>
      <c r="K46" s="1">
        <v>96.988500000000002</v>
      </c>
      <c r="L46" s="1">
        <v>0.28882000000000002</v>
      </c>
      <c r="M46" s="1">
        <v>3</v>
      </c>
      <c r="N46" s="1">
        <v>0</v>
      </c>
      <c r="O46" s="1">
        <v>0.1</v>
      </c>
      <c r="P46" s="1">
        <v>9.9589999999999998E-2</v>
      </c>
      <c r="Q46" s="1">
        <v>0.56999999999999995</v>
      </c>
      <c r="R46" s="1">
        <v>995.9</v>
      </c>
      <c r="S46" s="1">
        <v>-6.3712999999999997</v>
      </c>
      <c r="T46" s="1">
        <v>3.0017999999999998</v>
      </c>
      <c r="U46" s="1">
        <v>9.2589999999999999E-3</v>
      </c>
      <c r="V46" s="1">
        <v>0.14468</v>
      </c>
      <c r="W46" s="1">
        <v>1.3602E-2</v>
      </c>
      <c r="X46" s="1" t="s">
        <v>89</v>
      </c>
      <c r="Y46" s="1" t="s">
        <v>90</v>
      </c>
      <c r="Z46" s="1">
        <v>2.7955999999999999</v>
      </c>
      <c r="AA46" s="1">
        <v>1.3942E-2</v>
      </c>
      <c r="AB46" s="1" t="s">
        <v>91</v>
      </c>
      <c r="AC46" s="1">
        <v>6</v>
      </c>
      <c r="AD46" s="1">
        <v>1</v>
      </c>
      <c r="AE46" s="1" t="s">
        <v>92</v>
      </c>
      <c r="AF46" s="1">
        <v>3.0017999999999998</v>
      </c>
      <c r="AG46" s="1">
        <v>2.1991999999999998</v>
      </c>
    </row>
    <row r="47" spans="1:33" x14ac:dyDescent="0.25">
      <c r="A47" s="2">
        <v>42038</v>
      </c>
      <c r="B47" s="3">
        <v>0.60833333333333328</v>
      </c>
      <c r="C47" s="1">
        <v>3505818984</v>
      </c>
      <c r="D47" s="1">
        <v>2.9895999999999998E-3</v>
      </c>
      <c r="E47" s="1">
        <v>0.28793999999999997</v>
      </c>
      <c r="F47" s="1">
        <v>1001.441</v>
      </c>
      <c r="G47" s="1">
        <v>16.9541</v>
      </c>
      <c r="H47" s="1">
        <v>301.91579999999999</v>
      </c>
      <c r="I47" s="1">
        <v>3.1979999999999999E-3</v>
      </c>
      <c r="J47" s="1">
        <v>1066.3340000000001</v>
      </c>
      <c r="K47" s="1">
        <v>53.729700000000001</v>
      </c>
      <c r="L47" s="1">
        <v>0.28882000000000002</v>
      </c>
      <c r="M47" s="1">
        <v>3</v>
      </c>
      <c r="N47" s="1">
        <v>0</v>
      </c>
      <c r="O47" s="1">
        <v>0.1</v>
      </c>
      <c r="P47" s="1">
        <v>9.9589999999999998E-2</v>
      </c>
      <c r="Q47" s="1">
        <v>0.55000000000000004</v>
      </c>
      <c r="R47" s="1">
        <v>995.9</v>
      </c>
      <c r="S47" s="1">
        <v>-6.6052</v>
      </c>
      <c r="T47" s="1">
        <v>3.0017999999999998</v>
      </c>
      <c r="U47" s="1">
        <v>6.8739999999999999E-3</v>
      </c>
      <c r="V47" s="1">
        <v>2.0121000000000002</v>
      </c>
      <c r="W47" s="1">
        <v>0.18869</v>
      </c>
      <c r="X47" s="1" t="s">
        <v>89</v>
      </c>
      <c r="Y47" s="1" t="s">
        <v>90</v>
      </c>
      <c r="Z47" s="1">
        <v>2.7955999999999999</v>
      </c>
      <c r="AA47" s="1">
        <v>1.3942E-2</v>
      </c>
      <c r="AB47" s="1" t="s">
        <v>93</v>
      </c>
      <c r="AC47" s="1">
        <v>6</v>
      </c>
      <c r="AD47" s="1">
        <v>1</v>
      </c>
      <c r="AE47" s="1" t="s">
        <v>94</v>
      </c>
      <c r="AF47" s="1">
        <v>3.0017999999999998</v>
      </c>
      <c r="AG47" s="1">
        <v>2.1991999999999998</v>
      </c>
    </row>
    <row r="48" spans="1:33" x14ac:dyDescent="0.25">
      <c r="A48" s="2">
        <v>42038</v>
      </c>
      <c r="B48" s="3">
        <v>0.60625000000000007</v>
      </c>
      <c r="C48" s="1">
        <v>3505818813</v>
      </c>
      <c r="D48" s="1">
        <v>4.9899999999999996E-3</v>
      </c>
      <c r="E48" s="1">
        <v>0.45839999999999997</v>
      </c>
      <c r="F48" s="1">
        <v>1001.44</v>
      </c>
      <c r="G48" s="1">
        <v>16.973700000000001</v>
      </c>
      <c r="H48" s="1">
        <v>305.83539999999999</v>
      </c>
      <c r="I48" s="1">
        <v>5.1770000000000002E-3</v>
      </c>
      <c r="J48" s="1">
        <v>1035.8679999999999</v>
      </c>
      <c r="K48" s="1">
        <v>70.021799999999999</v>
      </c>
      <c r="L48" s="1">
        <v>0.4592</v>
      </c>
      <c r="M48" s="1">
        <v>5</v>
      </c>
      <c r="N48" s="1">
        <v>0</v>
      </c>
      <c r="O48" s="1">
        <v>0.1</v>
      </c>
      <c r="P48" s="1">
        <v>9.9750000000000005E-2</v>
      </c>
      <c r="Q48" s="1">
        <v>0.56999999999999995</v>
      </c>
      <c r="R48" s="1">
        <v>997.5</v>
      </c>
      <c r="S48" s="1">
        <v>-3.7039</v>
      </c>
      <c r="T48" s="1">
        <v>5.0023999999999997</v>
      </c>
      <c r="U48" s="1">
        <v>8.0780000000000001E-3</v>
      </c>
      <c r="V48" s="1">
        <v>0.10804</v>
      </c>
      <c r="W48" s="1">
        <v>1.043E-2</v>
      </c>
      <c r="X48" s="1" t="s">
        <v>89</v>
      </c>
      <c r="Y48" s="1" t="s">
        <v>90</v>
      </c>
      <c r="Z48" s="1">
        <v>4.6039000000000003</v>
      </c>
      <c r="AA48" s="1">
        <v>1.4954E-2</v>
      </c>
      <c r="AB48" s="1" t="s">
        <v>91</v>
      </c>
      <c r="AC48" s="1">
        <v>6</v>
      </c>
      <c r="AD48" s="1">
        <v>1</v>
      </c>
      <c r="AE48" s="1" t="s">
        <v>92</v>
      </c>
      <c r="AF48" s="1">
        <v>5.0023999999999997</v>
      </c>
      <c r="AG48" s="1">
        <v>2.1993</v>
      </c>
    </row>
    <row r="49" spans="1:33" x14ac:dyDescent="0.25">
      <c r="A49" s="2">
        <v>42038</v>
      </c>
      <c r="B49" s="3">
        <v>0.60625000000000007</v>
      </c>
      <c r="C49" s="1">
        <v>3505818813</v>
      </c>
      <c r="D49" s="1">
        <v>4.9899999999999996E-3</v>
      </c>
      <c r="E49" s="1">
        <v>0.45839999999999997</v>
      </c>
      <c r="F49" s="1">
        <v>1001.44</v>
      </c>
      <c r="G49" s="1">
        <v>16.973700000000001</v>
      </c>
      <c r="H49" s="1">
        <v>305.83539999999999</v>
      </c>
      <c r="I49" s="1">
        <v>5.1910000000000003E-3</v>
      </c>
      <c r="J49" s="1">
        <v>1038.6210000000001</v>
      </c>
      <c r="K49" s="1">
        <v>31.064</v>
      </c>
      <c r="L49" s="1">
        <v>0.4592</v>
      </c>
      <c r="M49" s="1">
        <v>5</v>
      </c>
      <c r="N49" s="1">
        <v>0</v>
      </c>
      <c r="O49" s="1">
        <v>0.1</v>
      </c>
      <c r="P49" s="1">
        <v>9.9750000000000005E-2</v>
      </c>
      <c r="Q49" s="1">
        <v>0.55000000000000004</v>
      </c>
      <c r="R49" s="1">
        <v>997.5</v>
      </c>
      <c r="S49" s="1">
        <v>-3.9592000000000001</v>
      </c>
      <c r="T49" s="1">
        <v>5.0023999999999997</v>
      </c>
      <c r="U49" s="1">
        <v>5.3660000000000001E-3</v>
      </c>
      <c r="V49" s="1">
        <v>1.0528999999999999</v>
      </c>
      <c r="W49" s="1">
        <v>0.10137</v>
      </c>
      <c r="X49" s="1" t="s">
        <v>89</v>
      </c>
      <c r="Y49" s="1" t="s">
        <v>90</v>
      </c>
      <c r="Z49" s="1">
        <v>4.6039000000000003</v>
      </c>
      <c r="AA49" s="1">
        <v>1.4954E-2</v>
      </c>
      <c r="AB49" s="1" t="s">
        <v>93</v>
      </c>
      <c r="AC49" s="1">
        <v>6</v>
      </c>
      <c r="AD49" s="1">
        <v>1</v>
      </c>
      <c r="AE49" s="1" t="s">
        <v>94</v>
      </c>
      <c r="AF49" s="1">
        <v>5.0023999999999997</v>
      </c>
      <c r="AG49" s="1">
        <v>2.1993</v>
      </c>
    </row>
    <row r="50" spans="1:33" x14ac:dyDescent="0.25">
      <c r="A50" s="2">
        <v>42038</v>
      </c>
      <c r="B50" s="3">
        <v>0.61388888888888882</v>
      </c>
      <c r="C50" s="1">
        <v>3505819480</v>
      </c>
      <c r="D50" s="1">
        <v>6.2440000000000004E-3</v>
      </c>
      <c r="E50" s="1">
        <v>0.56610000000000005</v>
      </c>
      <c r="F50" s="1">
        <v>1001.44</v>
      </c>
      <c r="G50" s="1">
        <v>17.081399999999999</v>
      </c>
      <c r="H50" s="1">
        <v>311.06169999999997</v>
      </c>
      <c r="I50" s="1">
        <v>0</v>
      </c>
      <c r="J50" s="1">
        <v>512.92999999999995</v>
      </c>
      <c r="K50" s="1">
        <v>32.555700000000002</v>
      </c>
      <c r="L50" s="1">
        <v>0.56640000000000001</v>
      </c>
      <c r="M50" s="1">
        <v>0</v>
      </c>
      <c r="N50" s="1">
        <v>12.4938</v>
      </c>
      <c r="O50" s="1">
        <v>0.05</v>
      </c>
      <c r="P50" s="1">
        <v>4.9950000000000001E-2</v>
      </c>
      <c r="Q50" s="1">
        <v>0.56999999999999995</v>
      </c>
      <c r="R50" s="1">
        <v>499.5</v>
      </c>
      <c r="S50" s="1">
        <v>-2.6183000000000001</v>
      </c>
      <c r="T50" s="1">
        <v>12.5</v>
      </c>
      <c r="U50" s="1">
        <v>1.1124E-2</v>
      </c>
      <c r="V50" s="1">
        <v>0.66169999999999995</v>
      </c>
      <c r="W50" s="1">
        <v>0.129</v>
      </c>
      <c r="X50" s="1" t="s">
        <v>89</v>
      </c>
      <c r="Y50" s="1" t="s">
        <v>90</v>
      </c>
      <c r="Z50" s="1">
        <v>8.9999999999999993E-3</v>
      </c>
      <c r="AA50" s="1">
        <v>1.1552</v>
      </c>
      <c r="AB50" s="1" t="s">
        <v>91</v>
      </c>
      <c r="AC50" s="1">
        <v>6</v>
      </c>
      <c r="AD50" s="1">
        <v>1</v>
      </c>
      <c r="AE50" s="1" t="s">
        <v>92</v>
      </c>
      <c r="AF50" s="1">
        <v>12.5</v>
      </c>
      <c r="AG50" s="1">
        <v>2.1993</v>
      </c>
    </row>
    <row r="51" spans="1:33" x14ac:dyDescent="0.25">
      <c r="A51" s="2">
        <v>42038</v>
      </c>
      <c r="B51" s="3">
        <v>0.61388888888888882</v>
      </c>
      <c r="C51" s="1">
        <v>3505819480</v>
      </c>
      <c r="D51" s="1">
        <v>6.2440000000000004E-3</v>
      </c>
      <c r="E51" s="1">
        <v>0.56610000000000005</v>
      </c>
      <c r="F51" s="1">
        <v>1001.44</v>
      </c>
      <c r="G51" s="1">
        <v>17.081399999999999</v>
      </c>
      <c r="H51" s="1">
        <v>311.06169999999997</v>
      </c>
      <c r="I51" s="1">
        <v>0</v>
      </c>
      <c r="J51" s="1">
        <v>514.279</v>
      </c>
      <c r="K51" s="1">
        <v>23.277200000000001</v>
      </c>
      <c r="L51" s="1">
        <v>0.56640000000000001</v>
      </c>
      <c r="M51" s="1">
        <v>0</v>
      </c>
      <c r="N51" s="1">
        <v>12.4938</v>
      </c>
      <c r="O51" s="1">
        <v>0.05</v>
      </c>
      <c r="P51" s="1">
        <v>4.9950000000000001E-2</v>
      </c>
      <c r="Q51" s="1">
        <v>0.55000000000000004</v>
      </c>
      <c r="R51" s="1">
        <v>499.5</v>
      </c>
      <c r="S51" s="1">
        <v>-2.8736999999999999</v>
      </c>
      <c r="T51" s="1">
        <v>12.5</v>
      </c>
      <c r="U51" s="1">
        <v>9.3810000000000004E-3</v>
      </c>
      <c r="V51" s="1">
        <v>0.75580000000000003</v>
      </c>
      <c r="W51" s="1">
        <v>0.14696000000000001</v>
      </c>
      <c r="X51" s="1" t="s">
        <v>89</v>
      </c>
      <c r="Y51" s="1" t="s">
        <v>90</v>
      </c>
      <c r="Z51" s="1">
        <v>8.9999999999999993E-3</v>
      </c>
      <c r="AA51" s="1">
        <v>1.1552</v>
      </c>
      <c r="AB51" s="1" t="s">
        <v>93</v>
      </c>
      <c r="AC51" s="1">
        <v>6</v>
      </c>
      <c r="AD51" s="1">
        <v>1</v>
      </c>
      <c r="AE51" s="1" t="s">
        <v>94</v>
      </c>
      <c r="AF51" s="1">
        <v>12.5</v>
      </c>
      <c r="AG51" s="1">
        <v>2.1993</v>
      </c>
    </row>
    <row r="52" spans="1:33" x14ac:dyDescent="0.25">
      <c r="A52" s="2">
        <v>42038</v>
      </c>
      <c r="B52" s="3">
        <v>0.62222222222222223</v>
      </c>
      <c r="C52" s="1">
        <v>3505820213</v>
      </c>
      <c r="D52" s="1">
        <v>6.2459999999999998E-3</v>
      </c>
      <c r="E52" s="1">
        <v>0.56610000000000005</v>
      </c>
      <c r="F52" s="1">
        <v>1001.639</v>
      </c>
      <c r="G52" s="1">
        <v>17.208400000000001</v>
      </c>
      <c r="H52" s="1">
        <v>321.18799999999999</v>
      </c>
      <c r="I52" s="1">
        <v>0</v>
      </c>
      <c r="J52" s="1">
        <v>252.34620000000001</v>
      </c>
      <c r="K52" s="1">
        <v>15.088200000000001</v>
      </c>
      <c r="L52" s="1">
        <v>0.56640000000000001</v>
      </c>
      <c r="M52" s="1">
        <v>0</v>
      </c>
      <c r="N52" s="1">
        <v>24.9999</v>
      </c>
      <c r="O52" s="1">
        <v>2.5000000000000001E-2</v>
      </c>
      <c r="P52" s="1">
        <v>2.4979999999999999E-2</v>
      </c>
      <c r="Q52" s="1">
        <v>0.56999999999999995</v>
      </c>
      <c r="R52" s="1">
        <v>249.8</v>
      </c>
      <c r="S52" s="1">
        <v>-1.0089999999999999</v>
      </c>
      <c r="T52" s="1">
        <v>25.0062</v>
      </c>
      <c r="U52" s="1">
        <v>1.5393E-2</v>
      </c>
      <c r="V52" s="1">
        <v>0.5232</v>
      </c>
      <c r="W52" s="1">
        <v>0.20732999999999999</v>
      </c>
      <c r="X52" s="1" t="s">
        <v>89</v>
      </c>
      <c r="Y52" s="1" t="s">
        <v>90</v>
      </c>
      <c r="Z52" s="1">
        <v>0.01</v>
      </c>
      <c r="AA52" s="1">
        <v>2.359</v>
      </c>
      <c r="AB52" s="1" t="s">
        <v>91</v>
      </c>
      <c r="AC52" s="1">
        <v>6</v>
      </c>
      <c r="AD52" s="1">
        <v>1</v>
      </c>
      <c r="AE52" s="1" t="s">
        <v>92</v>
      </c>
      <c r="AF52" s="1">
        <v>25.0062</v>
      </c>
      <c r="AG52" s="1">
        <v>2.1996000000000002</v>
      </c>
    </row>
    <row r="53" spans="1:33" x14ac:dyDescent="0.25">
      <c r="A53" s="2">
        <v>42038</v>
      </c>
      <c r="B53" s="3">
        <v>0.62222222222222223</v>
      </c>
      <c r="C53" s="1">
        <v>3505820213</v>
      </c>
      <c r="D53" s="1">
        <v>6.2459999999999998E-3</v>
      </c>
      <c r="E53" s="1">
        <v>0.56610000000000005</v>
      </c>
      <c r="F53" s="1">
        <v>1001.639</v>
      </c>
      <c r="G53" s="1">
        <v>17.208400000000001</v>
      </c>
      <c r="H53" s="1">
        <v>321.18799999999999</v>
      </c>
      <c r="I53" s="1">
        <v>0</v>
      </c>
      <c r="J53" s="1">
        <v>253.73099999999999</v>
      </c>
      <c r="K53" s="1">
        <v>12.0824</v>
      </c>
      <c r="L53" s="1">
        <v>0.56640000000000001</v>
      </c>
      <c r="M53" s="1">
        <v>0</v>
      </c>
      <c r="N53" s="1">
        <v>24.9999</v>
      </c>
      <c r="O53" s="1">
        <v>2.5000000000000001E-2</v>
      </c>
      <c r="P53" s="1">
        <v>2.4979999999999999E-2</v>
      </c>
      <c r="Q53" s="1">
        <v>0.55000000000000004</v>
      </c>
      <c r="R53" s="1">
        <v>249.8</v>
      </c>
      <c r="S53" s="1">
        <v>-1.5492999999999999</v>
      </c>
      <c r="T53" s="1">
        <v>25.0062</v>
      </c>
      <c r="U53" s="1">
        <v>1.3698999999999999E-2</v>
      </c>
      <c r="V53" s="1">
        <v>0.53120000000000001</v>
      </c>
      <c r="W53" s="1">
        <v>0.20935999999999999</v>
      </c>
      <c r="X53" s="1" t="s">
        <v>89</v>
      </c>
      <c r="Y53" s="1" t="s">
        <v>90</v>
      </c>
      <c r="Z53" s="1">
        <v>0.01</v>
      </c>
      <c r="AA53" s="1">
        <v>2.359</v>
      </c>
      <c r="AB53" s="1" t="s">
        <v>93</v>
      </c>
      <c r="AC53" s="1">
        <v>6</v>
      </c>
      <c r="AD53" s="1">
        <v>1</v>
      </c>
      <c r="AE53" s="1" t="s">
        <v>94</v>
      </c>
      <c r="AF53" s="1">
        <v>25.0062</v>
      </c>
      <c r="AG53" s="1">
        <v>2.1996000000000002</v>
      </c>
    </row>
    <row r="54" spans="1:33" x14ac:dyDescent="0.25">
      <c r="A54" s="2">
        <v>42038</v>
      </c>
      <c r="B54" s="3">
        <v>0.6020833333333333</v>
      </c>
      <c r="C54" s="1">
        <v>3505818463</v>
      </c>
      <c r="D54" s="1">
        <v>6.3010000000000002E-3</v>
      </c>
      <c r="E54" s="1">
        <v>0.57099999999999995</v>
      </c>
      <c r="F54" s="1">
        <v>1001.44</v>
      </c>
      <c r="G54" s="1">
        <v>17.061299999999999</v>
      </c>
      <c r="H54" s="1">
        <v>306.24959999999999</v>
      </c>
      <c r="I54" s="1">
        <v>0</v>
      </c>
      <c r="J54" s="1">
        <v>1031.038</v>
      </c>
      <c r="K54" s="1">
        <v>73.176500000000004</v>
      </c>
      <c r="L54" s="1">
        <v>0.57079999999999997</v>
      </c>
      <c r="M54" s="1">
        <v>0</v>
      </c>
      <c r="N54" s="1">
        <v>6.2870999999999997</v>
      </c>
      <c r="O54" s="1">
        <v>0.1</v>
      </c>
      <c r="P54" s="1">
        <v>0.10012</v>
      </c>
      <c r="Q54" s="1">
        <v>0.56999999999999995</v>
      </c>
      <c r="R54" s="1">
        <v>1001.2</v>
      </c>
      <c r="S54" s="1">
        <v>-2.8940000000000001</v>
      </c>
      <c r="T54" s="1">
        <v>6.2934000000000001</v>
      </c>
      <c r="U54" s="1">
        <v>8.2970000000000006E-3</v>
      </c>
      <c r="V54" s="1">
        <v>0.12382</v>
      </c>
      <c r="W54" s="1">
        <v>1.2009000000000001E-2</v>
      </c>
      <c r="X54" s="1" t="s">
        <v>89</v>
      </c>
      <c r="Y54" s="1" t="s">
        <v>90</v>
      </c>
      <c r="Z54" s="1">
        <v>7.7539999999999996E-3</v>
      </c>
      <c r="AA54" s="1">
        <v>0.57889999999999997</v>
      </c>
      <c r="AB54" s="1" t="s">
        <v>91</v>
      </c>
      <c r="AC54" s="1">
        <v>6</v>
      </c>
      <c r="AD54" s="1">
        <v>1</v>
      </c>
      <c r="AE54" s="1" t="s">
        <v>92</v>
      </c>
      <c r="AF54" s="1">
        <v>6.2934000000000001</v>
      </c>
      <c r="AG54" s="1">
        <v>2.1995</v>
      </c>
    </row>
    <row r="55" spans="1:33" x14ac:dyDescent="0.25">
      <c r="A55" s="2">
        <v>42038</v>
      </c>
      <c r="B55" s="3">
        <v>0.6020833333333333</v>
      </c>
      <c r="C55" s="1">
        <v>3505818463</v>
      </c>
      <c r="D55" s="1">
        <v>6.3010000000000002E-3</v>
      </c>
      <c r="E55" s="1">
        <v>0.57099999999999995</v>
      </c>
      <c r="F55" s="1">
        <v>1001.44</v>
      </c>
      <c r="G55" s="1">
        <v>17.061299999999999</v>
      </c>
      <c r="H55" s="1">
        <v>306.24959999999999</v>
      </c>
      <c r="I55" s="1">
        <v>0</v>
      </c>
      <c r="J55" s="1">
        <v>1034.106</v>
      </c>
      <c r="K55" s="1">
        <v>32.205500000000001</v>
      </c>
      <c r="L55" s="1">
        <v>0.57079999999999997</v>
      </c>
      <c r="M55" s="1">
        <v>0</v>
      </c>
      <c r="N55" s="1">
        <v>6.2870999999999997</v>
      </c>
      <c r="O55" s="1">
        <v>0.1</v>
      </c>
      <c r="P55" s="1">
        <v>0.10012</v>
      </c>
      <c r="Q55" s="1">
        <v>0.55000000000000004</v>
      </c>
      <c r="R55" s="1">
        <v>1001.2</v>
      </c>
      <c r="S55" s="1">
        <v>-3.1821000000000002</v>
      </c>
      <c r="T55" s="1">
        <v>6.2934000000000001</v>
      </c>
      <c r="U55" s="1">
        <v>5.4879999999999998E-3</v>
      </c>
      <c r="V55" s="1">
        <v>1.0931999999999999</v>
      </c>
      <c r="W55" s="1">
        <v>0.10571</v>
      </c>
      <c r="X55" s="1" t="s">
        <v>89</v>
      </c>
      <c r="Y55" s="1" t="s">
        <v>90</v>
      </c>
      <c r="Z55" s="1">
        <v>7.7539999999999996E-3</v>
      </c>
      <c r="AA55" s="1">
        <v>0.57889999999999997</v>
      </c>
      <c r="AB55" s="1" t="s">
        <v>93</v>
      </c>
      <c r="AC55" s="1">
        <v>6</v>
      </c>
      <c r="AD55" s="1">
        <v>1</v>
      </c>
      <c r="AE55" s="1" t="s">
        <v>94</v>
      </c>
      <c r="AF55" s="1">
        <v>6.2934000000000001</v>
      </c>
      <c r="AG55" s="1">
        <v>2.1995</v>
      </c>
    </row>
    <row r="56" spans="1:33" x14ac:dyDescent="0.25">
      <c r="A56" s="2">
        <v>42038</v>
      </c>
      <c r="B56" s="3">
        <v>0.6</v>
      </c>
      <c r="C56" s="1">
        <v>3505818295</v>
      </c>
      <c r="D56" s="1">
        <v>1.2498E-2</v>
      </c>
      <c r="E56" s="1">
        <v>1.113</v>
      </c>
      <c r="F56" s="1">
        <v>1001.441</v>
      </c>
      <c r="G56" s="1">
        <v>17.1233</v>
      </c>
      <c r="H56" s="1">
        <v>311.00749999999999</v>
      </c>
      <c r="I56" s="1">
        <v>0</v>
      </c>
      <c r="J56" s="1">
        <v>1010.503</v>
      </c>
      <c r="K56" s="1">
        <v>262.161</v>
      </c>
      <c r="L56" s="1">
        <v>1.1128</v>
      </c>
      <c r="M56" s="1">
        <v>0</v>
      </c>
      <c r="N56" s="1">
        <v>12.4931</v>
      </c>
      <c r="O56" s="1">
        <v>0.1</v>
      </c>
      <c r="P56" s="1">
        <v>9.9940000000000001E-2</v>
      </c>
      <c r="Q56" s="1">
        <v>0.56999999999999995</v>
      </c>
      <c r="R56" s="1">
        <v>999.4</v>
      </c>
      <c r="S56" s="1">
        <v>-1.0988</v>
      </c>
      <c r="T56" s="1">
        <v>12.505599999999999</v>
      </c>
      <c r="U56" s="1">
        <v>1.6022999999999999E-2</v>
      </c>
      <c r="V56" s="1">
        <v>2.5444</v>
      </c>
      <c r="W56" s="1">
        <v>0.25180000000000002</v>
      </c>
      <c r="X56" s="1" t="s">
        <v>89</v>
      </c>
      <c r="Y56" s="1" t="s">
        <v>90</v>
      </c>
      <c r="Z56" s="1">
        <v>7.4850000000000003E-3</v>
      </c>
      <c r="AA56" s="1">
        <v>1.1549</v>
      </c>
      <c r="AB56" s="1" t="s">
        <v>91</v>
      </c>
      <c r="AC56" s="1">
        <v>6</v>
      </c>
      <c r="AD56" s="1">
        <v>1</v>
      </c>
      <c r="AE56" s="1" t="s">
        <v>92</v>
      </c>
      <c r="AF56" s="1">
        <v>12.505599999999999</v>
      </c>
      <c r="AG56" s="1">
        <v>2.1995</v>
      </c>
    </row>
    <row r="57" spans="1:33" x14ac:dyDescent="0.25">
      <c r="A57" s="2">
        <v>42038</v>
      </c>
      <c r="B57" s="3">
        <v>0.6</v>
      </c>
      <c r="C57" s="1">
        <v>3505818295</v>
      </c>
      <c r="D57" s="1">
        <v>1.2498E-2</v>
      </c>
      <c r="E57" s="1">
        <v>1.113</v>
      </c>
      <c r="F57" s="1">
        <v>1001.441</v>
      </c>
      <c r="G57" s="1">
        <v>17.1233</v>
      </c>
      <c r="H57" s="1">
        <v>311.00749999999999</v>
      </c>
      <c r="I57" s="1">
        <v>0</v>
      </c>
      <c r="J57" s="1">
        <v>1012.684</v>
      </c>
      <c r="K57" s="1">
        <v>208.98</v>
      </c>
      <c r="L57" s="1">
        <v>1.1128</v>
      </c>
      <c r="M57" s="1">
        <v>0</v>
      </c>
      <c r="N57" s="1">
        <v>12.4931</v>
      </c>
      <c r="O57" s="1">
        <v>0.1</v>
      </c>
      <c r="P57" s="1">
        <v>9.9940000000000001E-2</v>
      </c>
      <c r="Q57" s="1">
        <v>0.55000000000000004</v>
      </c>
      <c r="R57" s="1">
        <v>999.4</v>
      </c>
      <c r="S57" s="1">
        <v>-1.3118000000000001</v>
      </c>
      <c r="T57" s="1">
        <v>12.505599999999999</v>
      </c>
      <c r="U57" s="1">
        <v>1.4274999999999999E-2</v>
      </c>
      <c r="V57" s="1">
        <v>2.5918999999999999</v>
      </c>
      <c r="W57" s="1">
        <v>0.25594</v>
      </c>
      <c r="X57" s="1" t="s">
        <v>89</v>
      </c>
      <c r="Y57" s="1" t="s">
        <v>90</v>
      </c>
      <c r="Z57" s="1">
        <v>7.4850000000000003E-3</v>
      </c>
      <c r="AA57" s="1">
        <v>1.1549</v>
      </c>
      <c r="AB57" s="1" t="s">
        <v>93</v>
      </c>
      <c r="AC57" s="1">
        <v>6</v>
      </c>
      <c r="AD57" s="1">
        <v>1</v>
      </c>
      <c r="AE57" s="1" t="s">
        <v>94</v>
      </c>
      <c r="AF57" s="1">
        <v>12.505599999999999</v>
      </c>
      <c r="AG57" s="1">
        <v>2.1995</v>
      </c>
    </row>
    <row r="58" spans="1:33" x14ac:dyDescent="0.25">
      <c r="A58" s="2">
        <v>42038</v>
      </c>
      <c r="B58" s="3">
        <v>0.62083333333333335</v>
      </c>
      <c r="C58" s="1">
        <v>3505820048</v>
      </c>
      <c r="D58" s="1">
        <v>1.2498E-2</v>
      </c>
      <c r="E58" s="1">
        <v>1.113</v>
      </c>
      <c r="F58" s="1">
        <v>1001.639</v>
      </c>
      <c r="G58" s="1">
        <v>17.206700000000001</v>
      </c>
      <c r="H58" s="1">
        <v>350.91899999999998</v>
      </c>
      <c r="I58" s="1">
        <v>0</v>
      </c>
      <c r="J58" s="1">
        <v>249.43100000000001</v>
      </c>
      <c r="K58" s="1">
        <v>3.2745000000000002</v>
      </c>
      <c r="L58" s="1">
        <v>1.1140000000000001</v>
      </c>
      <c r="M58" s="1">
        <v>0</v>
      </c>
      <c r="N58" s="1">
        <v>50.040500000000002</v>
      </c>
      <c r="O58" s="1">
        <v>2.5000000000000001E-2</v>
      </c>
      <c r="P58" s="1">
        <v>2.4969999999999999E-2</v>
      </c>
      <c r="Q58" s="1">
        <v>0.56999999999999995</v>
      </c>
      <c r="R58" s="1">
        <v>249.7</v>
      </c>
      <c r="S58" s="1">
        <v>0.10785</v>
      </c>
      <c r="T58" s="1">
        <v>50.052999999999997</v>
      </c>
      <c r="U58" s="1">
        <v>7.2550000000000002E-3</v>
      </c>
      <c r="V58" s="1">
        <v>2.6537000000000002E-2</v>
      </c>
      <c r="W58" s="1">
        <v>1.0638999999999999E-2</v>
      </c>
      <c r="X58" s="1" t="s">
        <v>89</v>
      </c>
      <c r="Y58" s="1" t="s">
        <v>90</v>
      </c>
      <c r="Z58" s="1">
        <v>1.5481999999999999E-2</v>
      </c>
      <c r="AA58" s="1">
        <v>4.67</v>
      </c>
      <c r="AB58" s="1" t="s">
        <v>91</v>
      </c>
      <c r="AC58" s="1">
        <v>6</v>
      </c>
      <c r="AD58" s="1">
        <v>1</v>
      </c>
      <c r="AE58" s="1" t="s">
        <v>92</v>
      </c>
      <c r="AF58" s="1">
        <v>50.052999999999997</v>
      </c>
      <c r="AG58" s="1">
        <v>2.1993999999999998</v>
      </c>
    </row>
    <row r="59" spans="1:33" x14ac:dyDescent="0.25">
      <c r="A59" s="2">
        <v>42038</v>
      </c>
      <c r="B59" s="3">
        <v>0.62083333333333335</v>
      </c>
      <c r="C59" s="1">
        <v>3505820048</v>
      </c>
      <c r="D59" s="1">
        <v>1.2498E-2</v>
      </c>
      <c r="E59" s="1">
        <v>1.113</v>
      </c>
      <c r="F59" s="1">
        <v>1001.639</v>
      </c>
      <c r="G59" s="1">
        <v>17.206700000000001</v>
      </c>
      <c r="H59" s="1">
        <v>350.91899999999998</v>
      </c>
      <c r="I59" s="1">
        <v>0</v>
      </c>
      <c r="J59" s="1">
        <v>250.7893</v>
      </c>
      <c r="K59" s="1">
        <v>1.2783</v>
      </c>
      <c r="L59" s="1">
        <v>1.1140000000000001</v>
      </c>
      <c r="M59" s="1">
        <v>0</v>
      </c>
      <c r="N59" s="1">
        <v>50.040500000000002</v>
      </c>
      <c r="O59" s="1">
        <v>2.5000000000000001E-2</v>
      </c>
      <c r="P59" s="1">
        <v>2.4969999999999999E-2</v>
      </c>
      <c r="Q59" s="1">
        <v>0.55000000000000004</v>
      </c>
      <c r="R59" s="1">
        <v>249.7</v>
      </c>
      <c r="S59" s="1">
        <v>-0.43430000000000002</v>
      </c>
      <c r="T59" s="1">
        <v>50.052999999999997</v>
      </c>
      <c r="U59" s="1">
        <v>4.5079999999999999E-3</v>
      </c>
      <c r="V59" s="1">
        <v>0.13641</v>
      </c>
      <c r="W59" s="1">
        <v>5.4390000000000001E-2</v>
      </c>
      <c r="X59" s="1" t="s">
        <v>89</v>
      </c>
      <c r="Y59" s="1" t="s">
        <v>90</v>
      </c>
      <c r="Z59" s="1">
        <v>1.5481999999999999E-2</v>
      </c>
      <c r="AA59" s="1">
        <v>4.67</v>
      </c>
      <c r="AB59" s="1" t="s">
        <v>93</v>
      </c>
      <c r="AC59" s="1">
        <v>6</v>
      </c>
      <c r="AD59" s="1">
        <v>1</v>
      </c>
      <c r="AE59" s="1" t="s">
        <v>94</v>
      </c>
      <c r="AF59" s="1">
        <v>50.052999999999997</v>
      </c>
      <c r="AG59" s="1">
        <v>2.1993999999999998</v>
      </c>
    </row>
    <row r="60" spans="1:33" x14ac:dyDescent="0.25">
      <c r="A60" s="2">
        <v>42038</v>
      </c>
      <c r="B60" s="3">
        <v>0.6118055555555556</v>
      </c>
      <c r="C60" s="1">
        <v>3505819312</v>
      </c>
      <c r="D60" s="1">
        <v>1.2499E-2</v>
      </c>
      <c r="E60" s="1">
        <v>1.113</v>
      </c>
      <c r="F60" s="1">
        <v>1001.44</v>
      </c>
      <c r="G60" s="1">
        <v>17.1496</v>
      </c>
      <c r="H60" s="1">
        <v>321.18799999999999</v>
      </c>
      <c r="I60" s="1">
        <v>0</v>
      </c>
      <c r="J60" s="1">
        <v>501.88</v>
      </c>
      <c r="K60" s="1">
        <v>37.220199999999998</v>
      </c>
      <c r="L60" s="1">
        <v>1.113</v>
      </c>
      <c r="M60" s="1">
        <v>0</v>
      </c>
      <c r="N60" s="1">
        <v>25.000399999999999</v>
      </c>
      <c r="O60" s="1">
        <v>0.05</v>
      </c>
      <c r="P60" s="1">
        <v>4.9970000000000001E-2</v>
      </c>
      <c r="Q60" s="1">
        <v>0.56999999999999995</v>
      </c>
      <c r="R60" s="1">
        <v>499.7</v>
      </c>
      <c r="S60" s="1">
        <v>-0.43440000000000001</v>
      </c>
      <c r="T60" s="1">
        <v>25.012899999999998</v>
      </c>
      <c r="U60" s="1">
        <v>1.2156E-2</v>
      </c>
      <c r="V60" s="1">
        <v>0.69520000000000004</v>
      </c>
      <c r="W60" s="1">
        <v>0.13852</v>
      </c>
      <c r="X60" s="1" t="s">
        <v>89</v>
      </c>
      <c r="Y60" s="1" t="s">
        <v>90</v>
      </c>
      <c r="Z60" s="1">
        <v>0.01</v>
      </c>
      <c r="AA60" s="1">
        <v>2.3591000000000002</v>
      </c>
      <c r="AB60" s="1" t="s">
        <v>91</v>
      </c>
      <c r="AC60" s="1">
        <v>6</v>
      </c>
      <c r="AD60" s="1">
        <v>1</v>
      </c>
      <c r="AE60" s="1" t="s">
        <v>92</v>
      </c>
      <c r="AF60" s="1">
        <v>25.012899999999998</v>
      </c>
      <c r="AG60" s="1">
        <v>2.1996000000000002</v>
      </c>
    </row>
    <row r="61" spans="1:33" x14ac:dyDescent="0.25">
      <c r="A61" s="2">
        <v>42038</v>
      </c>
      <c r="B61" s="3">
        <v>0.6118055555555556</v>
      </c>
      <c r="C61" s="1">
        <v>3505819312</v>
      </c>
      <c r="D61" s="1">
        <v>1.2499E-2</v>
      </c>
      <c r="E61" s="1">
        <v>1.113</v>
      </c>
      <c r="F61" s="1">
        <v>1001.44</v>
      </c>
      <c r="G61" s="1">
        <v>17.1496</v>
      </c>
      <c r="H61" s="1">
        <v>321.18799999999999</v>
      </c>
      <c r="I61" s="1">
        <v>0</v>
      </c>
      <c r="J61" s="1">
        <v>503.30900000000003</v>
      </c>
      <c r="K61" s="1">
        <v>25.9224</v>
      </c>
      <c r="L61" s="1">
        <v>1.113</v>
      </c>
      <c r="M61" s="1">
        <v>0</v>
      </c>
      <c r="N61" s="1">
        <v>25.000399999999999</v>
      </c>
      <c r="O61" s="1">
        <v>0.05</v>
      </c>
      <c r="P61" s="1">
        <v>4.9970000000000001E-2</v>
      </c>
      <c r="Q61" s="1">
        <v>0.55000000000000004</v>
      </c>
      <c r="R61" s="1">
        <v>499.7</v>
      </c>
      <c r="S61" s="1">
        <v>-0.71709999999999996</v>
      </c>
      <c r="T61" s="1">
        <v>25.012899999999998</v>
      </c>
      <c r="U61" s="1">
        <v>1.0116E-2</v>
      </c>
      <c r="V61" s="1">
        <v>0.74909999999999999</v>
      </c>
      <c r="W61" s="1">
        <v>0.14884</v>
      </c>
      <c r="X61" s="1" t="s">
        <v>89</v>
      </c>
      <c r="Y61" s="1" t="s">
        <v>90</v>
      </c>
      <c r="Z61" s="1">
        <v>0.01</v>
      </c>
      <c r="AA61" s="1">
        <v>2.3591000000000002</v>
      </c>
      <c r="AB61" s="1" t="s">
        <v>93</v>
      </c>
      <c r="AC61" s="1">
        <v>6</v>
      </c>
      <c r="AD61" s="1">
        <v>1</v>
      </c>
      <c r="AE61" s="1" t="s">
        <v>94</v>
      </c>
      <c r="AF61" s="1">
        <v>25.012899999999998</v>
      </c>
      <c r="AG61" s="1">
        <v>2.1996000000000002</v>
      </c>
    </row>
    <row r="62" spans="1:33" x14ac:dyDescent="0.25">
      <c r="A62" s="2">
        <v>42038</v>
      </c>
      <c r="B62" s="3">
        <v>0.59861111111111109</v>
      </c>
      <c r="C62" s="1">
        <v>3505818131</v>
      </c>
      <c r="D62" s="1">
        <v>2.4989000000000001E-2</v>
      </c>
      <c r="E62" s="1">
        <v>2.2385999999999999</v>
      </c>
      <c r="F62" s="1">
        <v>1001.441</v>
      </c>
      <c r="G62" s="1">
        <v>17.214600000000001</v>
      </c>
      <c r="H62" s="1">
        <v>321.13499999999999</v>
      </c>
      <c r="I62" s="1">
        <v>0</v>
      </c>
      <c r="J62" s="1">
        <v>999.72699999999998</v>
      </c>
      <c r="K62" s="1">
        <v>52.953699999999998</v>
      </c>
      <c r="L62" s="1">
        <v>2.2393999999999998</v>
      </c>
      <c r="M62" s="1">
        <v>0</v>
      </c>
      <c r="N62" s="1">
        <v>24.983000000000001</v>
      </c>
      <c r="O62" s="1">
        <v>0.1</v>
      </c>
      <c r="P62" s="1">
        <v>9.9919999999999995E-2</v>
      </c>
      <c r="Q62" s="1">
        <v>0.56999999999999995</v>
      </c>
      <c r="R62" s="1">
        <v>999.2</v>
      </c>
      <c r="S62" s="1">
        <v>-5.271E-2</v>
      </c>
      <c r="T62" s="1">
        <v>25.007999999999999</v>
      </c>
      <c r="U62" s="1">
        <v>7.2789999999999999E-3</v>
      </c>
      <c r="V62" s="1">
        <v>9.3960000000000002E-2</v>
      </c>
      <c r="W62" s="1">
        <v>9.3989999999999994E-3</v>
      </c>
      <c r="X62" s="1" t="s">
        <v>89</v>
      </c>
      <c r="Y62" s="1" t="s">
        <v>90</v>
      </c>
      <c r="Z62" s="1">
        <v>8.0000000000000002E-3</v>
      </c>
      <c r="AA62" s="1">
        <v>2.3567999999999998</v>
      </c>
      <c r="AB62" s="1" t="s">
        <v>91</v>
      </c>
      <c r="AC62" s="1">
        <v>6</v>
      </c>
      <c r="AD62" s="1">
        <v>1</v>
      </c>
      <c r="AE62" s="1" t="s">
        <v>92</v>
      </c>
      <c r="AF62" s="1">
        <v>25.007999999999999</v>
      </c>
      <c r="AG62" s="1">
        <v>2.1996000000000002</v>
      </c>
    </row>
    <row r="63" spans="1:33" x14ac:dyDescent="0.25">
      <c r="A63" s="2">
        <v>42038</v>
      </c>
      <c r="B63" s="3">
        <v>0.59861111111111109</v>
      </c>
      <c r="C63" s="1">
        <v>3505818131</v>
      </c>
      <c r="D63" s="1">
        <v>2.4989000000000001E-2</v>
      </c>
      <c r="E63" s="1">
        <v>2.2385999999999999</v>
      </c>
      <c r="F63" s="1">
        <v>1001.441</v>
      </c>
      <c r="G63" s="1">
        <v>17.214600000000001</v>
      </c>
      <c r="H63" s="1">
        <v>321.13499999999999</v>
      </c>
      <c r="I63" s="1">
        <v>0</v>
      </c>
      <c r="J63" s="1">
        <v>1001.853</v>
      </c>
      <c r="K63" s="1">
        <v>16.099799999999998</v>
      </c>
      <c r="L63" s="1">
        <v>2.2393999999999998</v>
      </c>
      <c r="M63" s="1">
        <v>0</v>
      </c>
      <c r="N63" s="1">
        <v>24.983000000000001</v>
      </c>
      <c r="O63" s="1">
        <v>0.1</v>
      </c>
      <c r="P63" s="1">
        <v>9.9919999999999995E-2</v>
      </c>
      <c r="Q63" s="1">
        <v>0.55000000000000004</v>
      </c>
      <c r="R63" s="1">
        <v>999.2</v>
      </c>
      <c r="S63" s="1">
        <v>-0.26480999999999999</v>
      </c>
      <c r="T63" s="1">
        <v>25.007999999999999</v>
      </c>
      <c r="U63" s="1">
        <v>4.0049999999999999E-3</v>
      </c>
      <c r="V63" s="1">
        <v>0.50900000000000001</v>
      </c>
      <c r="W63" s="1">
        <v>5.0810000000000001E-2</v>
      </c>
      <c r="X63" s="1" t="s">
        <v>89</v>
      </c>
      <c r="Y63" s="1" t="s">
        <v>90</v>
      </c>
      <c r="Z63" s="1">
        <v>8.0000000000000002E-3</v>
      </c>
      <c r="AA63" s="1">
        <v>2.3567999999999998</v>
      </c>
      <c r="AB63" s="1" t="s">
        <v>93</v>
      </c>
      <c r="AC63" s="1">
        <v>6</v>
      </c>
      <c r="AD63" s="1">
        <v>1</v>
      </c>
      <c r="AE63" s="1" t="s">
        <v>94</v>
      </c>
      <c r="AF63" s="1">
        <v>25.007999999999999</v>
      </c>
      <c r="AG63" s="1">
        <v>2.1996000000000002</v>
      </c>
    </row>
    <row r="64" spans="1:33" x14ac:dyDescent="0.25">
      <c r="A64" s="2">
        <v>42038</v>
      </c>
      <c r="B64" s="3">
        <v>0.61041666666666672</v>
      </c>
      <c r="C64" s="1">
        <v>3505819146</v>
      </c>
      <c r="D64" s="1">
        <v>2.5006E-2</v>
      </c>
      <c r="E64" s="1">
        <v>2.2410000000000001</v>
      </c>
      <c r="F64" s="1">
        <v>1001.44</v>
      </c>
      <c r="G64" s="1">
        <v>17.131</v>
      </c>
      <c r="H64" s="1">
        <v>351.06900000000002</v>
      </c>
      <c r="I64" s="1">
        <v>0</v>
      </c>
      <c r="J64" s="1">
        <v>500.63499999999999</v>
      </c>
      <c r="K64" s="1">
        <v>12.357200000000001</v>
      </c>
      <c r="L64" s="1">
        <v>2.2416999999999998</v>
      </c>
      <c r="M64" s="1">
        <v>0</v>
      </c>
      <c r="N64" s="1">
        <v>50.035899999999998</v>
      </c>
      <c r="O64" s="1">
        <v>0.05</v>
      </c>
      <c r="P64" s="1">
        <v>4.9950000000000001E-2</v>
      </c>
      <c r="Q64" s="1">
        <v>0.56999999999999995</v>
      </c>
      <c r="R64" s="1">
        <v>499.5</v>
      </c>
      <c r="S64" s="1">
        <v>-0.22670999999999999</v>
      </c>
      <c r="T64" s="1">
        <v>50.060899999999997</v>
      </c>
      <c r="U64" s="1">
        <v>7.0219999999999996E-3</v>
      </c>
      <c r="V64" s="1">
        <v>4.539E-2</v>
      </c>
      <c r="W64" s="1">
        <v>9.0659999999999994E-3</v>
      </c>
      <c r="X64" s="1" t="s">
        <v>89</v>
      </c>
      <c r="Y64" s="1" t="s">
        <v>90</v>
      </c>
      <c r="Z64" s="1">
        <v>1.3609E-2</v>
      </c>
      <c r="AA64" s="1">
        <v>4.6699000000000002</v>
      </c>
      <c r="AB64" s="1" t="s">
        <v>91</v>
      </c>
      <c r="AC64" s="1">
        <v>6</v>
      </c>
      <c r="AD64" s="1">
        <v>1</v>
      </c>
      <c r="AE64" s="1" t="s">
        <v>92</v>
      </c>
      <c r="AF64" s="1">
        <v>50.060899999999997</v>
      </c>
      <c r="AG64" s="1">
        <v>2.1995</v>
      </c>
    </row>
    <row r="65" spans="1:33" x14ac:dyDescent="0.25">
      <c r="A65" s="2">
        <v>42038</v>
      </c>
      <c r="B65" s="3">
        <v>0.61041666666666672</v>
      </c>
      <c r="C65" s="1">
        <v>3505819146</v>
      </c>
      <c r="D65" s="1">
        <v>2.5006E-2</v>
      </c>
      <c r="E65" s="1">
        <v>2.2410000000000001</v>
      </c>
      <c r="F65" s="1">
        <v>1001.44</v>
      </c>
      <c r="G65" s="1">
        <v>17.131</v>
      </c>
      <c r="H65" s="1">
        <v>351.06900000000002</v>
      </c>
      <c r="I65" s="1">
        <v>0</v>
      </c>
      <c r="J65" s="1">
        <v>502.25</v>
      </c>
      <c r="K65" s="1">
        <v>4.532</v>
      </c>
      <c r="L65" s="1">
        <v>2.2416999999999998</v>
      </c>
      <c r="M65" s="1">
        <v>0</v>
      </c>
      <c r="N65" s="1">
        <v>50.035899999999998</v>
      </c>
      <c r="O65" s="1">
        <v>0.05</v>
      </c>
      <c r="P65" s="1">
        <v>4.9950000000000001E-2</v>
      </c>
      <c r="Q65" s="1">
        <v>0.55000000000000004</v>
      </c>
      <c r="R65" s="1">
        <v>499.5</v>
      </c>
      <c r="S65" s="1">
        <v>-0.54749999999999999</v>
      </c>
      <c r="T65" s="1">
        <v>50.060899999999997</v>
      </c>
      <c r="U65" s="1">
        <v>4.2389999999999997E-3</v>
      </c>
      <c r="V65" s="1">
        <v>0.26495000000000002</v>
      </c>
      <c r="W65" s="1">
        <v>5.2749999999999998E-2</v>
      </c>
      <c r="X65" s="1" t="s">
        <v>89</v>
      </c>
      <c r="Y65" s="1" t="s">
        <v>90</v>
      </c>
      <c r="Z65" s="1">
        <v>1.3609E-2</v>
      </c>
      <c r="AA65" s="1">
        <v>4.6699000000000002</v>
      </c>
      <c r="AB65" s="1" t="s">
        <v>93</v>
      </c>
      <c r="AC65" s="1">
        <v>6</v>
      </c>
      <c r="AD65" s="1">
        <v>1</v>
      </c>
      <c r="AE65" s="1" t="s">
        <v>94</v>
      </c>
      <c r="AF65" s="1">
        <v>50.060899999999997</v>
      </c>
      <c r="AG65" s="1">
        <v>2.1995</v>
      </c>
    </row>
    <row r="66" spans="1:33" x14ac:dyDescent="0.25">
      <c r="A66" s="2">
        <v>42038</v>
      </c>
      <c r="B66" s="3">
        <v>0.59652777777777777</v>
      </c>
      <c r="C66" s="1">
        <v>3505817968</v>
      </c>
      <c r="D66" s="1">
        <v>3.7499999999999999E-2</v>
      </c>
      <c r="E66" s="1">
        <v>3.3740000000000001</v>
      </c>
      <c r="F66" s="1">
        <v>1001.441</v>
      </c>
      <c r="G66" s="1">
        <v>17.2422</v>
      </c>
      <c r="H66" s="1">
        <v>334.24799999999999</v>
      </c>
      <c r="I66" s="1">
        <v>0</v>
      </c>
      <c r="J66" s="1">
        <v>997.70299999999997</v>
      </c>
      <c r="K66" s="1">
        <v>39.930199999999999</v>
      </c>
      <c r="L66" s="1">
        <v>3.3744000000000001</v>
      </c>
      <c r="M66" s="1">
        <v>0</v>
      </c>
      <c r="N66" s="1">
        <v>37.496400000000001</v>
      </c>
      <c r="O66" s="1">
        <v>0.1</v>
      </c>
      <c r="P66" s="1">
        <v>9.9909999999999999E-2</v>
      </c>
      <c r="Q66" s="1">
        <v>0.56999999999999995</v>
      </c>
      <c r="R66" s="1">
        <v>999.1</v>
      </c>
      <c r="S66" s="1">
        <v>0.14002000000000001</v>
      </c>
      <c r="T66" s="1">
        <v>37.533900000000003</v>
      </c>
      <c r="U66" s="1">
        <v>6.3340000000000002E-3</v>
      </c>
      <c r="V66" s="1">
        <v>8.1589999999999996E-2</v>
      </c>
      <c r="W66" s="1">
        <v>8.1779999999999995E-3</v>
      </c>
      <c r="X66" s="1" t="s">
        <v>89</v>
      </c>
      <c r="Y66" s="1" t="s">
        <v>90</v>
      </c>
      <c r="Z66" s="1">
        <v>8.0000000000000002E-3</v>
      </c>
      <c r="AA66" s="1">
        <v>3.5518000000000001</v>
      </c>
      <c r="AB66" s="1" t="s">
        <v>91</v>
      </c>
      <c r="AC66" s="1">
        <v>6</v>
      </c>
      <c r="AD66" s="1">
        <v>1</v>
      </c>
      <c r="AE66" s="1" t="s">
        <v>92</v>
      </c>
      <c r="AF66" s="1">
        <v>37.533900000000003</v>
      </c>
      <c r="AG66" s="1">
        <v>2.1993</v>
      </c>
    </row>
    <row r="67" spans="1:33" x14ac:dyDescent="0.25">
      <c r="A67" s="2">
        <v>42038</v>
      </c>
      <c r="B67" s="3">
        <v>0.59652777777777777</v>
      </c>
      <c r="C67" s="1">
        <v>3505817968</v>
      </c>
      <c r="D67" s="1">
        <v>3.7499999999999999E-2</v>
      </c>
      <c r="E67" s="1">
        <v>3.3740000000000001</v>
      </c>
      <c r="F67" s="1">
        <v>1001.441</v>
      </c>
      <c r="G67" s="1">
        <v>17.2422</v>
      </c>
      <c r="H67" s="1">
        <v>334.24799999999999</v>
      </c>
      <c r="I67" s="1">
        <v>0</v>
      </c>
      <c r="J67" s="1">
        <v>999.26599999999996</v>
      </c>
      <c r="K67" s="1">
        <v>5.6637000000000004</v>
      </c>
      <c r="L67" s="1">
        <v>3.3744000000000001</v>
      </c>
      <c r="M67" s="1">
        <v>0</v>
      </c>
      <c r="N67" s="1">
        <v>37.496400000000001</v>
      </c>
      <c r="O67" s="1">
        <v>0.1</v>
      </c>
      <c r="P67" s="1">
        <v>9.9909999999999999E-2</v>
      </c>
      <c r="Q67" s="1">
        <v>0.55000000000000004</v>
      </c>
      <c r="R67" s="1">
        <v>999.1</v>
      </c>
      <c r="S67" s="1">
        <v>-1.6611999999999998E-2</v>
      </c>
      <c r="T67" s="1">
        <v>37.533900000000003</v>
      </c>
      <c r="U67" s="1">
        <v>2.3816000000000002E-3</v>
      </c>
      <c r="V67" s="1">
        <v>0.17874999999999999</v>
      </c>
      <c r="W67" s="1">
        <v>1.7888000000000001E-2</v>
      </c>
      <c r="X67" s="1" t="s">
        <v>89</v>
      </c>
      <c r="Y67" s="1" t="s">
        <v>90</v>
      </c>
      <c r="Z67" s="1">
        <v>8.0000000000000002E-3</v>
      </c>
      <c r="AA67" s="1">
        <v>3.5518000000000001</v>
      </c>
      <c r="AB67" s="1" t="s">
        <v>93</v>
      </c>
      <c r="AC67" s="1">
        <v>6</v>
      </c>
      <c r="AD67" s="1">
        <v>1</v>
      </c>
      <c r="AE67" s="1" t="s">
        <v>94</v>
      </c>
      <c r="AF67" s="1">
        <v>37.533900000000003</v>
      </c>
      <c r="AG67" s="1">
        <v>2.1993</v>
      </c>
    </row>
    <row r="68" spans="1:33" x14ac:dyDescent="0.25">
      <c r="A68" s="2">
        <v>42038</v>
      </c>
      <c r="B68" s="3">
        <v>0.59444444444444444</v>
      </c>
      <c r="C68" s="1">
        <v>3505817805</v>
      </c>
      <c r="D68" s="1">
        <v>5.0029999999999998E-2</v>
      </c>
      <c r="E68" s="1">
        <v>4.4728000000000003</v>
      </c>
      <c r="F68" s="1">
        <v>1001.178</v>
      </c>
      <c r="G68" s="1">
        <v>17.185099999999998</v>
      </c>
      <c r="H68" s="1">
        <v>350.58499999999998</v>
      </c>
      <c r="I68" s="1">
        <v>0</v>
      </c>
      <c r="J68" s="1">
        <v>999.06</v>
      </c>
      <c r="K68" s="1">
        <v>41.358699999999999</v>
      </c>
      <c r="L68" s="1">
        <v>4.4728000000000003</v>
      </c>
      <c r="M68" s="1">
        <v>0</v>
      </c>
      <c r="N68" s="1">
        <v>50.0062</v>
      </c>
      <c r="O68" s="1">
        <v>0.1</v>
      </c>
      <c r="P68" s="1">
        <v>9.9940000000000001E-2</v>
      </c>
      <c r="Q68" s="1">
        <v>0.56999999999999995</v>
      </c>
      <c r="R68" s="1">
        <v>999.4</v>
      </c>
      <c r="S68" s="1">
        <v>3.4029999999999998E-2</v>
      </c>
      <c r="T68" s="1">
        <v>50.056199999999997</v>
      </c>
      <c r="U68" s="1">
        <v>6.437E-3</v>
      </c>
      <c r="V68" s="1">
        <v>8.3040000000000003E-2</v>
      </c>
      <c r="W68" s="1">
        <v>8.3119999999999999E-3</v>
      </c>
      <c r="X68" s="1" t="s">
        <v>89</v>
      </c>
      <c r="Y68" s="1" t="s">
        <v>90</v>
      </c>
      <c r="Z68" s="1">
        <v>8.0000000000000002E-3</v>
      </c>
      <c r="AA68" s="1">
        <v>4.6654</v>
      </c>
      <c r="AB68" s="1" t="s">
        <v>91</v>
      </c>
      <c r="AC68" s="1">
        <v>6</v>
      </c>
      <c r="AD68" s="1">
        <v>1</v>
      </c>
      <c r="AE68" s="1" t="s">
        <v>92</v>
      </c>
      <c r="AF68" s="1">
        <v>50.056199999999997</v>
      </c>
      <c r="AG68" s="1">
        <v>2.1996000000000002</v>
      </c>
    </row>
    <row r="69" spans="1:33" x14ac:dyDescent="0.25">
      <c r="A69" s="2">
        <v>42038</v>
      </c>
      <c r="B69" s="3">
        <v>0.59444444444444444</v>
      </c>
      <c r="C69" s="1">
        <v>3505817805</v>
      </c>
      <c r="D69" s="1">
        <v>5.0029999999999998E-2</v>
      </c>
      <c r="E69" s="1">
        <v>4.4728000000000003</v>
      </c>
      <c r="F69" s="1">
        <v>1001.178</v>
      </c>
      <c r="G69" s="1">
        <v>17.185099999999998</v>
      </c>
      <c r="H69" s="1">
        <v>350.58499999999998</v>
      </c>
      <c r="I69" s="1">
        <v>0</v>
      </c>
      <c r="J69" s="1">
        <v>1000.199</v>
      </c>
      <c r="K69" s="1">
        <v>6.0849000000000002</v>
      </c>
      <c r="L69" s="1">
        <v>4.4728000000000003</v>
      </c>
      <c r="M69" s="1">
        <v>0</v>
      </c>
      <c r="N69" s="1">
        <v>50.0062</v>
      </c>
      <c r="O69" s="1">
        <v>0.1</v>
      </c>
      <c r="P69" s="1">
        <v>9.9940000000000001E-2</v>
      </c>
      <c r="Q69" s="1">
        <v>0.55000000000000004</v>
      </c>
      <c r="R69" s="1">
        <v>999.4</v>
      </c>
      <c r="S69" s="1">
        <v>-7.9880000000000007E-2</v>
      </c>
      <c r="T69" s="1">
        <v>50.056199999999997</v>
      </c>
      <c r="U69" s="1">
        <v>2.4662999999999998E-3</v>
      </c>
      <c r="V69" s="1">
        <v>0.20376</v>
      </c>
      <c r="W69" s="1">
        <v>2.0372000000000001E-2</v>
      </c>
      <c r="X69" s="1" t="s">
        <v>89</v>
      </c>
      <c r="Y69" s="1" t="s">
        <v>90</v>
      </c>
      <c r="Z69" s="1">
        <v>8.0000000000000002E-3</v>
      </c>
      <c r="AA69" s="1">
        <v>4.6654</v>
      </c>
      <c r="AB69" s="1" t="s">
        <v>93</v>
      </c>
      <c r="AC69" s="1">
        <v>6</v>
      </c>
      <c r="AD69" s="1">
        <v>1</v>
      </c>
      <c r="AE69" s="1" t="s">
        <v>94</v>
      </c>
      <c r="AF69" s="1">
        <v>50.056199999999997</v>
      </c>
      <c r="AG69" s="1">
        <v>2.1996000000000002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5" sqref="K5:K11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0.375</v>
      </c>
      <c r="C5" s="1">
        <v>3505712459</v>
      </c>
      <c r="D5" s="1">
        <v>49.985300000000002</v>
      </c>
      <c r="E5" s="1">
        <v>4.6044</v>
      </c>
      <c r="F5" s="1">
        <v>999.35500000000002</v>
      </c>
      <c r="G5" s="1">
        <v>16.875800000000002</v>
      </c>
      <c r="H5" s="1">
        <v>353.13799999999998</v>
      </c>
      <c r="I5" s="1">
        <v>296.76</v>
      </c>
      <c r="J5" s="1">
        <f>O5-N5</f>
        <v>246.58000000000175</v>
      </c>
      <c r="K5" s="1">
        <f>60*J5/I5</f>
        <v>49.854427820461332</v>
      </c>
      <c r="L5" s="1">
        <f>K5/D5</f>
        <v>0.99738178665450306</v>
      </c>
      <c r="N5" s="1">
        <v>62518.35</v>
      </c>
      <c r="O5" s="1">
        <v>62764.93</v>
      </c>
      <c r="Q5" s="1">
        <f>N$20+N$21*E5+N$22*E5^2+N$23*E5^3</f>
        <v>49.840148777641232</v>
      </c>
      <c r="R5" s="1">
        <f>$O$20+$O$21*E5</f>
        <v>49.622532652075193</v>
      </c>
      <c r="T5" s="1">
        <f>100*(Q5-$K5)/$K5</f>
        <v>-2.8641473675161091E-2</v>
      </c>
      <c r="U5" s="1">
        <f>100*(R5-$K5)/$K5</f>
        <v>-0.46514457897551836</v>
      </c>
    </row>
    <row r="6" spans="1:21" x14ac:dyDescent="0.25">
      <c r="A6" s="2">
        <v>42037</v>
      </c>
      <c r="B6" s="3">
        <v>0.37916666666666665</v>
      </c>
      <c r="C6" s="1">
        <v>3505712798</v>
      </c>
      <c r="D6" s="1">
        <v>40.036900000000003</v>
      </c>
      <c r="E6" s="1">
        <v>3.7225000000000001</v>
      </c>
      <c r="F6" s="1">
        <v>999.35500000000002</v>
      </c>
      <c r="G6" s="1">
        <v>16.942499999999999</v>
      </c>
      <c r="H6" s="1">
        <v>336.70600000000002</v>
      </c>
      <c r="I6" s="1">
        <v>296.75</v>
      </c>
      <c r="J6" s="1">
        <f t="shared" ref="J6:J11" si="0">O6-N6</f>
        <v>197.16999999999825</v>
      </c>
      <c r="K6" s="1">
        <f t="shared" ref="K6:K11" si="1">60*J6/I6</f>
        <v>39.865880370682042</v>
      </c>
      <c r="L6" s="1">
        <f t="shared" ref="L6:L11" si="2">K6/D6</f>
        <v>0.99572844977213615</v>
      </c>
      <c r="N6" s="1">
        <v>62782.3</v>
      </c>
      <c r="O6" s="1">
        <v>62979.47</v>
      </c>
      <c r="Q6" s="1">
        <f t="shared" ref="Q6:Q11" si="3">N$20+N$21*E6+N$22*E6^2+N$23*E6^3</f>
        <v>39.909071138364638</v>
      </c>
      <c r="R6" s="1">
        <f t="shared" ref="R6:R11" si="4">$O$20+$O$21*E6</f>
        <v>40.137759221452015</v>
      </c>
      <c r="T6" s="1">
        <f t="shared" ref="T6:U11" si="5">100*(Q6-$K6)/$K6</f>
        <v>0.10834018283554302</v>
      </c>
      <c r="U6" s="1">
        <f>100*(R6-$K6)/$K6</f>
        <v>0.68198381232768779</v>
      </c>
    </row>
    <row r="7" spans="1:21" x14ac:dyDescent="0.25">
      <c r="A7" s="2">
        <v>42037</v>
      </c>
      <c r="B7" s="3">
        <v>0.38263888888888892</v>
      </c>
      <c r="C7" s="1">
        <v>3505713119</v>
      </c>
      <c r="D7" s="1">
        <v>30.0245</v>
      </c>
      <c r="E7" s="1">
        <v>2.7892999999999999</v>
      </c>
      <c r="F7" s="1">
        <v>999.35500000000002</v>
      </c>
      <c r="G7" s="1">
        <v>16.994900000000001</v>
      </c>
      <c r="H7" s="1">
        <v>324.56200000000001</v>
      </c>
      <c r="I7" s="1">
        <v>296.75</v>
      </c>
      <c r="J7" s="1">
        <f t="shared" si="0"/>
        <v>148.23999999999796</v>
      </c>
      <c r="K7" s="1">
        <f t="shared" si="1"/>
        <v>29.972704296545501</v>
      </c>
      <c r="L7" s="1">
        <f t="shared" si="2"/>
        <v>0.99827488539511067</v>
      </c>
      <c r="N7" s="1">
        <v>62991.79</v>
      </c>
      <c r="O7" s="1">
        <v>63140.03</v>
      </c>
      <c r="Q7" s="1">
        <f t="shared" si="3"/>
        <v>29.93744163317405</v>
      </c>
      <c r="R7" s="1">
        <f t="shared" si="4"/>
        <v>30.101257843225966</v>
      </c>
      <c r="T7" s="1">
        <f t="shared" si="5"/>
        <v>-0.11764925521090082</v>
      </c>
      <c r="U7" s="1">
        <f>100*(R7-$K7)/$K7</f>
        <v>0.42890206171780437</v>
      </c>
    </row>
    <row r="8" spans="1:21" x14ac:dyDescent="0.25">
      <c r="A8" s="2">
        <v>42037</v>
      </c>
      <c r="B8" s="3">
        <v>0.38680555555555557</v>
      </c>
      <c r="C8" s="1">
        <v>3505713440</v>
      </c>
      <c r="D8" s="1">
        <v>20.0243</v>
      </c>
      <c r="E8" s="1">
        <v>1.8388</v>
      </c>
      <c r="F8" s="1">
        <v>999.35500000000002</v>
      </c>
      <c r="G8" s="1">
        <v>17.047499999999999</v>
      </c>
      <c r="H8" s="1">
        <v>315.0693</v>
      </c>
      <c r="I8" s="1">
        <v>296.76</v>
      </c>
      <c r="J8" s="1">
        <f t="shared" si="0"/>
        <v>98.870000000002619</v>
      </c>
      <c r="K8" s="1">
        <f t="shared" si="1"/>
        <v>19.989890820865877</v>
      </c>
      <c r="L8" s="1">
        <f t="shared" si="2"/>
        <v>0.99828162886422378</v>
      </c>
      <c r="N8" s="1">
        <v>63148.6</v>
      </c>
      <c r="O8" s="1">
        <v>63247.47</v>
      </c>
      <c r="Q8" s="1">
        <f t="shared" si="3"/>
        <v>19.974017533231258</v>
      </c>
      <c r="R8" s="1">
        <f t="shared" si="4"/>
        <v>19.8786961629818</v>
      </c>
      <c r="T8" s="1">
        <f t="shared" si="5"/>
        <v>-7.9406574937619878E-2</v>
      </c>
      <c r="U8" s="1">
        <f t="shared" si="5"/>
        <v>-0.55625445321597189</v>
      </c>
    </row>
    <row r="9" spans="1:21" x14ac:dyDescent="0.25">
      <c r="A9" s="2">
        <v>42037</v>
      </c>
      <c r="B9" s="3">
        <v>0.39027777777777778</v>
      </c>
      <c r="C9" s="1">
        <v>3505713762</v>
      </c>
      <c r="D9" s="1">
        <v>9.9910999999999994</v>
      </c>
      <c r="E9" s="1">
        <v>0.89990000000000003</v>
      </c>
      <c r="F9" s="1">
        <v>999.35500000000002</v>
      </c>
      <c r="G9" s="1">
        <v>17.124400000000001</v>
      </c>
      <c r="H9" s="1">
        <v>307.68369999999999</v>
      </c>
      <c r="I9" s="1">
        <v>296.74</v>
      </c>
      <c r="J9" s="1">
        <f t="shared" si="0"/>
        <v>48.980000000003201</v>
      </c>
      <c r="K9" s="1">
        <f t="shared" si="1"/>
        <v>9.9036193300538926</v>
      </c>
      <c r="L9" s="1">
        <f t="shared" si="2"/>
        <v>0.99124414029024766</v>
      </c>
      <c r="N9" s="1">
        <v>63252.32</v>
      </c>
      <c r="O9" s="1">
        <v>63301.3</v>
      </c>
      <c r="Q9" s="1">
        <f t="shared" si="3"/>
        <v>9.9445642926432374</v>
      </c>
      <c r="R9" s="1">
        <f t="shared" si="4"/>
        <v>9.7808916794665457</v>
      </c>
      <c r="T9" s="1">
        <f t="shared" si="5"/>
        <v>0.41343433369951588</v>
      </c>
      <c r="U9" s="1">
        <f t="shared" si="5"/>
        <v>-1.2392201931157936</v>
      </c>
    </row>
    <row r="10" spans="1:21" x14ac:dyDescent="0.25">
      <c r="A10" s="2">
        <v>42037</v>
      </c>
      <c r="B10" s="3">
        <v>0.39444444444444443</v>
      </c>
      <c r="C10" s="1">
        <v>3505714090</v>
      </c>
      <c r="D10" s="1">
        <v>5.0046999999999997</v>
      </c>
      <c r="E10" s="1">
        <v>0.4481</v>
      </c>
      <c r="F10" s="1">
        <v>999.35500000000002</v>
      </c>
      <c r="G10" s="1">
        <v>17.198899999999998</v>
      </c>
      <c r="H10" s="1">
        <v>303.74700000000001</v>
      </c>
      <c r="I10" s="1">
        <v>296.73</v>
      </c>
      <c r="J10" s="1">
        <f t="shared" si="0"/>
        <v>24.430000000000291</v>
      </c>
      <c r="K10" s="1">
        <f t="shared" si="1"/>
        <v>4.9398443029016859</v>
      </c>
      <c r="L10" s="1">
        <f t="shared" si="2"/>
        <v>0.98704104200085641</v>
      </c>
      <c r="N10" s="1">
        <v>63304.3</v>
      </c>
      <c r="O10" s="1">
        <v>63328.73</v>
      </c>
      <c r="Q10" s="1">
        <f t="shared" si="3"/>
        <v>4.9406064010476136</v>
      </c>
      <c r="R10" s="1">
        <f t="shared" si="4"/>
        <v>4.9218139654904123</v>
      </c>
      <c r="T10" s="1">
        <f t="shared" si="5"/>
        <v>1.5427574214841124E-2</v>
      </c>
      <c r="U10" s="1">
        <f t="shared" si="5"/>
        <v>-0.36499809114798376</v>
      </c>
    </row>
    <row r="11" spans="1:21" x14ac:dyDescent="0.25">
      <c r="A11" s="2">
        <v>42037</v>
      </c>
      <c r="B11" s="3">
        <v>0.3979166666666667</v>
      </c>
      <c r="C11" s="1">
        <v>3505714423</v>
      </c>
      <c r="D11" s="1">
        <v>2.6657000000000002</v>
      </c>
      <c r="E11" s="1">
        <v>0.24074000000000001</v>
      </c>
      <c r="F11" s="1">
        <v>999.35500000000002</v>
      </c>
      <c r="G11" s="1">
        <v>17.283899999999999</v>
      </c>
      <c r="H11" s="1">
        <v>300.75170000000003</v>
      </c>
      <c r="I11" s="1">
        <v>296.75</v>
      </c>
      <c r="J11" s="1">
        <f t="shared" si="0"/>
        <v>12.900000000001455</v>
      </c>
      <c r="K11" s="1">
        <f t="shared" si="1"/>
        <v>2.6082561078351723</v>
      </c>
      <c r="L11" s="1">
        <f t="shared" si="2"/>
        <v>0.97845072882738948</v>
      </c>
      <c r="N11" s="1">
        <v>63330.5</v>
      </c>
      <c r="O11" s="1">
        <v>63343.4</v>
      </c>
      <c r="Q11" s="1">
        <f t="shared" si="3"/>
        <v>2.5887680138795726</v>
      </c>
      <c r="R11" s="1">
        <f t="shared" si="4"/>
        <v>2.6916715246535574</v>
      </c>
      <c r="T11" s="1">
        <f t="shared" si="5"/>
        <v>-0.74716949371105379</v>
      </c>
      <c r="U11" s="1">
        <f t="shared" si="5"/>
        <v>3.1981298373195091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-0.19257299999999999</v>
      </c>
      <c r="O20" s="1">
        <f>INTERCEPT(K5:K11,E5:E11)</f>
        <v>0.10252949529850142</v>
      </c>
    </row>
    <row r="21" spans="1:15" x14ac:dyDescent="0.25">
      <c r="A21" s="2"/>
      <c r="B21" s="3"/>
      <c r="M21" s="1" t="s">
        <v>4</v>
      </c>
      <c r="N21" s="1">
        <v>11.675081</v>
      </c>
      <c r="O21" s="1">
        <f>SLOPE(K5:K11,E5:E11)</f>
        <v>10.754930752492548</v>
      </c>
    </row>
    <row r="22" spans="1:15" x14ac:dyDescent="0.25">
      <c r="A22" s="2"/>
      <c r="B22" s="3"/>
      <c r="M22" s="1" t="s">
        <v>5</v>
      </c>
      <c r="N22" s="1">
        <v>-0.52408600000000005</v>
      </c>
    </row>
    <row r="23" spans="1:15" x14ac:dyDescent="0.25">
      <c r="A23" s="2"/>
      <c r="B23" s="3"/>
      <c r="M23" s="1" t="s">
        <v>6</v>
      </c>
      <c r="N23" s="1">
        <v>7.5673000000000004E-2</v>
      </c>
    </row>
    <row r="24" spans="1:15" x14ac:dyDescent="0.25">
      <c r="A24" s="2"/>
      <c r="B24" s="3"/>
      <c r="M24" s="1" t="s">
        <v>7</v>
      </c>
      <c r="N24" s="1">
        <f>AVERAGE(G5:G11)</f>
        <v>17.066842857142859</v>
      </c>
    </row>
    <row r="25" spans="1:15" x14ac:dyDescent="0.25">
      <c r="A25" s="2"/>
      <c r="B25" s="3"/>
      <c r="M25" s="1" t="s">
        <v>8</v>
      </c>
      <c r="N25" s="1">
        <f>AVERAGE(F5:F11)</f>
        <v>999.35499999999979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C4" zoomScale="85" zoomScaleNormal="85" workbookViewId="0">
      <selection activeCell="Q22" sqref="Q22"/>
    </sheetView>
  </sheetViews>
  <sheetFormatPr defaultRowHeight="15" x14ac:dyDescent="0.25"/>
  <cols>
    <col min="1" max="1" width="11.42578125" style="7" customWidth="1"/>
    <col min="2" max="8" width="9.140625" style="7"/>
    <col min="9" max="9" width="11.5703125" style="7" customWidth="1"/>
    <col min="10" max="12" width="9.140625" style="7"/>
    <col min="13" max="13" width="19" style="7" customWidth="1"/>
    <col min="14" max="14" width="11.42578125" style="7" customWidth="1"/>
    <col min="15" max="20" width="9.140625" style="7"/>
    <col min="21" max="21" width="9.140625" style="7" customWidth="1"/>
    <col min="22" max="16384" width="9.140625" style="7"/>
  </cols>
  <sheetData>
    <row r="1" spans="1:24" x14ac:dyDescent="0.25">
      <c r="A1" s="7" t="s">
        <v>11</v>
      </c>
      <c r="B1" s="7" t="s">
        <v>32</v>
      </c>
      <c r="C1" s="7" t="s">
        <v>25</v>
      </c>
      <c r="D1" s="7" t="s">
        <v>12</v>
      </c>
      <c r="E1" s="7" t="s">
        <v>12</v>
      </c>
      <c r="F1" s="7" t="s">
        <v>13</v>
      </c>
      <c r="G1" s="7" t="s">
        <v>14</v>
      </c>
      <c r="H1" s="7" t="s">
        <v>12</v>
      </c>
      <c r="I1" s="7" t="s">
        <v>96</v>
      </c>
      <c r="J1" s="7" t="s">
        <v>102</v>
      </c>
      <c r="K1" s="7" t="s">
        <v>96</v>
      </c>
      <c r="M1" s="7" t="s">
        <v>107</v>
      </c>
      <c r="N1" s="7" t="s">
        <v>109</v>
      </c>
    </row>
    <row r="2" spans="1:24" x14ac:dyDescent="0.25">
      <c r="A2" s="7" t="s">
        <v>33</v>
      </c>
      <c r="B2" s="7" t="s">
        <v>34</v>
      </c>
      <c r="C2" s="7" t="s">
        <v>35</v>
      </c>
      <c r="D2" s="7" t="s">
        <v>36</v>
      </c>
      <c r="E2" s="7" t="s">
        <v>36</v>
      </c>
      <c r="F2" s="7" t="s">
        <v>16</v>
      </c>
      <c r="G2" s="7" t="s">
        <v>17</v>
      </c>
      <c r="H2" s="7" t="s">
        <v>18</v>
      </c>
      <c r="I2" s="7" t="s">
        <v>97</v>
      </c>
      <c r="K2" s="7" t="s">
        <v>97</v>
      </c>
      <c r="M2" s="7" t="s">
        <v>108</v>
      </c>
      <c r="N2" s="7" t="s">
        <v>110</v>
      </c>
      <c r="Q2" s="7" t="s">
        <v>42</v>
      </c>
      <c r="R2" s="7" t="s">
        <v>41</v>
      </c>
      <c r="T2" s="7" t="s">
        <v>39</v>
      </c>
      <c r="U2" s="7" t="s">
        <v>39</v>
      </c>
    </row>
    <row r="3" spans="1:24" x14ac:dyDescent="0.25">
      <c r="A3" s="7" t="s">
        <v>34</v>
      </c>
      <c r="B3" s="7" t="s">
        <v>37</v>
      </c>
      <c r="C3" s="7" t="s">
        <v>38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111</v>
      </c>
      <c r="K3" s="7" t="s">
        <v>31</v>
      </c>
      <c r="Q3" s="7" t="s">
        <v>43</v>
      </c>
      <c r="R3" s="7" t="s">
        <v>43</v>
      </c>
      <c r="T3" s="7" t="s">
        <v>40</v>
      </c>
      <c r="U3" s="7" t="s">
        <v>41</v>
      </c>
    </row>
    <row r="4" spans="1:24" x14ac:dyDescent="0.25">
      <c r="I4" s="7" t="s">
        <v>10</v>
      </c>
    </row>
    <row r="5" spans="1:24" x14ac:dyDescent="0.25">
      <c r="A5" s="2">
        <v>42037</v>
      </c>
      <c r="B5" s="3">
        <v>0.375</v>
      </c>
      <c r="C5" s="7">
        <v>3505712459</v>
      </c>
      <c r="D5" s="7">
        <v>49.985300000000002</v>
      </c>
      <c r="E5" s="7">
        <v>4.6044</v>
      </c>
      <c r="F5" s="7">
        <v>999.35500000000002</v>
      </c>
      <c r="G5" s="7">
        <v>16.875800000000002</v>
      </c>
      <c r="H5" s="7">
        <v>353.13799999999998</v>
      </c>
      <c r="I5" s="7">
        <v>49.854427820461332</v>
      </c>
      <c r="J5" s="7">
        <f>1/N5</f>
        <v>0.74290365417116178</v>
      </c>
      <c r="K5" s="7">
        <f>I5*J5</f>
        <v>37.037036604433155</v>
      </c>
      <c r="L5" s="7">
        <f t="shared" ref="L5:L10" si="0">K5/D5</f>
        <v>0.74095857390939246</v>
      </c>
      <c r="M5" s="7">
        <f>100*E5/5</f>
        <v>92.087999999999994</v>
      </c>
      <c r="N5" s="8">
        <f>$U$15+$U$16*M5+$U$17*M5^2+$U$18*M5^3</f>
        <v>1.3460695668749589</v>
      </c>
      <c r="Q5" s="7">
        <f t="shared" ref="Q5:Q10" si="1">N$18+N$19*E5+N$20*E5^2+N$21*E5^3</f>
        <v>37.025128043829795</v>
      </c>
      <c r="R5" s="7">
        <f t="shared" ref="R5:R10" si="2">$O$18+$O$19*E5</f>
        <v>36.734882877988653</v>
      </c>
      <c r="T5" s="7">
        <f>100*(Q5-$K5)/$K5</f>
        <v>-3.2153114004628336E-2</v>
      </c>
      <c r="U5" s="7">
        <f>100*(R5-$K5)/$K5</f>
        <v>-0.81581507092912287</v>
      </c>
    </row>
    <row r="6" spans="1:24" x14ac:dyDescent="0.25">
      <c r="A6" s="2">
        <v>42037</v>
      </c>
      <c r="B6" s="3">
        <v>0.37916666666666665</v>
      </c>
      <c r="C6" s="7">
        <v>3505712798</v>
      </c>
      <c r="D6" s="7">
        <v>40.036900000000003</v>
      </c>
      <c r="E6" s="7">
        <v>3.7225000000000001</v>
      </c>
      <c r="F6" s="7">
        <v>999.35500000000002</v>
      </c>
      <c r="G6" s="7">
        <v>16.942499999999999</v>
      </c>
      <c r="H6" s="7">
        <v>336.70600000000002</v>
      </c>
      <c r="I6" s="7">
        <v>39.865880370682042</v>
      </c>
      <c r="J6" s="7">
        <f>1/N6</f>
        <v>0.73849288726425455</v>
      </c>
      <c r="K6" s="7">
        <f t="shared" ref="K6:K10" si="3">I6*J6</f>
        <v>29.440669098276352</v>
      </c>
      <c r="L6" s="7">
        <f t="shared" si="0"/>
        <v>0.73533837780338518</v>
      </c>
      <c r="M6" s="7">
        <f t="shared" ref="M6:M10" si="4">100*E6/5</f>
        <v>74.45</v>
      </c>
      <c r="N6" s="8">
        <f t="shared" ref="N6:N10" si="5">$U$15+$U$16*M6+$U$17*M6^2+$U$18*M6^3</f>
        <v>1.354109182695717</v>
      </c>
      <c r="Q6" s="7">
        <f t="shared" si="1"/>
        <v>29.476536456006233</v>
      </c>
      <c r="R6" s="7">
        <f t="shared" si="2"/>
        <v>29.70317306458119</v>
      </c>
      <c r="T6" s="7">
        <f t="shared" ref="T6:U10" si="6">100*(Q6-$K6)/$K6</f>
        <v>0.1218292886284328</v>
      </c>
      <c r="U6" s="7">
        <f>100*(R6-$K6)/$K6</f>
        <v>0.89163722953635693</v>
      </c>
    </row>
    <row r="7" spans="1:24" x14ac:dyDescent="0.25">
      <c r="A7" s="2">
        <v>42037</v>
      </c>
      <c r="B7" s="3">
        <v>0.38263888888888892</v>
      </c>
      <c r="C7" s="7">
        <v>3505713119</v>
      </c>
      <c r="D7" s="7">
        <v>30.0245</v>
      </c>
      <c r="E7" s="7">
        <v>2.7892999999999999</v>
      </c>
      <c r="F7" s="7">
        <v>999.35500000000002</v>
      </c>
      <c r="G7" s="7">
        <v>16.994900000000001</v>
      </c>
      <c r="H7" s="7">
        <v>324.56200000000001</v>
      </c>
      <c r="I7" s="7">
        <v>29.972704296545501</v>
      </c>
      <c r="J7" s="7">
        <f t="shared" ref="J6:J10" si="7">1/N7</f>
        <v>0.73611064955969963</v>
      </c>
      <c r="K7" s="7">
        <f t="shared" si="3"/>
        <v>22.06322682879091</v>
      </c>
      <c r="L7" s="7">
        <f t="shared" si="0"/>
        <v>0.73484077432732964</v>
      </c>
      <c r="M7" s="7">
        <f t="shared" si="4"/>
        <v>55.786000000000001</v>
      </c>
      <c r="N7" s="8">
        <f t="shared" si="5"/>
        <v>1.3584914178298388</v>
      </c>
      <c r="Q7" s="7">
        <f t="shared" si="1"/>
        <v>22.034096054075111</v>
      </c>
      <c r="R7" s="7">
        <f t="shared" si="2"/>
        <v>22.262429672051592</v>
      </c>
      <c r="T7" s="7">
        <f t="shared" si="6"/>
        <v>-0.13203315608297986</v>
      </c>
      <c r="U7" s="7">
        <f>100*(R7-$K7)/$K7</f>
        <v>0.90287266140389322</v>
      </c>
    </row>
    <row r="8" spans="1:24" x14ac:dyDescent="0.25">
      <c r="A8" s="2">
        <v>42037</v>
      </c>
      <c r="B8" s="3">
        <v>0.38680555555555557</v>
      </c>
      <c r="C8" s="7">
        <v>3505713440</v>
      </c>
      <c r="D8" s="7">
        <v>20.0243</v>
      </c>
      <c r="E8" s="7">
        <v>1.8388</v>
      </c>
      <c r="F8" s="7">
        <v>999.35500000000002</v>
      </c>
      <c r="G8" s="7">
        <v>17.047499999999999</v>
      </c>
      <c r="H8" s="7">
        <v>315.0693</v>
      </c>
      <c r="I8" s="7">
        <v>19.989890820865877</v>
      </c>
      <c r="J8" s="7">
        <f t="shared" si="7"/>
        <v>0.73554382927019835</v>
      </c>
      <c r="K8" s="7">
        <f t="shared" si="3"/>
        <v>14.703440841072876</v>
      </c>
      <c r="L8" s="7">
        <f t="shared" si="0"/>
        <v>0.73427989198488219</v>
      </c>
      <c r="M8" s="7">
        <f t="shared" si="4"/>
        <v>36.775999999999996</v>
      </c>
      <c r="N8" s="8">
        <f t="shared" si="5"/>
        <v>1.3595382901821</v>
      </c>
      <c r="Q8" s="7">
        <f t="shared" si="1"/>
        <v>14.689996744239622</v>
      </c>
      <c r="R8" s="7">
        <f t="shared" si="2"/>
        <v>14.683747080324869</v>
      </c>
      <c r="T8" s="7">
        <f t="shared" si="6"/>
        <v>-9.1435038767926302E-2</v>
      </c>
      <c r="U8" s="7">
        <f t="shared" si="6"/>
        <v>-0.1339398101497036</v>
      </c>
    </row>
    <row r="9" spans="1:24" x14ac:dyDescent="0.25">
      <c r="A9" s="2">
        <v>42037</v>
      </c>
      <c r="B9" s="3">
        <v>0.39027777777777778</v>
      </c>
      <c r="C9" s="7">
        <v>3505713762</v>
      </c>
      <c r="D9" s="7">
        <v>9.9910999999999994</v>
      </c>
      <c r="E9" s="7">
        <v>0.89990000000000003</v>
      </c>
      <c r="F9" s="7">
        <v>999.35500000000002</v>
      </c>
      <c r="G9" s="7">
        <v>17.124400000000001</v>
      </c>
      <c r="H9" s="7">
        <v>307.68369999999999</v>
      </c>
      <c r="I9" s="7">
        <v>9.9036193300538926</v>
      </c>
      <c r="J9" s="7">
        <f t="shared" si="7"/>
        <v>0.73630027813991927</v>
      </c>
      <c r="K9" s="7">
        <f t="shared" si="3"/>
        <v>7.292037667310562</v>
      </c>
      <c r="L9" s="7">
        <f t="shared" si="0"/>
        <v>0.72985333620027448</v>
      </c>
      <c r="M9" s="7">
        <f t="shared" si="4"/>
        <v>17.998000000000001</v>
      </c>
      <c r="N9" s="8">
        <f t="shared" si="5"/>
        <v>1.3581415486168944</v>
      </c>
      <c r="Q9" s="7">
        <f t="shared" si="1"/>
        <v>7.3258121310864484</v>
      </c>
      <c r="R9" s="7">
        <f t="shared" si="2"/>
        <v>7.1975555123372601</v>
      </c>
      <c r="T9" s="7">
        <f t="shared" si="6"/>
        <v>0.46316907998560813</v>
      </c>
      <c r="U9" s="7">
        <f t="shared" si="6"/>
        <v>-1.2956893434170738</v>
      </c>
    </row>
    <row r="10" spans="1:24" x14ac:dyDescent="0.25">
      <c r="A10" s="2">
        <v>42037</v>
      </c>
      <c r="B10" s="3">
        <v>0.39444444444444443</v>
      </c>
      <c r="C10" s="7">
        <v>3505714090</v>
      </c>
      <c r="D10" s="7">
        <v>5.0046999999999997</v>
      </c>
      <c r="E10" s="7">
        <v>0.4481</v>
      </c>
      <c r="F10" s="7">
        <v>999.35500000000002</v>
      </c>
      <c r="G10" s="7">
        <v>17.198899999999998</v>
      </c>
      <c r="H10" s="7">
        <v>303.74700000000001</v>
      </c>
      <c r="I10" s="7">
        <v>4.9398443029016859</v>
      </c>
      <c r="J10" s="7">
        <f t="shared" si="7"/>
        <v>0.73698006438020824</v>
      </c>
      <c r="K10" s="7">
        <f t="shared" si="3"/>
        <v>3.6405667723806894</v>
      </c>
      <c r="L10" s="7">
        <f t="shared" si="0"/>
        <v>0.72742957067969904</v>
      </c>
      <c r="M10" s="7">
        <f t="shared" si="4"/>
        <v>8.9619999999999997</v>
      </c>
      <c r="N10" s="8">
        <f t="shared" si="5"/>
        <v>1.3568888065391409</v>
      </c>
      <c r="Q10" s="7">
        <f t="shared" si="1"/>
        <v>3.6422803975997544</v>
      </c>
      <c r="R10" s="7">
        <f t="shared" si="2"/>
        <v>3.5951896049809897</v>
      </c>
      <c r="T10" s="7">
        <f t="shared" si="6"/>
        <v>4.7070286749456951E-2</v>
      </c>
      <c r="U10" s="7">
        <f t="shared" si="6"/>
        <v>-1.2464314002961137</v>
      </c>
    </row>
    <row r="11" spans="1:24" x14ac:dyDescent="0.25">
      <c r="A11" s="2">
        <v>42037</v>
      </c>
      <c r="B11" s="3">
        <v>0.3979166666666667</v>
      </c>
      <c r="C11" s="7">
        <v>3505714423</v>
      </c>
      <c r="D11" s="7">
        <v>2.6657000000000002</v>
      </c>
      <c r="E11" s="7">
        <v>0.24074000000000001</v>
      </c>
      <c r="F11" s="7">
        <v>999.35500000000002</v>
      </c>
      <c r="G11" s="7">
        <v>17.283899999999999</v>
      </c>
      <c r="H11" s="7">
        <v>300.75170000000003</v>
      </c>
      <c r="I11" s="7">
        <v>2.6082561078351723</v>
      </c>
      <c r="J11" s="7">
        <f t="shared" ref="J11" si="8">1/N11</f>
        <v>0.73733851743810175</v>
      </c>
      <c r="K11" s="7">
        <f t="shared" ref="K11" si="9">I11*J11</f>
        <v>1.9231676916500595</v>
      </c>
      <c r="L11" s="7">
        <f t="shared" ref="L11" si="10">K11/D11</f>
        <v>0.72144940977981742</v>
      </c>
      <c r="M11" s="7">
        <f t="shared" ref="M11" si="11">100*E11/5</f>
        <v>4.8148</v>
      </c>
      <c r="N11" s="8">
        <f t="shared" ref="N11" si="12">$U$15+$U$16*M11+$U$17*M11^2+$U$18*M11^3</f>
        <v>1.356229162521607</v>
      </c>
      <c r="Q11" s="7">
        <f t="shared" ref="Q11" si="13">N$18+N$19*E11+N$20*E11^2+N$21*E11^3</f>
        <v>1.9062433599094959</v>
      </c>
      <c r="R11" s="7">
        <f t="shared" ref="R11" si="14">$O$18+$O$19*E11</f>
        <v>1.941832822003132</v>
      </c>
      <c r="T11" s="7">
        <f t="shared" ref="T11" si="15">100*(Q11-$K11)/$K11</f>
        <v>-0.88002371369096322</v>
      </c>
      <c r="U11" s="7">
        <f t="shared" ref="U11" si="16">100*(R11-$K11)/$K11</f>
        <v>0.97054096915792021</v>
      </c>
    </row>
    <row r="13" spans="1:24" x14ac:dyDescent="0.25">
      <c r="N13" s="7" t="s">
        <v>40</v>
      </c>
      <c r="O13" s="7" t="s">
        <v>41</v>
      </c>
      <c r="R13" s="7" t="s">
        <v>106</v>
      </c>
      <c r="U13" s="7" t="s">
        <v>40</v>
      </c>
      <c r="V13" s="7" t="s">
        <v>41</v>
      </c>
    </row>
    <row r="14" spans="1:24" x14ac:dyDescent="0.25">
      <c r="R14" s="6" t="s">
        <v>103</v>
      </c>
      <c r="S14" s="6" t="s">
        <v>104</v>
      </c>
    </row>
    <row r="15" spans="1:24" x14ac:dyDescent="0.25">
      <c r="M15" s="7" t="s">
        <v>0</v>
      </c>
      <c r="N15" s="7" t="s">
        <v>36</v>
      </c>
      <c r="R15" s="7">
        <v>10</v>
      </c>
      <c r="S15" s="7">
        <v>1.357</v>
      </c>
      <c r="U15" s="8">
        <v>1.355415</v>
      </c>
      <c r="V15" s="7">
        <f>INTERCEPT(S15:S19,R15:R19)</f>
        <v>1.3627317073170733</v>
      </c>
      <c r="X15" s="7" t="s">
        <v>3</v>
      </c>
    </row>
    <row r="16" spans="1:24" x14ac:dyDescent="0.25">
      <c r="M16" s="7" t="s">
        <v>1</v>
      </c>
      <c r="N16" s="7" t="s">
        <v>45</v>
      </c>
      <c r="R16" s="7">
        <v>25</v>
      </c>
      <c r="S16" s="7">
        <v>1.359</v>
      </c>
      <c r="U16" s="9">
        <v>1.7346080000000001E-4</v>
      </c>
      <c r="V16" s="7">
        <f>SLOPE(S15:S19,R15:R19)</f>
        <v>-1.6791744840525296E-4</v>
      </c>
      <c r="X16" s="7" t="s">
        <v>4</v>
      </c>
    </row>
    <row r="17" spans="1:24" x14ac:dyDescent="0.25">
      <c r="M17" s="7" t="s">
        <v>2</v>
      </c>
      <c r="N17" s="7" t="s">
        <v>105</v>
      </c>
      <c r="R17" s="7">
        <v>50</v>
      </c>
      <c r="S17" s="7">
        <v>1.359</v>
      </c>
      <c r="U17" s="9">
        <v>-7.9187479999999995E-7</v>
      </c>
      <c r="X17" s="7" t="s">
        <v>5</v>
      </c>
    </row>
    <row r="18" spans="1:24" x14ac:dyDescent="0.25">
      <c r="M18" s="7" t="s">
        <v>3</v>
      </c>
      <c r="N18" s="7">
        <v>-0.15177399999999999</v>
      </c>
      <c r="O18" s="7">
        <f>INTERCEPT(K5:K10,E5:E10)</f>
        <v>2.2325144851851775E-2</v>
      </c>
      <c r="R18" s="7">
        <v>75</v>
      </c>
      <c r="S18" s="7">
        <v>1.3540000000000001</v>
      </c>
      <c r="U18" s="9">
        <v>-2.382283E-8</v>
      </c>
      <c r="X18" s="7" t="s">
        <v>6</v>
      </c>
    </row>
    <row r="19" spans="1:24" x14ac:dyDescent="0.25">
      <c r="A19" s="2"/>
      <c r="B19" s="3"/>
      <c r="M19" s="7" t="s">
        <v>4</v>
      </c>
      <c r="N19" s="7">
        <v>8.6510110000000005</v>
      </c>
      <c r="O19" s="7">
        <f>SLOPE(K5:K10,E5:E10)</f>
        <v>7.9733641154410577</v>
      </c>
      <c r="R19" s="7">
        <v>100</v>
      </c>
      <c r="S19" s="7">
        <v>1.341</v>
      </c>
    </row>
    <row r="20" spans="1:24" x14ac:dyDescent="0.25">
      <c r="A20" s="2"/>
      <c r="B20" s="3"/>
      <c r="M20" s="7" t="s">
        <v>5</v>
      </c>
      <c r="N20" s="7">
        <v>-0.44146000000000002</v>
      </c>
    </row>
    <row r="21" spans="1:24" x14ac:dyDescent="0.25">
      <c r="A21" s="2"/>
      <c r="B21" s="3"/>
      <c r="M21" s="7" t="s">
        <v>6</v>
      </c>
      <c r="N21" s="7">
        <v>6.8670999999999996E-2</v>
      </c>
    </row>
    <row r="22" spans="1:24" x14ac:dyDescent="0.25">
      <c r="A22" s="2"/>
      <c r="B22" s="3"/>
      <c r="M22" s="7" t="s">
        <v>7</v>
      </c>
      <c r="N22" s="7">
        <f>AVERAGE(G5:G10)</f>
        <v>17.030666666666669</v>
      </c>
    </row>
    <row r="23" spans="1:24" x14ac:dyDescent="0.25">
      <c r="A23" s="2"/>
      <c r="B23" s="3"/>
      <c r="M23" s="7" t="s">
        <v>8</v>
      </c>
      <c r="N23" s="7">
        <f>AVERAGE(F5:F10)</f>
        <v>999.3549999999999</v>
      </c>
    </row>
    <row r="24" spans="1:24" x14ac:dyDescent="0.25">
      <c r="A24" s="2"/>
      <c r="B24" s="3"/>
      <c r="M24" s="7" t="s">
        <v>11</v>
      </c>
      <c r="N24" s="2">
        <f>AVERAGE(A5:A10)</f>
        <v>42037</v>
      </c>
    </row>
    <row r="25" spans="1:24" x14ac:dyDescent="0.25">
      <c r="A25" s="2"/>
      <c r="B25" s="3"/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J38" sqref="J38"/>
    </sheetView>
  </sheetViews>
  <sheetFormatPr defaultRowHeight="15" x14ac:dyDescent="0.25"/>
  <cols>
    <col min="1" max="1" width="11.42578125" style="1" customWidth="1"/>
    <col min="2" max="12" width="9.140625" style="1"/>
    <col min="13" max="13" width="25.285156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0.61736111111111114</v>
      </c>
      <c r="C5" s="1">
        <v>3505733395</v>
      </c>
      <c r="D5" s="1">
        <v>4.9725999999999999</v>
      </c>
      <c r="E5" s="1">
        <v>4.5720000000000001</v>
      </c>
      <c r="F5" s="1">
        <v>998.46100000000001</v>
      </c>
      <c r="G5" s="1">
        <v>16.825800000000001</v>
      </c>
      <c r="H5" s="1">
        <v>306.81540000000001</v>
      </c>
      <c r="K5" s="1">
        <v>4.9649999999999999</v>
      </c>
      <c r="L5" s="1">
        <f>K5/D5</f>
        <v>0.99847162450227245</v>
      </c>
      <c r="M5" s="1" t="s">
        <v>46</v>
      </c>
      <c r="Q5" s="1">
        <f>N$20+N$21*E5+N$22*E5^2+N$23*E5^3</f>
        <v>4.9645300015558398</v>
      </c>
      <c r="R5" s="1">
        <f>$O$20+$O$21*E5</f>
        <v>4.9439857679703518</v>
      </c>
      <c r="T5" s="1">
        <f>100*(Q5-$K5)/$K5</f>
        <v>-9.4662325107768199E-3</v>
      </c>
      <c r="U5" s="1">
        <f>100*(R5-$K5)/$K5</f>
        <v>-0.42324737219834901</v>
      </c>
    </row>
    <row r="6" spans="1:21" x14ac:dyDescent="0.25">
      <c r="A6" s="2">
        <v>42037</v>
      </c>
      <c r="B6" s="3">
        <v>0.61944444444444446</v>
      </c>
      <c r="C6" s="1">
        <v>3505733571</v>
      </c>
      <c r="D6" s="1">
        <v>4.0019</v>
      </c>
      <c r="E6" s="1">
        <v>3.7218</v>
      </c>
      <c r="F6" s="1">
        <v>998.46100000000001</v>
      </c>
      <c r="G6" s="1">
        <v>16.567399999999999</v>
      </c>
      <c r="H6" s="1">
        <v>305.49639999999999</v>
      </c>
      <c r="K6" s="1">
        <v>3.9860000000000002</v>
      </c>
      <c r="L6" s="1">
        <f t="shared" ref="L6:L11" si="0">K6/D6</f>
        <v>0.99602688722856647</v>
      </c>
      <c r="M6" s="1" t="s">
        <v>46</v>
      </c>
      <c r="Q6" s="1">
        <f t="shared" ref="Q6:Q11" si="1">N$20+N$21*E6+N$22*E6^2+N$23*E6^3</f>
        <v>3.999061613504701</v>
      </c>
      <c r="R6" s="1">
        <f t="shared" ref="R6:R11" si="2">$O$20+$O$21*E6</f>
        <v>4.0271648939547653</v>
      </c>
      <c r="T6" s="1">
        <f t="shared" ref="T6:U11" si="3">100*(Q6-$K6)/$K6</f>
        <v>0.32768724296790785</v>
      </c>
      <c r="U6" s="1">
        <f>100*(R6-$K6)/$K6</f>
        <v>1.0327369281175383</v>
      </c>
    </row>
    <row r="7" spans="1:21" x14ac:dyDescent="0.25">
      <c r="A7" s="2">
        <v>42037</v>
      </c>
      <c r="B7" s="3">
        <v>0.6958333333333333</v>
      </c>
      <c r="C7" s="1">
        <v>3505740128</v>
      </c>
      <c r="D7" s="1">
        <v>2.9994999999999998</v>
      </c>
      <c r="E7" s="1">
        <v>2.7829999999999999</v>
      </c>
      <c r="F7" s="1">
        <v>998.26300000000003</v>
      </c>
      <c r="G7" s="1">
        <v>17.373000000000001</v>
      </c>
      <c r="H7" s="1">
        <v>304.87310000000002</v>
      </c>
      <c r="K7" s="1">
        <v>3.0259999999999998</v>
      </c>
      <c r="L7" s="1">
        <f t="shared" si="0"/>
        <v>1.0088348058009668</v>
      </c>
      <c r="M7" s="1" t="s">
        <v>46</v>
      </c>
      <c r="Q7" s="1">
        <f t="shared" si="1"/>
        <v>2.9884636420337101</v>
      </c>
      <c r="R7" s="1">
        <f t="shared" si="2"/>
        <v>3.0148014070977514</v>
      </c>
      <c r="T7" s="1">
        <f t="shared" si="3"/>
        <v>-1.2404612678879623</v>
      </c>
      <c r="U7" s="1">
        <f>100*(R7-$K7)/$K7</f>
        <v>-0.37007907806505125</v>
      </c>
    </row>
    <row r="8" spans="1:21" x14ac:dyDescent="0.25">
      <c r="A8" s="2">
        <v>42037</v>
      </c>
      <c r="B8" s="3">
        <v>0.6972222222222223</v>
      </c>
      <c r="C8" s="1">
        <v>3505740273</v>
      </c>
      <c r="D8" s="1">
        <v>2.0005999999999999</v>
      </c>
      <c r="E8" s="1">
        <v>1.8374999999999999</v>
      </c>
      <c r="F8" s="1">
        <v>998.26300000000003</v>
      </c>
      <c r="G8" s="1">
        <v>17.293500000000002</v>
      </c>
      <c r="H8" s="1">
        <v>302.87819999999999</v>
      </c>
      <c r="K8" s="1">
        <v>2.0059999999999998</v>
      </c>
      <c r="L8" s="1">
        <f t="shared" si="0"/>
        <v>1.002699190242927</v>
      </c>
      <c r="M8" s="1" t="s">
        <v>46</v>
      </c>
      <c r="Q8" s="1">
        <f t="shared" si="1"/>
        <v>1.9937982090429682</v>
      </c>
      <c r="R8" s="1">
        <f t="shared" si="2"/>
        <v>1.9952129145292532</v>
      </c>
      <c r="T8" s="1">
        <f t="shared" si="3"/>
        <v>-0.60826475359080545</v>
      </c>
      <c r="U8" s="1">
        <f t="shared" si="3"/>
        <v>-0.5377410503861707</v>
      </c>
    </row>
    <row r="9" spans="1:21" x14ac:dyDescent="0.25">
      <c r="A9" s="2">
        <v>42037</v>
      </c>
      <c r="B9" s="3">
        <v>0.69930555555555562</v>
      </c>
      <c r="C9" s="1">
        <v>3505740436</v>
      </c>
      <c r="D9" s="1">
        <v>0.99880000000000002</v>
      </c>
      <c r="E9" s="1">
        <v>0.90129999999999999</v>
      </c>
      <c r="F9" s="1">
        <v>998.26300000000003</v>
      </c>
      <c r="G9" s="1">
        <v>17.2943</v>
      </c>
      <c r="H9" s="1">
        <v>300.29629999999997</v>
      </c>
      <c r="K9" s="1">
        <v>0.99580000000000002</v>
      </c>
      <c r="L9" s="1">
        <f t="shared" si="0"/>
        <v>0.9969963956748098</v>
      </c>
      <c r="M9" s="1" t="s">
        <v>46</v>
      </c>
      <c r="Q9" s="1">
        <f t="shared" si="1"/>
        <v>0.99538126952587402</v>
      </c>
      <c r="R9" s="1">
        <f t="shared" si="2"/>
        <v>0.9856531612319207</v>
      </c>
      <c r="T9" s="1">
        <f t="shared" si="3"/>
        <v>-4.2049655967663635E-2</v>
      </c>
      <c r="U9" s="1">
        <f t="shared" si="3"/>
        <v>-1.0189635236070811</v>
      </c>
    </row>
    <row r="10" spans="1:21" x14ac:dyDescent="0.25">
      <c r="A10" s="2">
        <v>42037</v>
      </c>
      <c r="B10" s="3">
        <v>0.7006944444444444</v>
      </c>
      <c r="C10" s="1">
        <v>3505740596</v>
      </c>
      <c r="D10" s="1">
        <v>0.5</v>
      </c>
      <c r="E10" s="1">
        <v>0.44969999999999999</v>
      </c>
      <c r="F10" s="1">
        <v>998.26300000000003</v>
      </c>
      <c r="G10" s="1">
        <v>17.392499999999998</v>
      </c>
      <c r="H10" s="1">
        <v>298.64940000000001</v>
      </c>
      <c r="K10" s="1">
        <v>0.49740000000000001</v>
      </c>
      <c r="L10" s="1">
        <f t="shared" si="0"/>
        <v>0.99480000000000002</v>
      </c>
      <c r="M10" s="1" t="s">
        <v>46</v>
      </c>
      <c r="Q10" s="1">
        <f t="shared" si="1"/>
        <v>0.49823501187367703</v>
      </c>
      <c r="R10" s="1">
        <f t="shared" si="2"/>
        <v>0.49866620909661269</v>
      </c>
      <c r="T10" s="1">
        <f t="shared" si="3"/>
        <v>0.16787532643285408</v>
      </c>
      <c r="U10" s="1">
        <f t="shared" si="3"/>
        <v>0.25456556023576205</v>
      </c>
    </row>
    <row r="11" spans="1:21" x14ac:dyDescent="0.25">
      <c r="A11" s="2">
        <v>42037</v>
      </c>
      <c r="B11" s="3">
        <v>0.70277777777777783</v>
      </c>
      <c r="C11" s="1">
        <v>3505740779</v>
      </c>
      <c r="D11" s="1">
        <v>0.24851999999999999</v>
      </c>
      <c r="E11" s="1">
        <v>0.22700000000000001</v>
      </c>
      <c r="F11" s="1">
        <v>998.26300000000003</v>
      </c>
      <c r="G11" s="1">
        <v>17.4483</v>
      </c>
      <c r="H11" s="1">
        <v>297.34280000000001</v>
      </c>
      <c r="K11" s="1">
        <v>0.24779999999999999</v>
      </c>
      <c r="L11" s="1">
        <f t="shared" si="0"/>
        <v>0.99710284886528244</v>
      </c>
      <c r="M11" s="1" t="s">
        <v>46</v>
      </c>
      <c r="Q11" s="1">
        <f t="shared" si="1"/>
        <v>0.24757974903638999</v>
      </c>
      <c r="R11" s="1">
        <f t="shared" si="2"/>
        <v>0.25851564611934719</v>
      </c>
      <c r="T11" s="1">
        <f t="shared" si="3"/>
        <v>-8.8882551900727413E-2</v>
      </c>
      <c r="U11" s="1">
        <f t="shared" si="3"/>
        <v>4.3243123968309902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44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-1.2324999999999999E-2</v>
      </c>
      <c r="O20" s="1">
        <f>INTERCEPT(K5:K11,E5:E11)</f>
        <v>1.3728139177994425E-2</v>
      </c>
    </row>
    <row r="21" spans="1:15" x14ac:dyDescent="0.25">
      <c r="A21" s="2"/>
      <c r="B21" s="3"/>
      <c r="M21" s="1" t="s">
        <v>4</v>
      </c>
      <c r="N21" s="1">
        <v>1.1555089999999999</v>
      </c>
      <c r="O21" s="1">
        <f>SLOPE(K5:K11,E5:E11)</f>
        <v>1.0783590614156511</v>
      </c>
    </row>
    <row r="22" spans="1:15" x14ac:dyDescent="0.25">
      <c r="A22" s="2"/>
      <c r="B22" s="3"/>
      <c r="M22" s="1" t="s">
        <v>5</v>
      </c>
      <c r="N22" s="1">
        <v>-4.8157999999999999E-2</v>
      </c>
    </row>
    <row r="23" spans="1:15" x14ac:dyDescent="0.25">
      <c r="A23" s="2"/>
      <c r="B23" s="3"/>
      <c r="M23" s="1" t="s">
        <v>6</v>
      </c>
      <c r="N23" s="1">
        <v>7.3299999999999997E-3</v>
      </c>
    </row>
    <row r="24" spans="1:15" x14ac:dyDescent="0.25">
      <c r="A24" s="2"/>
      <c r="B24" s="3"/>
      <c r="M24" s="1" t="s">
        <v>7</v>
      </c>
      <c r="N24" s="1">
        <f>AVERAGE(G5:G11)</f>
        <v>17.170685714285714</v>
      </c>
    </row>
    <row r="25" spans="1:15" x14ac:dyDescent="0.25">
      <c r="A25" s="2"/>
      <c r="B25" s="3"/>
      <c r="M25" s="1" t="s">
        <v>8</v>
      </c>
      <c r="N25" s="1">
        <f>AVERAGE(F5:F11)</f>
        <v>998.31957142857141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M29" sqref="M29"/>
    </sheetView>
  </sheetViews>
  <sheetFormatPr defaultRowHeight="15" x14ac:dyDescent="0.25"/>
  <cols>
    <col min="1" max="1" width="11.42578125" style="1" customWidth="1"/>
    <col min="2" max="12" width="9.140625" style="1"/>
    <col min="13" max="13" width="22.5703125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42024</v>
      </c>
      <c r="B5" s="3">
        <v>0.47222222222222227</v>
      </c>
      <c r="C5" s="1">
        <v>3504597623</v>
      </c>
      <c r="D5" s="1">
        <v>5.0015000000000001</v>
      </c>
      <c r="E5" s="1">
        <v>4.5743999999999998</v>
      </c>
      <c r="F5" s="1">
        <v>1004.32</v>
      </c>
      <c r="G5" s="1">
        <v>17.741099999999999</v>
      </c>
      <c r="H5" s="1">
        <v>1.7336</v>
      </c>
      <c r="I5" s="1">
        <v>296.73</v>
      </c>
      <c r="J5" s="1">
        <f>O5-N5</f>
        <v>24.549999999995634</v>
      </c>
      <c r="K5" s="1">
        <f>60*J5/I5</f>
        <v>4.9641087857639539</v>
      </c>
      <c r="L5" s="1">
        <f>K5/D5</f>
        <v>0.99252399995280494</v>
      </c>
      <c r="N5" s="1">
        <v>57072.800000000003</v>
      </c>
      <c r="O5" s="1">
        <v>57097.35</v>
      </c>
      <c r="Q5" s="1">
        <f>N$20+N$21*E5+N$22*E5^2+N$23*E5^3</f>
        <v>4.967349855201566</v>
      </c>
      <c r="R5" s="1">
        <f>$O$20+$O$21*E5</f>
        <v>4.940443735000895</v>
      </c>
      <c r="T5" s="1">
        <f>100*(Q5-$K5)/$K5</f>
        <v>6.5290056634271926E-2</v>
      </c>
      <c r="U5" s="1">
        <f>100*(R5-$K5)/$K5</f>
        <v>-0.47672304907832452</v>
      </c>
    </row>
    <row r="6" spans="1:21" x14ac:dyDescent="0.25">
      <c r="A6" s="2">
        <v>42024</v>
      </c>
      <c r="B6" s="3">
        <v>0.47638888888888892</v>
      </c>
      <c r="C6" s="1">
        <v>3504597968</v>
      </c>
      <c r="D6" s="1">
        <v>4.0053000000000001</v>
      </c>
      <c r="E6" s="1">
        <v>3.7168000000000001</v>
      </c>
      <c r="F6" s="1">
        <v>1003.923</v>
      </c>
      <c r="G6" s="1">
        <v>17.7591</v>
      </c>
      <c r="H6" s="1">
        <v>1.0803</v>
      </c>
      <c r="I6" s="1">
        <v>296.72000000000003</v>
      </c>
      <c r="J6" s="1">
        <f t="shared" ref="J6:J8" si="0">O6-N6</f>
        <v>19.80000000000291</v>
      </c>
      <c r="K6" s="1">
        <f t="shared" ref="K6:K8" si="1">60*J6/I6</f>
        <v>4.0037746023192726</v>
      </c>
      <c r="L6" s="1">
        <f t="shared" ref="L6:L10" si="2">K6/D6</f>
        <v>0.99961915519917921</v>
      </c>
      <c r="N6" s="1">
        <v>57100.6</v>
      </c>
      <c r="O6" s="1">
        <v>57120.4</v>
      </c>
      <c r="Q6" s="1">
        <f t="shared" ref="Q6:Q10" si="3">N$20+N$21*E6+N$22*E6^2+N$23*E6^3</f>
        <v>3.9935542492553626</v>
      </c>
      <c r="R6" s="1">
        <f t="shared" ref="R6:R10" si="4">$O$20+$O$21*E6</f>
        <v>4.0160550369476429</v>
      </c>
      <c r="T6" s="1">
        <f t="shared" ref="T6:U10" si="5">100*(Q6-$K6)/$K6</f>
        <v>-0.25526794285546556</v>
      </c>
      <c r="U6" s="1">
        <f>100*(R6-$K6)/$K6</f>
        <v>0.3067214278560173</v>
      </c>
    </row>
    <row r="7" spans="1:21" x14ac:dyDescent="0.25">
      <c r="A7" s="2">
        <v>42024</v>
      </c>
      <c r="B7" s="3">
        <v>0.48055555555555557</v>
      </c>
      <c r="C7" s="1">
        <v>3504598320</v>
      </c>
      <c r="D7" s="1">
        <v>3.0021</v>
      </c>
      <c r="E7" s="1">
        <v>2.8001</v>
      </c>
      <c r="F7" s="1">
        <v>1003.923</v>
      </c>
      <c r="G7" s="1">
        <v>17.778700000000001</v>
      </c>
      <c r="H7" s="1">
        <v>0.48499999999999999</v>
      </c>
      <c r="I7" s="1">
        <v>296.73</v>
      </c>
      <c r="J7" s="1">
        <f t="shared" si="0"/>
        <v>14.819999999999709</v>
      </c>
      <c r="K7" s="1">
        <f t="shared" si="1"/>
        <v>2.9966636336062495</v>
      </c>
      <c r="L7" s="1">
        <f t="shared" si="2"/>
        <v>0.99818914546692306</v>
      </c>
      <c r="N7" s="1">
        <v>57123.23</v>
      </c>
      <c r="O7" s="1">
        <v>57138.05</v>
      </c>
      <c r="Q7" s="1">
        <f t="shared" si="3"/>
        <v>3.0065554627141471</v>
      </c>
      <c r="R7" s="1">
        <f t="shared" si="4"/>
        <v>3.0279637128974839</v>
      </c>
      <c r="T7" s="1">
        <f t="shared" si="5"/>
        <v>0.3300947425985713</v>
      </c>
      <c r="U7" s="1">
        <f>100*(R7-$K7)/$K7</f>
        <v>1.044497585255078</v>
      </c>
    </row>
    <row r="8" spans="1:21" x14ac:dyDescent="0.25">
      <c r="A8" s="2">
        <v>42024</v>
      </c>
      <c r="B8" s="3">
        <v>0.48472222222222222</v>
      </c>
      <c r="C8" s="1">
        <v>3504598690</v>
      </c>
      <c r="D8" s="1">
        <v>2.0015000000000001</v>
      </c>
      <c r="E8" s="1">
        <v>1.8549</v>
      </c>
      <c r="F8" s="1">
        <v>1003.923</v>
      </c>
      <c r="G8" s="1">
        <v>17.797799999999999</v>
      </c>
      <c r="H8" s="1">
        <v>0.1004</v>
      </c>
      <c r="I8" s="1">
        <v>296.74</v>
      </c>
      <c r="J8" s="1">
        <f t="shared" si="0"/>
        <v>9.9500000000043656</v>
      </c>
      <c r="K8" s="1">
        <f t="shared" si="1"/>
        <v>2.0118622363020218</v>
      </c>
      <c r="L8" s="1">
        <f t="shared" si="2"/>
        <v>1.0051772352245925</v>
      </c>
      <c r="N8" s="1">
        <v>57140.7</v>
      </c>
      <c r="O8" s="1">
        <v>57150.65</v>
      </c>
      <c r="Q8" s="1">
        <f t="shared" si="3"/>
        <v>2.0121141949591022</v>
      </c>
      <c r="R8" s="1">
        <f t="shared" si="4"/>
        <v>2.0091528483919641</v>
      </c>
      <c r="T8" s="1">
        <f t="shared" si="5"/>
        <v>1.2523653584924814E-2</v>
      </c>
      <c r="U8" s="1">
        <f t="shared" si="5"/>
        <v>-0.13467064797825296</v>
      </c>
    </row>
    <row r="9" spans="1:21" x14ac:dyDescent="0.25">
      <c r="A9" s="2">
        <v>42024</v>
      </c>
      <c r="B9" s="3">
        <v>0.56319444444444444</v>
      </c>
      <c r="C9" s="1">
        <v>3504605496</v>
      </c>
      <c r="D9" s="1">
        <v>0.999</v>
      </c>
      <c r="E9" s="1">
        <v>0.91120000000000001</v>
      </c>
      <c r="F9" s="1">
        <v>1002.831</v>
      </c>
      <c r="G9" s="1">
        <v>18.020499999999998</v>
      </c>
      <c r="H9" s="1">
        <v>-0.55289999999999995</v>
      </c>
      <c r="I9" s="1">
        <v>116.7</v>
      </c>
      <c r="K9" s="1">
        <v>1.0129999999999999</v>
      </c>
      <c r="L9" s="1">
        <f t="shared" si="2"/>
        <v>1.0140140140140139</v>
      </c>
      <c r="M9" s="1" t="s">
        <v>46</v>
      </c>
      <c r="N9" s="1">
        <v>57152.800000000003</v>
      </c>
      <c r="O9" s="1">
        <v>57157.599999999999</v>
      </c>
      <c r="Q9" s="1">
        <f t="shared" si="3"/>
        <v>1.0061354707416421</v>
      </c>
      <c r="R9" s="1">
        <f t="shared" si="4"/>
        <v>0.99195880180514673</v>
      </c>
      <c r="T9" s="1">
        <f t="shared" si="5"/>
        <v>-0.67764355956147959</v>
      </c>
      <c r="U9" s="1">
        <f t="shared" si="5"/>
        <v>-2.0771172946548049</v>
      </c>
    </row>
    <row r="10" spans="1:21" x14ac:dyDescent="0.25">
      <c r="A10" s="2">
        <v>42024</v>
      </c>
      <c r="B10" s="3">
        <v>0.56527777777777777</v>
      </c>
      <c r="C10" s="1">
        <v>3504605656</v>
      </c>
      <c r="D10" s="1">
        <v>0.5988</v>
      </c>
      <c r="E10" s="1">
        <v>0.53500000000000003</v>
      </c>
      <c r="F10" s="1">
        <v>1002.831</v>
      </c>
      <c r="G10" s="1">
        <v>17.996500000000001</v>
      </c>
      <c r="H10" s="1">
        <v>-0.7944</v>
      </c>
      <c r="I10" s="1">
        <v>116.7</v>
      </c>
      <c r="K10" s="1">
        <v>0.59199999999999997</v>
      </c>
      <c r="L10" s="1">
        <f t="shared" si="2"/>
        <v>0.98864395457581822</v>
      </c>
      <c r="M10" s="1" t="s">
        <v>46</v>
      </c>
      <c r="N10" s="1">
        <v>57159.55</v>
      </c>
      <c r="O10" s="1">
        <v>57163.35</v>
      </c>
      <c r="Q10" s="1">
        <f t="shared" si="3"/>
        <v>0.59321073709874994</v>
      </c>
      <c r="R10" s="1">
        <f t="shared" si="4"/>
        <v>0.58646086779438</v>
      </c>
      <c r="T10" s="1">
        <f t="shared" si="5"/>
        <v>0.2045164018158733</v>
      </c>
      <c r="U10" s="1">
        <f t="shared" si="5"/>
        <v>-0.93566422392229187</v>
      </c>
    </row>
    <row r="11" spans="1:21" x14ac:dyDescent="0.25">
      <c r="A11" s="2">
        <v>42024</v>
      </c>
      <c r="B11" s="3">
        <v>0.5444444444444444</v>
      </c>
      <c r="C11" s="1">
        <v>3504603848</v>
      </c>
      <c r="D11" s="1">
        <v>0.26967999999999998</v>
      </c>
      <c r="E11" s="1">
        <v>0.22700000000000001</v>
      </c>
      <c r="F11" s="1">
        <v>1003.327</v>
      </c>
      <c r="G11" s="1">
        <v>17.9725</v>
      </c>
      <c r="H11" s="1">
        <v>-0.87480000000000002</v>
      </c>
      <c r="I11" s="1">
        <v>116.78</v>
      </c>
      <c r="K11" s="1">
        <v>0.24510000000000001</v>
      </c>
      <c r="L11" s="1">
        <f t="shared" ref="L11" si="6">K11/D11</f>
        <v>0.90885493918718496</v>
      </c>
      <c r="M11" s="1" t="s">
        <v>46</v>
      </c>
      <c r="Q11" s="1">
        <f t="shared" ref="Q11" si="7">N$20+N$21*E11+N$22*E11^2+N$23*E11^3</f>
        <v>0.24757974903638999</v>
      </c>
      <c r="R11" s="1">
        <f t="shared" ref="R11" si="8">$O$20+$O$21*E11</f>
        <v>0.25447425515398614</v>
      </c>
      <c r="T11" s="1">
        <f t="shared" ref="T11" si="9">100*(Q11-$K11)/$K11</f>
        <v>1.0117295130110067</v>
      </c>
      <c r="U11" s="1">
        <f t="shared" ref="U11" si="10">100*(R11-$K11)/$K11</f>
        <v>3.8246655055022956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36</v>
      </c>
    </row>
    <row r="18" spans="1:15" x14ac:dyDescent="0.25">
      <c r="M18" s="1" t="s">
        <v>1</v>
      </c>
      <c r="N18" s="1" t="s">
        <v>44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-1.2324999999999999E-2</v>
      </c>
      <c r="O20" s="1">
        <f>INTERCEPT(K5:K11,E5:E11)</f>
        <v>9.7958101235660067E-3</v>
      </c>
    </row>
    <row r="21" spans="1:15" x14ac:dyDescent="0.25">
      <c r="A21" s="2"/>
      <c r="B21" s="3"/>
      <c r="M21" s="1" t="s">
        <v>4</v>
      </c>
      <c r="N21" s="1">
        <v>1.1555089999999999</v>
      </c>
      <c r="O21" s="1">
        <f>SLOPE(K5:K11,E5:E11)</f>
        <v>1.0778786124688111</v>
      </c>
    </row>
    <row r="22" spans="1:15" x14ac:dyDescent="0.25">
      <c r="A22" s="2"/>
      <c r="B22" s="3"/>
      <c r="M22" s="1" t="s">
        <v>5</v>
      </c>
      <c r="N22" s="1">
        <v>-4.8157999999999999E-2</v>
      </c>
    </row>
    <row r="23" spans="1:15" x14ac:dyDescent="0.25">
      <c r="A23" s="2"/>
      <c r="B23" s="3"/>
      <c r="M23" s="1" t="s">
        <v>6</v>
      </c>
      <c r="N23" s="1">
        <v>7.3299999999999997E-3</v>
      </c>
    </row>
    <row r="24" spans="1:15" x14ac:dyDescent="0.25">
      <c r="A24" s="2"/>
      <c r="B24" s="3"/>
      <c r="M24" s="1" t="s">
        <v>7</v>
      </c>
      <c r="N24" s="1">
        <f>AVERAGE(G5:G11)</f>
        <v>17.866599999999998</v>
      </c>
    </row>
    <row r="25" spans="1:15" x14ac:dyDescent="0.25">
      <c r="A25" s="2"/>
      <c r="B25" s="3"/>
      <c r="M25" s="1" t="s">
        <v>8</v>
      </c>
      <c r="N25" s="1">
        <f>AVERAGE(F5:F11)</f>
        <v>1003.5825714285714</v>
      </c>
    </row>
    <row r="26" spans="1:15" x14ac:dyDescent="0.25">
      <c r="A26" s="2"/>
      <c r="B26" s="3"/>
      <c r="M26" s="1" t="s">
        <v>11</v>
      </c>
      <c r="N26" s="2">
        <f>AVERAGE(A5:A11)</f>
        <v>42024</v>
      </c>
    </row>
    <row r="27" spans="1:15" x14ac:dyDescent="0.25">
      <c r="A27" s="2"/>
      <c r="B27" s="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N17" sqref="N17:N26"/>
    </sheetView>
  </sheetViews>
  <sheetFormatPr defaultRowHeight="15" x14ac:dyDescent="0.25"/>
  <cols>
    <col min="1" max="1" width="11.42578125" style="1" customWidth="1"/>
    <col min="2" max="12" width="9.140625" style="1"/>
    <col min="13" max="13" width="19" style="1" customWidth="1"/>
    <col min="14" max="14" width="11.42578125" style="1" customWidth="1"/>
    <col min="15" max="16384" width="9.140625" style="1"/>
  </cols>
  <sheetData>
    <row r="1" spans="1:21" x14ac:dyDescent="0.25">
      <c r="A1" s="1" t="s">
        <v>11</v>
      </c>
      <c r="B1" s="1" t="s">
        <v>32</v>
      </c>
      <c r="C1" s="1" t="s">
        <v>25</v>
      </c>
      <c r="D1" s="1" t="s">
        <v>12</v>
      </c>
      <c r="E1" s="1" t="s">
        <v>12</v>
      </c>
      <c r="F1" s="1" t="s">
        <v>13</v>
      </c>
      <c r="G1" s="1" t="s">
        <v>14</v>
      </c>
      <c r="H1" s="1" t="s">
        <v>12</v>
      </c>
      <c r="I1" s="1" t="s">
        <v>15</v>
      </c>
      <c r="N1" s="1" t="s">
        <v>26</v>
      </c>
      <c r="O1" s="1" t="s">
        <v>29</v>
      </c>
    </row>
    <row r="2" spans="1:21" x14ac:dyDescent="0.25">
      <c r="A2" s="1" t="s">
        <v>33</v>
      </c>
      <c r="B2" s="1" t="s">
        <v>34</v>
      </c>
      <c r="C2" s="1" t="s">
        <v>35</v>
      </c>
      <c r="D2" s="1" t="s">
        <v>9</v>
      </c>
      <c r="E2" s="1" t="s">
        <v>9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30</v>
      </c>
      <c r="K2" s="1" t="s">
        <v>31</v>
      </c>
      <c r="N2" s="1" t="s">
        <v>27</v>
      </c>
      <c r="O2" s="1" t="s">
        <v>27</v>
      </c>
      <c r="Q2" s="1" t="s">
        <v>42</v>
      </c>
      <c r="R2" s="1" t="s">
        <v>41</v>
      </c>
      <c r="T2" s="1" t="s">
        <v>39</v>
      </c>
      <c r="U2" s="1" t="s">
        <v>39</v>
      </c>
    </row>
    <row r="3" spans="1:21" x14ac:dyDescent="0.25">
      <c r="A3" s="1" t="s">
        <v>34</v>
      </c>
      <c r="B3" s="1" t="s">
        <v>37</v>
      </c>
      <c r="C3" s="1" t="s">
        <v>38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N3" s="1" t="s">
        <v>28</v>
      </c>
      <c r="O3" s="1" t="s">
        <v>28</v>
      </c>
      <c r="Q3" s="1" t="s">
        <v>43</v>
      </c>
      <c r="R3" s="1" t="s">
        <v>43</v>
      </c>
      <c r="T3" s="1" t="s">
        <v>40</v>
      </c>
      <c r="U3" s="1" t="s">
        <v>41</v>
      </c>
    </row>
    <row r="5" spans="1:21" x14ac:dyDescent="0.25">
      <c r="A5" s="2">
        <v>42037</v>
      </c>
      <c r="B5" s="3">
        <v>0.46666666666666662</v>
      </c>
      <c r="C5" s="1">
        <v>3505720324</v>
      </c>
      <c r="D5" s="1">
        <v>49.974299999999999</v>
      </c>
      <c r="E5" s="1">
        <v>4.6456999999999997</v>
      </c>
      <c r="F5" s="1">
        <v>999.45500000000004</v>
      </c>
      <c r="G5" s="1">
        <v>17.324100000000001</v>
      </c>
      <c r="H5" s="1">
        <v>355.44900000000001</v>
      </c>
      <c r="I5" s="1">
        <v>296.72000000000003</v>
      </c>
      <c r="J5" s="1">
        <f>O5-N5</f>
        <v>246.84000000000378</v>
      </c>
      <c r="K5" s="1">
        <f>60*J5/I5</f>
        <v>49.913723375573689</v>
      </c>
      <c r="L5" s="1">
        <f>K5/D5</f>
        <v>0.99878784446352809</v>
      </c>
      <c r="N5" s="1">
        <v>64196.2</v>
      </c>
      <c r="O5" s="1">
        <v>64443.040000000001</v>
      </c>
      <c r="Q5" s="1">
        <f>N$20+N$21*E5+N$22*E5^2+N$23*E5^3</f>
        <v>49.903992488262702</v>
      </c>
      <c r="R5" s="1">
        <f>$O$20+$O$21*E5</f>
        <v>49.578024392586258</v>
      </c>
      <c r="T5" s="1">
        <f>100*(Q5-$K5)/$K5</f>
        <v>-1.9495414593231314E-2</v>
      </c>
      <c r="U5" s="1">
        <f>100*(R5-$K5)/$K5</f>
        <v>-0.6725584874954692</v>
      </c>
    </row>
    <row r="6" spans="1:21" x14ac:dyDescent="0.25">
      <c r="A6" s="2">
        <v>42037</v>
      </c>
      <c r="B6" s="3">
        <v>0.47013888888888888</v>
      </c>
      <c r="C6" s="1">
        <v>3505720645</v>
      </c>
      <c r="D6" s="1">
        <v>40.027000000000001</v>
      </c>
      <c r="E6" s="1">
        <v>3.7711999999999999</v>
      </c>
      <c r="F6" s="1">
        <v>999.45399999999995</v>
      </c>
      <c r="G6" s="1">
        <v>17.353899999999999</v>
      </c>
      <c r="H6" s="1">
        <v>338.11700000000002</v>
      </c>
      <c r="I6" s="1">
        <v>296.7</v>
      </c>
      <c r="J6" s="1">
        <f t="shared" ref="J6:J11" si="0">O6-N6</f>
        <v>197.54999999999563</v>
      </c>
      <c r="K6" s="1">
        <f t="shared" ref="K6:K11" si="1">60*J6/I6</f>
        <v>39.949443882708927</v>
      </c>
      <c r="L6" s="1">
        <f t="shared" ref="L6:L11" si="2">K6/D6</f>
        <v>0.99806240494438569</v>
      </c>
      <c r="N6" s="1">
        <v>64459.3</v>
      </c>
      <c r="O6" s="1">
        <v>64656.85</v>
      </c>
      <c r="Q6" s="1">
        <f t="shared" ref="Q6:Q11" si="3">N$20+N$21*E6+N$22*E6^2+N$23*E6^3</f>
        <v>39.979031802550331</v>
      </c>
      <c r="R6" s="1">
        <f t="shared" ref="R6:R11" si="4">$O$20+$O$21*E6</f>
        <v>40.252301128379095</v>
      </c>
      <c r="T6" s="1">
        <f t="shared" ref="T6:U11" si="5">100*(Q6-$K6)/$K6</f>
        <v>7.4063408562767372E-2</v>
      </c>
      <c r="U6" s="1">
        <f>100*(R6-$K6)/$K6</f>
        <v>0.75810128060694226</v>
      </c>
    </row>
    <row r="7" spans="1:21" x14ac:dyDescent="0.25">
      <c r="A7" s="2">
        <v>42037</v>
      </c>
      <c r="B7" s="3">
        <v>0.47361111111111115</v>
      </c>
      <c r="C7" s="1">
        <v>3505720964</v>
      </c>
      <c r="D7" s="1">
        <v>30.014099999999999</v>
      </c>
      <c r="E7" s="1">
        <v>2.8331</v>
      </c>
      <c r="F7" s="1">
        <v>999.45500000000004</v>
      </c>
      <c r="G7" s="1">
        <v>17.365500000000001</v>
      </c>
      <c r="H7" s="1">
        <v>325.75200000000001</v>
      </c>
      <c r="I7" s="1">
        <v>296.7</v>
      </c>
      <c r="J7" s="1">
        <f t="shared" si="0"/>
        <v>148.43000000000029</v>
      </c>
      <c r="K7" s="1">
        <f t="shared" si="1"/>
        <v>30.016177957532921</v>
      </c>
      <c r="L7" s="1">
        <f t="shared" si="2"/>
        <v>1.0000692327117229</v>
      </c>
      <c r="N7" s="1">
        <v>64668.62</v>
      </c>
      <c r="O7" s="1">
        <v>64817.05</v>
      </c>
      <c r="Q7" s="1">
        <f t="shared" si="3"/>
        <v>29.991569338605103</v>
      </c>
      <c r="R7" s="1">
        <f t="shared" si="4"/>
        <v>30.248343444956863</v>
      </c>
      <c r="T7" s="1">
        <f t="shared" si="5"/>
        <v>-8.1984518357515412E-2</v>
      </c>
      <c r="U7" s="1">
        <f>100*(R7-$K7)/$K7</f>
        <v>0.77346785374343996</v>
      </c>
    </row>
    <row r="8" spans="1:21" x14ac:dyDescent="0.25">
      <c r="A8" s="2">
        <v>42037</v>
      </c>
      <c r="B8" s="3">
        <v>0.4777777777777778</v>
      </c>
      <c r="C8" s="1">
        <v>3505721285</v>
      </c>
      <c r="D8" s="1">
        <v>19.999300000000002</v>
      </c>
      <c r="E8" s="1">
        <v>1.8681000000000001</v>
      </c>
      <c r="F8" s="1">
        <v>999.45399999999995</v>
      </c>
      <c r="G8" s="1">
        <v>17.4009</v>
      </c>
      <c r="H8" s="1">
        <v>316.02600000000001</v>
      </c>
      <c r="I8" s="1">
        <v>296.70999999999998</v>
      </c>
      <c r="J8" s="1">
        <f t="shared" si="0"/>
        <v>98.94999999999709</v>
      </c>
      <c r="K8" s="1">
        <f t="shared" si="1"/>
        <v>20.009436823834132</v>
      </c>
      <c r="L8" s="1">
        <f t="shared" si="2"/>
        <v>1.0005068589317692</v>
      </c>
      <c r="N8" s="1">
        <v>64825.55</v>
      </c>
      <c r="O8" s="1">
        <v>64924.5</v>
      </c>
      <c r="Q8" s="1">
        <f t="shared" si="3"/>
        <v>19.998388094532018</v>
      </c>
      <c r="R8" s="1">
        <f t="shared" si="4"/>
        <v>19.957522461583604</v>
      </c>
      <c r="T8" s="1">
        <f t="shared" si="5"/>
        <v>-5.5217592575887944E-2</v>
      </c>
      <c r="U8" s="1">
        <f t="shared" si="5"/>
        <v>-0.25944939234217101</v>
      </c>
    </row>
    <row r="9" spans="1:21" x14ac:dyDescent="0.25">
      <c r="A9" s="2">
        <v>42037</v>
      </c>
      <c r="B9" s="3">
        <v>0.48125000000000001</v>
      </c>
      <c r="C9" s="1">
        <v>3505721607</v>
      </c>
      <c r="D9" s="1">
        <v>10.013400000000001</v>
      </c>
      <c r="E9" s="1">
        <v>0.92059999999999997</v>
      </c>
      <c r="F9" s="1">
        <v>999.45399999999995</v>
      </c>
      <c r="G9" s="1">
        <v>17.464600000000001</v>
      </c>
      <c r="H9" s="1">
        <v>308.46820000000002</v>
      </c>
      <c r="I9" s="1">
        <v>296.7</v>
      </c>
      <c r="J9" s="1">
        <f t="shared" si="0"/>
        <v>49.399999999994179</v>
      </c>
      <c r="K9" s="1">
        <f t="shared" si="1"/>
        <v>9.9898887765407842</v>
      </c>
      <c r="L9" s="1">
        <f t="shared" si="2"/>
        <v>0.99765202394199604</v>
      </c>
      <c r="N9" s="1">
        <v>64929.3</v>
      </c>
      <c r="O9" s="1">
        <v>64978.7</v>
      </c>
      <c r="Q9" s="1">
        <f t="shared" si="3"/>
        <v>10.026506713172802</v>
      </c>
      <c r="R9" s="1">
        <f t="shared" si="4"/>
        <v>9.8533225841264418</v>
      </c>
      <c r="T9" s="1">
        <f t="shared" si="5"/>
        <v>0.36654999320920967</v>
      </c>
      <c r="U9" s="1">
        <f t="shared" si="5"/>
        <v>-1.3670441730546616</v>
      </c>
    </row>
    <row r="10" spans="1:21" x14ac:dyDescent="0.25">
      <c r="A10" s="2">
        <v>42037</v>
      </c>
      <c r="B10" s="3">
        <v>0.48472222222222222</v>
      </c>
      <c r="C10" s="1">
        <v>3505721938</v>
      </c>
      <c r="D10" s="1">
        <v>5.0179999999999998</v>
      </c>
      <c r="E10" s="1">
        <v>0.46400000000000002</v>
      </c>
      <c r="F10" s="1">
        <v>999.45500000000004</v>
      </c>
      <c r="G10" s="1">
        <v>17.533100000000001</v>
      </c>
      <c r="H10" s="1">
        <v>304.56020000000001</v>
      </c>
      <c r="I10" s="1">
        <v>296.7</v>
      </c>
      <c r="J10" s="1">
        <f t="shared" si="0"/>
        <v>25</v>
      </c>
      <c r="K10" s="1">
        <f t="shared" si="1"/>
        <v>5.0556117290192111</v>
      </c>
      <c r="L10" s="1">
        <f t="shared" si="2"/>
        <v>1.0074953624988463</v>
      </c>
      <c r="N10" s="1">
        <v>64981.9</v>
      </c>
      <c r="O10" s="1">
        <v>65006.9</v>
      </c>
      <c r="Q10" s="1">
        <f t="shared" si="3"/>
        <v>5.0360248910981129</v>
      </c>
      <c r="R10" s="1">
        <f t="shared" si="4"/>
        <v>4.9841113291956338</v>
      </c>
      <c r="T10" s="1">
        <f t="shared" si="5"/>
        <v>-0.38742765407932173</v>
      </c>
      <c r="U10" s="1">
        <f t="shared" si="5"/>
        <v>-1.4142779085103581</v>
      </c>
    </row>
    <row r="11" spans="1:21" x14ac:dyDescent="0.25">
      <c r="A11" s="2">
        <v>42037</v>
      </c>
      <c r="B11" s="3">
        <v>0.48888888888888887</v>
      </c>
      <c r="C11" s="1">
        <v>3505722270</v>
      </c>
      <c r="D11" s="1">
        <v>2.6882999999999999</v>
      </c>
      <c r="E11" s="1">
        <v>0.25641999999999998</v>
      </c>
      <c r="F11" s="1">
        <v>999.45500000000004</v>
      </c>
      <c r="G11" s="1">
        <v>17.600899999999999</v>
      </c>
      <c r="H11" s="1">
        <v>301.60309999999998</v>
      </c>
      <c r="I11" s="1">
        <v>296.7</v>
      </c>
      <c r="J11" s="1">
        <f t="shared" si="0"/>
        <v>13.399999999994179</v>
      </c>
      <c r="K11" s="1">
        <f t="shared" si="1"/>
        <v>2.7098078867531203</v>
      </c>
      <c r="L11" s="1">
        <f t="shared" si="2"/>
        <v>1.0080005530458358</v>
      </c>
      <c r="N11" s="1">
        <v>65008.62</v>
      </c>
      <c r="O11" s="1">
        <v>65022.02</v>
      </c>
      <c r="Q11" s="1">
        <f t="shared" si="3"/>
        <v>2.7086625645065205</v>
      </c>
      <c r="R11" s="1">
        <f t="shared" si="4"/>
        <v>2.7704650911348865</v>
      </c>
      <c r="T11" s="1">
        <f t="shared" si="5"/>
        <v>-4.2265809771928897E-2</v>
      </c>
      <c r="U11" s="1">
        <f t="shared" si="5"/>
        <v>2.2384319079698791</v>
      </c>
    </row>
    <row r="15" spans="1:21" x14ac:dyDescent="0.25">
      <c r="N15" s="1" t="s">
        <v>40</v>
      </c>
      <c r="O15" s="1" t="s">
        <v>41</v>
      </c>
    </row>
    <row r="17" spans="1:15" x14ac:dyDescent="0.25">
      <c r="M17" s="1" t="s">
        <v>0</v>
      </c>
      <c r="N17" s="1" t="s">
        <v>9</v>
      </c>
    </row>
    <row r="18" spans="1:15" x14ac:dyDescent="0.25">
      <c r="M18" s="1" t="s">
        <v>1</v>
      </c>
      <c r="N18" s="1" t="s">
        <v>45</v>
      </c>
    </row>
    <row r="19" spans="1:15" x14ac:dyDescent="0.25">
      <c r="M19" s="1" t="s">
        <v>2</v>
      </c>
      <c r="N19" s="1" t="s">
        <v>10</v>
      </c>
    </row>
    <row r="20" spans="1:15" x14ac:dyDescent="0.25">
      <c r="M20" s="1" t="s">
        <v>3</v>
      </c>
      <c r="N20" s="1">
        <v>-0.226108</v>
      </c>
      <c r="O20" s="1">
        <f>INTERCEPT(K5:K11,E5:E11)</f>
        <v>3.5986006620305488E-2</v>
      </c>
    </row>
    <row r="21" spans="1:15" x14ac:dyDescent="0.25">
      <c r="A21" s="2"/>
      <c r="B21" s="3"/>
      <c r="M21" s="1" t="s">
        <v>4</v>
      </c>
      <c r="N21" s="1">
        <v>11.584155000000001</v>
      </c>
      <c r="O21" s="1">
        <f>SLOPE(K5:K11,E5:E11)</f>
        <v>10.664063195205449</v>
      </c>
    </row>
    <row r="22" spans="1:15" x14ac:dyDescent="0.25">
      <c r="A22" s="2"/>
      <c r="B22" s="3"/>
      <c r="M22" s="1" t="s">
        <v>5</v>
      </c>
      <c r="N22" s="1">
        <v>-0.56370600000000004</v>
      </c>
    </row>
    <row r="23" spans="1:15" x14ac:dyDescent="0.25">
      <c r="A23" s="2"/>
      <c r="B23" s="3"/>
      <c r="M23" s="1" t="s">
        <v>6</v>
      </c>
      <c r="N23" s="1">
        <v>8.4572999999999995E-2</v>
      </c>
    </row>
    <row r="24" spans="1:15" x14ac:dyDescent="0.25">
      <c r="A24" s="2"/>
      <c r="B24" s="3"/>
      <c r="M24" s="1" t="s">
        <v>7</v>
      </c>
      <c r="N24" s="1">
        <f>AVERAGE(G5:G11)</f>
        <v>17.434714285714286</v>
      </c>
    </row>
    <row r="25" spans="1:15" x14ac:dyDescent="0.25">
      <c r="A25" s="2"/>
      <c r="B25" s="3"/>
      <c r="M25" s="1" t="s">
        <v>8</v>
      </c>
      <c r="N25" s="1">
        <f>AVERAGE(F5:F11)</f>
        <v>999.4545714285714</v>
      </c>
    </row>
    <row r="26" spans="1:15" x14ac:dyDescent="0.25">
      <c r="A26" s="2"/>
      <c r="B26" s="3"/>
      <c r="M26" s="1" t="s">
        <v>11</v>
      </c>
      <c r="N26" s="2">
        <f>AVERAGE(A5:A11)</f>
        <v>42037</v>
      </c>
    </row>
    <row r="27" spans="1:15" x14ac:dyDescent="0.25">
      <c r="A27" s="2"/>
      <c r="B27" s="3"/>
    </row>
    <row r="29" spans="1:15" x14ac:dyDescent="0.25">
      <c r="M29" s="1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Carrier1-500-CO2</vt:lpstr>
      <vt:lpstr>Carrier1-500-Air</vt:lpstr>
      <vt:lpstr>Trace 300</vt:lpstr>
      <vt:lpstr>Trace 50</vt:lpstr>
      <vt:lpstr>Carrier1-50-Air</vt:lpstr>
      <vt:lpstr>Carrier1-50-CO2</vt:lpstr>
      <vt:lpstr>Carrier1-5-Air Check Not used</vt:lpstr>
      <vt:lpstr>Carrier1-5-Air</vt:lpstr>
      <vt:lpstr>Carrier2-50-Air</vt:lpstr>
    </vt:vector>
  </TitlesOfParts>
  <Company>University of Surrey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Paul Hayden</cp:lastModifiedBy>
  <dcterms:created xsi:type="dcterms:W3CDTF">2014-12-22T09:54:54Z</dcterms:created>
  <dcterms:modified xsi:type="dcterms:W3CDTF">2015-04-09T11:05:08Z</dcterms:modified>
</cp:coreProperties>
</file>