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nFlo Software\Manuals\FID\"/>
    </mc:Choice>
  </mc:AlternateContent>
  <xr:revisionPtr revIDLastSave="0" documentId="13_ncr:1_{82DDB61C-F7F4-4B93-A74C-94D3212C7992}" xr6:coauthVersionLast="36" xr6:coauthVersionMax="36" xr10:uidLastSave="{00000000-0000-0000-0000-000000000000}"/>
  <bookViews>
    <workbookView xWindow="13305" yWindow="-15" windowWidth="13170" windowHeight="98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4" i="1" l="1"/>
  <c r="O34" i="1"/>
  <c r="F34" i="1"/>
  <c r="E34" i="1"/>
  <c r="D34" i="1"/>
  <c r="P32" i="1"/>
  <c r="P30" i="1"/>
  <c r="P28" i="1"/>
  <c r="D32" i="1"/>
  <c r="D30" i="1"/>
  <c r="D28" i="1"/>
  <c r="D26" i="1"/>
  <c r="P26" i="1"/>
  <c r="E32" i="1"/>
  <c r="F32" i="1"/>
  <c r="O32" i="1"/>
  <c r="O30" i="1"/>
  <c r="O28" i="1"/>
  <c r="O26" i="1"/>
  <c r="F30" i="1"/>
  <c r="E30" i="1"/>
  <c r="F28" i="1"/>
  <c r="E28" i="1"/>
  <c r="G34" i="1" l="1"/>
  <c r="M34" i="1" s="1"/>
  <c r="N34" i="1" s="1"/>
  <c r="G32" i="1"/>
  <c r="Q32" i="1" s="1"/>
  <c r="M32" i="1"/>
  <c r="N32" i="1" s="1"/>
  <c r="G30" i="1"/>
  <c r="Q30" i="1" s="1"/>
  <c r="G28" i="1"/>
  <c r="J28" i="1" s="1"/>
  <c r="M30" i="1"/>
  <c r="N30" i="1" s="1"/>
  <c r="J30" i="1"/>
  <c r="Q34" i="1" l="1"/>
  <c r="J34" i="1"/>
  <c r="J32" i="1"/>
  <c r="Q28" i="1"/>
  <c r="M28" i="1"/>
  <c r="N28" i="1" s="1"/>
  <c r="E55" i="1" l="1"/>
  <c r="F55" i="1" s="1"/>
  <c r="C47" i="1" l="1"/>
  <c r="F26" i="1"/>
  <c r="E26" i="1"/>
  <c r="G26" i="1" l="1"/>
  <c r="Q26" i="1" s="1"/>
  <c r="M4" i="1"/>
  <c r="L4" i="1"/>
  <c r="K4" i="1"/>
  <c r="I9" i="1"/>
  <c r="J9" i="1" s="1"/>
  <c r="K9" i="1" s="1"/>
  <c r="L9" i="1" s="1"/>
  <c r="M9" i="1" s="1"/>
  <c r="H9" i="1"/>
  <c r="J26" i="1" l="1"/>
  <c r="M26" i="1"/>
  <c r="N26" i="1" s="1"/>
</calcChain>
</file>

<file path=xl/sharedStrings.xml><?xml version="1.0" encoding="utf-8"?>
<sst xmlns="http://schemas.openxmlformats.org/spreadsheetml/2006/main" count="73" uniqueCount="56">
  <si>
    <t>P static</t>
  </si>
  <si>
    <t>Delta P</t>
  </si>
  <si>
    <t>N/m^2</t>
  </si>
  <si>
    <t>P1</t>
  </si>
  <si>
    <t>P2</t>
  </si>
  <si>
    <t>V1</t>
  </si>
  <si>
    <t>V2</t>
  </si>
  <si>
    <t>Time</t>
  </si>
  <si>
    <t>mins</t>
  </si>
  <si>
    <t>Q leak</t>
  </si>
  <si>
    <t>Qleak</t>
  </si>
  <si>
    <t>ml/min</t>
  </si>
  <si>
    <t>Patmos</t>
  </si>
  <si>
    <t>P1*V1=P2*V2</t>
  </si>
  <si>
    <t>Absolute</t>
  </si>
  <si>
    <t>at</t>
  </si>
  <si>
    <t>L/min</t>
  </si>
  <si>
    <t>Inputs</t>
  </si>
  <si>
    <t>Outputs</t>
  </si>
  <si>
    <t>m^3</t>
  </si>
  <si>
    <t>Q=AU</t>
  </si>
  <si>
    <t>Diameter</t>
  </si>
  <si>
    <t>mm</t>
  </si>
  <si>
    <t>Area</t>
  </si>
  <si>
    <t>m^2</t>
  </si>
  <si>
    <t>Q</t>
  </si>
  <si>
    <t>l/min</t>
  </si>
  <si>
    <t>q</t>
  </si>
  <si>
    <t>m^3/S</t>
  </si>
  <si>
    <t>U</t>
  </si>
  <si>
    <t>m/s</t>
  </si>
  <si>
    <t>Dynamic press</t>
  </si>
  <si>
    <t>reduction in Area to get pressure rise</t>
  </si>
  <si>
    <t>Density</t>
  </si>
  <si>
    <t>kg/m^3</t>
  </si>
  <si>
    <t>voulme of pipe</t>
  </si>
  <si>
    <t>Length</t>
  </si>
  <si>
    <t>Volume</t>
  </si>
  <si>
    <t>Litres</t>
  </si>
  <si>
    <t>Re</t>
  </si>
  <si>
    <t>Viscosity</t>
  </si>
  <si>
    <t>length</t>
  </si>
  <si>
    <t>4f</t>
  </si>
  <si>
    <t>delta P</t>
  </si>
  <si>
    <t>Bar</t>
  </si>
  <si>
    <t>kg/ms</t>
  </si>
  <si>
    <t>Pa</t>
  </si>
  <si>
    <t>m</t>
  </si>
  <si>
    <t>Comment</t>
  </si>
  <si>
    <t>Fast FID Sample Tube</t>
  </si>
  <si>
    <t>1/32 sample line</t>
  </si>
  <si>
    <t>1/16 sample line</t>
  </si>
  <si>
    <t>No of Diameters</t>
  </si>
  <si>
    <t>Diffusivity</t>
  </si>
  <si>
    <t>Philip 1963</t>
  </si>
  <si>
    <t>Release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</si>
</sst>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topLeftCell="A16" workbookViewId="0">
      <selection activeCell="B34" sqref="B34"/>
    </sheetView>
  </sheetViews>
  <sheetFormatPr defaultRowHeight="15" x14ac:dyDescent="0.25"/>
  <cols>
    <col min="1" max="1" width="24.85546875" customWidth="1"/>
    <col min="5" max="6" width="12" bestFit="1" customWidth="1"/>
    <col min="10" max="10" width="12.28515625" customWidth="1"/>
    <col min="15" max="15" width="21.42578125" customWidth="1"/>
    <col min="16" max="16" width="12.28515625" customWidth="1"/>
    <col min="17" max="17" width="13.7109375" customWidth="1"/>
  </cols>
  <sheetData>
    <row r="1" spans="2:13" x14ac:dyDescent="0.25">
      <c r="C1" t="s">
        <v>17</v>
      </c>
      <c r="K1" t="s">
        <v>18</v>
      </c>
    </row>
    <row r="2" spans="2:13" ht="15.75" thickBot="1" x14ac:dyDescent="0.3">
      <c r="G2" t="s">
        <v>13</v>
      </c>
    </row>
    <row r="3" spans="2:13" x14ac:dyDescent="0.25">
      <c r="K3" s="1" t="s">
        <v>15</v>
      </c>
      <c r="L3" s="2" t="s">
        <v>15</v>
      </c>
      <c r="M3" s="3" t="s">
        <v>15</v>
      </c>
    </row>
    <row r="4" spans="2:13" x14ac:dyDescent="0.25">
      <c r="K4" s="4">
        <f>C9</f>
        <v>310000</v>
      </c>
      <c r="L4" s="5">
        <f>C9</f>
        <v>310000</v>
      </c>
      <c r="M4" s="6">
        <f>B9</f>
        <v>100000</v>
      </c>
    </row>
    <row r="5" spans="2:13" ht="15.75" thickBot="1" x14ac:dyDescent="0.3">
      <c r="K5" s="4" t="s">
        <v>2</v>
      </c>
      <c r="L5" s="5" t="s">
        <v>2</v>
      </c>
      <c r="M5" s="6" t="s">
        <v>2</v>
      </c>
    </row>
    <row r="6" spans="2:13" x14ac:dyDescent="0.25">
      <c r="B6" s="1"/>
      <c r="C6" s="2" t="s">
        <v>0</v>
      </c>
      <c r="D6" s="2"/>
      <c r="E6" s="2" t="s">
        <v>2</v>
      </c>
      <c r="F6" s="2"/>
      <c r="G6" s="3"/>
      <c r="K6" s="4"/>
      <c r="L6" s="5"/>
      <c r="M6" s="6"/>
    </row>
    <row r="7" spans="2:13" x14ac:dyDescent="0.25">
      <c r="B7" s="4" t="s">
        <v>12</v>
      </c>
      <c r="C7" s="5" t="s">
        <v>14</v>
      </c>
      <c r="D7" s="5"/>
      <c r="E7" s="5" t="s">
        <v>1</v>
      </c>
      <c r="F7" s="5" t="s">
        <v>7</v>
      </c>
      <c r="G7" s="6" t="s">
        <v>5</v>
      </c>
      <c r="H7" t="s">
        <v>3</v>
      </c>
      <c r="I7" t="s">
        <v>4</v>
      </c>
      <c r="J7" t="s">
        <v>6</v>
      </c>
      <c r="K7" s="4" t="s">
        <v>9</v>
      </c>
      <c r="L7" s="5" t="s">
        <v>10</v>
      </c>
      <c r="M7" s="6" t="s">
        <v>10</v>
      </c>
    </row>
    <row r="8" spans="2:13" x14ac:dyDescent="0.25">
      <c r="B8" s="4" t="s">
        <v>2</v>
      </c>
      <c r="C8" s="5" t="s">
        <v>2</v>
      </c>
      <c r="D8" s="5"/>
      <c r="E8" s="5" t="s">
        <v>2</v>
      </c>
      <c r="F8" s="5" t="s">
        <v>8</v>
      </c>
      <c r="G8" s="6" t="s">
        <v>19</v>
      </c>
      <c r="K8" s="4" t="s">
        <v>16</v>
      </c>
      <c r="L8" s="5" t="s">
        <v>11</v>
      </c>
      <c r="M8" s="6" t="s">
        <v>11</v>
      </c>
    </row>
    <row r="9" spans="2:13" ht="15.75" thickBot="1" x14ac:dyDescent="0.3">
      <c r="B9" s="7">
        <v>100000</v>
      </c>
      <c r="C9" s="8">
        <v>310000</v>
      </c>
      <c r="D9" s="8"/>
      <c r="E9" s="8">
        <v>120</v>
      </c>
      <c r="F9" s="8">
        <v>10</v>
      </c>
      <c r="G9" s="9">
        <v>2E-3</v>
      </c>
      <c r="H9">
        <f>C9</f>
        <v>310000</v>
      </c>
      <c r="I9">
        <f>C9-E9</f>
        <v>309880</v>
      </c>
      <c r="J9">
        <f>G9*H9/I9</f>
        <v>2.0007744933522656E-3</v>
      </c>
      <c r="K9" s="7">
        <f>(J9-G9)*1000/F9</f>
        <v>7.7449335226555116E-5</v>
      </c>
      <c r="L9" s="8">
        <f>K9*1000</f>
        <v>7.7449335226555116E-2</v>
      </c>
      <c r="M9" s="9">
        <f>(C9/B9)*L9</f>
        <v>0.24009293920232086</v>
      </c>
    </row>
    <row r="17" spans="1:17" x14ac:dyDescent="0.25">
      <c r="K17" t="s">
        <v>31</v>
      </c>
    </row>
    <row r="19" spans="1:17" x14ac:dyDescent="0.25">
      <c r="A19" t="s">
        <v>48</v>
      </c>
      <c r="C19" t="s">
        <v>20</v>
      </c>
    </row>
    <row r="20" spans="1:17" x14ac:dyDescent="0.25">
      <c r="K20" t="s">
        <v>32</v>
      </c>
    </row>
    <row r="23" spans="1:17" x14ac:dyDescent="0.25">
      <c r="B23" t="s">
        <v>25</v>
      </c>
      <c r="C23" t="s">
        <v>21</v>
      </c>
      <c r="D23" t="s">
        <v>21</v>
      </c>
      <c r="E23" t="s">
        <v>23</v>
      </c>
      <c r="F23" t="s">
        <v>27</v>
      </c>
      <c r="G23" t="s">
        <v>29</v>
      </c>
      <c r="H23" t="s">
        <v>33</v>
      </c>
      <c r="I23" t="s">
        <v>40</v>
      </c>
      <c r="J23" t="s">
        <v>39</v>
      </c>
      <c r="K23" t="s">
        <v>42</v>
      </c>
      <c r="L23" t="s">
        <v>41</v>
      </c>
      <c r="M23" t="s">
        <v>43</v>
      </c>
      <c r="N23" t="s">
        <v>43</v>
      </c>
      <c r="O23" t="s">
        <v>52</v>
      </c>
      <c r="P23" t="s">
        <v>53</v>
      </c>
      <c r="Q23" t="s">
        <v>54</v>
      </c>
    </row>
    <row r="24" spans="1:17" x14ac:dyDescent="0.25">
      <c r="B24" t="s">
        <v>26</v>
      </c>
      <c r="C24" t="s">
        <v>22</v>
      </c>
      <c r="D24" t="s">
        <v>47</v>
      </c>
      <c r="E24" t="s">
        <v>24</v>
      </c>
      <c r="F24" t="s">
        <v>28</v>
      </c>
      <c r="G24" t="s">
        <v>30</v>
      </c>
      <c r="H24" t="s">
        <v>34</v>
      </c>
      <c r="I24" t="s">
        <v>45</v>
      </c>
      <c r="L24" t="s">
        <v>47</v>
      </c>
      <c r="M24" t="s">
        <v>46</v>
      </c>
      <c r="N24" t="s">
        <v>44</v>
      </c>
    </row>
    <row r="26" spans="1:17" x14ac:dyDescent="0.25">
      <c r="A26" t="s">
        <v>49</v>
      </c>
      <c r="B26">
        <v>0.1</v>
      </c>
      <c r="C26">
        <v>0.254</v>
      </c>
      <c r="D26">
        <f>C26/1000</f>
        <v>2.5399999999999999E-4</v>
      </c>
      <c r="E26">
        <f>PI()*(C26/1000)^2/4</f>
        <v>5.0670747909749768E-8</v>
      </c>
      <c r="F26">
        <f>B26/60000</f>
        <v>1.6666666666666667E-6</v>
      </c>
      <c r="G26">
        <f>F26/E26</f>
        <v>32.892087356499751</v>
      </c>
      <c r="H26">
        <v>1.2470000000000001</v>
      </c>
      <c r="I26" s="10">
        <v>1.8459999999999999E-5</v>
      </c>
      <c r="J26" s="11">
        <f>(H26*G26*(C26/1000))/I26</f>
        <v>564.36478684306712</v>
      </c>
      <c r="K26">
        <v>0.04</v>
      </c>
      <c r="L26">
        <v>0.3</v>
      </c>
      <c r="M26">
        <f>K26*L26*G26^2*H26/((C26/1000)*2)</f>
        <v>31868.884136279779</v>
      </c>
      <c r="N26">
        <f>M26/100000</f>
        <v>0.31868884136279779</v>
      </c>
      <c r="O26" s="11">
        <f>(L26*1000)/C26</f>
        <v>1181.1023622047244</v>
      </c>
      <c r="P26" s="10">
        <f>I26</f>
        <v>1.8459999999999999E-5</v>
      </c>
      <c r="Q26" s="12">
        <f>G26*(D26/2)^2/(P26*L26)</f>
        <v>9.5795680204583691E-2</v>
      </c>
    </row>
    <row r="27" spans="1:17" x14ac:dyDescent="0.25">
      <c r="J27" s="11"/>
      <c r="Q27" s="12"/>
    </row>
    <row r="28" spans="1:17" x14ac:dyDescent="0.25">
      <c r="A28" t="s">
        <v>50</v>
      </c>
      <c r="B28">
        <v>0.2</v>
      </c>
      <c r="C28">
        <v>0.75</v>
      </c>
      <c r="D28">
        <f>C28/1000</f>
        <v>7.5000000000000002E-4</v>
      </c>
      <c r="E28">
        <f>PI()*(C28/1000)^2/4</f>
        <v>4.4178646691106465E-7</v>
      </c>
      <c r="F28">
        <f>B28/60000</f>
        <v>3.3333333333333333E-6</v>
      </c>
      <c r="G28">
        <f>F28/E28</f>
        <v>7.5451232280602234</v>
      </c>
      <c r="H28">
        <v>1.2470000000000001</v>
      </c>
      <c r="I28" s="10">
        <v>1.8459999999999999E-5</v>
      </c>
      <c r="J28" s="11">
        <f>(H28*G28*(C28/1000))/I28</f>
        <v>382.26308228837075</v>
      </c>
      <c r="K28">
        <v>0.08</v>
      </c>
      <c r="L28">
        <v>3</v>
      </c>
      <c r="M28">
        <f>K28*L28*G28^2*H28/((C28/1000)*2)</f>
        <v>11358.451040750011</v>
      </c>
      <c r="N28">
        <f>M28/100000</f>
        <v>0.11358451040750012</v>
      </c>
      <c r="O28" s="11">
        <f>(L28*1000)/C28</f>
        <v>4000</v>
      </c>
      <c r="P28" s="10">
        <f>I28</f>
        <v>1.8459999999999999E-5</v>
      </c>
      <c r="Q28" s="12">
        <f>G28*(D28/2)^2/(P28*L28)</f>
        <v>1.9159136040916739E-2</v>
      </c>
    </row>
    <row r="29" spans="1:17" x14ac:dyDescent="0.25">
      <c r="J29" s="11"/>
      <c r="Q29" s="12"/>
    </row>
    <row r="30" spans="1:17" x14ac:dyDescent="0.25">
      <c r="A30" t="s">
        <v>51</v>
      </c>
      <c r="B30">
        <v>2.85</v>
      </c>
      <c r="C30">
        <v>1.587</v>
      </c>
      <c r="D30">
        <f>C30/1000</f>
        <v>1.5869999999999999E-3</v>
      </c>
      <c r="E30">
        <f>PI()*(C30/1000)^2/4</f>
        <v>1.9780794669897478E-6</v>
      </c>
      <c r="F30">
        <f>B30/60000</f>
        <v>4.7500000000000003E-5</v>
      </c>
      <c r="G30">
        <f>F30/E30</f>
        <v>24.013190972699274</v>
      </c>
      <c r="H30">
        <v>1.2470000000000001</v>
      </c>
      <c r="I30" s="10">
        <v>1.8459999999999999E-5</v>
      </c>
      <c r="J30" s="11">
        <f>(H30*G30*(C30/1000))/I30</f>
        <v>2574.3142356376579</v>
      </c>
      <c r="K30">
        <v>0.04</v>
      </c>
      <c r="L30">
        <v>15</v>
      </c>
      <c r="M30">
        <f>K30*L30*G30^2*H30/((C30/1000)*2)</f>
        <v>135928.5020495432</v>
      </c>
      <c r="N30">
        <f>M30/100000</f>
        <v>1.3592850204954319</v>
      </c>
      <c r="O30" s="11">
        <f>(L30*1000)/C30</f>
        <v>9451.7958412098305</v>
      </c>
      <c r="P30" s="10">
        <f>I30</f>
        <v>1.8459999999999999E-5</v>
      </c>
      <c r="Q30" s="12">
        <f>G30*(D30/2)^2/(P30*L30)</f>
        <v>5.46035377166127E-2</v>
      </c>
    </row>
    <row r="31" spans="1:17" x14ac:dyDescent="0.25">
      <c r="I31" s="10"/>
      <c r="J31" s="11"/>
      <c r="O31" s="11"/>
      <c r="Q31" s="12"/>
    </row>
    <row r="32" spans="1:17" x14ac:dyDescent="0.25">
      <c r="B32">
        <v>6</v>
      </c>
      <c r="C32">
        <v>3.1749999999999998</v>
      </c>
      <c r="D32">
        <f>C32/1000</f>
        <v>3.1749999999999999E-3</v>
      </c>
      <c r="E32">
        <f>PI()*(C32/1000)^2/4</f>
        <v>7.9173043608984014E-6</v>
      </c>
      <c r="F32">
        <f>B32/60000</f>
        <v>1E-4</v>
      </c>
      <c r="G32">
        <f t="shared" ref="G32" si="0">F32/E32</f>
        <v>12.630561544895906</v>
      </c>
      <c r="H32">
        <v>1.2470000000000001</v>
      </c>
      <c r="I32" s="10">
        <v>1.8459999999999999E-5</v>
      </c>
      <c r="J32" s="11">
        <f>(H32*G32*(C32/1000))/I32</f>
        <v>2708.9509768467224</v>
      </c>
      <c r="K32">
        <v>0.04</v>
      </c>
      <c r="L32">
        <v>15</v>
      </c>
      <c r="M32">
        <f>K32*L32*G32^2*H32/((C32/1000)*2)</f>
        <v>18797.03271679709</v>
      </c>
      <c r="N32">
        <f t="shared" ref="N32:N34" si="1">M32/100000</f>
        <v>0.18797032716797091</v>
      </c>
      <c r="O32" s="11">
        <f>(L32*1000)/C32</f>
        <v>4724.4094488188975</v>
      </c>
      <c r="P32" s="10">
        <f>I32</f>
        <v>1.8459999999999999E-5</v>
      </c>
      <c r="Q32" s="12">
        <f>G32*(D32/2)^2/(P32*L32)</f>
        <v>0.11495481624550044</v>
      </c>
    </row>
    <row r="34" spans="1:17" x14ac:dyDescent="0.25">
      <c r="A34" t="s">
        <v>55</v>
      </c>
      <c r="B34">
        <v>2.5</v>
      </c>
      <c r="C34">
        <v>2.5</v>
      </c>
      <c r="D34">
        <f>C34/1000</f>
        <v>2.5000000000000001E-3</v>
      </c>
      <c r="E34">
        <f>PI()*(C34/1000)^2/4</f>
        <v>4.9087385212340517E-6</v>
      </c>
      <c r="F34">
        <f>B34/60000</f>
        <v>4.1666666666666665E-5</v>
      </c>
      <c r="G34">
        <f t="shared" ref="G34" si="2">F34/E34</f>
        <v>8.4882636315677509</v>
      </c>
      <c r="H34">
        <v>1.2470000000000001</v>
      </c>
      <c r="I34" s="10">
        <v>1.8459999999999999E-5</v>
      </c>
      <c r="J34" s="11">
        <f>(H34*G34*(C34/1000))/I34</f>
        <v>1433.4865585813902</v>
      </c>
      <c r="K34">
        <v>0.04</v>
      </c>
      <c r="L34">
        <v>15</v>
      </c>
      <c r="M34">
        <f>K34*L34*G34^2*H34/((C34/1000)*2)</f>
        <v>10781.654698836925</v>
      </c>
      <c r="N34">
        <f t="shared" si="1"/>
        <v>0.10781654698836925</v>
      </c>
      <c r="O34" s="11">
        <f>(L34*1000)/C34</f>
        <v>6000</v>
      </c>
      <c r="P34" s="10">
        <f>I34</f>
        <v>1.8459999999999999E-5</v>
      </c>
      <c r="Q34" s="12">
        <f>G34*(D34/2)^2/(P34*L34)</f>
        <v>4.7897840102291846E-2</v>
      </c>
    </row>
    <row r="47" spans="1:17" x14ac:dyDescent="0.25">
      <c r="C47">
        <f>25.4*0.012</f>
        <v>0.30480000000000002</v>
      </c>
    </row>
    <row r="50" spans="2:6" x14ac:dyDescent="0.25">
      <c r="B50" t="s">
        <v>35</v>
      </c>
    </row>
    <row r="52" spans="2:6" x14ac:dyDescent="0.25">
      <c r="B52" t="s">
        <v>21</v>
      </c>
      <c r="C52" t="s">
        <v>36</v>
      </c>
      <c r="E52" t="s">
        <v>23</v>
      </c>
      <c r="F52" t="s">
        <v>37</v>
      </c>
    </row>
    <row r="53" spans="2:6" x14ac:dyDescent="0.25">
      <c r="B53" t="s">
        <v>22</v>
      </c>
      <c r="E53" t="s">
        <v>24</v>
      </c>
      <c r="F53" t="s">
        <v>38</v>
      </c>
    </row>
    <row r="55" spans="2:6" x14ac:dyDescent="0.25">
      <c r="B55">
        <v>20</v>
      </c>
      <c r="C55">
        <v>10</v>
      </c>
      <c r="E55">
        <f>PI()*(B55/1000)^2/4</f>
        <v>3.1415926535897931E-4</v>
      </c>
      <c r="F55">
        <f>E55*1000</f>
        <v>0.31415926535897931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Hayden</dc:creator>
  <cp:lastModifiedBy>Hayden, Paul Dr (Mech. Eng. Sci.)</cp:lastModifiedBy>
  <dcterms:created xsi:type="dcterms:W3CDTF">2015-01-29T10:43:51Z</dcterms:created>
  <dcterms:modified xsi:type="dcterms:W3CDTF">2022-02-02T16:08:36Z</dcterms:modified>
</cp:coreProperties>
</file>