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chim/Downloads/"/>
    </mc:Choice>
  </mc:AlternateContent>
  <xr:revisionPtr revIDLastSave="0" documentId="13_ncr:1_{401EB1C4-A762-334C-8A7B-F3B665622486}" xr6:coauthVersionLast="40" xr6:coauthVersionMax="40" xr10:uidLastSave="{00000000-0000-0000-0000-000000000000}"/>
  <bookViews>
    <workbookView xWindow="0" yWindow="460" windowWidth="25600" windowHeight="15540" activeTab="1" xr2:uid="{0B26FDAA-DC1F-A14B-ACA1-10A61190EA9B}"/>
  </bookViews>
  <sheets>
    <sheet name="Overview" sheetId="2" r:id="rId1"/>
    <sheet name="Calculations &amp; sourc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G8" i="2"/>
  <c r="F8" i="2"/>
  <c r="E8" i="2"/>
  <c r="M28" i="1"/>
  <c r="K30" i="1"/>
  <c r="K34" i="1"/>
  <c r="K33" i="1"/>
  <c r="K32" i="1"/>
  <c r="K28" i="1"/>
  <c r="K29" i="1"/>
  <c r="F87" i="1"/>
  <c r="E87" i="1"/>
  <c r="H87" i="1"/>
  <c r="J87" i="1"/>
  <c r="I87" i="1"/>
  <c r="D87" i="1"/>
  <c r="J79" i="1"/>
  <c r="J80" i="1" s="1"/>
  <c r="I79" i="1"/>
  <c r="E79" i="1"/>
  <c r="E80" i="1" s="1"/>
  <c r="D79" i="1"/>
  <c r="D80" i="1" s="1"/>
  <c r="C79" i="1"/>
  <c r="C80" i="1" s="1"/>
  <c r="H76" i="1"/>
  <c r="D76" i="1"/>
  <c r="F73" i="1"/>
  <c r="F79" i="1" s="1"/>
  <c r="F80" i="1" s="1"/>
  <c r="I71" i="1"/>
  <c r="H71" i="1"/>
  <c r="H79" i="1" s="1"/>
  <c r="H80" i="1" s="1"/>
  <c r="F63" i="1"/>
  <c r="F59" i="1"/>
  <c r="F56" i="1"/>
  <c r="D14" i="1"/>
  <c r="J15" i="1" l="1"/>
  <c r="C15" i="1"/>
  <c r="D15" i="1"/>
  <c r="E15" i="1"/>
  <c r="F15" i="1"/>
  <c r="E14" i="1" l="1"/>
  <c r="H14" i="1"/>
  <c r="H11" i="1"/>
  <c r="D11" i="1"/>
  <c r="H6" i="1"/>
  <c r="J14" i="1"/>
  <c r="F14" i="1"/>
  <c r="F8" i="1"/>
  <c r="C14" i="1"/>
  <c r="I6" i="1"/>
  <c r="I14" i="1" s="1"/>
  <c r="H15" i="1"/>
</calcChain>
</file>

<file path=xl/sharedStrings.xml><?xml version="1.0" encoding="utf-8"?>
<sst xmlns="http://schemas.openxmlformats.org/spreadsheetml/2006/main" count="114" uniqueCount="47">
  <si>
    <t>Air</t>
  </si>
  <si>
    <t>Average CO2 emission per passenger per person per kilometer:</t>
  </si>
  <si>
    <t>long/intercontinental</t>
  </si>
  <si>
    <t>short/continental</t>
  </si>
  <si>
    <t xml:space="preserve">Train </t>
  </si>
  <si>
    <t xml:space="preserve">Tram </t>
  </si>
  <si>
    <t>Bus</t>
  </si>
  <si>
    <t>innercity (electric or not?!)</t>
  </si>
  <si>
    <t>long distance</t>
  </si>
  <si>
    <t>Car</t>
  </si>
  <si>
    <t>Bicycle</t>
  </si>
  <si>
    <t>Walking</t>
  </si>
  <si>
    <t>Scooter</t>
  </si>
  <si>
    <t xml:space="preserve">g(CO2)/km </t>
  </si>
  <si>
    <t xml:space="preserve">Average: </t>
  </si>
  <si>
    <t>Assumption:</t>
  </si>
  <si>
    <t>Cycling and walking replaces exercise</t>
  </si>
  <si>
    <t>"+ various positive effects"</t>
  </si>
  <si>
    <t>https://www.eea.europa.eu/data-and-maps/daviz/specific-co2-emissions-per-passenger-3#tab-chart_1</t>
  </si>
  <si>
    <t>https://www.ipcc.ch/site/assets/uploads/2018/02/ipcc_wg3_ar5_chapter8.pdf</t>
  </si>
  <si>
    <t>https://www.eea.europa.eu/media/infographics/co2-emissions-from-passenger-transport/view</t>
  </si>
  <si>
    <t>xxx</t>
  </si>
  <si>
    <t>https://climateactionmoreland.org/2018/03/16/carbon-emissions-and-footprint-of-different-transport-types/</t>
  </si>
  <si>
    <t>https://www.bbc.com/news/science-environment-49349566</t>
  </si>
  <si>
    <t>Source:</t>
  </si>
  <si>
    <t>http://web.mit.edu/2.813/www/readings/DrivingVsWalking.pdf</t>
  </si>
  <si>
    <t xml:space="preserve">Source: SBB </t>
  </si>
  <si>
    <r>
      <t> </t>
    </r>
    <r>
      <rPr>
        <sz val="26"/>
        <color theme="1"/>
        <rFont val="Arial"/>
        <family val="2"/>
      </rPr>
      <t>SBB Ecocalculator </t>
    </r>
  </si>
  <si>
    <t>Background Report </t>
  </si>
  <si>
    <t>Version 1.1, October 2011 </t>
  </si>
  <si>
    <t>Car Lux</t>
  </si>
  <si>
    <t>Car Med</t>
  </si>
  <si>
    <t>Car Small</t>
  </si>
  <si>
    <t xml:space="preserve">not used in app </t>
  </si>
  <si>
    <t>REFRERENCE! Not very general! Switzerlannd specific! Trying to make it more or less EUROPE specific!</t>
  </si>
  <si>
    <t xml:space="preserve">Normal diet </t>
  </si>
  <si>
    <t xml:space="preserve">plant based </t>
  </si>
  <si>
    <t>meat based</t>
  </si>
  <si>
    <t>Not considering diet!</t>
  </si>
  <si>
    <t>Bus innercity!</t>
  </si>
  <si>
    <t xml:space="preserve">Bus (Coach) </t>
  </si>
  <si>
    <t>ca. 50</t>
  </si>
  <si>
    <t xml:space="preserve">Carbon Emissions in g/Person*km </t>
  </si>
  <si>
    <t xml:space="preserve">1 mile = </t>
  </si>
  <si>
    <t>vegan</t>
  </si>
  <si>
    <t xml:space="preserve">typical 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</si>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</sst>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0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6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u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1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1" fillId="0" borderId="7" xfId="0" applyFont="1" applyBorder="1"/>
    <xf numFmtId="0" fontId="0" fillId="0" borderId="7" xfId="0" applyBorder="1"/>
    <xf numFmtId="0" fontId="1" fillId="0" borderId="3" xfId="0" applyFont="1" applyBorder="1"/>
    <xf numFmtId="0" fontId="0" fillId="0" borderId="4" xfId="0" applyNumberFormat="1" applyBorder="1"/>
    <xf numFmtId="0" fontId="3" fillId="0" borderId="0" xfId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7" xfId="0" applyFont="1" applyBorder="1"/>
    <xf numFmtId="0" fontId="1" fillId="0" borderId="7" xfId="0" applyFont="1" applyFill="1" applyBorder="1"/>
    <xf numFmtId="0" fontId="0" fillId="0" borderId="0" xfId="0" applyBorder="1"/>
    <xf numFmtId="0" fontId="8" fillId="0" borderId="0" xfId="0" applyFont="1"/>
    <xf numFmtId="164" fontId="0" fillId="0" borderId="0" xfId="0" applyNumberFormat="1"/>
    <xf numFmtId="0" fontId="9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6</xdr:col>
      <xdr:colOff>939800</xdr:colOff>
      <xdr:row>30</xdr:row>
      <xdr:rowOff>190500</xdr:rowOff>
    </xdr:to>
    <xdr:pic>
      <xdr:nvPicPr>
        <xdr:cNvPr id="2" name="Picture 1" descr="https://lh6.googleusercontent.com/53Hdi36DScpLEKRm8dooUr-mPcM7MFCfuK218tqc4iptPRwSuhRajHWHKkA-xMDSaClSCGuxnuTNFeelg-gtOEgh9CEoyoX6NNQmOYB8r2Sg46LMvBO2gzogkNbydulu7W6Uei1a">
          <a:extLst>
            <a:ext uri="{FF2B5EF4-FFF2-40B4-BE49-F238E27FC236}">
              <a16:creationId xmlns:a16="http://schemas.microsoft.com/office/drawing/2014/main" id="{2CB03D09-6F0B-E844-9E37-03A596E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"/>
          <a:ext cx="7645400" cy="222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787400</xdr:colOff>
      <xdr:row>65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A7DEF5-DE0D-3648-B3DF-4522B58C3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7366000"/>
          <a:ext cx="4775200" cy="626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ateactionmoreland.org/2018/03/16/carbon-emissions-and-footprint-of-different-transport-types/" TargetMode="External"/><Relationship Id="rId2" Type="http://schemas.openxmlformats.org/officeDocument/2006/relationships/hyperlink" Target="http://web.mit.edu/2.813/www/readings/DrivingVsWalking.pdf" TargetMode="External"/><Relationship Id="rId1" Type="http://schemas.openxmlformats.org/officeDocument/2006/relationships/hyperlink" Target="https://climateactionmoreland.org/2018/03/16/carbon-emissions-and-footprint-of-different-transport-type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3F23-9A78-2A4D-85EB-B0F06C32EBC1}">
  <dimension ref="C5:O11"/>
  <sheetViews>
    <sheetView workbookViewId="0">
      <selection activeCell="C10" sqref="C10"/>
    </sheetView>
  </sheetViews>
  <sheetFormatPr baseColWidth="10" defaultRowHeight="16" x14ac:dyDescent="0.2"/>
  <sheetData>
    <row r="5" spans="3:15" ht="24" x14ac:dyDescent="0.3">
      <c r="C5" s="22" t="s">
        <v>42</v>
      </c>
    </row>
    <row r="6" spans="3:15" ht="17" thickBot="1" x14ac:dyDescent="0.25">
      <c r="J6" s="21"/>
      <c r="M6" s="21"/>
    </row>
    <row r="7" spans="3:15" ht="17" thickBot="1" x14ac:dyDescent="0.25">
      <c r="C7" s="10" t="s">
        <v>0</v>
      </c>
      <c r="D7" s="11" t="s">
        <v>0</v>
      </c>
      <c r="E7" s="11" t="s">
        <v>4</v>
      </c>
      <c r="F7" s="11" t="s">
        <v>5</v>
      </c>
      <c r="G7" s="11" t="s">
        <v>39</v>
      </c>
      <c r="H7" s="11" t="s">
        <v>40</v>
      </c>
      <c r="I7" s="11" t="s">
        <v>30</v>
      </c>
      <c r="J7" s="19" t="s">
        <v>31</v>
      </c>
      <c r="K7" s="20" t="s">
        <v>32</v>
      </c>
      <c r="L7" s="11" t="s">
        <v>12</v>
      </c>
      <c r="M7" s="11" t="s">
        <v>10</v>
      </c>
      <c r="N7" s="13" t="s">
        <v>11</v>
      </c>
      <c r="O7" s="11"/>
    </row>
    <row r="8" spans="3:15" ht="17" thickBot="1" x14ac:dyDescent="0.25">
      <c r="C8" t="s">
        <v>33</v>
      </c>
      <c r="D8" t="s">
        <v>33</v>
      </c>
      <c r="E8">
        <f>E1</f>
        <v>0</v>
      </c>
      <c r="F8">
        <f>(F1+24.9)/2</f>
        <v>12.45</v>
      </c>
      <c r="G8" t="e">
        <f>((#REF!+100.3)/2)</f>
        <v>#REF!</v>
      </c>
      <c r="H8" t="s">
        <v>41</v>
      </c>
      <c r="I8">
        <f>(256.2+203.8+254.6)/3</f>
        <v>238.20000000000002</v>
      </c>
      <c r="J8">
        <f>(201.3+159.5+200)/3</f>
        <v>186.93333333333331</v>
      </c>
      <c r="K8">
        <f>(122+103.9+134.7)/3</f>
        <v>120.2</v>
      </c>
      <c r="L8" s="4">
        <v>72</v>
      </c>
      <c r="O8" t="s">
        <v>38</v>
      </c>
    </row>
    <row r="9" spans="3:15" x14ac:dyDescent="0.2">
      <c r="M9">
        <v>10.770460768596649</v>
      </c>
      <c r="N9">
        <v>19.883927572793816</v>
      </c>
      <c r="O9" t="s">
        <v>35</v>
      </c>
    </row>
    <row r="10" spans="3:15" x14ac:dyDescent="0.2">
      <c r="M10">
        <v>53.852303842983247</v>
      </c>
      <c r="N10">
        <v>95.277152952970354</v>
      </c>
      <c r="O10" t="s">
        <v>36</v>
      </c>
    </row>
    <row r="11" spans="3:15" x14ac:dyDescent="0.2">
      <c r="M11">
        <v>124.27454732996134</v>
      </c>
      <c r="N11">
        <v>186.41182099494202</v>
      </c>
      <c r="O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3E3A-C6DA-394A-B55A-2BD6A19E6576}">
  <dimension ref="A2:N90"/>
  <sheetViews>
    <sheetView tabSelected="1" topLeftCell="A70" workbookViewId="0">
      <selection activeCell="B92" sqref="B92"/>
    </sheetView>
  </sheetViews>
  <sheetFormatPr baseColWidth="10" defaultRowHeight="16" x14ac:dyDescent="0.2"/>
  <cols>
    <col min="2" max="2" width="20.83203125" customWidth="1"/>
    <col min="3" max="3" width="20.6640625" customWidth="1"/>
    <col min="6" max="6" width="24.83203125" customWidth="1"/>
    <col min="7" max="7" width="14" customWidth="1"/>
  </cols>
  <sheetData>
    <row r="2" spans="1:13" x14ac:dyDescent="0.2">
      <c r="A2" s="1" t="s">
        <v>1</v>
      </c>
      <c r="E2" t="s">
        <v>13</v>
      </c>
    </row>
    <row r="3" spans="1:13" ht="17" thickBot="1" x14ac:dyDescent="0.25"/>
    <row r="4" spans="1:13" ht="17" thickBot="1" x14ac:dyDescent="0.25">
      <c r="B4" s="10" t="s">
        <v>0</v>
      </c>
      <c r="C4" s="11" t="s">
        <v>0</v>
      </c>
      <c r="D4" s="11" t="s">
        <v>4</v>
      </c>
      <c r="E4" s="11" t="s">
        <v>5</v>
      </c>
      <c r="F4" s="11" t="s">
        <v>6</v>
      </c>
      <c r="G4" s="11" t="s">
        <v>6</v>
      </c>
      <c r="H4" s="11" t="s">
        <v>9</v>
      </c>
      <c r="I4" s="12"/>
      <c r="J4" s="11" t="s">
        <v>12</v>
      </c>
      <c r="K4" s="11" t="s">
        <v>10</v>
      </c>
      <c r="L4" s="13" t="s">
        <v>11</v>
      </c>
    </row>
    <row r="5" spans="1:13" x14ac:dyDescent="0.2">
      <c r="B5" s="9" t="s">
        <v>2</v>
      </c>
      <c r="C5" s="9" t="s">
        <v>3</v>
      </c>
      <c r="D5" s="9"/>
      <c r="E5" s="9"/>
      <c r="F5" s="9" t="s">
        <v>7</v>
      </c>
      <c r="G5" s="9" t="s">
        <v>8</v>
      </c>
      <c r="H5" s="9"/>
      <c r="I5" s="9"/>
      <c r="J5" s="9"/>
      <c r="K5" s="9"/>
      <c r="L5" s="9"/>
    </row>
    <row r="6" spans="1:13" x14ac:dyDescent="0.2">
      <c r="B6" s="6"/>
      <c r="C6" s="6">
        <v>285</v>
      </c>
      <c r="D6" s="6">
        <v>14</v>
      </c>
      <c r="E6" s="6"/>
      <c r="F6" s="6">
        <v>68</v>
      </c>
      <c r="G6" s="6" t="s">
        <v>21</v>
      </c>
      <c r="H6" s="6">
        <f>(104+158)/2</f>
        <v>131</v>
      </c>
      <c r="I6" s="6">
        <f>(55+42)/2</f>
        <v>48.5</v>
      </c>
      <c r="J6" s="6">
        <v>72</v>
      </c>
      <c r="K6" s="7"/>
      <c r="L6" s="7"/>
      <c r="M6" t="s">
        <v>20</v>
      </c>
    </row>
    <row r="7" spans="1:13" x14ac:dyDescent="0.2">
      <c r="B7" s="6"/>
      <c r="C7" s="6">
        <v>175</v>
      </c>
      <c r="D7" s="6">
        <v>60</v>
      </c>
      <c r="E7" s="6"/>
      <c r="F7" s="6"/>
      <c r="G7" s="6" t="s">
        <v>21</v>
      </c>
      <c r="H7" s="6">
        <v>128</v>
      </c>
      <c r="I7" s="6">
        <v>63</v>
      </c>
      <c r="J7" s="6"/>
      <c r="K7" s="6"/>
      <c r="L7" s="6"/>
    </row>
    <row r="8" spans="1:13" x14ac:dyDescent="0.2">
      <c r="B8" s="6">
        <v>100</v>
      </c>
      <c r="C8" s="6">
        <v>250</v>
      </c>
      <c r="D8" s="6"/>
      <c r="E8" s="6"/>
      <c r="F8" s="6">
        <f>(30+60)/2</f>
        <v>45</v>
      </c>
      <c r="G8" s="6" t="s">
        <v>21</v>
      </c>
      <c r="H8" s="6">
        <v>200</v>
      </c>
      <c r="I8" s="6">
        <v>80</v>
      </c>
      <c r="J8" s="6"/>
      <c r="K8" s="6"/>
      <c r="L8" s="6"/>
      <c r="M8" t="s">
        <v>19</v>
      </c>
    </row>
    <row r="9" spans="1:13" x14ac:dyDescent="0.2">
      <c r="B9" s="6"/>
      <c r="C9" s="6">
        <v>244</v>
      </c>
      <c r="D9" s="6">
        <v>28</v>
      </c>
      <c r="E9" s="6"/>
      <c r="F9" s="6"/>
      <c r="G9" s="6" t="s">
        <v>21</v>
      </c>
      <c r="H9" s="6">
        <v>101</v>
      </c>
      <c r="I9" s="6"/>
      <c r="J9" s="6"/>
      <c r="K9" s="6"/>
      <c r="L9" s="6"/>
      <c r="M9" t="s">
        <v>18</v>
      </c>
    </row>
    <row r="10" spans="1:13" x14ac:dyDescent="0.2">
      <c r="B10" s="6"/>
      <c r="C10" s="6"/>
      <c r="D10" s="6"/>
      <c r="E10" s="6">
        <v>20</v>
      </c>
      <c r="F10" s="14">
        <v>18.8</v>
      </c>
      <c r="G10" s="6" t="s">
        <v>21</v>
      </c>
      <c r="H10" s="6"/>
      <c r="I10" s="6"/>
      <c r="J10" s="6"/>
      <c r="K10" s="6"/>
      <c r="L10" s="6"/>
      <c r="M10" s="15" t="s">
        <v>22</v>
      </c>
    </row>
    <row r="11" spans="1:13" x14ac:dyDescent="0.2">
      <c r="B11" s="6"/>
      <c r="C11" s="6">
        <v>254</v>
      </c>
      <c r="D11" s="6">
        <f>(41+6)/2</f>
        <v>23.5</v>
      </c>
      <c r="E11" s="6"/>
      <c r="F11" s="6">
        <v>104</v>
      </c>
      <c r="G11" s="6"/>
      <c r="H11" s="6">
        <f>(171+43)/2</f>
        <v>107</v>
      </c>
      <c r="I11" s="6"/>
      <c r="J11" s="6"/>
      <c r="K11" s="6"/>
      <c r="L11" s="6"/>
      <c r="M11" t="s">
        <v>23</v>
      </c>
    </row>
    <row r="12" spans="1:13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3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3" ht="17" thickBot="1" x14ac:dyDescent="0.25">
      <c r="B14" s="8"/>
      <c r="C14" s="8">
        <f>AVERAGE(C6:C9)</f>
        <v>238.5</v>
      </c>
      <c r="D14" s="8">
        <f>AVERAGE(D6:D11)</f>
        <v>31.375</v>
      </c>
      <c r="E14" s="8">
        <f>AVERAGE(E5:E13)</f>
        <v>20</v>
      </c>
      <c r="F14" s="8">
        <f>AVERAGE(F6:F10)</f>
        <v>43.933333333333337</v>
      </c>
      <c r="G14" s="8"/>
      <c r="H14" s="8">
        <f>AVERAGE(H6:H13)</f>
        <v>133.4</v>
      </c>
      <c r="I14" s="8">
        <f>AVERAGE(I6:I9)</f>
        <v>63.833333333333336</v>
      </c>
      <c r="J14" s="8">
        <f>AVERAGE(J5:J13)</f>
        <v>72</v>
      </c>
      <c r="K14" s="8"/>
      <c r="L14" s="8"/>
    </row>
    <row r="15" spans="1:13" ht="17" thickBot="1" x14ac:dyDescent="0.25">
      <c r="A15" s="5" t="s">
        <v>14</v>
      </c>
      <c r="B15" s="2"/>
      <c r="C15" s="3">
        <f>C14</f>
        <v>238.5</v>
      </c>
      <c r="D15" s="4">
        <f>D14</f>
        <v>31.375</v>
      </c>
      <c r="E15" s="4">
        <f>E14</f>
        <v>20</v>
      </c>
      <c r="F15" s="4">
        <f>F14</f>
        <v>43.933333333333337</v>
      </c>
      <c r="G15" s="4"/>
      <c r="H15" s="25">
        <f>AVERAGE(H14:I14)</f>
        <v>98.616666666666674</v>
      </c>
      <c r="I15" s="26"/>
      <c r="J15" s="4">
        <f>J14</f>
        <v>72</v>
      </c>
      <c r="K15" s="4">
        <v>0</v>
      </c>
      <c r="L15" s="4">
        <v>0</v>
      </c>
    </row>
    <row r="16" spans="1:13" x14ac:dyDescent="0.2">
      <c r="K16" t="s">
        <v>15</v>
      </c>
      <c r="L16" t="s">
        <v>16</v>
      </c>
    </row>
    <row r="17" spans="8:13" x14ac:dyDescent="0.2">
      <c r="K17" t="s">
        <v>17</v>
      </c>
    </row>
    <row r="21" spans="8:13" x14ac:dyDescent="0.2">
      <c r="H21" t="s">
        <v>24</v>
      </c>
    </row>
    <row r="23" spans="8:13" x14ac:dyDescent="0.2">
      <c r="H23" s="15" t="s">
        <v>25</v>
      </c>
    </row>
    <row r="26" spans="8:13" x14ac:dyDescent="0.2">
      <c r="H26" t="s">
        <v>43</v>
      </c>
      <c r="I26" s="23">
        <v>1.60934</v>
      </c>
    </row>
    <row r="28" spans="8:13" x14ac:dyDescent="0.2">
      <c r="I28" t="s">
        <v>10</v>
      </c>
      <c r="J28" t="s">
        <v>44</v>
      </c>
      <c r="K28">
        <f>26/(I26*1.5)</f>
        <v>10.770460768596649</v>
      </c>
      <c r="M28">
        <f>1000/(1.6*1.5)</f>
        <v>416.66666666666663</v>
      </c>
    </row>
    <row r="29" spans="8:13" x14ac:dyDescent="0.2">
      <c r="J29" t="s">
        <v>45</v>
      </c>
      <c r="K29">
        <f>130/(I26*1.5)</f>
        <v>53.852303842983247</v>
      </c>
    </row>
    <row r="30" spans="8:13" x14ac:dyDescent="0.2">
      <c r="J30" t="s">
        <v>37</v>
      </c>
      <c r="K30">
        <f>300/(I26*1.5)</f>
        <v>124.27454732996134</v>
      </c>
    </row>
    <row r="32" spans="8:13" x14ac:dyDescent="0.2">
      <c r="I32" s="24" t="s">
        <v>46</v>
      </c>
      <c r="J32" s="24" t="s">
        <v>44</v>
      </c>
      <c r="K32" s="24">
        <f>48/(I26*1.5)</f>
        <v>19.883927572793816</v>
      </c>
    </row>
    <row r="33" spans="7:11" x14ac:dyDescent="0.2">
      <c r="I33" s="24"/>
      <c r="J33" s="24" t="s">
        <v>45</v>
      </c>
      <c r="K33" s="24">
        <f>230/(I26*1.5)</f>
        <v>95.277152952970354</v>
      </c>
    </row>
    <row r="34" spans="7:11" x14ac:dyDescent="0.2">
      <c r="I34" s="24"/>
      <c r="J34" s="24" t="s">
        <v>37</v>
      </c>
      <c r="K34" s="24">
        <f>450/(I26*1.5)</f>
        <v>186.41182099494202</v>
      </c>
    </row>
    <row r="36" spans="7:11" x14ac:dyDescent="0.2">
      <c r="G36" t="s">
        <v>26</v>
      </c>
    </row>
    <row r="37" spans="7:11" ht="33" x14ac:dyDescent="0.35">
      <c r="G37" s="16" t="s">
        <v>27</v>
      </c>
    </row>
    <row r="38" spans="7:11" ht="20" x14ac:dyDescent="0.2">
      <c r="G38" s="17" t="s">
        <v>28</v>
      </c>
    </row>
    <row r="39" spans="7:11" x14ac:dyDescent="0.2">
      <c r="G39" s="18" t="s">
        <v>29</v>
      </c>
    </row>
    <row r="46" spans="7:11" x14ac:dyDescent="0.2">
      <c r="G46" t="s">
        <v>34</v>
      </c>
    </row>
    <row r="56" spans="6:6" x14ac:dyDescent="0.2">
      <c r="F56">
        <f>(201.3+159.5+200)/3</f>
        <v>186.93333333333331</v>
      </c>
    </row>
    <row r="59" spans="6:6" x14ac:dyDescent="0.2">
      <c r="F59">
        <f>(122+103.9+134.7)/3</f>
        <v>120.2</v>
      </c>
    </row>
    <row r="63" spans="6:6" x14ac:dyDescent="0.2">
      <c r="F63">
        <f>(256.2+203.8+254.6)/3</f>
        <v>238.20000000000002</v>
      </c>
    </row>
    <row r="68" spans="1:13" ht="17" thickBot="1" x14ac:dyDescent="0.25"/>
    <row r="69" spans="1:13" ht="17" thickBot="1" x14ac:dyDescent="0.25">
      <c r="B69" s="10" t="s">
        <v>0</v>
      </c>
      <c r="C69" s="11" t="s">
        <v>0</v>
      </c>
      <c r="D69" s="11" t="s">
        <v>4</v>
      </c>
      <c r="E69" s="11" t="s">
        <v>5</v>
      </c>
      <c r="F69" s="11" t="s">
        <v>6</v>
      </c>
      <c r="G69" s="11" t="s">
        <v>6</v>
      </c>
      <c r="H69" s="11" t="s">
        <v>9</v>
      </c>
      <c r="I69" s="12"/>
      <c r="J69" s="11" t="s">
        <v>12</v>
      </c>
      <c r="K69" s="11" t="s">
        <v>10</v>
      </c>
      <c r="L69" s="13" t="s">
        <v>11</v>
      </c>
    </row>
    <row r="70" spans="1:13" x14ac:dyDescent="0.2">
      <c r="B70" s="9" t="s">
        <v>2</v>
      </c>
      <c r="C70" s="9" t="s">
        <v>3</v>
      </c>
      <c r="D70" s="9"/>
      <c r="E70" s="9"/>
      <c r="F70" s="9" t="s">
        <v>7</v>
      </c>
      <c r="G70" s="9" t="s">
        <v>8</v>
      </c>
      <c r="H70" s="9"/>
      <c r="I70" s="9"/>
      <c r="J70" s="9"/>
      <c r="K70" s="9"/>
      <c r="L70" s="9"/>
    </row>
    <row r="71" spans="1:13" x14ac:dyDescent="0.2">
      <c r="B71" s="6"/>
      <c r="C71" s="6">
        <v>285</v>
      </c>
      <c r="D71" s="6">
        <v>14</v>
      </c>
      <c r="E71" s="6"/>
      <c r="F71" s="6">
        <v>68</v>
      </c>
      <c r="G71" s="6" t="s">
        <v>21</v>
      </c>
      <c r="H71" s="6">
        <f>(104+158)/2</f>
        <v>131</v>
      </c>
      <c r="I71" s="6">
        <f>(55+42)/2</f>
        <v>48.5</v>
      </c>
      <c r="J71" s="6">
        <v>72</v>
      </c>
      <c r="K71" s="7"/>
      <c r="L71" s="24"/>
      <c r="M71" t="s">
        <v>20</v>
      </c>
    </row>
    <row r="72" spans="1:13" x14ac:dyDescent="0.2">
      <c r="B72" s="6"/>
      <c r="C72" s="6">
        <v>175</v>
      </c>
      <c r="D72" s="6">
        <v>60</v>
      </c>
      <c r="E72" s="6"/>
      <c r="F72" s="6"/>
      <c r="G72" s="6" t="s">
        <v>21</v>
      </c>
      <c r="H72" s="6">
        <v>128</v>
      </c>
      <c r="I72" s="6">
        <v>63</v>
      </c>
      <c r="J72" s="6"/>
      <c r="K72" s="6"/>
      <c r="L72" s="24"/>
    </row>
    <row r="73" spans="1:13" x14ac:dyDescent="0.2">
      <c r="B73" s="6">
        <v>100</v>
      </c>
      <c r="C73" s="6">
        <v>250</v>
      </c>
      <c r="D73" s="6"/>
      <c r="E73" s="6"/>
      <c r="F73" s="6">
        <f>(30+60)/2</f>
        <v>45</v>
      </c>
      <c r="G73" s="6" t="s">
        <v>21</v>
      </c>
      <c r="H73" s="6">
        <v>200</v>
      </c>
      <c r="I73" s="6">
        <v>80</v>
      </c>
      <c r="J73" s="6"/>
      <c r="K73" s="6"/>
      <c r="L73" s="24"/>
      <c r="M73" t="s">
        <v>19</v>
      </c>
    </row>
    <row r="74" spans="1:13" x14ac:dyDescent="0.2">
      <c r="B74" s="6"/>
      <c r="C74" s="6">
        <v>244</v>
      </c>
      <c r="D74" s="6">
        <v>28</v>
      </c>
      <c r="E74" s="6"/>
      <c r="F74" s="6"/>
      <c r="G74" s="6" t="s">
        <v>21</v>
      </c>
      <c r="H74" s="6">
        <v>101</v>
      </c>
      <c r="I74" s="6"/>
      <c r="J74" s="6"/>
      <c r="K74" s="6"/>
      <c r="L74" s="6"/>
      <c r="M74" t="s">
        <v>18</v>
      </c>
    </row>
    <row r="75" spans="1:13" x14ac:dyDescent="0.2">
      <c r="B75" s="6"/>
      <c r="C75" s="6"/>
      <c r="D75" s="6"/>
      <c r="E75" s="6">
        <v>20</v>
      </c>
      <c r="F75" s="14">
        <v>18.8</v>
      </c>
      <c r="G75" s="6" t="s">
        <v>21</v>
      </c>
      <c r="H75" s="6"/>
      <c r="I75" s="6"/>
      <c r="J75" s="6"/>
      <c r="K75" s="6"/>
      <c r="L75" s="6"/>
      <c r="M75" s="15" t="s">
        <v>22</v>
      </c>
    </row>
    <row r="76" spans="1:13" x14ac:dyDescent="0.2">
      <c r="B76" s="6"/>
      <c r="C76" s="6">
        <v>254</v>
      </c>
      <c r="D76" s="6">
        <f>(41+6)/2</f>
        <v>23.5</v>
      </c>
      <c r="E76" s="6"/>
      <c r="F76" s="6">
        <v>104</v>
      </c>
      <c r="G76" s="6"/>
      <c r="H76" s="6">
        <f>(171+43)/2</f>
        <v>107</v>
      </c>
      <c r="I76" s="6"/>
      <c r="J76" s="6"/>
      <c r="K76" s="6"/>
      <c r="L76" s="6"/>
      <c r="M76" t="s">
        <v>23</v>
      </c>
    </row>
    <row r="77" spans="1:13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3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3" ht="17" thickBot="1" x14ac:dyDescent="0.25">
      <c r="B79" s="8"/>
      <c r="C79" s="8">
        <f>AVERAGE(C71:C74)</f>
        <v>238.5</v>
      </c>
      <c r="D79" s="8">
        <f>AVERAGE(D71:D76)</f>
        <v>31.375</v>
      </c>
      <c r="E79" s="8">
        <f>AVERAGE(E70:E78)</f>
        <v>20</v>
      </c>
      <c r="F79" s="8">
        <f>AVERAGE(F71:F75)</f>
        <v>43.933333333333337</v>
      </c>
      <c r="G79" s="8"/>
      <c r="H79" s="8">
        <f>AVERAGE(H71:H78)</f>
        <v>133.4</v>
      </c>
      <c r="I79" s="8">
        <f>AVERAGE(I71:I74)</f>
        <v>63.833333333333336</v>
      </c>
      <c r="J79" s="8">
        <f>AVERAGE(J70:J78)</f>
        <v>72</v>
      </c>
      <c r="K79" s="8"/>
      <c r="L79" s="8"/>
    </row>
    <row r="80" spans="1:13" ht="17" thickBot="1" x14ac:dyDescent="0.25">
      <c r="A80" s="5" t="s">
        <v>14</v>
      </c>
      <c r="B80" s="2"/>
      <c r="C80" s="3">
        <f>C79</f>
        <v>238.5</v>
      </c>
      <c r="D80" s="4">
        <f>D79</f>
        <v>31.375</v>
      </c>
      <c r="E80" s="4">
        <f>E79</f>
        <v>20</v>
      </c>
      <c r="F80" s="4">
        <f>F79</f>
        <v>43.933333333333337</v>
      </c>
      <c r="G80" s="4"/>
      <c r="H80" s="25">
        <f>AVERAGE(H79:I79)</f>
        <v>98.616666666666674</v>
      </c>
      <c r="I80" s="26"/>
      <c r="J80" s="4">
        <f>J79</f>
        <v>72</v>
      </c>
      <c r="K80" s="4">
        <v>0</v>
      </c>
      <c r="L80" s="4">
        <v>0</v>
      </c>
    </row>
    <row r="81" spans="2:14" x14ac:dyDescent="0.2">
      <c r="K81" t="s">
        <v>15</v>
      </c>
      <c r="L81" t="s">
        <v>16</v>
      </c>
    </row>
    <row r="82" spans="2:14" x14ac:dyDescent="0.2">
      <c r="K82" t="s">
        <v>17</v>
      </c>
    </row>
    <row r="84" spans="2:14" ht="24" x14ac:dyDescent="0.3">
      <c r="B84" s="22" t="s">
        <v>42</v>
      </c>
    </row>
    <row r="85" spans="2:14" ht="17" thickBot="1" x14ac:dyDescent="0.25">
      <c r="I85" s="21"/>
      <c r="L85" s="21"/>
    </row>
    <row r="86" spans="2:14" ht="17" thickBot="1" x14ac:dyDescent="0.25">
      <c r="B86" s="10" t="s">
        <v>0</v>
      </c>
      <c r="C86" s="11" t="s">
        <v>0</v>
      </c>
      <c r="D86" s="11" t="s">
        <v>4</v>
      </c>
      <c r="E86" s="11" t="s">
        <v>5</v>
      </c>
      <c r="F86" s="11" t="s">
        <v>39</v>
      </c>
      <c r="G86" s="11" t="s">
        <v>40</v>
      </c>
      <c r="H86" s="11" t="s">
        <v>30</v>
      </c>
      <c r="I86" s="19" t="s">
        <v>31</v>
      </c>
      <c r="J86" s="20" t="s">
        <v>32</v>
      </c>
      <c r="K86" s="11" t="s">
        <v>12</v>
      </c>
      <c r="L86" s="11" t="s">
        <v>10</v>
      </c>
      <c r="M86" s="13" t="s">
        <v>11</v>
      </c>
      <c r="N86" s="11"/>
    </row>
    <row r="87" spans="2:14" ht="17" thickBot="1" x14ac:dyDescent="0.25">
      <c r="B87" t="s">
        <v>33</v>
      </c>
      <c r="C87" t="s">
        <v>33</v>
      </c>
      <c r="D87">
        <f>D80</f>
        <v>31.375</v>
      </c>
      <c r="E87">
        <f>(E80+24.9)/2</f>
        <v>22.45</v>
      </c>
      <c r="F87">
        <f>((F79+100.3)/2)</f>
        <v>72.116666666666674</v>
      </c>
      <c r="G87" t="s">
        <v>41</v>
      </c>
      <c r="H87">
        <f>(256.2+203.8+254.6)/3</f>
        <v>238.20000000000002</v>
      </c>
      <c r="I87">
        <f>(201.3+159.5+200)/3</f>
        <v>186.93333333333331</v>
      </c>
      <c r="J87">
        <f>(122+103.9+134.7)/3</f>
        <v>120.2</v>
      </c>
      <c r="K87" s="4">
        <v>72</v>
      </c>
      <c r="N87" t="s">
        <v>38</v>
      </c>
    </row>
    <row r="88" spans="2:14" x14ac:dyDescent="0.2">
      <c r="L88">
        <v>10.770460768596649</v>
      </c>
      <c r="M88">
        <v>19.883927572793816</v>
      </c>
      <c r="N88" t="s">
        <v>35</v>
      </c>
    </row>
    <row r="89" spans="2:14" x14ac:dyDescent="0.2">
      <c r="L89">
        <v>53.852303842983247</v>
      </c>
      <c r="M89">
        <v>95.277152952970354</v>
      </c>
      <c r="N89" t="s">
        <v>36</v>
      </c>
    </row>
    <row r="90" spans="2:14" x14ac:dyDescent="0.2">
      <c r="L90">
        <v>124.27454732996134</v>
      </c>
      <c r="M90">
        <v>186.41182099494202</v>
      </c>
      <c r="N90" t="s">
        <v>37</v>
      </c>
    </row>
  </sheetData>
  <mergeCells count="2">
    <mergeCell ref="H15:I15"/>
    <mergeCell ref="H80:I80"/>
  </mergeCells>
  <hyperlinks>
    <hyperlink ref="M10" r:id="rId1" xr:uid="{0520E299-4827-774E-99BD-4862E507CCF1}"/>
    <hyperlink ref="H23" r:id="rId2" xr:uid="{36584DE5-CF96-2E4E-9804-561718E466AD}"/>
    <hyperlink ref="M75" r:id="rId3" xr:uid="{C7C88F19-537C-1748-9CC5-8413872F53AA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Calculations &amp;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5055613957893972</dc:creator>
  <cp:lastModifiedBy>TU-Pseudonym 5055613957893972</cp:lastModifiedBy>
  <dcterms:created xsi:type="dcterms:W3CDTF">2019-10-22T21:35:00Z</dcterms:created>
  <dcterms:modified xsi:type="dcterms:W3CDTF">2019-11-17T20:57:28Z</dcterms:modified>
</cp:coreProperties>
</file>