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9.xml" ContentType="application/vnd.openxmlformats-officedocument.themeOverrid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0.xml" ContentType="application/vnd.openxmlformats-officedocument.themeOverrid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1.xml" ContentType="application/vnd.openxmlformats-officedocument.themeOverrid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2.xml" ContentType="application/vnd.openxmlformats-officedocument.themeOverrid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3.xml" ContentType="application/vnd.openxmlformats-officedocument.themeOverrid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4.xml" ContentType="application/vnd.openxmlformats-officedocument.themeOverrid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5.xml" ContentType="application/vnd.openxmlformats-officedocument.themeOverrid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6.xml" ContentType="application/vnd.openxmlformats-officedocument.themeOverrid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7.xml" ContentType="application/vnd.openxmlformats-officedocument.themeOverrid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8.xml" ContentType="application/vnd.openxmlformats-officedocument.themeOverrid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9.xml" ContentType="application/vnd.openxmlformats-officedocument.themeOverrid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20.xml" ContentType="application/vnd.openxmlformats-officedocument.themeOverrid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21.xml" ContentType="application/vnd.openxmlformats-officedocument.themeOverrid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22.xml" ContentType="application/vnd.openxmlformats-officedocument.themeOverrid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23.xml" ContentType="application/vnd.openxmlformats-officedocument.themeOverrid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24.xml" ContentType="application/vnd.openxmlformats-officedocument.themeOverrid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25.xml" ContentType="application/vnd.openxmlformats-officedocument.themeOverrid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26.xml" ContentType="application/vnd.openxmlformats-officedocument.themeOverrid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27.xml" ContentType="application/vnd.openxmlformats-officedocument.themeOverrid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8.xml" ContentType="application/vnd.openxmlformats-officedocument.themeOverrid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29.xml" ContentType="application/vnd.openxmlformats-officedocument.themeOverrid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30.xml" ContentType="application/vnd.openxmlformats-officedocument.themeOverrid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31.xml" ContentType="application/vnd.openxmlformats-officedocument.themeOverrid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32.xml" ContentType="application/vnd.openxmlformats-officedocument.themeOverrid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33.xml" ContentType="application/vnd.openxmlformats-officedocument.themeOverride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34.xml" ContentType="application/vnd.openxmlformats-officedocument.themeOverrid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35.xml" ContentType="application/vnd.openxmlformats-officedocument.themeOverrid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36.xml" ContentType="application/vnd.openxmlformats-officedocument.themeOverride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37.xml" ContentType="application/vnd.openxmlformats-officedocument.themeOverride+xml"/>
  <Override PartName="/xl/charts/chart4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38.xml" ContentType="application/vnd.openxmlformats-officedocument.themeOverride+xml"/>
  <Override PartName="/xl/charts/chart4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39.xml" ContentType="application/vnd.openxmlformats-officedocument.themeOverride+xml"/>
  <Override PartName="/xl/charts/chart4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40.xml" ContentType="application/vnd.openxmlformats-officedocument.themeOverride+xml"/>
  <Override PartName="/xl/charts/chart4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41.xml" ContentType="application/vnd.openxmlformats-officedocument.themeOverride+xml"/>
  <Override PartName="/xl/charts/chart4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42.xml" ContentType="application/vnd.openxmlformats-officedocument.themeOverride+xml"/>
  <Override PartName="/xl/charts/chart4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43.xml" ContentType="application/vnd.openxmlformats-officedocument.themeOverride+xml"/>
  <Override PartName="/xl/drawings/drawing3.xml" ContentType="application/vnd.openxmlformats-officedocument.drawing+xml"/>
  <Override PartName="/xl/charts/chart4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4.xml" ContentType="application/vnd.openxmlformats-officedocument.drawing+xml"/>
  <Override PartName="/xl/charts/chart5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6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Tomma\Desktop\"/>
    </mc:Choice>
  </mc:AlternateContent>
  <xr:revisionPtr revIDLastSave="0" documentId="8_{5CC66ABF-81E0-46F7-A4A5-835FFE2BF03A}" xr6:coauthVersionLast="47" xr6:coauthVersionMax="47" xr10:uidLastSave="{00000000-0000-0000-0000-000000000000}"/>
  <bookViews>
    <workbookView xWindow="-120" yWindow="-120" windowWidth="29040" windowHeight="15720" activeTab="2" xr2:uid="{A3550B51-36F2-6349-879A-B8B00EAD87A3}"/>
  </bookViews>
  <sheets>
    <sheet name="Bilancio calorico" sheetId="10" r:id="rId1"/>
    <sheet name="Dieta" sheetId="17" r:id="rId2"/>
    <sheet name="Progressione peso" sheetId="9" r:id="rId3"/>
    <sheet name="Progressione carichi" sheetId="12" state="hidden" r:id="rId4"/>
    <sheet name="Scheda Allenamento" sheetId="16" r:id="rId5"/>
    <sheet name=" DB alimenti principale" sheetId="15" r:id="rId6"/>
    <sheet name="DB alimenti secondario" sheetId="7" state="hidden" r:id="rId7"/>
    <sheet name="DB Esercizi" sheetId="5" state="hidden" r:id="rId8"/>
    <sheet name="DB micronutrienti" sheetId="20" r:id="rId9"/>
    <sheet name="Integratori" sheetId="11" state="hidden" r:id="rId10"/>
  </sheets>
  <externalReferences>
    <externalReference r:id="rId11"/>
  </externalReferences>
  <definedNames>
    <definedName name="DatiEsterni_1" localSheetId="6" hidden="1">'DB alimenti secondario'!$A$1:$P$904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9" l="1"/>
  <c r="J74" i="9" s="1"/>
  <c r="R6" i="10"/>
  <c r="L8" i="16"/>
  <c r="AJ11" i="10"/>
  <c r="F71" i="9"/>
  <c r="K71" i="9" s="1"/>
  <c r="F73" i="9"/>
  <c r="J71" i="9"/>
  <c r="L71" i="9"/>
  <c r="M71" i="9"/>
  <c r="N71" i="9"/>
  <c r="J72" i="9"/>
  <c r="L72" i="9"/>
  <c r="M72" i="9"/>
  <c r="N72" i="9"/>
  <c r="J73" i="9"/>
  <c r="K73" i="9"/>
  <c r="L73" i="9"/>
  <c r="M73" i="9"/>
  <c r="N73" i="9"/>
  <c r="L74" i="9"/>
  <c r="M74" i="9"/>
  <c r="N74" i="9"/>
  <c r="J75" i="9"/>
  <c r="K75" i="9"/>
  <c r="L75" i="9"/>
  <c r="M75" i="9"/>
  <c r="N75" i="9"/>
  <c r="J70" i="9"/>
  <c r="N15" i="9"/>
  <c r="G15" i="9"/>
  <c r="K12" i="9"/>
  <c r="K13" i="9"/>
  <c r="K14" i="9"/>
  <c r="I12" i="9"/>
  <c r="I13" i="9"/>
  <c r="I14" i="9"/>
  <c r="G13" i="9"/>
  <c r="G14" i="9"/>
  <c r="L70" i="9"/>
  <c r="M70" i="9"/>
  <c r="N70" i="9"/>
  <c r="L69" i="9"/>
  <c r="M69" i="9"/>
  <c r="N69" i="9"/>
  <c r="E69" i="9"/>
  <c r="E70" i="9"/>
  <c r="E71" i="9"/>
  <c r="E72" i="9"/>
  <c r="E73" i="9"/>
  <c r="G12" i="9"/>
  <c r="I15" i="9"/>
  <c r="K15" i="9"/>
  <c r="X210" i="10"/>
  <c r="Y210" i="10"/>
  <c r="Z210" i="10" s="1"/>
  <c r="X211" i="10"/>
  <c r="Y211" i="10"/>
  <c r="Z211" i="10" s="1"/>
  <c r="X212" i="10"/>
  <c r="Y212" i="10"/>
  <c r="X213" i="10"/>
  <c r="Y213" i="10"/>
  <c r="Z213" i="10" s="1"/>
  <c r="X214" i="10"/>
  <c r="Y214" i="10"/>
  <c r="Z214" i="10" s="1"/>
  <c r="X215" i="10"/>
  <c r="Y215" i="10"/>
  <c r="Z215" i="10" s="1"/>
  <c r="Y209" i="10"/>
  <c r="X209" i="10"/>
  <c r="AE209" i="10" s="1"/>
  <c r="X197" i="10"/>
  <c r="Y197" i="10"/>
  <c r="AA197" i="10" s="1"/>
  <c r="X198" i="10"/>
  <c r="Y198" i="10"/>
  <c r="AA198" i="10" s="1"/>
  <c r="X199" i="10"/>
  <c r="Y199" i="10"/>
  <c r="AB199" i="10" s="1"/>
  <c r="X200" i="10"/>
  <c r="Y200" i="10"/>
  <c r="AC200" i="10" s="1"/>
  <c r="X201" i="10"/>
  <c r="Y201" i="10"/>
  <c r="AC201" i="10" s="1"/>
  <c r="X202" i="10"/>
  <c r="Y202" i="10"/>
  <c r="X203" i="10"/>
  <c r="Y203" i="10"/>
  <c r="X204" i="10"/>
  <c r="Y204" i="10"/>
  <c r="X205" i="10"/>
  <c r="Y205" i="10"/>
  <c r="Y196" i="10"/>
  <c r="X196" i="10"/>
  <c r="X184" i="10"/>
  <c r="Y184" i="10"/>
  <c r="X185" i="10"/>
  <c r="Y185" i="10"/>
  <c r="X186" i="10"/>
  <c r="Y186" i="10"/>
  <c r="X187" i="10"/>
  <c r="Y187" i="10"/>
  <c r="X188" i="10"/>
  <c r="Y188" i="10"/>
  <c r="X189" i="10"/>
  <c r="Y189" i="10"/>
  <c r="X190" i="10"/>
  <c r="Y190" i="10"/>
  <c r="X191" i="10"/>
  <c r="Y191" i="10"/>
  <c r="X192" i="10"/>
  <c r="Y192" i="10"/>
  <c r="Y183" i="10"/>
  <c r="X183" i="10"/>
  <c r="AD183" i="10" s="1"/>
  <c r="X171" i="10"/>
  <c r="Y171" i="10"/>
  <c r="X172" i="10"/>
  <c r="Y172" i="10"/>
  <c r="X173" i="10"/>
  <c r="Y173" i="10"/>
  <c r="X174" i="10"/>
  <c r="Y174" i="10"/>
  <c r="X175" i="10"/>
  <c r="Y175" i="10"/>
  <c r="X176" i="10"/>
  <c r="Y176" i="10"/>
  <c r="X177" i="10"/>
  <c r="Y177" i="10"/>
  <c r="X178" i="10"/>
  <c r="Y178" i="10"/>
  <c r="X179" i="10"/>
  <c r="Y179" i="10"/>
  <c r="Y170" i="10"/>
  <c r="X170" i="10"/>
  <c r="X158" i="10"/>
  <c r="Y158" i="10"/>
  <c r="X159" i="10"/>
  <c r="Y159" i="10"/>
  <c r="X160" i="10"/>
  <c r="Y160" i="10"/>
  <c r="X161" i="10"/>
  <c r="Y161" i="10"/>
  <c r="AD161" i="10" s="1"/>
  <c r="X162" i="10"/>
  <c r="Y162" i="10"/>
  <c r="X163" i="10"/>
  <c r="Y163" i="10"/>
  <c r="X164" i="10"/>
  <c r="Y164" i="10"/>
  <c r="X165" i="10"/>
  <c r="Y165" i="10"/>
  <c r="X166" i="10"/>
  <c r="Y166" i="10"/>
  <c r="Y157" i="10"/>
  <c r="X157" i="10"/>
  <c r="X145" i="10"/>
  <c r="Y145" i="10"/>
  <c r="X146" i="10"/>
  <c r="Y146" i="10"/>
  <c r="X147" i="10"/>
  <c r="Y147" i="10"/>
  <c r="Z147" i="10" s="1"/>
  <c r="X148" i="10"/>
  <c r="Y148" i="10"/>
  <c r="X149" i="10"/>
  <c r="Y149" i="10"/>
  <c r="X150" i="10"/>
  <c r="Y150" i="10"/>
  <c r="X151" i="10"/>
  <c r="Y151" i="10"/>
  <c r="X152" i="10"/>
  <c r="Y152" i="10"/>
  <c r="X153" i="10"/>
  <c r="Y153" i="10"/>
  <c r="Y144" i="10"/>
  <c r="X144" i="10"/>
  <c r="L210" i="10"/>
  <c r="L211" i="10"/>
  <c r="L212" i="10"/>
  <c r="L213" i="10"/>
  <c r="L214" i="10"/>
  <c r="L215" i="10"/>
  <c r="L209" i="10"/>
  <c r="R209" i="10" s="1"/>
  <c r="L197" i="10"/>
  <c r="L198" i="10"/>
  <c r="L199" i="10"/>
  <c r="L200" i="10"/>
  <c r="L201" i="10"/>
  <c r="L202" i="10"/>
  <c r="L203" i="10"/>
  <c r="L204" i="10"/>
  <c r="L205" i="10"/>
  <c r="L196" i="10"/>
  <c r="O196" i="10" s="1"/>
  <c r="L184" i="10"/>
  <c r="L185" i="10"/>
  <c r="L186" i="10"/>
  <c r="O186" i="10" s="1"/>
  <c r="L187" i="10"/>
  <c r="N187" i="10" s="1"/>
  <c r="L188" i="10"/>
  <c r="L189" i="10"/>
  <c r="L190" i="10"/>
  <c r="L191" i="10"/>
  <c r="L192" i="10"/>
  <c r="L183" i="10"/>
  <c r="L171" i="10"/>
  <c r="L172" i="10"/>
  <c r="L173" i="10"/>
  <c r="M173" i="10" s="1"/>
  <c r="L174" i="10"/>
  <c r="L175" i="10"/>
  <c r="L176" i="10"/>
  <c r="L177" i="10"/>
  <c r="L178" i="10"/>
  <c r="L179" i="10"/>
  <c r="L170" i="10"/>
  <c r="L158" i="10"/>
  <c r="L159" i="10"/>
  <c r="L160" i="10"/>
  <c r="L161" i="10"/>
  <c r="L162" i="10"/>
  <c r="L163" i="10"/>
  <c r="L164" i="10"/>
  <c r="L165" i="10"/>
  <c r="L166" i="10"/>
  <c r="L157" i="10"/>
  <c r="L145" i="10"/>
  <c r="L146" i="10"/>
  <c r="L147" i="10"/>
  <c r="O147" i="10" s="1"/>
  <c r="L148" i="10"/>
  <c r="L149" i="10"/>
  <c r="L150" i="10"/>
  <c r="L151" i="10"/>
  <c r="L152" i="10"/>
  <c r="L153" i="10"/>
  <c r="L144" i="10"/>
  <c r="R144" i="10" s="1"/>
  <c r="K210" i="10"/>
  <c r="K211" i="10"/>
  <c r="K212" i="10"/>
  <c r="P212" i="10" s="1"/>
  <c r="K213" i="10"/>
  <c r="K214" i="10"/>
  <c r="K215" i="10"/>
  <c r="K209" i="10"/>
  <c r="K197" i="10"/>
  <c r="K198" i="10"/>
  <c r="K199" i="10"/>
  <c r="K200" i="10"/>
  <c r="K201" i="10"/>
  <c r="P201" i="10" s="1"/>
  <c r="K202" i="10"/>
  <c r="K203" i="10"/>
  <c r="K204" i="10"/>
  <c r="K205" i="10"/>
  <c r="K196" i="10"/>
  <c r="K184" i="10"/>
  <c r="O184" i="10" s="1"/>
  <c r="K185" i="10"/>
  <c r="K186" i="10"/>
  <c r="K187" i="10"/>
  <c r="K188" i="10"/>
  <c r="K189" i="10"/>
  <c r="K190" i="10"/>
  <c r="K191" i="10"/>
  <c r="K192" i="10"/>
  <c r="K183" i="10"/>
  <c r="K171" i="10"/>
  <c r="M171" i="10" s="1"/>
  <c r="K172" i="10"/>
  <c r="K173" i="10"/>
  <c r="K174" i="10"/>
  <c r="P174" i="10" s="1"/>
  <c r="K175" i="10"/>
  <c r="K176" i="10"/>
  <c r="K177" i="10"/>
  <c r="K178" i="10"/>
  <c r="K179" i="10"/>
  <c r="K170" i="10"/>
  <c r="K158" i="10"/>
  <c r="K159" i="10"/>
  <c r="K160" i="10"/>
  <c r="K161" i="10"/>
  <c r="K162" i="10"/>
  <c r="K163" i="10"/>
  <c r="K164" i="10"/>
  <c r="K165" i="10"/>
  <c r="K166" i="10"/>
  <c r="K157" i="10"/>
  <c r="Q157" i="10" s="1"/>
  <c r="Q108" i="10"/>
  <c r="P108" i="10"/>
  <c r="K146" i="10"/>
  <c r="K147" i="10"/>
  <c r="K148" i="10"/>
  <c r="K149" i="10"/>
  <c r="K150" i="10"/>
  <c r="K151" i="10"/>
  <c r="K152" i="10"/>
  <c r="K153" i="10"/>
  <c r="K145" i="10"/>
  <c r="K144" i="10"/>
  <c r="O76" i="10"/>
  <c r="AD221" i="10"/>
  <c r="AA210" i="10"/>
  <c r="AB210" i="10"/>
  <c r="AC210" i="10"/>
  <c r="AE210" i="10"/>
  <c r="AF210" i="10"/>
  <c r="AG210" i="10"/>
  <c r="AC211" i="10"/>
  <c r="AG211" i="10"/>
  <c r="AA212" i="10"/>
  <c r="AB212" i="10"/>
  <c r="AC212" i="10"/>
  <c r="AE212" i="10"/>
  <c r="AF212" i="10"/>
  <c r="AG212" i="10"/>
  <c r="AC213" i="10"/>
  <c r="AG213" i="10"/>
  <c r="AA214" i="10"/>
  <c r="AB214" i="10"/>
  <c r="AC214" i="10"/>
  <c r="AE214" i="10"/>
  <c r="AF214" i="10"/>
  <c r="AG214" i="10"/>
  <c r="AC215" i="10"/>
  <c r="AG215" i="10"/>
  <c r="AF209" i="10"/>
  <c r="AB209" i="10"/>
  <c r="AC199" i="10"/>
  <c r="K11" i="9"/>
  <c r="Q89" i="10"/>
  <c r="S222" i="10"/>
  <c r="M221" i="10"/>
  <c r="N221" i="10"/>
  <c r="O221" i="10"/>
  <c r="P221" i="10"/>
  <c r="Q221" i="10"/>
  <c r="R221" i="10"/>
  <c r="S221" i="10"/>
  <c r="T221" i="10"/>
  <c r="M222" i="10"/>
  <c r="N222" i="10"/>
  <c r="O222" i="10"/>
  <c r="P222" i="10"/>
  <c r="Q222" i="10"/>
  <c r="R222" i="10"/>
  <c r="T222" i="10"/>
  <c r="M223" i="10"/>
  <c r="N223" i="10"/>
  <c r="O223" i="10"/>
  <c r="P223" i="10"/>
  <c r="Q223" i="10"/>
  <c r="R223" i="10"/>
  <c r="S223" i="10"/>
  <c r="T223" i="10"/>
  <c r="M224" i="10"/>
  <c r="N224" i="10"/>
  <c r="O224" i="10"/>
  <c r="P224" i="10"/>
  <c r="Q224" i="10"/>
  <c r="R224" i="10"/>
  <c r="S224" i="10"/>
  <c r="T224" i="10"/>
  <c r="M210" i="10"/>
  <c r="N210" i="10"/>
  <c r="O210" i="10"/>
  <c r="P210" i="10"/>
  <c r="Q210" i="10"/>
  <c r="R210" i="10"/>
  <c r="S210" i="10"/>
  <c r="T210" i="10"/>
  <c r="M211" i="10"/>
  <c r="N211" i="10"/>
  <c r="O211" i="10"/>
  <c r="P211" i="10"/>
  <c r="Q211" i="10"/>
  <c r="R211" i="10"/>
  <c r="S211" i="10"/>
  <c r="T211" i="10"/>
  <c r="M212" i="10"/>
  <c r="O212" i="10"/>
  <c r="Q212" i="10"/>
  <c r="S212" i="10"/>
  <c r="M213" i="10"/>
  <c r="N213" i="10"/>
  <c r="O213" i="10"/>
  <c r="P213" i="10"/>
  <c r="Q213" i="10"/>
  <c r="R213" i="10"/>
  <c r="S213" i="10"/>
  <c r="T213" i="10"/>
  <c r="M214" i="10"/>
  <c r="N214" i="10"/>
  <c r="O214" i="10"/>
  <c r="P214" i="10"/>
  <c r="Q214" i="10"/>
  <c r="R214" i="10"/>
  <c r="S214" i="10"/>
  <c r="T214" i="10"/>
  <c r="M215" i="10"/>
  <c r="N215" i="10"/>
  <c r="O215" i="10"/>
  <c r="P215" i="10"/>
  <c r="Q215" i="10"/>
  <c r="R215" i="10"/>
  <c r="S215" i="10"/>
  <c r="T215" i="10"/>
  <c r="M197" i="10"/>
  <c r="N197" i="10"/>
  <c r="O197" i="10"/>
  <c r="P197" i="10"/>
  <c r="Q197" i="10"/>
  <c r="R197" i="10"/>
  <c r="S197" i="10"/>
  <c r="T197" i="10"/>
  <c r="M198" i="10"/>
  <c r="N198" i="10"/>
  <c r="O198" i="10"/>
  <c r="P198" i="10"/>
  <c r="Q198" i="10"/>
  <c r="R198" i="10"/>
  <c r="S198" i="10"/>
  <c r="T198" i="10"/>
  <c r="M199" i="10"/>
  <c r="N199" i="10"/>
  <c r="O199" i="10"/>
  <c r="P199" i="10"/>
  <c r="Q199" i="10"/>
  <c r="R199" i="10"/>
  <c r="S199" i="10"/>
  <c r="T199" i="10"/>
  <c r="M200" i="10"/>
  <c r="N200" i="10"/>
  <c r="O200" i="10"/>
  <c r="P200" i="10"/>
  <c r="Q200" i="10"/>
  <c r="R200" i="10"/>
  <c r="S200" i="10"/>
  <c r="T200" i="10"/>
  <c r="N201" i="10"/>
  <c r="R201" i="10"/>
  <c r="M202" i="10"/>
  <c r="N202" i="10"/>
  <c r="O202" i="10"/>
  <c r="P202" i="10"/>
  <c r="Q202" i="10"/>
  <c r="R202" i="10"/>
  <c r="S202" i="10"/>
  <c r="T202" i="10"/>
  <c r="M203" i="10"/>
  <c r="N203" i="10"/>
  <c r="O203" i="10"/>
  <c r="P203" i="10"/>
  <c r="Q203" i="10"/>
  <c r="R203" i="10"/>
  <c r="S203" i="10"/>
  <c r="T203" i="10"/>
  <c r="M204" i="10"/>
  <c r="N204" i="10"/>
  <c r="O204" i="10"/>
  <c r="P204" i="10"/>
  <c r="Q204" i="10"/>
  <c r="R204" i="10"/>
  <c r="S204" i="10"/>
  <c r="T204" i="10"/>
  <c r="M205" i="10"/>
  <c r="N205" i="10"/>
  <c r="O205" i="10"/>
  <c r="P205" i="10"/>
  <c r="Q205" i="10"/>
  <c r="R205" i="10"/>
  <c r="S205" i="10"/>
  <c r="T205" i="10"/>
  <c r="N184" i="10"/>
  <c r="R184" i="10"/>
  <c r="M185" i="10"/>
  <c r="N185" i="10"/>
  <c r="O185" i="10"/>
  <c r="P185" i="10"/>
  <c r="Q185" i="10"/>
  <c r="R185" i="10"/>
  <c r="S185" i="10"/>
  <c r="T185" i="10"/>
  <c r="M186" i="10"/>
  <c r="Q186" i="10"/>
  <c r="M187" i="10"/>
  <c r="M188" i="10"/>
  <c r="N188" i="10"/>
  <c r="O188" i="10"/>
  <c r="P188" i="10"/>
  <c r="Q188" i="10"/>
  <c r="R188" i="10"/>
  <c r="S188" i="10"/>
  <c r="T188" i="10"/>
  <c r="M189" i="10"/>
  <c r="N189" i="10"/>
  <c r="O189" i="10"/>
  <c r="P189" i="10"/>
  <c r="Q189" i="10"/>
  <c r="R189" i="10"/>
  <c r="S189" i="10"/>
  <c r="T189" i="10"/>
  <c r="M190" i="10"/>
  <c r="N190" i="10"/>
  <c r="O190" i="10"/>
  <c r="P190" i="10"/>
  <c r="Q190" i="10"/>
  <c r="R190" i="10"/>
  <c r="S190" i="10"/>
  <c r="T190" i="10"/>
  <c r="M191" i="10"/>
  <c r="N191" i="10"/>
  <c r="O191" i="10"/>
  <c r="P191" i="10"/>
  <c r="Q191" i="10"/>
  <c r="R191" i="10"/>
  <c r="S191" i="10"/>
  <c r="T191" i="10"/>
  <c r="M192" i="10"/>
  <c r="N192" i="10"/>
  <c r="O192" i="10"/>
  <c r="P192" i="10"/>
  <c r="Q192" i="10"/>
  <c r="R192" i="10"/>
  <c r="S192" i="10"/>
  <c r="T192" i="10"/>
  <c r="O171" i="10"/>
  <c r="P171" i="10"/>
  <c r="S171" i="10"/>
  <c r="T171" i="10"/>
  <c r="M172" i="10"/>
  <c r="N172" i="10"/>
  <c r="O172" i="10"/>
  <c r="P172" i="10"/>
  <c r="Q172" i="10"/>
  <c r="R172" i="10"/>
  <c r="S172" i="10"/>
  <c r="T172" i="10"/>
  <c r="O173" i="10"/>
  <c r="S173" i="10"/>
  <c r="O174" i="10"/>
  <c r="S174" i="10"/>
  <c r="M175" i="10"/>
  <c r="N175" i="10"/>
  <c r="O175" i="10"/>
  <c r="P175" i="10"/>
  <c r="Q175" i="10"/>
  <c r="R175" i="10"/>
  <c r="S175" i="10"/>
  <c r="T175" i="10"/>
  <c r="M176" i="10"/>
  <c r="N176" i="10"/>
  <c r="O176" i="10"/>
  <c r="P176" i="10"/>
  <c r="Q176" i="10"/>
  <c r="R176" i="10"/>
  <c r="S176" i="10"/>
  <c r="T176" i="10"/>
  <c r="M177" i="10"/>
  <c r="N177" i="10"/>
  <c r="O177" i="10"/>
  <c r="P177" i="10"/>
  <c r="Q177" i="10"/>
  <c r="R177" i="10"/>
  <c r="S177" i="10"/>
  <c r="T177" i="10"/>
  <c r="M178" i="10"/>
  <c r="N178" i="10"/>
  <c r="O178" i="10"/>
  <c r="P178" i="10"/>
  <c r="Q178" i="10"/>
  <c r="R178" i="10"/>
  <c r="S178" i="10"/>
  <c r="T178" i="10"/>
  <c r="M179" i="10"/>
  <c r="N179" i="10"/>
  <c r="O179" i="10"/>
  <c r="P179" i="10"/>
  <c r="Q179" i="10"/>
  <c r="R179" i="10"/>
  <c r="S179" i="10"/>
  <c r="T179" i="10"/>
  <c r="T209" i="10"/>
  <c r="S209" i="10"/>
  <c r="O209" i="10"/>
  <c r="N209" i="10"/>
  <c r="P196" i="10"/>
  <c r="M196" i="10"/>
  <c r="T183" i="10"/>
  <c r="S183" i="10"/>
  <c r="R183" i="10"/>
  <c r="Q183" i="10"/>
  <c r="P183" i="10"/>
  <c r="O183" i="10"/>
  <c r="N183" i="10"/>
  <c r="M183" i="10"/>
  <c r="T170" i="10"/>
  <c r="S170" i="10"/>
  <c r="Q170" i="10"/>
  <c r="P170" i="10"/>
  <c r="O170" i="10"/>
  <c r="N170" i="10"/>
  <c r="M170" i="10"/>
  <c r="P163" i="10"/>
  <c r="M158" i="10"/>
  <c r="N158" i="10"/>
  <c r="O158" i="10"/>
  <c r="P158" i="10"/>
  <c r="Q158" i="10"/>
  <c r="R158" i="10"/>
  <c r="S158" i="10"/>
  <c r="T158" i="10"/>
  <c r="M159" i="10"/>
  <c r="N159" i="10"/>
  <c r="O159" i="10"/>
  <c r="P159" i="10"/>
  <c r="Q159" i="10"/>
  <c r="R159" i="10"/>
  <c r="S159" i="10"/>
  <c r="T159" i="10"/>
  <c r="M160" i="10"/>
  <c r="N160" i="10"/>
  <c r="O160" i="10"/>
  <c r="P160" i="10"/>
  <c r="Q160" i="10"/>
  <c r="R160" i="10"/>
  <c r="S160" i="10"/>
  <c r="T160" i="10"/>
  <c r="M161" i="10"/>
  <c r="N161" i="10"/>
  <c r="O161" i="10"/>
  <c r="P161" i="10"/>
  <c r="Q161" i="10"/>
  <c r="R161" i="10"/>
  <c r="S161" i="10"/>
  <c r="T161" i="10"/>
  <c r="M162" i="10"/>
  <c r="N162" i="10"/>
  <c r="O162" i="10"/>
  <c r="P162" i="10"/>
  <c r="Q162" i="10"/>
  <c r="R162" i="10"/>
  <c r="S162" i="10"/>
  <c r="T162" i="10"/>
  <c r="M163" i="10"/>
  <c r="N163" i="10"/>
  <c r="O163" i="10"/>
  <c r="Q163" i="10"/>
  <c r="R163" i="10"/>
  <c r="S163" i="10"/>
  <c r="T163" i="10"/>
  <c r="M164" i="10"/>
  <c r="N164" i="10"/>
  <c r="O164" i="10"/>
  <c r="P164" i="10"/>
  <c r="Q164" i="10"/>
  <c r="R164" i="10"/>
  <c r="S164" i="10"/>
  <c r="T164" i="10"/>
  <c r="M165" i="10"/>
  <c r="N165" i="10"/>
  <c r="O165" i="10"/>
  <c r="P165" i="10"/>
  <c r="Q165" i="10"/>
  <c r="R165" i="10"/>
  <c r="S165" i="10"/>
  <c r="T165" i="10"/>
  <c r="M166" i="10"/>
  <c r="N166" i="10"/>
  <c r="O166" i="10"/>
  <c r="P166" i="10"/>
  <c r="Q166" i="10"/>
  <c r="R166" i="10"/>
  <c r="S166" i="10"/>
  <c r="T166" i="10"/>
  <c r="R157" i="10"/>
  <c r="P157" i="10"/>
  <c r="O157" i="10"/>
  <c r="N157" i="10"/>
  <c r="M157" i="10"/>
  <c r="M145" i="10"/>
  <c r="N145" i="10"/>
  <c r="O145" i="10"/>
  <c r="P145" i="10"/>
  <c r="Q145" i="10"/>
  <c r="R145" i="10"/>
  <c r="S145" i="10"/>
  <c r="T145" i="10"/>
  <c r="P146" i="10"/>
  <c r="M147" i="10"/>
  <c r="N147" i="10"/>
  <c r="P147" i="10"/>
  <c r="Q147" i="10"/>
  <c r="R147" i="10"/>
  <c r="S147" i="10"/>
  <c r="T147" i="10"/>
  <c r="M148" i="10"/>
  <c r="N148" i="10"/>
  <c r="O148" i="10"/>
  <c r="P148" i="10"/>
  <c r="Q148" i="10"/>
  <c r="R148" i="10"/>
  <c r="S148" i="10"/>
  <c r="T148" i="10"/>
  <c r="M149" i="10"/>
  <c r="N149" i="10"/>
  <c r="O149" i="10"/>
  <c r="P149" i="10"/>
  <c r="Q149" i="10"/>
  <c r="R149" i="10"/>
  <c r="S149" i="10"/>
  <c r="T149" i="10"/>
  <c r="M150" i="10"/>
  <c r="N150" i="10"/>
  <c r="O150" i="10"/>
  <c r="P150" i="10"/>
  <c r="Q150" i="10"/>
  <c r="R150" i="10"/>
  <c r="S150" i="10"/>
  <c r="T150" i="10"/>
  <c r="M151" i="10"/>
  <c r="N151" i="10"/>
  <c r="O151" i="10"/>
  <c r="P151" i="10"/>
  <c r="Q151" i="10"/>
  <c r="R151" i="10"/>
  <c r="S151" i="10"/>
  <c r="T151" i="10"/>
  <c r="M152" i="10"/>
  <c r="N152" i="10"/>
  <c r="O152" i="10"/>
  <c r="P152" i="10"/>
  <c r="Q152" i="10"/>
  <c r="R152" i="10"/>
  <c r="S152" i="10"/>
  <c r="T152" i="10"/>
  <c r="M153" i="10"/>
  <c r="N153" i="10"/>
  <c r="O153" i="10"/>
  <c r="P153" i="10"/>
  <c r="Q153" i="10"/>
  <c r="R153" i="10"/>
  <c r="S153" i="10"/>
  <c r="T153" i="10"/>
  <c r="Z221" i="10"/>
  <c r="AA221" i="10"/>
  <c r="AB221" i="10"/>
  <c r="AC221" i="10"/>
  <c r="AE221" i="10"/>
  <c r="AF221" i="10"/>
  <c r="AG221" i="10"/>
  <c r="Z222" i="10"/>
  <c r="AA222" i="10"/>
  <c r="AB222" i="10"/>
  <c r="AC222" i="10"/>
  <c r="AD222" i="10"/>
  <c r="AE222" i="10"/>
  <c r="AF222" i="10"/>
  <c r="AG222" i="10"/>
  <c r="Z223" i="10"/>
  <c r="AA223" i="10"/>
  <c r="AB223" i="10"/>
  <c r="AC223" i="10"/>
  <c r="AD223" i="10"/>
  <c r="AE223" i="10"/>
  <c r="AF223" i="10"/>
  <c r="AG223" i="10"/>
  <c r="Z224" i="10"/>
  <c r="AA224" i="10"/>
  <c r="AB224" i="10"/>
  <c r="AC224" i="10"/>
  <c r="AD224" i="10"/>
  <c r="AE224" i="10"/>
  <c r="AF224" i="10"/>
  <c r="AG224" i="10"/>
  <c r="AG220" i="10"/>
  <c r="AF220" i="10"/>
  <c r="AE220" i="10"/>
  <c r="AD220" i="10"/>
  <c r="AC220" i="10"/>
  <c r="AB220" i="10"/>
  <c r="AA220" i="10"/>
  <c r="Z220" i="10"/>
  <c r="AF198" i="10"/>
  <c r="AC186" i="10"/>
  <c r="AF173" i="10"/>
  <c r="AA173" i="10"/>
  <c r="AF159" i="10"/>
  <c r="Z157" i="10"/>
  <c r="AF147" i="10"/>
  <c r="T220" i="10"/>
  <c r="S220" i="10"/>
  <c r="R220" i="10"/>
  <c r="Q220" i="10"/>
  <c r="P220" i="10"/>
  <c r="O220" i="10"/>
  <c r="N220" i="10"/>
  <c r="M220" i="10"/>
  <c r="L790" i="20"/>
  <c r="L789" i="20"/>
  <c r="L788" i="20"/>
  <c r="L787" i="20"/>
  <c r="Z198" i="10"/>
  <c r="AC198" i="10"/>
  <c r="AD198" i="10"/>
  <c r="Z199" i="10"/>
  <c r="AA199" i="10"/>
  <c r="AD199" i="10"/>
  <c r="AE199" i="10"/>
  <c r="AF199" i="10"/>
  <c r="AA200" i="10"/>
  <c r="AE200" i="10"/>
  <c r="AF200" i="10"/>
  <c r="Z201" i="10"/>
  <c r="AA201" i="10"/>
  <c r="AB201" i="10"/>
  <c r="AD201" i="10"/>
  <c r="AE201" i="10"/>
  <c r="AF201" i="10"/>
  <c r="AG201" i="10"/>
  <c r="Z202" i="10"/>
  <c r="AA202" i="10"/>
  <c r="AB202" i="10"/>
  <c r="AC202" i="10"/>
  <c r="AD202" i="10"/>
  <c r="AE202" i="10"/>
  <c r="AF202" i="10"/>
  <c r="AG202" i="10"/>
  <c r="Z203" i="10"/>
  <c r="AA203" i="10"/>
  <c r="AB203" i="10"/>
  <c r="AC203" i="10"/>
  <c r="AD203" i="10"/>
  <c r="AE203" i="10"/>
  <c r="AF203" i="10"/>
  <c r="AG203" i="10"/>
  <c r="Z204" i="10"/>
  <c r="AA204" i="10"/>
  <c r="AB204" i="10"/>
  <c r="AC204" i="10"/>
  <c r="AD204" i="10"/>
  <c r="AE204" i="10"/>
  <c r="AF204" i="10"/>
  <c r="AG204" i="10"/>
  <c r="Z205" i="10"/>
  <c r="AA205" i="10"/>
  <c r="AB205" i="10"/>
  <c r="AC205" i="10"/>
  <c r="AD205" i="10"/>
  <c r="AE205" i="10"/>
  <c r="AF205" i="10"/>
  <c r="AG205" i="10"/>
  <c r="Z184" i="10"/>
  <c r="AA184" i="10"/>
  <c r="AB184" i="10"/>
  <c r="AC184" i="10"/>
  <c r="AD184" i="10"/>
  <c r="AE184" i="10"/>
  <c r="AF184" i="10"/>
  <c r="AG184" i="10"/>
  <c r="Z185" i="10"/>
  <c r="AA185" i="10"/>
  <c r="AB185" i="10"/>
  <c r="AC185" i="10"/>
  <c r="AD185" i="10"/>
  <c r="AE185" i="10"/>
  <c r="AF185" i="10"/>
  <c r="AG185" i="10"/>
  <c r="Z186" i="10"/>
  <c r="AA186" i="10"/>
  <c r="AB186" i="10"/>
  <c r="AD186" i="10"/>
  <c r="AE186" i="10"/>
  <c r="AF186" i="10"/>
  <c r="AG186" i="10"/>
  <c r="Z187" i="10"/>
  <c r="AA187" i="10"/>
  <c r="AB187" i="10"/>
  <c r="AC187" i="10"/>
  <c r="AD187" i="10"/>
  <c r="AE187" i="10"/>
  <c r="AF187" i="10"/>
  <c r="AG187" i="10"/>
  <c r="Z188" i="10"/>
  <c r="AA188" i="10"/>
  <c r="AB188" i="10"/>
  <c r="AC188" i="10"/>
  <c r="AD188" i="10"/>
  <c r="AE188" i="10"/>
  <c r="AF188" i="10"/>
  <c r="AG188" i="10"/>
  <c r="Z189" i="10"/>
  <c r="AA189" i="10"/>
  <c r="AB189" i="10"/>
  <c r="AC189" i="10"/>
  <c r="AD189" i="10"/>
  <c r="AE189" i="10"/>
  <c r="AF189" i="10"/>
  <c r="AG189" i="10"/>
  <c r="Z190" i="10"/>
  <c r="AA190" i="10"/>
  <c r="AB190" i="10"/>
  <c r="AC190" i="10"/>
  <c r="AD190" i="10"/>
  <c r="AE190" i="10"/>
  <c r="AF190" i="10"/>
  <c r="AG190" i="10"/>
  <c r="Z191" i="10"/>
  <c r="AA191" i="10"/>
  <c r="AB191" i="10"/>
  <c r="AC191" i="10"/>
  <c r="AD191" i="10"/>
  <c r="AE191" i="10"/>
  <c r="AF191" i="10"/>
  <c r="AG191" i="10"/>
  <c r="AG193" i="10" s="1"/>
  <c r="Z192" i="10"/>
  <c r="AA192" i="10"/>
  <c r="AB192" i="10"/>
  <c r="AC192" i="10"/>
  <c r="AD192" i="10"/>
  <c r="AE192" i="10"/>
  <c r="AF192" i="10"/>
  <c r="AG192" i="10"/>
  <c r="Z171" i="10"/>
  <c r="AA171" i="10"/>
  <c r="AB171" i="10"/>
  <c r="AC171" i="10"/>
  <c r="AD171" i="10"/>
  <c r="AE171" i="10"/>
  <c r="AF171" i="10"/>
  <c r="AG171" i="10"/>
  <c r="Z172" i="10"/>
  <c r="AA172" i="10"/>
  <c r="AB172" i="10"/>
  <c r="AC172" i="10"/>
  <c r="AD172" i="10"/>
  <c r="AE172" i="10"/>
  <c r="AF172" i="10"/>
  <c r="AG172" i="10"/>
  <c r="Z173" i="10"/>
  <c r="AB173" i="10"/>
  <c r="AC173" i="10"/>
  <c r="AD173" i="10"/>
  <c r="AE173" i="10"/>
  <c r="AG173" i="10"/>
  <c r="Z174" i="10"/>
  <c r="AA174" i="10"/>
  <c r="AB174" i="10"/>
  <c r="AC174" i="10"/>
  <c r="AD174" i="10"/>
  <c r="AE174" i="10"/>
  <c r="AF174" i="10"/>
  <c r="AG174" i="10"/>
  <c r="Z175" i="10"/>
  <c r="AA175" i="10"/>
  <c r="AB175" i="10"/>
  <c r="AC175" i="10"/>
  <c r="AD175" i="10"/>
  <c r="AE175" i="10"/>
  <c r="AF175" i="10"/>
  <c r="AG175" i="10"/>
  <c r="Z176" i="10"/>
  <c r="AA176" i="10"/>
  <c r="AB176" i="10"/>
  <c r="AC176" i="10"/>
  <c r="AD176" i="10"/>
  <c r="AE176" i="10"/>
  <c r="AF176" i="10"/>
  <c r="AG176" i="10"/>
  <c r="Z177" i="10"/>
  <c r="AA177" i="10"/>
  <c r="AB177" i="10"/>
  <c r="AC177" i="10"/>
  <c r="AD177" i="10"/>
  <c r="AE177" i="10"/>
  <c r="AF177" i="10"/>
  <c r="AG177" i="10"/>
  <c r="Z178" i="10"/>
  <c r="AA178" i="10"/>
  <c r="AB178" i="10"/>
  <c r="AC178" i="10"/>
  <c r="AD178" i="10"/>
  <c r="AE178" i="10"/>
  <c r="AF178" i="10"/>
  <c r="AG178" i="10"/>
  <c r="Z179" i="10"/>
  <c r="AA179" i="10"/>
  <c r="AB179" i="10"/>
  <c r="AC179" i="10"/>
  <c r="AD179" i="10"/>
  <c r="AE179" i="10"/>
  <c r="AF179" i="10"/>
  <c r="AG179" i="10"/>
  <c r="Z158" i="10"/>
  <c r="AA158" i="10"/>
  <c r="AB158" i="10"/>
  <c r="AC158" i="10"/>
  <c r="AD158" i="10"/>
  <c r="AE158" i="10"/>
  <c r="AF158" i="10"/>
  <c r="AG158" i="10"/>
  <c r="Z159" i="10"/>
  <c r="AA159" i="10"/>
  <c r="AB159" i="10"/>
  <c r="AC159" i="10"/>
  <c r="AD159" i="10"/>
  <c r="AE159" i="10"/>
  <c r="AG159" i="10"/>
  <c r="Z160" i="10"/>
  <c r="AA160" i="10"/>
  <c r="AB160" i="10"/>
  <c r="AC160" i="10"/>
  <c r="AD160" i="10"/>
  <c r="AE160" i="10"/>
  <c r="AF160" i="10"/>
  <c r="AG160" i="10"/>
  <c r="Z161" i="10"/>
  <c r="AA161" i="10"/>
  <c r="AB161" i="10"/>
  <c r="AC161" i="10"/>
  <c r="AE161" i="10"/>
  <c r="AF161" i="10"/>
  <c r="AG161" i="10"/>
  <c r="Z162" i="10"/>
  <c r="AA162" i="10"/>
  <c r="AB162" i="10"/>
  <c r="AC162" i="10"/>
  <c r="AD162" i="10"/>
  <c r="AE162" i="10"/>
  <c r="AF162" i="10"/>
  <c r="AG162" i="10"/>
  <c r="Z163" i="10"/>
  <c r="AA163" i="10"/>
  <c r="AB163" i="10"/>
  <c r="AC163" i="10"/>
  <c r="AD163" i="10"/>
  <c r="AE163" i="10"/>
  <c r="AF163" i="10"/>
  <c r="AG163" i="10"/>
  <c r="Z164" i="10"/>
  <c r="AA164" i="10"/>
  <c r="AB164" i="10"/>
  <c r="AC164" i="10"/>
  <c r="AD164" i="10"/>
  <c r="AE164" i="10"/>
  <c r="AF164" i="10"/>
  <c r="AG164" i="10"/>
  <c r="Z165" i="10"/>
  <c r="AA165" i="10"/>
  <c r="AB165" i="10"/>
  <c r="AC165" i="10"/>
  <c r="AD165" i="10"/>
  <c r="AE165" i="10"/>
  <c r="AF165" i="10"/>
  <c r="AG165" i="10"/>
  <c r="Z166" i="10"/>
  <c r="AA166" i="10"/>
  <c r="AB166" i="10"/>
  <c r="AC166" i="10"/>
  <c r="AD166" i="10"/>
  <c r="AE166" i="10"/>
  <c r="AF166" i="10"/>
  <c r="AG166" i="10"/>
  <c r="Z145" i="10"/>
  <c r="AA145" i="10"/>
  <c r="AB145" i="10"/>
  <c r="AC145" i="10"/>
  <c r="AD145" i="10"/>
  <c r="AE145" i="10"/>
  <c r="AF145" i="10"/>
  <c r="AG145" i="10"/>
  <c r="Z146" i="10"/>
  <c r="AA146" i="10"/>
  <c r="AB146" i="10"/>
  <c r="AC146" i="10"/>
  <c r="AD146" i="10"/>
  <c r="AE146" i="10"/>
  <c r="AF146" i="10"/>
  <c r="AG146" i="10"/>
  <c r="AC147" i="10"/>
  <c r="AD147" i="10"/>
  <c r="Z148" i="10"/>
  <c r="AA148" i="10"/>
  <c r="AB148" i="10"/>
  <c r="AC148" i="10"/>
  <c r="AD148" i="10"/>
  <c r="AE148" i="10"/>
  <c r="AF148" i="10"/>
  <c r="AG148" i="10"/>
  <c r="Z149" i="10"/>
  <c r="AA149" i="10"/>
  <c r="AB149" i="10"/>
  <c r="AC149" i="10"/>
  <c r="AD149" i="10"/>
  <c r="AE149" i="10"/>
  <c r="AF149" i="10"/>
  <c r="AG149" i="10"/>
  <c r="Z150" i="10"/>
  <c r="AA150" i="10"/>
  <c r="AB150" i="10"/>
  <c r="AC150" i="10"/>
  <c r="AD150" i="10"/>
  <c r="AE150" i="10"/>
  <c r="AF150" i="10"/>
  <c r="AG150" i="10"/>
  <c r="Z151" i="10"/>
  <c r="AA151" i="10"/>
  <c r="AB151" i="10"/>
  <c r="AC151" i="10"/>
  <c r="AD151" i="10"/>
  <c r="AE151" i="10"/>
  <c r="AF151" i="10"/>
  <c r="AG151" i="10"/>
  <c r="Z152" i="10"/>
  <c r="AA152" i="10"/>
  <c r="AB152" i="10"/>
  <c r="AC152" i="10"/>
  <c r="AD152" i="10"/>
  <c r="AE152" i="10"/>
  <c r="AF152" i="10"/>
  <c r="AG152" i="10"/>
  <c r="Z153" i="10"/>
  <c r="AA153" i="10"/>
  <c r="AB153" i="10"/>
  <c r="AC153" i="10"/>
  <c r="AD153" i="10"/>
  <c r="AE153" i="10"/>
  <c r="AF153" i="10"/>
  <c r="AG153" i="10"/>
  <c r="AG196" i="10"/>
  <c r="AF196" i="10"/>
  <c r="AE196" i="10"/>
  <c r="AD196" i="10"/>
  <c r="AC196" i="10"/>
  <c r="AB196" i="10"/>
  <c r="AA196" i="10"/>
  <c r="Z196" i="10"/>
  <c r="AG183" i="10"/>
  <c r="AF183" i="10"/>
  <c r="AE183" i="10"/>
  <c r="AC183" i="10"/>
  <c r="AB183" i="10"/>
  <c r="AA183" i="10"/>
  <c r="Z183" i="10"/>
  <c r="AG170" i="10"/>
  <c r="AF170" i="10"/>
  <c r="AE170" i="10"/>
  <c r="AD170" i="10"/>
  <c r="AC170" i="10"/>
  <c r="AB170" i="10"/>
  <c r="AA170" i="10"/>
  <c r="Z170" i="10"/>
  <c r="AG157" i="10"/>
  <c r="AF157" i="10"/>
  <c r="AE157" i="10"/>
  <c r="AD157" i="10"/>
  <c r="AC157" i="10"/>
  <c r="AB157" i="10"/>
  <c r="AA157" i="10"/>
  <c r="AG144" i="10"/>
  <c r="AB144" i="1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258" i="20"/>
  <c r="L259" i="20"/>
  <c r="L260" i="20"/>
  <c r="L261" i="20"/>
  <c r="L262" i="20"/>
  <c r="L263" i="20"/>
  <c r="L264" i="20"/>
  <c r="L265" i="20"/>
  <c r="L266" i="20"/>
  <c r="L267" i="20"/>
  <c r="L268" i="20"/>
  <c r="L269" i="20"/>
  <c r="L270" i="20"/>
  <c r="L271" i="20"/>
  <c r="L272" i="20"/>
  <c r="L273" i="20"/>
  <c r="L274" i="20"/>
  <c r="L275" i="20"/>
  <c r="L276" i="20"/>
  <c r="L277" i="20"/>
  <c r="L278" i="20"/>
  <c r="L279" i="20"/>
  <c r="L280" i="20"/>
  <c r="L281" i="20"/>
  <c r="L282" i="20"/>
  <c r="L283" i="20"/>
  <c r="L284" i="20"/>
  <c r="L285" i="20"/>
  <c r="L286" i="20"/>
  <c r="L287" i="20"/>
  <c r="L288" i="20"/>
  <c r="L289" i="20"/>
  <c r="L290" i="20"/>
  <c r="L291" i="20"/>
  <c r="L292" i="20"/>
  <c r="L293" i="20"/>
  <c r="L294" i="20"/>
  <c r="L295" i="20"/>
  <c r="L296" i="20"/>
  <c r="L297" i="20"/>
  <c r="L298" i="20"/>
  <c r="L299" i="20"/>
  <c r="L300" i="20"/>
  <c r="L301" i="20"/>
  <c r="L302" i="20"/>
  <c r="L303" i="20"/>
  <c r="L304" i="20"/>
  <c r="L305" i="20"/>
  <c r="L306" i="20"/>
  <c r="L307" i="20"/>
  <c r="L308" i="20"/>
  <c r="L309" i="20"/>
  <c r="L310" i="20"/>
  <c r="L311" i="20"/>
  <c r="L312" i="20"/>
  <c r="L313" i="20"/>
  <c r="L314" i="20"/>
  <c r="L315" i="20"/>
  <c r="L316" i="20"/>
  <c r="L317" i="20"/>
  <c r="L318" i="20"/>
  <c r="L319" i="20"/>
  <c r="L320" i="20"/>
  <c r="L321" i="20"/>
  <c r="L322" i="20"/>
  <c r="L323" i="20"/>
  <c r="L324" i="20"/>
  <c r="L325" i="20"/>
  <c r="L326" i="20"/>
  <c r="L327" i="20"/>
  <c r="L328" i="20"/>
  <c r="L329" i="20"/>
  <c r="L330" i="20"/>
  <c r="L331" i="20"/>
  <c r="L332" i="20"/>
  <c r="L333" i="20"/>
  <c r="L334" i="20"/>
  <c r="L335" i="20"/>
  <c r="L336" i="20"/>
  <c r="L337" i="20"/>
  <c r="L338" i="20"/>
  <c r="L339" i="20"/>
  <c r="L340" i="20"/>
  <c r="L341" i="20"/>
  <c r="L342" i="20"/>
  <c r="L343" i="20"/>
  <c r="L344" i="20"/>
  <c r="L345" i="20"/>
  <c r="L346" i="20"/>
  <c r="L347" i="20"/>
  <c r="L348" i="20"/>
  <c r="L349" i="20"/>
  <c r="L350" i="20"/>
  <c r="L351" i="20"/>
  <c r="L352" i="20"/>
  <c r="L353" i="20"/>
  <c r="L354" i="20"/>
  <c r="L355" i="20"/>
  <c r="L356" i="20"/>
  <c r="L357" i="20"/>
  <c r="L358" i="20"/>
  <c r="L359" i="20"/>
  <c r="L360" i="20"/>
  <c r="L361" i="20"/>
  <c r="L362" i="20"/>
  <c r="L363" i="20"/>
  <c r="L364" i="20"/>
  <c r="L365" i="20"/>
  <c r="L366" i="20"/>
  <c r="L367" i="20"/>
  <c r="L368" i="20"/>
  <c r="L369" i="20"/>
  <c r="L370" i="20"/>
  <c r="L371" i="20"/>
  <c r="L372" i="20"/>
  <c r="L373" i="20"/>
  <c r="L374" i="20"/>
  <c r="L375" i="20"/>
  <c r="L376" i="20"/>
  <c r="L377" i="20"/>
  <c r="L378" i="20"/>
  <c r="L379" i="20"/>
  <c r="L380" i="20"/>
  <c r="L381" i="20"/>
  <c r="L382" i="20"/>
  <c r="L383" i="20"/>
  <c r="L384" i="20"/>
  <c r="L385" i="20"/>
  <c r="L386" i="20"/>
  <c r="L387" i="20"/>
  <c r="L388" i="20"/>
  <c r="L389" i="20"/>
  <c r="L390" i="20"/>
  <c r="L391" i="20"/>
  <c r="L392" i="20"/>
  <c r="L393" i="20"/>
  <c r="L394" i="20"/>
  <c r="L395" i="20"/>
  <c r="L396" i="20"/>
  <c r="L397" i="20"/>
  <c r="L398" i="20"/>
  <c r="L399" i="20"/>
  <c r="L400" i="20"/>
  <c r="L401" i="20"/>
  <c r="L402" i="20"/>
  <c r="L403" i="20"/>
  <c r="L404" i="20"/>
  <c r="L405" i="20"/>
  <c r="L406" i="20"/>
  <c r="L407" i="20"/>
  <c r="L408" i="20"/>
  <c r="L409" i="20"/>
  <c r="L410" i="20"/>
  <c r="L411" i="20"/>
  <c r="L412" i="20"/>
  <c r="L413" i="20"/>
  <c r="L414" i="20"/>
  <c r="L415" i="20"/>
  <c r="L416" i="20"/>
  <c r="L417" i="20"/>
  <c r="L418" i="20"/>
  <c r="L419" i="20"/>
  <c r="L420" i="20"/>
  <c r="L421" i="20"/>
  <c r="L422" i="20"/>
  <c r="L423" i="20"/>
  <c r="L424" i="20"/>
  <c r="L425" i="20"/>
  <c r="L426" i="20"/>
  <c r="L427" i="20"/>
  <c r="L428" i="20"/>
  <c r="L429" i="20"/>
  <c r="L430" i="20"/>
  <c r="L431" i="20"/>
  <c r="L432" i="20"/>
  <c r="L433" i="20"/>
  <c r="L434" i="20"/>
  <c r="L435" i="20"/>
  <c r="L436" i="20"/>
  <c r="L437" i="20"/>
  <c r="L438" i="20"/>
  <c r="L439" i="20"/>
  <c r="L440" i="20"/>
  <c r="L441" i="20"/>
  <c r="L442" i="20"/>
  <c r="L443" i="20"/>
  <c r="L444" i="20"/>
  <c r="L445" i="20"/>
  <c r="L446" i="20"/>
  <c r="L447" i="20"/>
  <c r="L448" i="20"/>
  <c r="L449" i="20"/>
  <c r="L450" i="20"/>
  <c r="L451" i="20"/>
  <c r="L452" i="20"/>
  <c r="L453" i="20"/>
  <c r="L454" i="20"/>
  <c r="L455" i="20"/>
  <c r="L456" i="20"/>
  <c r="L457" i="20"/>
  <c r="L458" i="20"/>
  <c r="L459" i="20"/>
  <c r="L460" i="20"/>
  <c r="L461" i="20"/>
  <c r="L462" i="20"/>
  <c r="L463" i="20"/>
  <c r="L464" i="20"/>
  <c r="L465" i="20"/>
  <c r="L466" i="20"/>
  <c r="L467" i="20"/>
  <c r="L468" i="20"/>
  <c r="L469" i="20"/>
  <c r="L470" i="20"/>
  <c r="L471" i="20"/>
  <c r="L472" i="20"/>
  <c r="L473" i="20"/>
  <c r="L474" i="20"/>
  <c r="L475" i="20"/>
  <c r="L476" i="20"/>
  <c r="L477" i="20"/>
  <c r="L478" i="20"/>
  <c r="L479" i="20"/>
  <c r="L480" i="20"/>
  <c r="L481" i="20"/>
  <c r="L482" i="20"/>
  <c r="L483" i="20"/>
  <c r="L484" i="20"/>
  <c r="L485" i="20"/>
  <c r="L486" i="20"/>
  <c r="L487" i="20"/>
  <c r="L488" i="20"/>
  <c r="L489" i="20"/>
  <c r="L490" i="20"/>
  <c r="L491" i="20"/>
  <c r="L492" i="20"/>
  <c r="L493" i="20"/>
  <c r="L494" i="20"/>
  <c r="L495" i="20"/>
  <c r="L496" i="20"/>
  <c r="L497" i="20"/>
  <c r="L498" i="20"/>
  <c r="L499" i="20"/>
  <c r="L500" i="20"/>
  <c r="L501" i="20"/>
  <c r="L502" i="20"/>
  <c r="L503" i="20"/>
  <c r="L504" i="20"/>
  <c r="L505" i="20"/>
  <c r="L506" i="20"/>
  <c r="L507" i="20"/>
  <c r="L508" i="20"/>
  <c r="L509" i="20"/>
  <c r="L510" i="20"/>
  <c r="L511" i="20"/>
  <c r="L512" i="20"/>
  <c r="L513" i="20"/>
  <c r="L514" i="20"/>
  <c r="L515" i="20"/>
  <c r="L516" i="20"/>
  <c r="L517" i="20"/>
  <c r="L518" i="20"/>
  <c r="L519" i="20"/>
  <c r="L520" i="20"/>
  <c r="L521" i="20"/>
  <c r="L522" i="20"/>
  <c r="L523" i="20"/>
  <c r="L524" i="20"/>
  <c r="L525" i="20"/>
  <c r="L526" i="20"/>
  <c r="L527" i="20"/>
  <c r="L528" i="20"/>
  <c r="L529" i="20"/>
  <c r="L530" i="20"/>
  <c r="L531" i="20"/>
  <c r="L532" i="20"/>
  <c r="L533" i="20"/>
  <c r="L534" i="20"/>
  <c r="L535" i="20"/>
  <c r="L536" i="20"/>
  <c r="L537" i="20"/>
  <c r="L538" i="20"/>
  <c r="L539" i="20"/>
  <c r="L540" i="20"/>
  <c r="L541" i="20"/>
  <c r="L542" i="20"/>
  <c r="L543" i="20"/>
  <c r="L544" i="20"/>
  <c r="L545" i="20"/>
  <c r="L546" i="20"/>
  <c r="L547" i="20"/>
  <c r="L548" i="20"/>
  <c r="L549" i="20"/>
  <c r="L550" i="20"/>
  <c r="L551" i="20"/>
  <c r="L552" i="20"/>
  <c r="L553" i="20"/>
  <c r="L554" i="20"/>
  <c r="L555" i="20"/>
  <c r="L556" i="20"/>
  <c r="L557" i="20"/>
  <c r="L558" i="20"/>
  <c r="L559" i="20"/>
  <c r="L560" i="20"/>
  <c r="L561" i="20"/>
  <c r="L562" i="20"/>
  <c r="L563" i="20"/>
  <c r="L564" i="20"/>
  <c r="L565" i="20"/>
  <c r="L566" i="20"/>
  <c r="L567" i="20"/>
  <c r="L568" i="20"/>
  <c r="L569" i="20"/>
  <c r="L570" i="20"/>
  <c r="L571" i="20"/>
  <c r="L572" i="20"/>
  <c r="L573" i="20"/>
  <c r="L574" i="20"/>
  <c r="L575" i="20"/>
  <c r="L576" i="20"/>
  <c r="L577" i="20"/>
  <c r="L578" i="20"/>
  <c r="L579" i="20"/>
  <c r="L580" i="20"/>
  <c r="L581" i="20"/>
  <c r="L582" i="20"/>
  <c r="L583" i="20"/>
  <c r="L584" i="20"/>
  <c r="L585" i="20"/>
  <c r="L586" i="20"/>
  <c r="L587" i="20"/>
  <c r="L588" i="20"/>
  <c r="L589" i="20"/>
  <c r="L590" i="20"/>
  <c r="L591" i="20"/>
  <c r="L592" i="20"/>
  <c r="L593" i="20"/>
  <c r="L594" i="20"/>
  <c r="L595" i="20"/>
  <c r="L596" i="20"/>
  <c r="L597" i="20"/>
  <c r="L598" i="20"/>
  <c r="L599" i="20"/>
  <c r="L600" i="20"/>
  <c r="L601" i="20"/>
  <c r="L602" i="20"/>
  <c r="L603" i="20"/>
  <c r="L604" i="20"/>
  <c r="L605" i="20"/>
  <c r="L606" i="20"/>
  <c r="L607" i="20"/>
  <c r="L608" i="20"/>
  <c r="L609" i="20"/>
  <c r="L610" i="20"/>
  <c r="L611" i="20"/>
  <c r="L612" i="20"/>
  <c r="L613" i="20"/>
  <c r="L614" i="20"/>
  <c r="L615" i="20"/>
  <c r="L616" i="20"/>
  <c r="L617" i="20"/>
  <c r="L618" i="20"/>
  <c r="L619" i="20"/>
  <c r="L620" i="20"/>
  <c r="L621" i="20"/>
  <c r="L622" i="20"/>
  <c r="L623" i="20"/>
  <c r="L624" i="20"/>
  <c r="L625" i="20"/>
  <c r="L626" i="20"/>
  <c r="L627" i="20"/>
  <c r="L628" i="20"/>
  <c r="L629" i="20"/>
  <c r="L630" i="20"/>
  <c r="L631" i="20"/>
  <c r="L632" i="20"/>
  <c r="L633" i="20"/>
  <c r="L634" i="20"/>
  <c r="L635" i="20"/>
  <c r="L636" i="20"/>
  <c r="L637" i="20"/>
  <c r="L638" i="20"/>
  <c r="L639" i="20"/>
  <c r="L640" i="20"/>
  <c r="L641" i="20"/>
  <c r="L642" i="20"/>
  <c r="L643" i="20"/>
  <c r="L644" i="20"/>
  <c r="L645" i="20"/>
  <c r="L646" i="20"/>
  <c r="L647" i="20"/>
  <c r="L648" i="20"/>
  <c r="L649" i="20"/>
  <c r="L650" i="20"/>
  <c r="L651" i="20"/>
  <c r="L652" i="20"/>
  <c r="L653" i="20"/>
  <c r="L654" i="20"/>
  <c r="L655" i="20"/>
  <c r="L656" i="20"/>
  <c r="L657" i="20"/>
  <c r="L658" i="20"/>
  <c r="L659" i="20"/>
  <c r="L660" i="20"/>
  <c r="L661" i="20"/>
  <c r="L662" i="20"/>
  <c r="L663" i="20"/>
  <c r="L664" i="20"/>
  <c r="L665" i="20"/>
  <c r="L666" i="20"/>
  <c r="L667" i="20"/>
  <c r="L668" i="20"/>
  <c r="L669" i="20"/>
  <c r="L670" i="20"/>
  <c r="L671" i="20"/>
  <c r="L672" i="20"/>
  <c r="L673" i="20"/>
  <c r="L674" i="20"/>
  <c r="L675" i="20"/>
  <c r="L676" i="20"/>
  <c r="L677" i="20"/>
  <c r="L678" i="20"/>
  <c r="L679" i="20"/>
  <c r="L680" i="20"/>
  <c r="L681" i="20"/>
  <c r="L682" i="20"/>
  <c r="L683" i="20"/>
  <c r="L684" i="20"/>
  <c r="L685" i="20"/>
  <c r="L686" i="20"/>
  <c r="L687" i="20"/>
  <c r="L688" i="20"/>
  <c r="L689" i="20"/>
  <c r="L690" i="20"/>
  <c r="L691" i="20"/>
  <c r="L692" i="20"/>
  <c r="L693" i="20"/>
  <c r="L694" i="20"/>
  <c r="L695" i="20"/>
  <c r="L696" i="20"/>
  <c r="L697" i="20"/>
  <c r="L698" i="20"/>
  <c r="L699" i="20"/>
  <c r="L700" i="20"/>
  <c r="L701" i="20"/>
  <c r="L702" i="20"/>
  <c r="L703" i="20"/>
  <c r="L704" i="20"/>
  <c r="L705" i="20"/>
  <c r="L706" i="20"/>
  <c r="L707" i="20"/>
  <c r="L708" i="20"/>
  <c r="L709" i="20"/>
  <c r="L710" i="20"/>
  <c r="L711" i="20"/>
  <c r="L712" i="20"/>
  <c r="L713" i="20"/>
  <c r="L714" i="20"/>
  <c r="L715" i="20"/>
  <c r="L716" i="20"/>
  <c r="L717" i="20"/>
  <c r="L718" i="20"/>
  <c r="L719" i="20"/>
  <c r="L720" i="20"/>
  <c r="L721" i="20"/>
  <c r="L722" i="20"/>
  <c r="L723" i="20"/>
  <c r="L724" i="20"/>
  <c r="L725" i="20"/>
  <c r="L726" i="20"/>
  <c r="L727" i="20"/>
  <c r="L728" i="20"/>
  <c r="L729" i="20"/>
  <c r="L730" i="20"/>
  <c r="L731" i="20"/>
  <c r="L732" i="20"/>
  <c r="L733" i="20"/>
  <c r="L734" i="20"/>
  <c r="L735" i="20"/>
  <c r="L736" i="20"/>
  <c r="L737" i="20"/>
  <c r="L738" i="20"/>
  <c r="L739" i="20"/>
  <c r="L740" i="20"/>
  <c r="L741" i="20"/>
  <c r="L742" i="20"/>
  <c r="L743" i="20"/>
  <c r="L744" i="20"/>
  <c r="L745" i="20"/>
  <c r="L746" i="20"/>
  <c r="L747" i="20"/>
  <c r="L748" i="20"/>
  <c r="L749" i="20"/>
  <c r="L750" i="20"/>
  <c r="L751" i="20"/>
  <c r="L752" i="20"/>
  <c r="L753" i="20"/>
  <c r="L754" i="20"/>
  <c r="L755" i="20"/>
  <c r="L756" i="20"/>
  <c r="L757" i="20"/>
  <c r="L758" i="20"/>
  <c r="L759" i="20"/>
  <c r="L760" i="20"/>
  <c r="L761" i="20"/>
  <c r="L762" i="20"/>
  <c r="L763" i="20"/>
  <c r="L764" i="20"/>
  <c r="L765" i="20"/>
  <c r="L766" i="20"/>
  <c r="L767" i="20"/>
  <c r="L768" i="20"/>
  <c r="L769" i="20"/>
  <c r="L770" i="20"/>
  <c r="L771" i="20"/>
  <c r="L772" i="20"/>
  <c r="L773" i="20"/>
  <c r="L774" i="20"/>
  <c r="L775" i="20"/>
  <c r="L776" i="20"/>
  <c r="L777" i="20"/>
  <c r="L778" i="20"/>
  <c r="L779" i="20"/>
  <c r="L780" i="20"/>
  <c r="L781" i="20"/>
  <c r="L782" i="20"/>
  <c r="L783" i="20"/>
  <c r="L784" i="20"/>
  <c r="L785" i="20"/>
  <c r="L786" i="20"/>
  <c r="E63" i="10"/>
  <c r="A63" i="10"/>
  <c r="AJ15" i="10"/>
  <c r="N14" i="10" s="1"/>
  <c r="E57" i="10"/>
  <c r="E12" i="17"/>
  <c r="F12" i="17"/>
  <c r="H12" i="17"/>
  <c r="E13" i="17"/>
  <c r="F13" i="17"/>
  <c r="H13" i="17"/>
  <c r="E14" i="17"/>
  <c r="F14" i="17"/>
  <c r="H14" i="17"/>
  <c r="E15" i="17"/>
  <c r="F15" i="17"/>
  <c r="H15" i="17"/>
  <c r="E16" i="17"/>
  <c r="F16" i="17"/>
  <c r="H16" i="17"/>
  <c r="E17" i="17"/>
  <c r="F17" i="17"/>
  <c r="H17" i="17"/>
  <c r="E18" i="17"/>
  <c r="F18" i="17"/>
  <c r="H18" i="17"/>
  <c r="E19" i="17"/>
  <c r="F19" i="17"/>
  <c r="H19" i="17"/>
  <c r="E20" i="17"/>
  <c r="F20" i="17"/>
  <c r="H20" i="17"/>
  <c r="E21" i="17"/>
  <c r="F21" i="17"/>
  <c r="H21" i="17"/>
  <c r="S12" i="17"/>
  <c r="T12" i="17"/>
  <c r="V12" i="17"/>
  <c r="S13" i="17"/>
  <c r="T13" i="17"/>
  <c r="V13" i="17"/>
  <c r="S14" i="17"/>
  <c r="T14" i="17"/>
  <c r="V14" i="17"/>
  <c r="S15" i="17"/>
  <c r="T15" i="17"/>
  <c r="V15" i="17"/>
  <c r="S16" i="17"/>
  <c r="T16" i="17"/>
  <c r="V16" i="17"/>
  <c r="S17" i="17"/>
  <c r="T17" i="17"/>
  <c r="V17" i="17"/>
  <c r="S18" i="17"/>
  <c r="T18" i="17"/>
  <c r="V18" i="17"/>
  <c r="S19" i="17"/>
  <c r="T19" i="17"/>
  <c r="V19" i="17"/>
  <c r="S20" i="17"/>
  <c r="T20" i="17"/>
  <c r="V20" i="17"/>
  <c r="S21" i="17"/>
  <c r="T21" i="17"/>
  <c r="V21" i="17"/>
  <c r="AG12" i="17"/>
  <c r="AH12" i="17"/>
  <c r="AJ12" i="17"/>
  <c r="AG13" i="17"/>
  <c r="AH13" i="17"/>
  <c r="AJ13" i="17"/>
  <c r="AG14" i="17"/>
  <c r="AH14" i="17"/>
  <c r="AJ14" i="17"/>
  <c r="AG15" i="17"/>
  <c r="AH15" i="17"/>
  <c r="AJ15" i="17"/>
  <c r="AG16" i="17"/>
  <c r="AH16" i="17"/>
  <c r="AJ16" i="17"/>
  <c r="AG17" i="17"/>
  <c r="AH17" i="17"/>
  <c r="AJ17" i="17"/>
  <c r="AG18" i="17"/>
  <c r="AH18" i="17"/>
  <c r="AJ18" i="17"/>
  <c r="AG19" i="17"/>
  <c r="AH19" i="17"/>
  <c r="AJ19" i="17"/>
  <c r="AG20" i="17"/>
  <c r="AH20" i="17"/>
  <c r="AJ20" i="17"/>
  <c r="AG21" i="17"/>
  <c r="AH21" i="17"/>
  <c r="AJ21" i="17"/>
  <c r="AU12" i="17"/>
  <c r="AV12" i="17"/>
  <c r="AX12" i="17"/>
  <c r="AU13" i="17"/>
  <c r="AV13" i="17"/>
  <c r="AX13" i="17"/>
  <c r="AU14" i="17"/>
  <c r="AV14" i="17"/>
  <c r="AX14" i="17"/>
  <c r="AU15" i="17"/>
  <c r="AV15" i="17"/>
  <c r="AX15" i="17"/>
  <c r="AU16" i="17"/>
  <c r="AV16" i="17"/>
  <c r="AX16" i="17"/>
  <c r="AU17" i="17"/>
  <c r="AV17" i="17"/>
  <c r="AX17" i="17"/>
  <c r="AU18" i="17"/>
  <c r="AV18" i="17"/>
  <c r="AX18" i="17"/>
  <c r="AU19" i="17"/>
  <c r="AV19" i="17"/>
  <c r="AX19" i="17"/>
  <c r="AU20" i="17"/>
  <c r="AV20" i="17"/>
  <c r="AX20" i="17"/>
  <c r="AU21" i="17"/>
  <c r="AV21" i="17"/>
  <c r="AX21" i="17"/>
  <c r="BI12" i="17"/>
  <c r="BJ12" i="17"/>
  <c r="BL12" i="17"/>
  <c r="BI13" i="17"/>
  <c r="BJ13" i="17"/>
  <c r="BL13" i="17"/>
  <c r="BI14" i="17"/>
  <c r="BJ14" i="17"/>
  <c r="BL14" i="17"/>
  <c r="BI15" i="17"/>
  <c r="BJ15" i="17"/>
  <c r="BL15" i="17"/>
  <c r="BI16" i="17"/>
  <c r="BJ16" i="17"/>
  <c r="BL16" i="17"/>
  <c r="BI17" i="17"/>
  <c r="BJ17" i="17"/>
  <c r="BL17" i="17"/>
  <c r="BI18" i="17"/>
  <c r="BJ18" i="17"/>
  <c r="BL18" i="17"/>
  <c r="BI19" i="17"/>
  <c r="BJ19" i="17"/>
  <c r="BL19" i="17"/>
  <c r="BI20" i="17"/>
  <c r="BJ20" i="17"/>
  <c r="BL20" i="17"/>
  <c r="BI21" i="17"/>
  <c r="BJ21" i="17"/>
  <c r="BL21" i="17"/>
  <c r="BW12" i="17"/>
  <c r="BX12" i="17"/>
  <c r="BZ12" i="17"/>
  <c r="BW13" i="17"/>
  <c r="BX13" i="17"/>
  <c r="BZ13" i="17"/>
  <c r="BW14" i="17"/>
  <c r="BX14" i="17"/>
  <c r="BZ14" i="17"/>
  <c r="BW15" i="17"/>
  <c r="BX15" i="17"/>
  <c r="BZ15" i="17"/>
  <c r="BW16" i="17"/>
  <c r="BX16" i="17"/>
  <c r="BZ16" i="17"/>
  <c r="BW17" i="17"/>
  <c r="BX17" i="17"/>
  <c r="BZ17" i="17"/>
  <c r="BW18" i="17"/>
  <c r="BX18" i="17"/>
  <c r="BZ18" i="17"/>
  <c r="BW19" i="17"/>
  <c r="BX19" i="17"/>
  <c r="BZ19" i="17"/>
  <c r="BW20" i="17"/>
  <c r="BX20" i="17"/>
  <c r="BZ20" i="17"/>
  <c r="BW21" i="17"/>
  <c r="BX21" i="17"/>
  <c r="BZ21" i="17"/>
  <c r="CK12" i="17"/>
  <c r="CL12" i="17"/>
  <c r="CN12" i="17"/>
  <c r="CK13" i="17"/>
  <c r="CL13" i="17"/>
  <c r="CN13" i="17"/>
  <c r="CK14" i="17"/>
  <c r="CL14" i="17"/>
  <c r="CN14" i="17"/>
  <c r="CK15" i="17"/>
  <c r="CL15" i="17"/>
  <c r="CN15" i="17"/>
  <c r="CK16" i="17"/>
  <c r="CL16" i="17"/>
  <c r="CN16" i="17"/>
  <c r="CK17" i="17"/>
  <c r="CL17" i="17"/>
  <c r="CN17" i="17"/>
  <c r="CK18" i="17"/>
  <c r="CL18" i="17"/>
  <c r="CN18" i="17"/>
  <c r="CK19" i="17"/>
  <c r="CL19" i="17"/>
  <c r="CN19" i="17"/>
  <c r="CK20" i="17"/>
  <c r="CL20" i="17"/>
  <c r="CN20" i="17"/>
  <c r="CK21" i="17"/>
  <c r="CL21" i="17"/>
  <c r="CN21" i="17"/>
  <c r="E128" i="12"/>
  <c r="V112" i="10"/>
  <c r="W112" i="10"/>
  <c r="X112" i="10"/>
  <c r="Y112" i="10"/>
  <c r="Z112" i="10"/>
  <c r="Z111" i="10"/>
  <c r="Y111" i="10"/>
  <c r="X111" i="10"/>
  <c r="W111" i="10"/>
  <c r="V111" i="10"/>
  <c r="Z110" i="10"/>
  <c r="Y110" i="10"/>
  <c r="X110" i="10"/>
  <c r="W110" i="10"/>
  <c r="V110" i="10"/>
  <c r="Z109" i="10"/>
  <c r="Y109" i="10"/>
  <c r="X109" i="10"/>
  <c r="W109" i="10"/>
  <c r="V109" i="10"/>
  <c r="Z108" i="10"/>
  <c r="Y108" i="10"/>
  <c r="X108" i="10"/>
  <c r="W108" i="10"/>
  <c r="V108" i="10"/>
  <c r="R109" i="10"/>
  <c r="R110" i="10"/>
  <c r="R111" i="10"/>
  <c r="R112" i="10"/>
  <c r="Q109" i="10"/>
  <c r="Q110" i="10"/>
  <c r="Q111" i="10"/>
  <c r="Q112" i="10"/>
  <c r="P109" i="10"/>
  <c r="P110" i="10"/>
  <c r="P111" i="10"/>
  <c r="P112" i="10"/>
  <c r="O109" i="10"/>
  <c r="O110" i="10"/>
  <c r="O111" i="10"/>
  <c r="O112" i="10"/>
  <c r="R108" i="10"/>
  <c r="O108" i="10"/>
  <c r="K16" i="9"/>
  <c r="BJ266" i="12"/>
  <c r="BI266" i="12"/>
  <c r="BH266" i="12"/>
  <c r="BG266" i="12"/>
  <c r="BF266" i="12"/>
  <c r="BE266" i="12"/>
  <c r="BD266" i="12"/>
  <c r="BC266" i="12"/>
  <c r="BB266" i="12"/>
  <c r="BA266" i="12"/>
  <c r="AZ266" i="12"/>
  <c r="AY266" i="12"/>
  <c r="AX266" i="12"/>
  <c r="AW266" i="12"/>
  <c r="AV266" i="12"/>
  <c r="AU266" i="12"/>
  <c r="AT266" i="12"/>
  <c r="AS266" i="12"/>
  <c r="AR266" i="12"/>
  <c r="AQ266" i="12"/>
  <c r="AP266" i="12"/>
  <c r="AO266" i="12"/>
  <c r="AN266" i="12"/>
  <c r="AM266" i="12"/>
  <c r="AL266" i="12"/>
  <c r="AK266" i="12"/>
  <c r="AJ266" i="12"/>
  <c r="AI266" i="12"/>
  <c r="AH266" i="12"/>
  <c r="AG266" i="12"/>
  <c r="AF266" i="12"/>
  <c r="AE266" i="12"/>
  <c r="AD266" i="12"/>
  <c r="AC266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O266" i="12"/>
  <c r="N266" i="12"/>
  <c r="M266" i="12"/>
  <c r="L266" i="12"/>
  <c r="K266" i="12"/>
  <c r="J266" i="12"/>
  <c r="I266" i="12"/>
  <c r="H266" i="12"/>
  <c r="G266" i="12"/>
  <c r="F266" i="12"/>
  <c r="E275" i="12" s="1"/>
  <c r="BJ228" i="12"/>
  <c r="BI228" i="12"/>
  <c r="BH228" i="12"/>
  <c r="BG228" i="12"/>
  <c r="BF228" i="12"/>
  <c r="BE228" i="12"/>
  <c r="BD228" i="12"/>
  <c r="BC228" i="12"/>
  <c r="BB228" i="12"/>
  <c r="BA228" i="12"/>
  <c r="AZ228" i="12"/>
  <c r="AY228" i="12"/>
  <c r="AX228" i="12"/>
  <c r="AW228" i="12"/>
  <c r="AV228" i="12"/>
  <c r="AU228" i="12"/>
  <c r="AT228" i="12"/>
  <c r="AS228" i="12"/>
  <c r="AR228" i="12"/>
  <c r="AQ228" i="12"/>
  <c r="AP228" i="12"/>
  <c r="AO228" i="12"/>
  <c r="AN228" i="12"/>
  <c r="AM228" i="12"/>
  <c r="AL228" i="12"/>
  <c r="AK228" i="12"/>
  <c r="AJ228" i="12"/>
  <c r="AI228" i="12"/>
  <c r="AH228" i="12"/>
  <c r="AG228" i="12"/>
  <c r="AF228" i="12"/>
  <c r="AE228" i="12"/>
  <c r="AD228" i="12"/>
  <c r="AC228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O228" i="12"/>
  <c r="N228" i="12"/>
  <c r="M228" i="12"/>
  <c r="L228" i="12"/>
  <c r="K228" i="12"/>
  <c r="J228" i="12"/>
  <c r="I228" i="12"/>
  <c r="H228" i="12"/>
  <c r="G228" i="12"/>
  <c r="F228" i="12"/>
  <c r="E239" i="12" s="1"/>
  <c r="BJ188" i="12"/>
  <c r="BI188" i="12"/>
  <c r="BH188" i="12"/>
  <c r="BG188" i="12"/>
  <c r="BF188" i="12"/>
  <c r="BE188" i="12"/>
  <c r="BD188" i="12"/>
  <c r="BC188" i="12"/>
  <c r="BB188" i="12"/>
  <c r="BA188" i="12"/>
  <c r="AZ188" i="12"/>
  <c r="AY188" i="12"/>
  <c r="AX188" i="12"/>
  <c r="AW188" i="12"/>
  <c r="AV188" i="12"/>
  <c r="AU188" i="12"/>
  <c r="AT188" i="12"/>
  <c r="AS188" i="12"/>
  <c r="AR188" i="12"/>
  <c r="AQ188" i="12"/>
  <c r="AP188" i="12"/>
  <c r="AO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O188" i="12"/>
  <c r="N188" i="12"/>
  <c r="M188" i="12"/>
  <c r="L188" i="12"/>
  <c r="K188" i="12"/>
  <c r="J188" i="12"/>
  <c r="I188" i="12"/>
  <c r="H188" i="12"/>
  <c r="G188" i="12"/>
  <c r="F188" i="12"/>
  <c r="E197" i="12" s="1"/>
  <c r="AR151" i="12"/>
  <c r="AS151" i="12"/>
  <c r="AT151" i="12"/>
  <c r="AU151" i="12"/>
  <c r="AV151" i="12"/>
  <c r="AW151" i="12"/>
  <c r="AX151" i="12"/>
  <c r="AY151" i="12"/>
  <c r="AZ151" i="12"/>
  <c r="BA151" i="12"/>
  <c r="BB151" i="12"/>
  <c r="BC151" i="12"/>
  <c r="BD151" i="12"/>
  <c r="BE151" i="12"/>
  <c r="BF151" i="12"/>
  <c r="BG151" i="12"/>
  <c r="BH151" i="12"/>
  <c r="BI151" i="12"/>
  <c r="BJ151" i="12"/>
  <c r="N52" i="9"/>
  <c r="N57" i="9"/>
  <c r="J6" i="9"/>
  <c r="H6" i="9"/>
  <c r="F6" i="9"/>
  <c r="E6" i="9"/>
  <c r="C11" i="16"/>
  <c r="L11" i="16"/>
  <c r="L13" i="16"/>
  <c r="L12" i="16"/>
  <c r="L10" i="16"/>
  <c r="L9" i="16"/>
  <c r="CP88" i="17"/>
  <c r="CN88" i="17"/>
  <c r="CL88" i="17"/>
  <c r="CK88" i="17"/>
  <c r="CP87" i="17"/>
  <c r="CN87" i="17"/>
  <c r="CL87" i="17"/>
  <c r="CK87" i="17"/>
  <c r="CP86" i="17"/>
  <c r="CN86" i="17"/>
  <c r="CL86" i="17"/>
  <c r="CK86" i="17"/>
  <c r="CP85" i="17"/>
  <c r="CN85" i="17"/>
  <c r="CL85" i="17"/>
  <c r="CK85" i="17"/>
  <c r="CP84" i="17"/>
  <c r="CN84" i="17"/>
  <c r="CL84" i="17"/>
  <c r="CK84" i="17"/>
  <c r="CP83" i="17"/>
  <c r="CN83" i="17"/>
  <c r="CL83" i="17"/>
  <c r="CK83" i="17"/>
  <c r="CP82" i="17"/>
  <c r="CN82" i="17"/>
  <c r="CL82" i="17"/>
  <c r="CK82" i="17"/>
  <c r="CP77" i="17"/>
  <c r="CN77" i="17"/>
  <c r="CL77" i="17"/>
  <c r="CK77" i="17"/>
  <c r="CP76" i="17"/>
  <c r="CN76" i="17"/>
  <c r="CL76" i="17"/>
  <c r="CK76" i="17"/>
  <c r="CP75" i="17"/>
  <c r="CN75" i="17"/>
  <c r="CL75" i="17"/>
  <c r="CK75" i="17"/>
  <c r="CP74" i="17"/>
  <c r="CN74" i="17"/>
  <c r="CL74" i="17"/>
  <c r="CK74" i="17"/>
  <c r="CP73" i="17"/>
  <c r="CN73" i="17"/>
  <c r="CL73" i="17"/>
  <c r="CK73" i="17"/>
  <c r="CP72" i="17"/>
  <c r="CN72" i="17"/>
  <c r="CL72" i="17"/>
  <c r="CK72" i="17"/>
  <c r="CP71" i="17"/>
  <c r="CN71" i="17"/>
  <c r="CL71" i="17"/>
  <c r="CK71" i="17"/>
  <c r="CP70" i="17"/>
  <c r="CN70" i="17"/>
  <c r="CL70" i="17"/>
  <c r="CK70" i="17"/>
  <c r="CP69" i="17"/>
  <c r="CN69" i="17"/>
  <c r="CL69" i="17"/>
  <c r="CK69" i="17"/>
  <c r="CP68" i="17"/>
  <c r="CN68" i="17"/>
  <c r="CL68" i="17"/>
  <c r="CK68" i="17"/>
  <c r="CP63" i="17"/>
  <c r="CN63" i="17"/>
  <c r="CL63" i="17"/>
  <c r="CK63" i="17"/>
  <c r="CP62" i="17"/>
  <c r="CN62" i="17"/>
  <c r="CL62" i="17"/>
  <c r="CK62" i="17"/>
  <c r="CP61" i="17"/>
  <c r="CN61" i="17"/>
  <c r="CL61" i="17"/>
  <c r="CK61" i="17"/>
  <c r="CP60" i="17"/>
  <c r="CN60" i="17"/>
  <c r="CL60" i="17"/>
  <c r="CK60" i="17"/>
  <c r="CP59" i="17"/>
  <c r="CN59" i="17"/>
  <c r="CL59" i="17"/>
  <c r="CK59" i="17"/>
  <c r="CP58" i="17"/>
  <c r="CN58" i="17"/>
  <c r="CL58" i="17"/>
  <c r="CK58" i="17"/>
  <c r="CP57" i="17"/>
  <c r="CN57" i="17"/>
  <c r="CL57" i="17"/>
  <c r="CK57" i="17"/>
  <c r="CP56" i="17"/>
  <c r="CN56" i="17"/>
  <c r="CL56" i="17"/>
  <c r="CK56" i="17"/>
  <c r="CP55" i="17"/>
  <c r="CN55" i="17"/>
  <c r="CL55" i="17"/>
  <c r="CK55" i="17"/>
  <c r="CP54" i="17"/>
  <c r="CN54" i="17"/>
  <c r="CL54" i="17"/>
  <c r="CK54" i="17"/>
  <c r="CP49" i="17"/>
  <c r="CN49" i="17"/>
  <c r="CL49" i="17"/>
  <c r="CK49" i="17"/>
  <c r="CP48" i="17"/>
  <c r="CN48" i="17"/>
  <c r="CL48" i="17"/>
  <c r="CK48" i="17"/>
  <c r="CP47" i="17"/>
  <c r="CN47" i="17"/>
  <c r="CL47" i="17"/>
  <c r="CK47" i="17"/>
  <c r="CP46" i="17"/>
  <c r="CN46" i="17"/>
  <c r="CL46" i="17"/>
  <c r="CK46" i="17"/>
  <c r="CP45" i="17"/>
  <c r="CN45" i="17"/>
  <c r="CL45" i="17"/>
  <c r="CK45" i="17"/>
  <c r="CP44" i="17"/>
  <c r="CN44" i="17"/>
  <c r="CL44" i="17"/>
  <c r="CK44" i="17"/>
  <c r="CP43" i="17"/>
  <c r="CN43" i="17"/>
  <c r="CL43" i="17"/>
  <c r="CK43" i="17"/>
  <c r="CP42" i="17"/>
  <c r="CN42" i="17"/>
  <c r="CL42" i="17"/>
  <c r="CK42" i="17"/>
  <c r="CP41" i="17"/>
  <c r="CN41" i="17"/>
  <c r="CL41" i="17"/>
  <c r="CK41" i="17"/>
  <c r="CP40" i="17"/>
  <c r="CP50" i="17" s="1"/>
  <c r="CN40" i="17"/>
  <c r="CL40" i="17"/>
  <c r="CK40" i="17"/>
  <c r="CP35" i="17"/>
  <c r="CN35" i="17"/>
  <c r="CL35" i="17"/>
  <c r="CK35" i="17"/>
  <c r="CP34" i="17"/>
  <c r="CN34" i="17"/>
  <c r="CL34" i="17"/>
  <c r="CK34" i="17"/>
  <c r="CP33" i="17"/>
  <c r="CN33" i="17"/>
  <c r="CL33" i="17"/>
  <c r="CK33" i="17"/>
  <c r="CP32" i="17"/>
  <c r="CN32" i="17"/>
  <c r="CL32" i="17"/>
  <c r="CK32" i="17"/>
  <c r="CP31" i="17"/>
  <c r="CN31" i="17"/>
  <c r="CL31" i="17"/>
  <c r="CK31" i="17"/>
  <c r="CP30" i="17"/>
  <c r="CN30" i="17"/>
  <c r="CL30" i="17"/>
  <c r="CK30" i="17"/>
  <c r="CP29" i="17"/>
  <c r="CN29" i="17"/>
  <c r="CL29" i="17"/>
  <c r="CK29" i="17"/>
  <c r="CP28" i="17"/>
  <c r="CN28" i="17"/>
  <c r="CL28" i="17"/>
  <c r="CK28" i="17"/>
  <c r="CP27" i="17"/>
  <c r="CN27" i="17"/>
  <c r="CL27" i="17"/>
  <c r="CK27" i="17"/>
  <c r="CP26" i="17"/>
  <c r="CN26" i="17"/>
  <c r="CL26" i="17"/>
  <c r="CK26" i="17"/>
  <c r="BW82" i="17"/>
  <c r="BX82" i="17"/>
  <c r="BZ82" i="17"/>
  <c r="CB82" i="17"/>
  <c r="CB88" i="17"/>
  <c r="BZ88" i="17"/>
  <c r="BX88" i="17"/>
  <c r="BW88" i="17"/>
  <c r="CB87" i="17"/>
  <c r="BZ87" i="17"/>
  <c r="BX87" i="17"/>
  <c r="BW87" i="17"/>
  <c r="CB86" i="17"/>
  <c r="BZ86" i="17"/>
  <c r="BX86" i="17"/>
  <c r="BW86" i="17"/>
  <c r="CB85" i="17"/>
  <c r="BZ85" i="17"/>
  <c r="BX85" i="17"/>
  <c r="BW85" i="17"/>
  <c r="CB84" i="17"/>
  <c r="BZ84" i="17"/>
  <c r="BX84" i="17"/>
  <c r="BW84" i="17"/>
  <c r="CB83" i="17"/>
  <c r="BZ83" i="17"/>
  <c r="BX83" i="17"/>
  <c r="BW83" i="17"/>
  <c r="CB77" i="17"/>
  <c r="BZ77" i="17"/>
  <c r="BX77" i="17"/>
  <c r="BW77" i="17"/>
  <c r="CB76" i="17"/>
  <c r="BZ76" i="17"/>
  <c r="BX76" i="17"/>
  <c r="BW76" i="17"/>
  <c r="CB75" i="17"/>
  <c r="BZ75" i="17"/>
  <c r="BX75" i="17"/>
  <c r="BW75" i="17"/>
  <c r="CB74" i="17"/>
  <c r="BZ74" i="17"/>
  <c r="BX74" i="17"/>
  <c r="BW74" i="17"/>
  <c r="CB73" i="17"/>
  <c r="BZ73" i="17"/>
  <c r="BX73" i="17"/>
  <c r="BW73" i="17"/>
  <c r="CB72" i="17"/>
  <c r="BZ72" i="17"/>
  <c r="BX72" i="17"/>
  <c r="BW72" i="17"/>
  <c r="CB71" i="17"/>
  <c r="BZ71" i="17"/>
  <c r="BX71" i="17"/>
  <c r="BW71" i="17"/>
  <c r="CB70" i="17"/>
  <c r="BZ70" i="17"/>
  <c r="BX70" i="17"/>
  <c r="BW70" i="17"/>
  <c r="CB69" i="17"/>
  <c r="BZ69" i="17"/>
  <c r="BX69" i="17"/>
  <c r="BW69" i="17"/>
  <c r="CB68" i="17"/>
  <c r="BZ68" i="17"/>
  <c r="BX68" i="17"/>
  <c r="BW68" i="17"/>
  <c r="CB63" i="17"/>
  <c r="BZ63" i="17"/>
  <c r="BX63" i="17"/>
  <c r="BW63" i="17"/>
  <c r="CB62" i="17"/>
  <c r="BZ62" i="17"/>
  <c r="BX62" i="17"/>
  <c r="BW62" i="17"/>
  <c r="CB61" i="17"/>
  <c r="BZ61" i="17"/>
  <c r="BX61" i="17"/>
  <c r="BW61" i="17"/>
  <c r="CB60" i="17"/>
  <c r="BZ60" i="17"/>
  <c r="BX60" i="17"/>
  <c r="BW60" i="17"/>
  <c r="CB59" i="17"/>
  <c r="BZ59" i="17"/>
  <c r="BX59" i="17"/>
  <c r="BW59" i="17"/>
  <c r="CB58" i="17"/>
  <c r="BZ58" i="17"/>
  <c r="BX58" i="17"/>
  <c r="BW58" i="17"/>
  <c r="CB57" i="17"/>
  <c r="BZ57" i="17"/>
  <c r="BX57" i="17"/>
  <c r="BW57" i="17"/>
  <c r="CB56" i="17"/>
  <c r="BZ56" i="17"/>
  <c r="BX56" i="17"/>
  <c r="BW56" i="17"/>
  <c r="CB55" i="17"/>
  <c r="BZ55" i="17"/>
  <c r="BX55" i="17"/>
  <c r="BW55" i="17"/>
  <c r="CB54" i="17"/>
  <c r="BZ54" i="17"/>
  <c r="BX54" i="17"/>
  <c r="BW54" i="17"/>
  <c r="CB49" i="17"/>
  <c r="BZ49" i="17"/>
  <c r="BX49" i="17"/>
  <c r="BW49" i="17"/>
  <c r="CB48" i="17"/>
  <c r="BZ48" i="17"/>
  <c r="BX48" i="17"/>
  <c r="BW48" i="17"/>
  <c r="CB47" i="17"/>
  <c r="BZ47" i="17"/>
  <c r="BX47" i="17"/>
  <c r="BW47" i="17"/>
  <c r="CB46" i="17"/>
  <c r="BZ46" i="17"/>
  <c r="BX46" i="17"/>
  <c r="BW46" i="17"/>
  <c r="CB45" i="17"/>
  <c r="BZ45" i="17"/>
  <c r="BX45" i="17"/>
  <c r="BW45" i="17"/>
  <c r="CB44" i="17"/>
  <c r="BZ44" i="17"/>
  <c r="BX44" i="17"/>
  <c r="BW44" i="17"/>
  <c r="CB43" i="17"/>
  <c r="BZ43" i="17"/>
  <c r="BX43" i="17"/>
  <c r="BW43" i="17"/>
  <c r="CB42" i="17"/>
  <c r="BZ42" i="17"/>
  <c r="BX42" i="17"/>
  <c r="BW42" i="17"/>
  <c r="CB41" i="17"/>
  <c r="BZ41" i="17"/>
  <c r="BX41" i="17"/>
  <c r="BW41" i="17"/>
  <c r="CB40" i="17"/>
  <c r="BZ40" i="17"/>
  <c r="BX40" i="17"/>
  <c r="BW40" i="17"/>
  <c r="CB35" i="17"/>
  <c r="BZ35" i="17"/>
  <c r="BX35" i="17"/>
  <c r="BW35" i="17"/>
  <c r="CB34" i="17"/>
  <c r="BZ34" i="17"/>
  <c r="BX34" i="17"/>
  <c r="BW34" i="17"/>
  <c r="CB33" i="17"/>
  <c r="BZ33" i="17"/>
  <c r="BX33" i="17"/>
  <c r="BW33" i="17"/>
  <c r="CB32" i="17"/>
  <c r="BZ32" i="17"/>
  <c r="BX32" i="17"/>
  <c r="BW32" i="17"/>
  <c r="CB31" i="17"/>
  <c r="BZ31" i="17"/>
  <c r="BX31" i="17"/>
  <c r="BW31" i="17"/>
  <c r="CB30" i="17"/>
  <c r="BZ30" i="17"/>
  <c r="BX30" i="17"/>
  <c r="BW30" i="17"/>
  <c r="CB29" i="17"/>
  <c r="BZ29" i="17"/>
  <c r="BX29" i="17"/>
  <c r="BW29" i="17"/>
  <c r="CB28" i="17"/>
  <c r="BZ28" i="17"/>
  <c r="BX28" i="17"/>
  <c r="BW28" i="17"/>
  <c r="CB27" i="17"/>
  <c r="BZ27" i="17"/>
  <c r="BX27" i="17"/>
  <c r="BW27" i="17"/>
  <c r="CB26" i="17"/>
  <c r="BZ26" i="17"/>
  <c r="BX26" i="17"/>
  <c r="BW26" i="17"/>
  <c r="BN88" i="17"/>
  <c r="BL88" i="17"/>
  <c r="BJ88" i="17"/>
  <c r="BI88" i="17"/>
  <c r="BN87" i="17"/>
  <c r="BL87" i="17"/>
  <c r="BJ87" i="17"/>
  <c r="BI87" i="17"/>
  <c r="BN86" i="17"/>
  <c r="BL86" i="17"/>
  <c r="BJ86" i="17"/>
  <c r="BI86" i="17"/>
  <c r="BN85" i="17"/>
  <c r="BL85" i="17"/>
  <c r="BJ85" i="17"/>
  <c r="BI85" i="17"/>
  <c r="BN84" i="17"/>
  <c r="BL84" i="17"/>
  <c r="BJ84" i="17"/>
  <c r="BI84" i="17"/>
  <c r="BN83" i="17"/>
  <c r="BL83" i="17"/>
  <c r="BJ83" i="17"/>
  <c r="BI83" i="17"/>
  <c r="BN82" i="17"/>
  <c r="BL82" i="17"/>
  <c r="BJ82" i="17"/>
  <c r="BI82" i="17"/>
  <c r="BN77" i="17"/>
  <c r="BL77" i="17"/>
  <c r="BJ77" i="17"/>
  <c r="BI77" i="17"/>
  <c r="BN76" i="17"/>
  <c r="BL76" i="17"/>
  <c r="BJ76" i="17"/>
  <c r="BI76" i="17"/>
  <c r="BN75" i="17"/>
  <c r="BL75" i="17"/>
  <c r="BJ75" i="17"/>
  <c r="BI75" i="17"/>
  <c r="BN74" i="17"/>
  <c r="BL74" i="17"/>
  <c r="BJ74" i="17"/>
  <c r="BI74" i="17"/>
  <c r="BN73" i="17"/>
  <c r="BL73" i="17"/>
  <c r="BJ73" i="17"/>
  <c r="BI73" i="17"/>
  <c r="BN72" i="17"/>
  <c r="BL72" i="17"/>
  <c r="BJ72" i="17"/>
  <c r="BI72" i="17"/>
  <c r="BN71" i="17"/>
  <c r="BL71" i="17"/>
  <c r="BJ71" i="17"/>
  <c r="BI71" i="17"/>
  <c r="BN70" i="17"/>
  <c r="BL70" i="17"/>
  <c r="BJ70" i="17"/>
  <c r="BI70" i="17"/>
  <c r="BN69" i="17"/>
  <c r="BL69" i="17"/>
  <c r="BJ69" i="17"/>
  <c r="BI69" i="17"/>
  <c r="BN68" i="17"/>
  <c r="BL68" i="17"/>
  <c r="BL78" i="17" s="1"/>
  <c r="BJ68" i="17"/>
  <c r="BJ78" i="17" s="1"/>
  <c r="BI68" i="17"/>
  <c r="BI78" i="17" s="1"/>
  <c r="BN63" i="17"/>
  <c r="BL63" i="17"/>
  <c r="BJ63" i="17"/>
  <c r="BI63" i="17"/>
  <c r="BN62" i="17"/>
  <c r="BL62" i="17"/>
  <c r="BJ62" i="17"/>
  <c r="BI62" i="17"/>
  <c r="BN61" i="17"/>
  <c r="BL61" i="17"/>
  <c r="BJ61" i="17"/>
  <c r="BI61" i="17"/>
  <c r="BN60" i="17"/>
  <c r="BL60" i="17"/>
  <c r="BJ60" i="17"/>
  <c r="BI60" i="17"/>
  <c r="BN59" i="17"/>
  <c r="BL59" i="17"/>
  <c r="BJ59" i="17"/>
  <c r="BI59" i="17"/>
  <c r="BN58" i="17"/>
  <c r="BL58" i="17"/>
  <c r="BJ58" i="17"/>
  <c r="BI58" i="17"/>
  <c r="BN57" i="17"/>
  <c r="BL57" i="17"/>
  <c r="BJ57" i="17"/>
  <c r="BI57" i="17"/>
  <c r="BN56" i="17"/>
  <c r="BL56" i="17"/>
  <c r="BJ56" i="17"/>
  <c r="BI56" i="17"/>
  <c r="BN55" i="17"/>
  <c r="BL55" i="17"/>
  <c r="BJ55" i="17"/>
  <c r="BI55" i="17"/>
  <c r="BN54" i="17"/>
  <c r="BL54" i="17"/>
  <c r="BJ54" i="17"/>
  <c r="BI54" i="17"/>
  <c r="BN49" i="17"/>
  <c r="BL49" i="17"/>
  <c r="BJ49" i="17"/>
  <c r="BI49" i="17"/>
  <c r="BN48" i="17"/>
  <c r="BL48" i="17"/>
  <c r="BJ48" i="17"/>
  <c r="BI48" i="17"/>
  <c r="BN47" i="17"/>
  <c r="BL47" i="17"/>
  <c r="BJ47" i="17"/>
  <c r="BI47" i="17"/>
  <c r="BN46" i="17"/>
  <c r="BL46" i="17"/>
  <c r="BJ46" i="17"/>
  <c r="BI46" i="17"/>
  <c r="BN45" i="17"/>
  <c r="BL45" i="17"/>
  <c r="BJ45" i="17"/>
  <c r="BI45" i="17"/>
  <c r="BN44" i="17"/>
  <c r="BL44" i="17"/>
  <c r="BJ44" i="17"/>
  <c r="BI44" i="17"/>
  <c r="BN43" i="17"/>
  <c r="BL43" i="17"/>
  <c r="BJ43" i="17"/>
  <c r="BI43" i="17"/>
  <c r="BN42" i="17"/>
  <c r="BL42" i="17"/>
  <c r="BJ42" i="17"/>
  <c r="BI42" i="17"/>
  <c r="BN41" i="17"/>
  <c r="BL41" i="17"/>
  <c r="BJ41" i="17"/>
  <c r="BI41" i="17"/>
  <c r="BN40" i="17"/>
  <c r="BL40" i="17"/>
  <c r="BL50" i="17" s="1"/>
  <c r="BJ40" i="17"/>
  <c r="BJ50" i="17" s="1"/>
  <c r="BI40" i="17"/>
  <c r="BN35" i="17"/>
  <c r="BL35" i="17"/>
  <c r="BJ35" i="17"/>
  <c r="BI35" i="17"/>
  <c r="BN34" i="17"/>
  <c r="BL34" i="17"/>
  <c r="BJ34" i="17"/>
  <c r="BI34" i="17"/>
  <c r="BN33" i="17"/>
  <c r="BL33" i="17"/>
  <c r="BJ33" i="17"/>
  <c r="BI33" i="17"/>
  <c r="BN32" i="17"/>
  <c r="BL32" i="17"/>
  <c r="BJ32" i="17"/>
  <c r="BI32" i="17"/>
  <c r="BN31" i="17"/>
  <c r="BL31" i="17"/>
  <c r="BJ31" i="17"/>
  <c r="BI31" i="17"/>
  <c r="BN30" i="17"/>
  <c r="BL30" i="17"/>
  <c r="BJ30" i="17"/>
  <c r="BI30" i="17"/>
  <c r="BN29" i="17"/>
  <c r="BL29" i="17"/>
  <c r="BJ29" i="17"/>
  <c r="BI29" i="17"/>
  <c r="BN28" i="17"/>
  <c r="BL28" i="17"/>
  <c r="BJ28" i="17"/>
  <c r="BI28" i="17"/>
  <c r="BN27" i="17"/>
  <c r="BL27" i="17"/>
  <c r="BJ27" i="17"/>
  <c r="BI27" i="17"/>
  <c r="BN26" i="17"/>
  <c r="BL26" i="17"/>
  <c r="BL36" i="17" s="1"/>
  <c r="BJ26" i="17"/>
  <c r="BI26" i="17"/>
  <c r="AU83" i="17"/>
  <c r="AV83" i="17"/>
  <c r="AX83" i="17"/>
  <c r="AZ83" i="17"/>
  <c r="AU84" i="17"/>
  <c r="AV84" i="17"/>
  <c r="AX84" i="17"/>
  <c r="AZ84" i="17"/>
  <c r="AU85" i="17"/>
  <c r="AV85" i="17"/>
  <c r="AX85" i="17"/>
  <c r="AZ85" i="17"/>
  <c r="AU86" i="17"/>
  <c r="AV86" i="17"/>
  <c r="AX86" i="17"/>
  <c r="AZ86" i="17"/>
  <c r="AU87" i="17"/>
  <c r="AV87" i="17"/>
  <c r="AX87" i="17"/>
  <c r="AZ87" i="17"/>
  <c r="AU88" i="17"/>
  <c r="AV88" i="17"/>
  <c r="AX88" i="17"/>
  <c r="AZ88" i="17"/>
  <c r="AZ82" i="17"/>
  <c r="AX82" i="17"/>
  <c r="AV82" i="17"/>
  <c r="AU82" i="17"/>
  <c r="AZ77" i="17"/>
  <c r="AX77" i="17"/>
  <c r="AV77" i="17"/>
  <c r="AU77" i="17"/>
  <c r="AZ76" i="17"/>
  <c r="AX76" i="17"/>
  <c r="AV76" i="17"/>
  <c r="AU76" i="17"/>
  <c r="AZ75" i="17"/>
  <c r="AX75" i="17"/>
  <c r="AV75" i="17"/>
  <c r="AU75" i="17"/>
  <c r="AZ74" i="17"/>
  <c r="AX74" i="17"/>
  <c r="AV74" i="17"/>
  <c r="AU74" i="17"/>
  <c r="AZ73" i="17"/>
  <c r="AX73" i="17"/>
  <c r="AV73" i="17"/>
  <c r="AU73" i="17"/>
  <c r="AZ72" i="17"/>
  <c r="AX72" i="17"/>
  <c r="AV72" i="17"/>
  <c r="AU72" i="17"/>
  <c r="AZ71" i="17"/>
  <c r="AX71" i="17"/>
  <c r="AV71" i="17"/>
  <c r="AU71" i="17"/>
  <c r="AZ70" i="17"/>
  <c r="AX70" i="17"/>
  <c r="AV70" i="17"/>
  <c r="AU70" i="17"/>
  <c r="AZ69" i="17"/>
  <c r="AX69" i="17"/>
  <c r="AV69" i="17"/>
  <c r="AU69" i="17"/>
  <c r="AZ68" i="17"/>
  <c r="AX68" i="17"/>
  <c r="AV68" i="17"/>
  <c r="AU68" i="17"/>
  <c r="AZ63" i="17"/>
  <c r="AX63" i="17"/>
  <c r="AV63" i="17"/>
  <c r="AU63" i="17"/>
  <c r="AZ62" i="17"/>
  <c r="AX62" i="17"/>
  <c r="AV62" i="17"/>
  <c r="AU62" i="17"/>
  <c r="AZ61" i="17"/>
  <c r="AX61" i="17"/>
  <c r="AV61" i="17"/>
  <c r="AU61" i="17"/>
  <c r="AZ60" i="17"/>
  <c r="AX60" i="17"/>
  <c r="AV60" i="17"/>
  <c r="AU60" i="17"/>
  <c r="AZ59" i="17"/>
  <c r="AX59" i="17"/>
  <c r="AV59" i="17"/>
  <c r="AU59" i="17"/>
  <c r="AZ58" i="17"/>
  <c r="AX58" i="17"/>
  <c r="AV58" i="17"/>
  <c r="AU58" i="17"/>
  <c r="AZ57" i="17"/>
  <c r="AX57" i="17"/>
  <c r="AV57" i="17"/>
  <c r="AU57" i="17"/>
  <c r="AZ56" i="17"/>
  <c r="AX56" i="17"/>
  <c r="AV56" i="17"/>
  <c r="AU56" i="17"/>
  <c r="AZ55" i="17"/>
  <c r="AX55" i="17"/>
  <c r="AV55" i="17"/>
  <c r="AU55" i="17"/>
  <c r="AZ54" i="17"/>
  <c r="AX54" i="17"/>
  <c r="AV54" i="17"/>
  <c r="AU54" i="17"/>
  <c r="AZ49" i="17"/>
  <c r="AX49" i="17"/>
  <c r="AV49" i="17"/>
  <c r="AU49" i="17"/>
  <c r="AZ48" i="17"/>
  <c r="AX48" i="17"/>
  <c r="AV48" i="17"/>
  <c r="AU48" i="17"/>
  <c r="AZ47" i="17"/>
  <c r="AX47" i="17"/>
  <c r="AV47" i="17"/>
  <c r="AU47" i="17"/>
  <c r="AZ46" i="17"/>
  <c r="AX46" i="17"/>
  <c r="AV46" i="17"/>
  <c r="AU46" i="17"/>
  <c r="AZ45" i="17"/>
  <c r="AX45" i="17"/>
  <c r="AV45" i="17"/>
  <c r="AU45" i="17"/>
  <c r="AZ44" i="17"/>
  <c r="AX44" i="17"/>
  <c r="AV44" i="17"/>
  <c r="AU44" i="17"/>
  <c r="AZ43" i="17"/>
  <c r="AX43" i="17"/>
  <c r="AV43" i="17"/>
  <c r="AU43" i="17"/>
  <c r="AZ42" i="17"/>
  <c r="AX42" i="17"/>
  <c r="AV42" i="17"/>
  <c r="AU42" i="17"/>
  <c r="AZ41" i="17"/>
  <c r="AX41" i="17"/>
  <c r="AV41" i="17"/>
  <c r="AU41" i="17"/>
  <c r="AZ40" i="17"/>
  <c r="AX40" i="17"/>
  <c r="AV40" i="17"/>
  <c r="AU40" i="17"/>
  <c r="AZ35" i="17"/>
  <c r="AX35" i="17"/>
  <c r="AV35" i="17"/>
  <c r="AU35" i="17"/>
  <c r="AZ34" i="17"/>
  <c r="AX34" i="17"/>
  <c r="AV34" i="17"/>
  <c r="AU34" i="17"/>
  <c r="AZ33" i="17"/>
  <c r="AX33" i="17"/>
  <c r="AV33" i="17"/>
  <c r="AU33" i="17"/>
  <c r="AZ32" i="17"/>
  <c r="AX32" i="17"/>
  <c r="AV32" i="17"/>
  <c r="AU32" i="17"/>
  <c r="AZ31" i="17"/>
  <c r="AX31" i="17"/>
  <c r="AV31" i="17"/>
  <c r="AU31" i="17"/>
  <c r="AZ30" i="17"/>
  <c r="AX30" i="17"/>
  <c r="AV30" i="17"/>
  <c r="AU30" i="17"/>
  <c r="AZ29" i="17"/>
  <c r="AX29" i="17"/>
  <c r="AV29" i="17"/>
  <c r="AU29" i="17"/>
  <c r="AZ28" i="17"/>
  <c r="AX28" i="17"/>
  <c r="AV28" i="17"/>
  <c r="AU28" i="17"/>
  <c r="AZ27" i="17"/>
  <c r="AX27" i="17"/>
  <c r="AV27" i="17"/>
  <c r="AU27" i="17"/>
  <c r="AZ26" i="17"/>
  <c r="AX26" i="17"/>
  <c r="AV26" i="17"/>
  <c r="AU26" i="17"/>
  <c r="AG83" i="17"/>
  <c r="AH83" i="17"/>
  <c r="AJ83" i="17"/>
  <c r="AL83" i="17"/>
  <c r="AG84" i="17"/>
  <c r="AH84" i="17"/>
  <c r="AJ84" i="17"/>
  <c r="AL84" i="17"/>
  <c r="AG85" i="17"/>
  <c r="AH85" i="17"/>
  <c r="AJ85" i="17"/>
  <c r="AL85" i="17"/>
  <c r="AG86" i="17"/>
  <c r="AH86" i="17"/>
  <c r="AJ86" i="17"/>
  <c r="AL86" i="17"/>
  <c r="AG87" i="17"/>
  <c r="AH87" i="17"/>
  <c r="AJ87" i="17"/>
  <c r="AL87" i="17"/>
  <c r="AG88" i="17"/>
  <c r="AH88" i="17"/>
  <c r="AJ88" i="17"/>
  <c r="AL88" i="17"/>
  <c r="AL82" i="17"/>
  <c r="AJ82" i="17"/>
  <c r="AH82" i="17"/>
  <c r="AG82" i="17"/>
  <c r="AL77" i="17"/>
  <c r="AJ77" i="17"/>
  <c r="AH77" i="17"/>
  <c r="AG77" i="17"/>
  <c r="AL76" i="17"/>
  <c r="AJ76" i="17"/>
  <c r="AH76" i="17"/>
  <c r="AG76" i="17"/>
  <c r="AL75" i="17"/>
  <c r="AJ75" i="17"/>
  <c r="AH75" i="17"/>
  <c r="AG75" i="17"/>
  <c r="AL74" i="17"/>
  <c r="AJ74" i="17"/>
  <c r="AH74" i="17"/>
  <c r="AG74" i="17"/>
  <c r="AL73" i="17"/>
  <c r="AJ73" i="17"/>
  <c r="AH73" i="17"/>
  <c r="AG73" i="17"/>
  <c r="AL72" i="17"/>
  <c r="AJ72" i="17"/>
  <c r="AH72" i="17"/>
  <c r="AG72" i="17"/>
  <c r="AL71" i="17"/>
  <c r="AJ71" i="17"/>
  <c r="AH71" i="17"/>
  <c r="AG71" i="17"/>
  <c r="AL70" i="17"/>
  <c r="AJ70" i="17"/>
  <c r="AH70" i="17"/>
  <c r="AG70" i="17"/>
  <c r="AL69" i="17"/>
  <c r="AJ69" i="17"/>
  <c r="AH69" i="17"/>
  <c r="AG69" i="17"/>
  <c r="AL68" i="17"/>
  <c r="AJ68" i="17"/>
  <c r="AH68" i="17"/>
  <c r="AG68" i="17"/>
  <c r="AL63" i="17"/>
  <c r="AJ63" i="17"/>
  <c r="AH63" i="17"/>
  <c r="AG63" i="17"/>
  <c r="AL62" i="17"/>
  <c r="AJ62" i="17"/>
  <c r="AH62" i="17"/>
  <c r="AG62" i="17"/>
  <c r="AL61" i="17"/>
  <c r="AJ61" i="17"/>
  <c r="AH61" i="17"/>
  <c r="AG61" i="17"/>
  <c r="AL60" i="17"/>
  <c r="AJ60" i="17"/>
  <c r="AH60" i="17"/>
  <c r="AG60" i="17"/>
  <c r="AL59" i="17"/>
  <c r="AJ59" i="17"/>
  <c r="AH59" i="17"/>
  <c r="AG59" i="17"/>
  <c r="AL58" i="17"/>
  <c r="AJ58" i="17"/>
  <c r="AH58" i="17"/>
  <c r="AG58" i="17"/>
  <c r="AL57" i="17"/>
  <c r="AJ57" i="17"/>
  <c r="AH57" i="17"/>
  <c r="AG57" i="17"/>
  <c r="AL56" i="17"/>
  <c r="AJ56" i="17"/>
  <c r="AH56" i="17"/>
  <c r="AG56" i="17"/>
  <c r="AL55" i="17"/>
  <c r="AJ55" i="17"/>
  <c r="AH55" i="17"/>
  <c r="AG55" i="17"/>
  <c r="AL54" i="17"/>
  <c r="AJ54" i="17"/>
  <c r="AH54" i="17"/>
  <c r="AG54" i="17"/>
  <c r="AL49" i="17"/>
  <c r="AJ49" i="17"/>
  <c r="AH49" i="17"/>
  <c r="AG49" i="17"/>
  <c r="AL48" i="17"/>
  <c r="AJ48" i="17"/>
  <c r="AH48" i="17"/>
  <c r="AG48" i="17"/>
  <c r="AL47" i="17"/>
  <c r="AJ47" i="17"/>
  <c r="AH47" i="17"/>
  <c r="AG47" i="17"/>
  <c r="AL46" i="17"/>
  <c r="AJ46" i="17"/>
  <c r="AH46" i="17"/>
  <c r="AG46" i="17"/>
  <c r="AL45" i="17"/>
  <c r="AJ45" i="17"/>
  <c r="AH45" i="17"/>
  <c r="AG45" i="17"/>
  <c r="AL44" i="17"/>
  <c r="AJ44" i="17"/>
  <c r="AH44" i="17"/>
  <c r="AG44" i="17"/>
  <c r="AL43" i="17"/>
  <c r="AJ43" i="17"/>
  <c r="AH43" i="17"/>
  <c r="AG43" i="17"/>
  <c r="AL42" i="17"/>
  <c r="AJ42" i="17"/>
  <c r="AH42" i="17"/>
  <c r="AG42" i="17"/>
  <c r="AL41" i="17"/>
  <c r="AJ41" i="17"/>
  <c r="AH41" i="17"/>
  <c r="AG41" i="17"/>
  <c r="AL40" i="17"/>
  <c r="AJ40" i="17"/>
  <c r="AH40" i="17"/>
  <c r="AG40" i="17"/>
  <c r="AL35" i="17"/>
  <c r="AJ35" i="17"/>
  <c r="AH35" i="17"/>
  <c r="AG35" i="17"/>
  <c r="AL34" i="17"/>
  <c r="AJ34" i="17"/>
  <c r="AH34" i="17"/>
  <c r="AG34" i="17"/>
  <c r="AL33" i="17"/>
  <c r="AJ33" i="17"/>
  <c r="AH33" i="17"/>
  <c r="AG33" i="17"/>
  <c r="AL32" i="17"/>
  <c r="AJ32" i="17"/>
  <c r="AH32" i="17"/>
  <c r="AG32" i="17"/>
  <c r="AL31" i="17"/>
  <c r="AJ31" i="17"/>
  <c r="AH31" i="17"/>
  <c r="AG31" i="17"/>
  <c r="AL30" i="17"/>
  <c r="AJ30" i="17"/>
  <c r="AH30" i="17"/>
  <c r="AG30" i="17"/>
  <c r="AL29" i="17"/>
  <c r="AJ29" i="17"/>
  <c r="AH29" i="17"/>
  <c r="AG29" i="17"/>
  <c r="AL28" i="17"/>
  <c r="AJ28" i="17"/>
  <c r="AH28" i="17"/>
  <c r="AG28" i="17"/>
  <c r="AL27" i="17"/>
  <c r="AJ27" i="17"/>
  <c r="AH27" i="17"/>
  <c r="AG27" i="17"/>
  <c r="AL26" i="17"/>
  <c r="AJ26" i="17"/>
  <c r="AH26" i="17"/>
  <c r="AG26" i="17"/>
  <c r="T83" i="17"/>
  <c r="S83" i="17"/>
  <c r="V83" i="17"/>
  <c r="X83" i="17"/>
  <c r="S84" i="17"/>
  <c r="T84" i="17"/>
  <c r="V84" i="17"/>
  <c r="X84" i="17"/>
  <c r="S85" i="17"/>
  <c r="T85" i="17"/>
  <c r="V85" i="17"/>
  <c r="X85" i="17"/>
  <c r="S86" i="17"/>
  <c r="T86" i="17"/>
  <c r="V86" i="17"/>
  <c r="X86" i="17"/>
  <c r="S87" i="17"/>
  <c r="T87" i="17"/>
  <c r="V87" i="17"/>
  <c r="X87" i="17"/>
  <c r="S88" i="17"/>
  <c r="T88" i="17"/>
  <c r="V88" i="17"/>
  <c r="X88" i="17"/>
  <c r="X82" i="17"/>
  <c r="V82" i="17"/>
  <c r="T82" i="17"/>
  <c r="S82" i="17"/>
  <c r="X77" i="17"/>
  <c r="V77" i="17"/>
  <c r="T77" i="17"/>
  <c r="S77" i="17"/>
  <c r="X76" i="17"/>
  <c r="V76" i="17"/>
  <c r="T76" i="17"/>
  <c r="S76" i="17"/>
  <c r="X75" i="17"/>
  <c r="V75" i="17"/>
  <c r="T75" i="17"/>
  <c r="S75" i="17"/>
  <c r="X74" i="17"/>
  <c r="V74" i="17"/>
  <c r="T74" i="17"/>
  <c r="S74" i="17"/>
  <c r="X73" i="17"/>
  <c r="V73" i="17"/>
  <c r="T73" i="17"/>
  <c r="S73" i="17"/>
  <c r="X72" i="17"/>
  <c r="V72" i="17"/>
  <c r="T72" i="17"/>
  <c r="S72" i="17"/>
  <c r="X71" i="17"/>
  <c r="V71" i="17"/>
  <c r="T71" i="17"/>
  <c r="S71" i="17"/>
  <c r="X70" i="17"/>
  <c r="V70" i="17"/>
  <c r="T70" i="17"/>
  <c r="S70" i="17"/>
  <c r="X69" i="17"/>
  <c r="V69" i="17"/>
  <c r="T69" i="17"/>
  <c r="S69" i="17"/>
  <c r="X68" i="17"/>
  <c r="X78" i="17" s="1"/>
  <c r="V68" i="17"/>
  <c r="T68" i="17"/>
  <c r="S68" i="17"/>
  <c r="X63" i="17"/>
  <c r="V63" i="17"/>
  <c r="T63" i="17"/>
  <c r="S63" i="17"/>
  <c r="X62" i="17"/>
  <c r="V62" i="17"/>
  <c r="T62" i="17"/>
  <c r="S62" i="17"/>
  <c r="X61" i="17"/>
  <c r="V61" i="17"/>
  <c r="T61" i="17"/>
  <c r="S61" i="17"/>
  <c r="X60" i="17"/>
  <c r="V60" i="17"/>
  <c r="T60" i="17"/>
  <c r="S60" i="17"/>
  <c r="X59" i="17"/>
  <c r="V59" i="17"/>
  <c r="T59" i="17"/>
  <c r="S59" i="17"/>
  <c r="X58" i="17"/>
  <c r="V58" i="17"/>
  <c r="T58" i="17"/>
  <c r="S58" i="17"/>
  <c r="X57" i="17"/>
  <c r="V57" i="17"/>
  <c r="T57" i="17"/>
  <c r="S57" i="17"/>
  <c r="X56" i="17"/>
  <c r="V56" i="17"/>
  <c r="T56" i="17"/>
  <c r="S56" i="17"/>
  <c r="X55" i="17"/>
  <c r="V55" i="17"/>
  <c r="T55" i="17"/>
  <c r="S55" i="17"/>
  <c r="X54" i="17"/>
  <c r="V54" i="17"/>
  <c r="T54" i="17"/>
  <c r="S54" i="17"/>
  <c r="X49" i="17"/>
  <c r="V49" i="17"/>
  <c r="T49" i="17"/>
  <c r="S49" i="17"/>
  <c r="X48" i="17"/>
  <c r="V48" i="17"/>
  <c r="T48" i="17"/>
  <c r="S48" i="17"/>
  <c r="X47" i="17"/>
  <c r="V47" i="17"/>
  <c r="T47" i="17"/>
  <c r="S47" i="17"/>
  <c r="X46" i="17"/>
  <c r="V46" i="17"/>
  <c r="T46" i="17"/>
  <c r="S46" i="17"/>
  <c r="X45" i="17"/>
  <c r="V45" i="17"/>
  <c r="T45" i="17"/>
  <c r="S45" i="17"/>
  <c r="X44" i="17"/>
  <c r="V44" i="17"/>
  <c r="T44" i="17"/>
  <c r="S44" i="17"/>
  <c r="X43" i="17"/>
  <c r="V43" i="17"/>
  <c r="T43" i="17"/>
  <c r="S43" i="17"/>
  <c r="X42" i="17"/>
  <c r="V42" i="17"/>
  <c r="T42" i="17"/>
  <c r="S42" i="17"/>
  <c r="X41" i="17"/>
  <c r="V41" i="17"/>
  <c r="T41" i="17"/>
  <c r="S41" i="17"/>
  <c r="X40" i="17"/>
  <c r="X50" i="17" s="1"/>
  <c r="V40" i="17"/>
  <c r="T40" i="17"/>
  <c r="S40" i="17"/>
  <c r="X35" i="17"/>
  <c r="V35" i="17"/>
  <c r="T35" i="17"/>
  <c r="S35" i="17"/>
  <c r="X34" i="17"/>
  <c r="V34" i="17"/>
  <c r="T34" i="17"/>
  <c r="S34" i="17"/>
  <c r="X33" i="17"/>
  <c r="V33" i="17"/>
  <c r="T33" i="17"/>
  <c r="S33" i="17"/>
  <c r="X32" i="17"/>
  <c r="V32" i="17"/>
  <c r="T32" i="17"/>
  <c r="S32" i="17"/>
  <c r="X31" i="17"/>
  <c r="V31" i="17"/>
  <c r="T31" i="17"/>
  <c r="S31" i="17"/>
  <c r="X30" i="17"/>
  <c r="V30" i="17"/>
  <c r="T30" i="17"/>
  <c r="S30" i="17"/>
  <c r="X29" i="17"/>
  <c r="V29" i="17"/>
  <c r="T29" i="17"/>
  <c r="S29" i="17"/>
  <c r="X28" i="17"/>
  <c r="V28" i="17"/>
  <c r="T28" i="17"/>
  <c r="S28" i="17"/>
  <c r="X27" i="17"/>
  <c r="V27" i="17"/>
  <c r="T27" i="17"/>
  <c r="S27" i="17"/>
  <c r="X26" i="17"/>
  <c r="V26" i="17"/>
  <c r="T26" i="17"/>
  <c r="S26" i="17"/>
  <c r="CP21" i="17"/>
  <c r="CP20" i="17"/>
  <c r="CP19" i="17"/>
  <c r="CP18" i="17"/>
  <c r="CP17" i="17"/>
  <c r="CP16" i="17"/>
  <c r="CP15" i="17"/>
  <c r="CP14" i="17"/>
  <c r="CP13" i="17"/>
  <c r="CP12" i="17"/>
  <c r="CB21" i="17"/>
  <c r="CB20" i="17"/>
  <c r="CB19" i="17"/>
  <c r="CB18" i="17"/>
  <c r="CB17" i="17"/>
  <c r="CB16" i="17"/>
  <c r="CB15" i="17"/>
  <c r="CB14" i="17"/>
  <c r="CB13" i="17"/>
  <c r="CB12" i="17"/>
  <c r="BN21" i="17"/>
  <c r="BN20" i="17"/>
  <c r="BN19" i="17"/>
  <c r="BN18" i="17"/>
  <c r="BN17" i="17"/>
  <c r="BN16" i="17"/>
  <c r="BN15" i="17"/>
  <c r="BN14" i="17"/>
  <c r="BN13" i="17"/>
  <c r="BN12" i="17"/>
  <c r="AZ21" i="17"/>
  <c r="AZ20" i="17"/>
  <c r="AZ19" i="17"/>
  <c r="AZ18" i="17"/>
  <c r="AZ17" i="17"/>
  <c r="AZ16" i="17"/>
  <c r="AZ15" i="17"/>
  <c r="AZ14" i="17"/>
  <c r="AZ13" i="17"/>
  <c r="AZ12" i="17"/>
  <c r="AL21" i="17"/>
  <c r="AL20" i="17"/>
  <c r="AL19" i="17"/>
  <c r="AL18" i="17"/>
  <c r="AL17" i="17"/>
  <c r="AL16" i="17"/>
  <c r="AL15" i="17"/>
  <c r="AL14" i="17"/>
  <c r="AL13" i="17"/>
  <c r="AL12" i="17"/>
  <c r="X21" i="17"/>
  <c r="X20" i="17"/>
  <c r="X19" i="17"/>
  <c r="X18" i="17"/>
  <c r="X17" i="17"/>
  <c r="X16" i="17"/>
  <c r="X15" i="17"/>
  <c r="X14" i="17"/>
  <c r="X13" i="17"/>
  <c r="X12" i="17"/>
  <c r="J13" i="17"/>
  <c r="J14" i="17"/>
  <c r="J15" i="17"/>
  <c r="J16" i="17"/>
  <c r="J17" i="17"/>
  <c r="J18" i="17"/>
  <c r="J19" i="17"/>
  <c r="J20" i="17"/>
  <c r="J21" i="17"/>
  <c r="J12" i="17"/>
  <c r="M52" i="9" l="1"/>
  <c r="M57" i="9"/>
  <c r="K17" i="9"/>
  <c r="I18" i="9"/>
  <c r="BN36" i="17"/>
  <c r="BN78" i="17"/>
  <c r="AH78" i="17"/>
  <c r="AJ50" i="17"/>
  <c r="AJ64" i="17"/>
  <c r="AJ78" i="17"/>
  <c r="AL36" i="17"/>
  <c r="AL50" i="17"/>
  <c r="AL78" i="17"/>
  <c r="BW50" i="17"/>
  <c r="BW78" i="17"/>
  <c r="BX78" i="17"/>
  <c r="BZ36" i="17"/>
  <c r="BZ78" i="17"/>
  <c r="CB36" i="17"/>
  <c r="CB50" i="17"/>
  <c r="CB78" i="17"/>
  <c r="AU50" i="17"/>
  <c r="AU64" i="17"/>
  <c r="AU78" i="17"/>
  <c r="AV50" i="17"/>
  <c r="AX36" i="17"/>
  <c r="AX50" i="17"/>
  <c r="AZ36" i="17"/>
  <c r="AZ64" i="17"/>
  <c r="AZ78" i="17"/>
  <c r="CK50" i="17"/>
  <c r="CK78" i="17"/>
  <c r="T50" i="17"/>
  <c r="T78" i="17"/>
  <c r="CL36" i="17"/>
  <c r="CL50" i="17"/>
  <c r="CL64" i="17"/>
  <c r="CL78" i="17"/>
  <c r="CL89" i="17"/>
  <c r="V78" i="17"/>
  <c r="CN50" i="17"/>
  <c r="CN64" i="17"/>
  <c r="CN78" i="17"/>
  <c r="T144" i="10"/>
  <c r="O167" i="10"/>
  <c r="O144" i="10"/>
  <c r="O154" i="10" s="1"/>
  <c r="P144" i="10"/>
  <c r="S144" i="10"/>
  <c r="AD197" i="10"/>
  <c r="AC197" i="10"/>
  <c r="AG197" i="10"/>
  <c r="AB197" i="10"/>
  <c r="AB206" i="10" s="1"/>
  <c r="AF197" i="10"/>
  <c r="AF206" i="10" s="1"/>
  <c r="Z197" i="10"/>
  <c r="AG147" i="10"/>
  <c r="AB147" i="10"/>
  <c r="AB154" i="10" s="1"/>
  <c r="AE147" i="10"/>
  <c r="AA147" i="10"/>
  <c r="M144" i="10"/>
  <c r="M154" i="10" s="1"/>
  <c r="Q144" i="10"/>
  <c r="N144" i="10"/>
  <c r="R187" i="10"/>
  <c r="Q187" i="10"/>
  <c r="T187" i="10"/>
  <c r="P187" i="10"/>
  <c r="S187" i="10"/>
  <c r="O187" i="10"/>
  <c r="O193" i="10" s="1"/>
  <c r="BN89" i="17"/>
  <c r="Z212" i="10"/>
  <c r="R212" i="10"/>
  <c r="N212" i="10"/>
  <c r="N216" i="10" s="1"/>
  <c r="T212" i="10"/>
  <c r="O146" i="10"/>
  <c r="AB200" i="10"/>
  <c r="S201" i="10"/>
  <c r="O201" i="10"/>
  <c r="Q201" i="10"/>
  <c r="M201" i="10"/>
  <c r="M206" i="10" s="1"/>
  <c r="T201" i="10"/>
  <c r="T206" i="10" s="1"/>
  <c r="AF215" i="10"/>
  <c r="AB215" i="10"/>
  <c r="AF213" i="10"/>
  <c r="AB213" i="10"/>
  <c r="AF211" i="10"/>
  <c r="AB211" i="10"/>
  <c r="AE215" i="10"/>
  <c r="AA215" i="10"/>
  <c r="AE213" i="10"/>
  <c r="AE211" i="10"/>
  <c r="AA211" i="10"/>
  <c r="AA213" i="10"/>
  <c r="AD215" i="10"/>
  <c r="AD214" i="10"/>
  <c r="AD213" i="10"/>
  <c r="AD212" i="10"/>
  <c r="AD211" i="10"/>
  <c r="AD210" i="10"/>
  <c r="AC209" i="10"/>
  <c r="AG209" i="10"/>
  <c r="Z209" i="10"/>
  <c r="Z216" i="10" s="1"/>
  <c r="AD209" i="10"/>
  <c r="AA209" i="10"/>
  <c r="AD200" i="10"/>
  <c r="AD206" i="10" s="1"/>
  <c r="Z200" i="10"/>
  <c r="AG198" i="10"/>
  <c r="AB198" i="10"/>
  <c r="AG200" i="10"/>
  <c r="AG199" i="10"/>
  <c r="AE198" i="10"/>
  <c r="AE197" i="10"/>
  <c r="AC193" i="10"/>
  <c r="AB167" i="10"/>
  <c r="AF144" i="10"/>
  <c r="AC144" i="10"/>
  <c r="Z144" i="10"/>
  <c r="AD144" i="10"/>
  <c r="AD154" i="10" s="1"/>
  <c r="AA144" i="10"/>
  <c r="AE144" i="10"/>
  <c r="AE154" i="10" s="1"/>
  <c r="P209" i="10"/>
  <c r="Q209" i="10"/>
  <c r="T196" i="10"/>
  <c r="S196" i="10"/>
  <c r="S206" i="10" s="1"/>
  <c r="R186" i="10"/>
  <c r="N186" i="10"/>
  <c r="N193" i="10" s="1"/>
  <c r="T186" i="10"/>
  <c r="P186" i="10"/>
  <c r="S186" i="10"/>
  <c r="T173" i="10"/>
  <c r="P173" i="10"/>
  <c r="R173" i="10"/>
  <c r="N173" i="10"/>
  <c r="Q173" i="10"/>
  <c r="R170" i="10"/>
  <c r="T146" i="10"/>
  <c r="M146" i="10"/>
  <c r="S146" i="10"/>
  <c r="M209" i="10"/>
  <c r="M216" i="10" s="1"/>
  <c r="Q196" i="10"/>
  <c r="N196" i="10"/>
  <c r="R196" i="10"/>
  <c r="Q184" i="10"/>
  <c r="M184" i="10"/>
  <c r="M193" i="10" s="1"/>
  <c r="T184" i="10"/>
  <c r="P184" i="10"/>
  <c r="S184" i="10"/>
  <c r="R174" i="10"/>
  <c r="N174" i="10"/>
  <c r="R171" i="10"/>
  <c r="N171" i="10"/>
  <c r="Q174" i="10"/>
  <c r="M174" i="10"/>
  <c r="M180" i="10" s="1"/>
  <c r="Q171" i="10"/>
  <c r="T174" i="10"/>
  <c r="S157" i="10"/>
  <c r="T157" i="10"/>
  <c r="AB180" i="10"/>
  <c r="R146" i="10"/>
  <c r="N146" i="10"/>
  <c r="Q146" i="10"/>
  <c r="AX78" i="17"/>
  <c r="BL64" i="17"/>
  <c r="CK89" i="17"/>
  <c r="CK64" i="17"/>
  <c r="CK36" i="17"/>
  <c r="AV78" i="17"/>
  <c r="S78" i="17"/>
  <c r="BN64" i="17"/>
  <c r="AX64" i="17"/>
  <c r="BI50" i="17"/>
  <c r="BX50" i="17"/>
  <c r="BN50" i="17"/>
  <c r="AZ50" i="17"/>
  <c r="Z167" i="10"/>
  <c r="Z225" i="10"/>
  <c r="AC216" i="10"/>
  <c r="AG216" i="10"/>
  <c r="AF167" i="10"/>
  <c r="N180" i="10"/>
  <c r="N206" i="10"/>
  <c r="AB193" i="10"/>
  <c r="AF193" i="10"/>
  <c r="AA167" i="10"/>
  <c r="T225" i="10"/>
  <c r="AC154" i="10"/>
  <c r="O180" i="10"/>
  <c r="O206" i="10"/>
  <c r="AE167" i="10"/>
  <c r="P225" i="10"/>
  <c r="N167" i="10"/>
  <c r="AD167" i="10"/>
  <c r="S225" i="10"/>
  <c r="O225" i="10"/>
  <c r="AG167" i="10"/>
  <c r="AC167" i="10"/>
  <c r="AC206" i="10"/>
  <c r="R225" i="10"/>
  <c r="N225" i="10"/>
  <c r="P206" i="10"/>
  <c r="AA206" i="10"/>
  <c r="AA216" i="10"/>
  <c r="M225" i="10"/>
  <c r="Q225" i="10"/>
  <c r="AB216" i="10"/>
  <c r="AE206" i="10"/>
  <c r="Z193" i="10"/>
  <c r="AD193" i="10"/>
  <c r="AA193" i="10"/>
  <c r="AE193" i="10"/>
  <c r="AG154" i="10"/>
  <c r="Z154" i="10"/>
  <c r="AF154" i="10"/>
  <c r="O216" i="10"/>
  <c r="AD180" i="10"/>
  <c r="Z180" i="10"/>
  <c r="AC180" i="10"/>
  <c r="AF180" i="10"/>
  <c r="AG180" i="10"/>
  <c r="AA180" i="10"/>
  <c r="M167" i="10"/>
  <c r="A57" i="10"/>
  <c r="AL64" i="17"/>
  <c r="AG89" i="17"/>
  <c r="S36" i="17"/>
  <c r="S64" i="17"/>
  <c r="AG64" i="17"/>
  <c r="BI36" i="17"/>
  <c r="BW36" i="17"/>
  <c r="T36" i="17"/>
  <c r="AH36" i="17"/>
  <c r="AV36" i="17"/>
  <c r="BJ89" i="17"/>
  <c r="BX64" i="17"/>
  <c r="V36" i="17"/>
  <c r="AJ36" i="17"/>
  <c r="AG78" i="17"/>
  <c r="CB89" i="17"/>
  <c r="T89" i="17"/>
  <c r="AV89" i="17"/>
  <c r="BL22" i="17"/>
  <c r="AG50" i="17"/>
  <c r="AU36" i="17"/>
  <c r="AJ22" i="17"/>
  <c r="S50" i="17"/>
  <c r="BI64" i="17"/>
  <c r="BI89" i="17"/>
  <c r="BW64" i="17"/>
  <c r="CN89" i="17"/>
  <c r="T64" i="17"/>
  <c r="AH64" i="17"/>
  <c r="AV64" i="17"/>
  <c r="BX36" i="17"/>
  <c r="CP36" i="17"/>
  <c r="CP64" i="17"/>
  <c r="V50" i="17"/>
  <c r="BW89" i="17"/>
  <c r="BZ89" i="17"/>
  <c r="BX89" i="17"/>
  <c r="AH50" i="17"/>
  <c r="V64" i="17"/>
  <c r="AX89" i="17"/>
  <c r="AZ89" i="17"/>
  <c r="W113" i="10"/>
  <c r="CB22" i="17"/>
  <c r="CP22" i="17"/>
  <c r="X113" i="10"/>
  <c r="Y113" i="10"/>
  <c r="O113" i="10"/>
  <c r="Z113" i="10"/>
  <c r="P113" i="10"/>
  <c r="Q113" i="10"/>
  <c r="R113" i="10"/>
  <c r="BL89" i="17"/>
  <c r="BZ50" i="17"/>
  <c r="BN22" i="17"/>
  <c r="CP78" i="17"/>
  <c r="AV22" i="17"/>
  <c r="BX22" i="17"/>
  <c r="CL22" i="17"/>
  <c r="CL91" i="17" s="1"/>
  <c r="BJ22" i="17"/>
  <c r="AH89" i="17"/>
  <c r="CK22" i="17"/>
  <c r="X22" i="17"/>
  <c r="CB64" i="17"/>
  <c r="AU22" i="17"/>
  <c r="BW22" i="17"/>
  <c r="AH22" i="17"/>
  <c r="X89" i="17"/>
  <c r="BZ64" i="17"/>
  <c r="CP89" i="17"/>
  <c r="AG22" i="17"/>
  <c r="X36" i="17"/>
  <c r="X64" i="17"/>
  <c r="AL22" i="17"/>
  <c r="BI22" i="17"/>
  <c r="AX22" i="17"/>
  <c r="BZ22" i="17"/>
  <c r="CN22" i="17"/>
  <c r="S89" i="17"/>
  <c r="AG36" i="17"/>
  <c r="AL89" i="17"/>
  <c r="V22" i="17"/>
  <c r="AZ22" i="17"/>
  <c r="V89" i="17"/>
  <c r="BJ36" i="17"/>
  <c r="BJ64" i="17"/>
  <c r="CN36" i="17"/>
  <c r="AU89" i="17"/>
  <c r="AJ89" i="17"/>
  <c r="T22" i="17"/>
  <c r="S22" i="17"/>
  <c r="J83" i="17"/>
  <c r="J84" i="17"/>
  <c r="J85" i="17"/>
  <c r="J86" i="17"/>
  <c r="J87" i="17"/>
  <c r="J88" i="17"/>
  <c r="H83" i="17"/>
  <c r="H84" i="17"/>
  <c r="H85" i="17"/>
  <c r="H86" i="17"/>
  <c r="H87" i="17"/>
  <c r="H88" i="17"/>
  <c r="F83" i="17"/>
  <c r="F84" i="17"/>
  <c r="F85" i="17"/>
  <c r="F86" i="17"/>
  <c r="F87" i="17"/>
  <c r="F88" i="17"/>
  <c r="E83" i="17"/>
  <c r="E84" i="17"/>
  <c r="E85" i="17"/>
  <c r="E86" i="17"/>
  <c r="E87" i="17"/>
  <c r="E88" i="17"/>
  <c r="J69" i="17"/>
  <c r="J70" i="17"/>
  <c r="J71" i="17"/>
  <c r="J72" i="17"/>
  <c r="J73" i="17"/>
  <c r="J74" i="17"/>
  <c r="J75" i="17"/>
  <c r="J76" i="17"/>
  <c r="J77" i="17"/>
  <c r="H69" i="17"/>
  <c r="H70" i="17"/>
  <c r="H71" i="17"/>
  <c r="H72" i="17"/>
  <c r="H73" i="17"/>
  <c r="H74" i="17"/>
  <c r="H75" i="17"/>
  <c r="H76" i="17"/>
  <c r="H77" i="17"/>
  <c r="F69" i="17"/>
  <c r="F70" i="17"/>
  <c r="F71" i="17"/>
  <c r="F72" i="17"/>
  <c r="F73" i="17"/>
  <c r="F74" i="17"/>
  <c r="F75" i="17"/>
  <c r="F76" i="17"/>
  <c r="F77" i="17"/>
  <c r="E69" i="17"/>
  <c r="E70" i="17"/>
  <c r="E71" i="17"/>
  <c r="E72" i="17"/>
  <c r="E73" i="17"/>
  <c r="E74" i="17"/>
  <c r="E75" i="17"/>
  <c r="E76" i="17"/>
  <c r="E77" i="17"/>
  <c r="J55" i="17"/>
  <c r="J56" i="17"/>
  <c r="J57" i="17"/>
  <c r="J58" i="17"/>
  <c r="J59" i="17"/>
  <c r="J60" i="17"/>
  <c r="J61" i="17"/>
  <c r="J62" i="17"/>
  <c r="J63" i="17"/>
  <c r="H55" i="17"/>
  <c r="H56" i="17"/>
  <c r="H57" i="17"/>
  <c r="H58" i="17"/>
  <c r="H59" i="17"/>
  <c r="H60" i="17"/>
  <c r="H61" i="17"/>
  <c r="H62" i="17"/>
  <c r="H63" i="17"/>
  <c r="F55" i="17"/>
  <c r="F56" i="17"/>
  <c r="F57" i="17"/>
  <c r="F58" i="17"/>
  <c r="F59" i="17"/>
  <c r="F60" i="17"/>
  <c r="F61" i="17"/>
  <c r="F62" i="17"/>
  <c r="F63" i="17"/>
  <c r="E55" i="17"/>
  <c r="E56" i="17"/>
  <c r="E57" i="17"/>
  <c r="E58" i="17"/>
  <c r="E59" i="17"/>
  <c r="E60" i="17"/>
  <c r="E61" i="17"/>
  <c r="E62" i="17"/>
  <c r="E63" i="17"/>
  <c r="E82" i="17"/>
  <c r="E68" i="17"/>
  <c r="E54" i="17"/>
  <c r="J41" i="17"/>
  <c r="J42" i="17"/>
  <c r="J43" i="17"/>
  <c r="J44" i="17"/>
  <c r="J45" i="17"/>
  <c r="J46" i="17"/>
  <c r="J47" i="17"/>
  <c r="J48" i="17"/>
  <c r="J49" i="17"/>
  <c r="H41" i="17"/>
  <c r="H42" i="17"/>
  <c r="H43" i="17"/>
  <c r="H44" i="17"/>
  <c r="H45" i="17"/>
  <c r="H46" i="17"/>
  <c r="H47" i="17"/>
  <c r="H48" i="17"/>
  <c r="H49" i="17"/>
  <c r="F41" i="17"/>
  <c r="F42" i="17"/>
  <c r="F43" i="17"/>
  <c r="F44" i="17"/>
  <c r="F45" i="17"/>
  <c r="F46" i="17"/>
  <c r="F47" i="17"/>
  <c r="F48" i="17"/>
  <c r="F49" i="17"/>
  <c r="E41" i="17"/>
  <c r="E42" i="17"/>
  <c r="E43" i="17"/>
  <c r="E44" i="17"/>
  <c r="E45" i="17"/>
  <c r="E46" i="17"/>
  <c r="E47" i="17"/>
  <c r="E48" i="17"/>
  <c r="E49" i="17"/>
  <c r="E40" i="17"/>
  <c r="H31" i="17"/>
  <c r="J27" i="17"/>
  <c r="J28" i="17"/>
  <c r="J29" i="17"/>
  <c r="J30" i="17"/>
  <c r="J31" i="17"/>
  <c r="J32" i="17"/>
  <c r="J33" i="17"/>
  <c r="J34" i="17"/>
  <c r="J35" i="17"/>
  <c r="H27" i="17"/>
  <c r="H28" i="17"/>
  <c r="H29" i="17"/>
  <c r="H30" i="17"/>
  <c r="H32" i="17"/>
  <c r="H33" i="17"/>
  <c r="H34" i="17"/>
  <c r="H35" i="17"/>
  <c r="F27" i="17"/>
  <c r="F28" i="17"/>
  <c r="F29" i="17"/>
  <c r="F30" i="17"/>
  <c r="F31" i="17"/>
  <c r="F32" i="17"/>
  <c r="F33" i="17"/>
  <c r="F34" i="17"/>
  <c r="F35" i="17"/>
  <c r="E27" i="17"/>
  <c r="E28" i="17"/>
  <c r="E29" i="17"/>
  <c r="E30" i="17"/>
  <c r="E31" i="17"/>
  <c r="E32" i="17"/>
  <c r="E33" i="17"/>
  <c r="E34" i="17"/>
  <c r="E35" i="17"/>
  <c r="J82" i="17"/>
  <c r="J68" i="17"/>
  <c r="J54" i="17"/>
  <c r="J40" i="17"/>
  <c r="J26" i="17"/>
  <c r="H82" i="17"/>
  <c r="H68" i="17"/>
  <c r="H54" i="17"/>
  <c r="H40" i="17"/>
  <c r="H26" i="17"/>
  <c r="F82" i="17"/>
  <c r="F68" i="17"/>
  <c r="F54" i="17"/>
  <c r="F40" i="17"/>
  <c r="F26" i="17"/>
  <c r="E26" i="17"/>
  <c r="C13" i="16"/>
  <c r="C12" i="16"/>
  <c r="C10" i="16"/>
  <c r="C9" i="16"/>
  <c r="C8" i="16"/>
  <c r="U14" i="10"/>
  <c r="W104" i="10"/>
  <c r="W103" i="10"/>
  <c r="W102" i="10"/>
  <c r="W101" i="10"/>
  <c r="W100" i="10"/>
  <c r="W99" i="10"/>
  <c r="W98" i="10"/>
  <c r="W94" i="10"/>
  <c r="W93" i="10"/>
  <c r="W92" i="10"/>
  <c r="W91" i="10"/>
  <c r="W90" i="10"/>
  <c r="W89" i="10"/>
  <c r="W88" i="10"/>
  <c r="W87" i="10"/>
  <c r="W86" i="10"/>
  <c r="W85" i="10"/>
  <c r="W81" i="10"/>
  <c r="W80" i="10"/>
  <c r="W79" i="10"/>
  <c r="W78" i="10"/>
  <c r="W77" i="10"/>
  <c r="W76" i="10"/>
  <c r="W75" i="10"/>
  <c r="W74" i="10"/>
  <c r="W73" i="10"/>
  <c r="W72" i="10"/>
  <c r="W68" i="10"/>
  <c r="W67" i="10"/>
  <c r="W66" i="10"/>
  <c r="W65" i="10"/>
  <c r="W64" i="10"/>
  <c r="W63" i="10"/>
  <c r="W62" i="10"/>
  <c r="W61" i="10"/>
  <c r="W60" i="10"/>
  <c r="W59" i="10"/>
  <c r="W55" i="10"/>
  <c r="W54" i="10"/>
  <c r="W53" i="10"/>
  <c r="W52" i="10"/>
  <c r="W51" i="10"/>
  <c r="W50" i="10"/>
  <c r="W49" i="10"/>
  <c r="W48" i="10"/>
  <c r="W47" i="10"/>
  <c r="W46" i="10"/>
  <c r="W42" i="10"/>
  <c r="W41" i="10"/>
  <c r="W40" i="10"/>
  <c r="W39" i="10"/>
  <c r="W38" i="10"/>
  <c r="W37" i="10"/>
  <c r="W36" i="10"/>
  <c r="W35" i="10"/>
  <c r="W34" i="10"/>
  <c r="W33" i="10"/>
  <c r="V33" i="10"/>
  <c r="X33" i="10"/>
  <c r="Y33" i="10"/>
  <c r="Z33" i="10"/>
  <c r="V34" i="10"/>
  <c r="X34" i="10"/>
  <c r="Y34" i="10"/>
  <c r="Z34" i="10"/>
  <c r="V35" i="10"/>
  <c r="X35" i="10"/>
  <c r="Y35" i="10"/>
  <c r="Z35" i="10"/>
  <c r="V36" i="10"/>
  <c r="X36" i="10"/>
  <c r="Y36" i="10"/>
  <c r="Z36" i="10"/>
  <c r="V37" i="10"/>
  <c r="X37" i="10"/>
  <c r="Y37" i="10"/>
  <c r="Z37" i="10"/>
  <c r="V38" i="10"/>
  <c r="X38" i="10"/>
  <c r="Y38" i="10"/>
  <c r="Z38" i="10"/>
  <c r="V39" i="10"/>
  <c r="X39" i="10"/>
  <c r="Y39" i="10"/>
  <c r="Z39" i="10"/>
  <c r="V40" i="10"/>
  <c r="X40" i="10"/>
  <c r="Y40" i="10"/>
  <c r="Z40" i="10"/>
  <c r="V41" i="10"/>
  <c r="X41" i="10"/>
  <c r="Y41" i="10"/>
  <c r="Z41" i="10"/>
  <c r="V42" i="10"/>
  <c r="X42" i="10"/>
  <c r="Y42" i="10"/>
  <c r="Z42" i="10"/>
  <c r="V46" i="10"/>
  <c r="X46" i="10"/>
  <c r="Y46" i="10"/>
  <c r="Z46" i="10"/>
  <c r="V47" i="10"/>
  <c r="X47" i="10"/>
  <c r="Y47" i="10"/>
  <c r="Z47" i="10"/>
  <c r="V48" i="10"/>
  <c r="X48" i="10"/>
  <c r="Y48" i="10"/>
  <c r="Z48" i="10"/>
  <c r="V49" i="10"/>
  <c r="X49" i="10"/>
  <c r="Y49" i="10"/>
  <c r="Z49" i="10"/>
  <c r="V50" i="10"/>
  <c r="X50" i="10"/>
  <c r="Y50" i="10"/>
  <c r="Z50" i="10"/>
  <c r="V51" i="10"/>
  <c r="X51" i="10"/>
  <c r="Y51" i="10"/>
  <c r="Z51" i="10"/>
  <c r="V52" i="10"/>
  <c r="X52" i="10"/>
  <c r="Y52" i="10"/>
  <c r="Z52" i="10"/>
  <c r="V53" i="10"/>
  <c r="X53" i="10"/>
  <c r="Y53" i="10"/>
  <c r="Z53" i="10"/>
  <c r="V54" i="10"/>
  <c r="X54" i="10"/>
  <c r="Y54" i="10"/>
  <c r="Z54" i="10"/>
  <c r="V55" i="10"/>
  <c r="X55" i="10"/>
  <c r="Y55" i="10"/>
  <c r="Z55" i="10"/>
  <c r="V59" i="10"/>
  <c r="X59" i="10"/>
  <c r="Y59" i="10"/>
  <c r="Z59" i="10"/>
  <c r="V60" i="10"/>
  <c r="X60" i="10"/>
  <c r="Y60" i="10"/>
  <c r="Z60" i="10"/>
  <c r="V61" i="10"/>
  <c r="X61" i="10"/>
  <c r="Y61" i="10"/>
  <c r="Z61" i="10"/>
  <c r="V62" i="10"/>
  <c r="X62" i="10"/>
  <c r="Y62" i="10"/>
  <c r="Z62" i="10"/>
  <c r="V63" i="10"/>
  <c r="X63" i="10"/>
  <c r="Y63" i="10"/>
  <c r="Z63" i="10"/>
  <c r="V64" i="10"/>
  <c r="X64" i="10"/>
  <c r="Y64" i="10"/>
  <c r="Z64" i="10"/>
  <c r="V65" i="10"/>
  <c r="X65" i="10"/>
  <c r="Y65" i="10"/>
  <c r="Z65" i="10"/>
  <c r="V66" i="10"/>
  <c r="X66" i="10"/>
  <c r="Y66" i="10"/>
  <c r="Z66" i="10"/>
  <c r="V67" i="10"/>
  <c r="X67" i="10"/>
  <c r="Y67" i="10"/>
  <c r="Z67" i="10"/>
  <c r="V68" i="10"/>
  <c r="X68" i="10"/>
  <c r="Y68" i="10"/>
  <c r="Z68" i="10"/>
  <c r="V72" i="10"/>
  <c r="X72" i="10"/>
  <c r="Y72" i="10"/>
  <c r="Z72" i="10"/>
  <c r="V73" i="10"/>
  <c r="X73" i="10"/>
  <c r="Y73" i="10"/>
  <c r="Z73" i="10"/>
  <c r="V74" i="10"/>
  <c r="X74" i="10"/>
  <c r="Y74" i="10"/>
  <c r="Z74" i="10"/>
  <c r="V75" i="10"/>
  <c r="X75" i="10"/>
  <c r="Y75" i="10"/>
  <c r="Z75" i="10"/>
  <c r="V76" i="10"/>
  <c r="X76" i="10"/>
  <c r="Y76" i="10"/>
  <c r="Z76" i="10"/>
  <c r="V77" i="10"/>
  <c r="X77" i="10"/>
  <c r="Y77" i="10"/>
  <c r="Z77" i="10"/>
  <c r="V78" i="10"/>
  <c r="X78" i="10"/>
  <c r="Y78" i="10"/>
  <c r="Z78" i="10"/>
  <c r="V79" i="10"/>
  <c r="X79" i="10"/>
  <c r="Y79" i="10"/>
  <c r="Z79" i="10"/>
  <c r="V80" i="10"/>
  <c r="X80" i="10"/>
  <c r="Y80" i="10"/>
  <c r="Z80" i="10"/>
  <c r="V81" i="10"/>
  <c r="X81" i="10"/>
  <c r="Y81" i="10"/>
  <c r="Z81" i="10"/>
  <c r="V85" i="10"/>
  <c r="X85" i="10"/>
  <c r="Y85" i="10"/>
  <c r="Z85" i="10"/>
  <c r="V86" i="10"/>
  <c r="X86" i="10"/>
  <c r="Y86" i="10"/>
  <c r="Z86" i="10"/>
  <c r="V87" i="10"/>
  <c r="X87" i="10"/>
  <c r="Y87" i="10"/>
  <c r="Z87" i="10"/>
  <c r="V88" i="10"/>
  <c r="X88" i="10"/>
  <c r="Y88" i="10"/>
  <c r="Z88" i="10"/>
  <c r="V89" i="10"/>
  <c r="X89" i="10"/>
  <c r="Y89" i="10"/>
  <c r="Z89" i="10"/>
  <c r="V90" i="10"/>
  <c r="X90" i="10"/>
  <c r="Y90" i="10"/>
  <c r="Z90" i="10"/>
  <c r="V91" i="10"/>
  <c r="X91" i="10"/>
  <c r="Y91" i="10"/>
  <c r="Z91" i="10"/>
  <c r="V92" i="10"/>
  <c r="X92" i="10"/>
  <c r="Y92" i="10"/>
  <c r="Z92" i="10"/>
  <c r="V93" i="10"/>
  <c r="X93" i="10"/>
  <c r="Y93" i="10"/>
  <c r="Z93" i="10"/>
  <c r="V94" i="10"/>
  <c r="X94" i="10"/>
  <c r="Y94" i="10"/>
  <c r="Z94" i="10"/>
  <c r="V98" i="10"/>
  <c r="X98" i="10"/>
  <c r="Y98" i="10"/>
  <c r="Z98" i="10"/>
  <c r="V99" i="10"/>
  <c r="X99" i="10"/>
  <c r="Y99" i="10"/>
  <c r="Z99" i="10"/>
  <c r="V100" i="10"/>
  <c r="X100" i="10"/>
  <c r="Y100" i="10"/>
  <c r="Z100" i="10"/>
  <c r="V101" i="10"/>
  <c r="X101" i="10"/>
  <c r="Y101" i="10"/>
  <c r="Z101" i="10"/>
  <c r="V102" i="10"/>
  <c r="X102" i="10"/>
  <c r="Y102" i="10"/>
  <c r="Z102" i="10"/>
  <c r="V103" i="10"/>
  <c r="X103" i="10"/>
  <c r="Y103" i="10"/>
  <c r="Z103" i="10"/>
  <c r="V104" i="10"/>
  <c r="X104" i="10"/>
  <c r="Y104" i="10"/>
  <c r="Z104" i="10"/>
  <c r="N47" i="9"/>
  <c r="N43" i="9"/>
  <c r="N39" i="9"/>
  <c r="N35" i="9"/>
  <c r="N31" i="9"/>
  <c r="N27" i="9"/>
  <c r="N23" i="9"/>
  <c r="N19" i="9"/>
  <c r="M47" i="9"/>
  <c r="M43" i="9"/>
  <c r="M39" i="9"/>
  <c r="M35" i="9"/>
  <c r="M31" i="9"/>
  <c r="M27" i="9"/>
  <c r="M23" i="9"/>
  <c r="M19" i="9"/>
  <c r="M15" i="9"/>
  <c r="L15" i="9"/>
  <c r="G11" i="9"/>
  <c r="G6" i="9" s="1"/>
  <c r="I6" i="9"/>
  <c r="E68" i="9"/>
  <c r="I16" i="9"/>
  <c r="I17" i="9"/>
  <c r="G16" i="9"/>
  <c r="G17" i="9"/>
  <c r="T16" i="9"/>
  <c r="I11" i="9"/>
  <c r="K6" i="9" s="1"/>
  <c r="Q104" i="10"/>
  <c r="Q103" i="10"/>
  <c r="Q102" i="10"/>
  <c r="Q101" i="10"/>
  <c r="Q100" i="10"/>
  <c r="Q99" i="10"/>
  <c r="Q98" i="10"/>
  <c r="Q94" i="10"/>
  <c r="Q93" i="10"/>
  <c r="Q92" i="10"/>
  <c r="Q91" i="10"/>
  <c r="Q90" i="10"/>
  <c r="Q88" i="10"/>
  <c r="Q87" i="10"/>
  <c r="Q86" i="10"/>
  <c r="Q85" i="10"/>
  <c r="Q81" i="10"/>
  <c r="Q80" i="10"/>
  <c r="Q79" i="10"/>
  <c r="Q78" i="10"/>
  <c r="Q77" i="10"/>
  <c r="Q76" i="10"/>
  <c r="Q75" i="10"/>
  <c r="Q74" i="10"/>
  <c r="Q73" i="10"/>
  <c r="Q72" i="10"/>
  <c r="Q68" i="10"/>
  <c r="Q67" i="10"/>
  <c r="Q66" i="10"/>
  <c r="Q65" i="10"/>
  <c r="Q64" i="10"/>
  <c r="Q63" i="10"/>
  <c r="Q62" i="10"/>
  <c r="Q61" i="10"/>
  <c r="Q60" i="10"/>
  <c r="Q59" i="10"/>
  <c r="Q55" i="10"/>
  <c r="Q54" i="10"/>
  <c r="Q53" i="10"/>
  <c r="Q52" i="10"/>
  <c r="Q51" i="10"/>
  <c r="Q50" i="10"/>
  <c r="Q49" i="10"/>
  <c r="Q48" i="10"/>
  <c r="Q47" i="10"/>
  <c r="Q46" i="10"/>
  <c r="R62" i="10"/>
  <c r="P100" i="10"/>
  <c r="R104" i="10"/>
  <c r="R103" i="10"/>
  <c r="R102" i="10"/>
  <c r="R101" i="10"/>
  <c r="R100" i="10"/>
  <c r="R99" i="10"/>
  <c r="R98" i="10"/>
  <c r="R94" i="10"/>
  <c r="R93" i="10"/>
  <c r="R92" i="10"/>
  <c r="R91" i="10"/>
  <c r="R90" i="10"/>
  <c r="R89" i="10"/>
  <c r="R88" i="10"/>
  <c r="R87" i="10"/>
  <c r="R86" i="10"/>
  <c r="R85" i="10"/>
  <c r="R81" i="10"/>
  <c r="R80" i="10"/>
  <c r="R79" i="10"/>
  <c r="R78" i="10"/>
  <c r="R77" i="10"/>
  <c r="R76" i="10"/>
  <c r="R75" i="10"/>
  <c r="R74" i="10"/>
  <c r="R73" i="10"/>
  <c r="R72" i="10"/>
  <c r="R68" i="10"/>
  <c r="R67" i="10"/>
  <c r="R66" i="10"/>
  <c r="R65" i="10"/>
  <c r="R64" i="10"/>
  <c r="R63" i="10"/>
  <c r="R61" i="10"/>
  <c r="R60" i="10"/>
  <c r="R59" i="10"/>
  <c r="R55" i="10"/>
  <c r="R54" i="10"/>
  <c r="R53" i="10"/>
  <c r="R52" i="10"/>
  <c r="R51" i="10"/>
  <c r="R50" i="10"/>
  <c r="R49" i="10"/>
  <c r="R48" i="10"/>
  <c r="R47" i="10"/>
  <c r="R46" i="10"/>
  <c r="R33" i="10"/>
  <c r="R34" i="10"/>
  <c r="R35" i="10"/>
  <c r="R36" i="10"/>
  <c r="R37" i="10"/>
  <c r="R38" i="10"/>
  <c r="R39" i="10"/>
  <c r="R40" i="10"/>
  <c r="R41" i="10"/>
  <c r="R42" i="10"/>
  <c r="Q34" i="10"/>
  <c r="Q35" i="10"/>
  <c r="Q36" i="10"/>
  <c r="Q37" i="10"/>
  <c r="Q38" i="10"/>
  <c r="Q39" i="10"/>
  <c r="Q40" i="10"/>
  <c r="Q41" i="10"/>
  <c r="Q42" i="10"/>
  <c r="Q33" i="10"/>
  <c r="P104" i="10"/>
  <c r="P103" i="10"/>
  <c r="P102" i="10"/>
  <c r="P101" i="10"/>
  <c r="P99" i="10"/>
  <c r="P85" i="10"/>
  <c r="P94" i="10"/>
  <c r="P93" i="10"/>
  <c r="P92" i="10"/>
  <c r="P91" i="10"/>
  <c r="P90" i="10"/>
  <c r="P89" i="10"/>
  <c r="P88" i="10"/>
  <c r="P87" i="10"/>
  <c r="P86" i="10"/>
  <c r="P81" i="10"/>
  <c r="P80" i="10"/>
  <c r="P79" i="10"/>
  <c r="P78" i="10"/>
  <c r="P77" i="10"/>
  <c r="P76" i="10"/>
  <c r="P75" i="10"/>
  <c r="P74" i="10"/>
  <c r="P73" i="10"/>
  <c r="P72" i="10"/>
  <c r="P68" i="10"/>
  <c r="P67" i="10"/>
  <c r="P66" i="10"/>
  <c r="P65" i="10"/>
  <c r="P64" i="10"/>
  <c r="P63" i="10"/>
  <c r="P62" i="10"/>
  <c r="P61" i="10"/>
  <c r="P60" i="10"/>
  <c r="P59" i="10"/>
  <c r="P55" i="10"/>
  <c r="P54" i="10"/>
  <c r="P53" i="10"/>
  <c r="P52" i="10"/>
  <c r="P51" i="10"/>
  <c r="P50" i="10"/>
  <c r="P49" i="10"/>
  <c r="P48" i="10"/>
  <c r="P47" i="10"/>
  <c r="P46" i="10"/>
  <c r="P34" i="10"/>
  <c r="P35" i="10"/>
  <c r="P36" i="10"/>
  <c r="P37" i="10"/>
  <c r="P38" i="10"/>
  <c r="P39" i="10"/>
  <c r="P40" i="10"/>
  <c r="P41" i="10"/>
  <c r="P42" i="10"/>
  <c r="P33" i="10"/>
  <c r="O99" i="10"/>
  <c r="O100" i="10"/>
  <c r="O101" i="10"/>
  <c r="O102" i="10"/>
  <c r="O103" i="10"/>
  <c r="O104" i="10"/>
  <c r="O98" i="10"/>
  <c r="O86" i="10"/>
  <c r="O87" i="10"/>
  <c r="O88" i="10"/>
  <c r="O89" i="10"/>
  <c r="O90" i="10"/>
  <c r="O91" i="10"/>
  <c r="O92" i="10"/>
  <c r="O93" i="10"/>
  <c r="O94" i="10"/>
  <c r="O85" i="10"/>
  <c r="O73" i="10"/>
  <c r="O74" i="10"/>
  <c r="O75" i="10"/>
  <c r="O77" i="10"/>
  <c r="O78" i="10"/>
  <c r="O79" i="10"/>
  <c r="O80" i="10"/>
  <c r="O81" i="10"/>
  <c r="O72" i="10"/>
  <c r="O60" i="10"/>
  <c r="O61" i="10"/>
  <c r="O62" i="10"/>
  <c r="O63" i="10"/>
  <c r="O64" i="10"/>
  <c r="O65" i="10"/>
  <c r="O66" i="10"/>
  <c r="O67" i="10"/>
  <c r="O68" i="10"/>
  <c r="O47" i="10"/>
  <c r="O48" i="10"/>
  <c r="O49" i="10"/>
  <c r="O50" i="10"/>
  <c r="O51" i="10"/>
  <c r="O52" i="10"/>
  <c r="O53" i="10"/>
  <c r="O54" i="10"/>
  <c r="O55" i="10"/>
  <c r="O59" i="10"/>
  <c r="O46" i="10"/>
  <c r="O36" i="10"/>
  <c r="O34" i="10"/>
  <c r="O35" i="10"/>
  <c r="O37" i="10"/>
  <c r="O38" i="10"/>
  <c r="O39" i="10"/>
  <c r="O40" i="10"/>
  <c r="O41" i="10"/>
  <c r="O42" i="10"/>
  <c r="O33" i="10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N16" i="10"/>
  <c r="U16" i="10"/>
  <c r="J69" i="9"/>
  <c r="J68" i="9"/>
  <c r="F64" i="12"/>
  <c r="E73" i="12" s="1"/>
  <c r="G64" i="12"/>
  <c r="H64" i="12"/>
  <c r="F6" i="12"/>
  <c r="E11" i="12" s="1"/>
  <c r="G6" i="12"/>
  <c r="AQ151" i="12"/>
  <c r="AP151" i="12"/>
  <c r="AO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O151" i="12"/>
  <c r="N151" i="12"/>
  <c r="M151" i="12"/>
  <c r="L151" i="12"/>
  <c r="K151" i="12"/>
  <c r="J151" i="12"/>
  <c r="I151" i="12"/>
  <c r="H151" i="12"/>
  <c r="G151" i="12"/>
  <c r="F151" i="12"/>
  <c r="E160" i="12" s="1"/>
  <c r="BJ122" i="12"/>
  <c r="BI122" i="12"/>
  <c r="BH122" i="12"/>
  <c r="BG122" i="12"/>
  <c r="BF122" i="12"/>
  <c r="BE122" i="12"/>
  <c r="BD122" i="12"/>
  <c r="BC122" i="12"/>
  <c r="BB122" i="12"/>
  <c r="BA122" i="12"/>
  <c r="AZ122" i="12"/>
  <c r="AY122" i="12"/>
  <c r="AX122" i="12"/>
  <c r="AW122" i="12"/>
  <c r="AV122" i="12"/>
  <c r="AU122" i="12"/>
  <c r="AT122" i="12"/>
  <c r="AS122" i="12"/>
  <c r="AR122" i="12"/>
  <c r="AQ122" i="12"/>
  <c r="AP122" i="12"/>
  <c r="AO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BJ93" i="12"/>
  <c r="BI93" i="12"/>
  <c r="BH93" i="12"/>
  <c r="BG93" i="12"/>
  <c r="BF93" i="12"/>
  <c r="BE93" i="12"/>
  <c r="BD93" i="12"/>
  <c r="BC93" i="12"/>
  <c r="BB93" i="12"/>
  <c r="BA93" i="12"/>
  <c r="AZ93" i="12"/>
  <c r="AY93" i="12"/>
  <c r="AX93" i="12"/>
  <c r="AW93" i="12"/>
  <c r="AV93" i="12"/>
  <c r="AU93" i="12"/>
  <c r="AT93" i="12"/>
  <c r="AS93" i="12"/>
  <c r="AR93" i="12"/>
  <c r="AQ93" i="12"/>
  <c r="AP93" i="12"/>
  <c r="AO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9" i="12" s="1"/>
  <c r="BJ64" i="12"/>
  <c r="BI64" i="12"/>
  <c r="BH64" i="12"/>
  <c r="BG64" i="12"/>
  <c r="BF64" i="12"/>
  <c r="BE64" i="12"/>
  <c r="BD64" i="12"/>
  <c r="BC64" i="12"/>
  <c r="BB64" i="12"/>
  <c r="BA64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44" i="12" s="1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BH6" i="12"/>
  <c r="BI6" i="12"/>
  <c r="BJ6" i="12"/>
  <c r="P98" i="10"/>
  <c r="G18" i="9" l="1"/>
  <c r="K18" i="9"/>
  <c r="AG206" i="10"/>
  <c r="Z206" i="10"/>
  <c r="Z122" i="10" s="1"/>
  <c r="Z123" i="10" s="1"/>
  <c r="E81" i="10" s="1"/>
  <c r="AA154" i="10"/>
  <c r="N154" i="10"/>
  <c r="BN91" i="17"/>
  <c r="CK91" i="17"/>
  <c r="O122" i="10"/>
  <c r="O123" i="10" s="1"/>
  <c r="A93" i="10" s="1"/>
  <c r="AA225" i="10"/>
  <c r="AA122" i="10" s="1"/>
  <c r="AA123" i="10" s="1"/>
  <c r="E87" i="10" s="1"/>
  <c r="AE216" i="10"/>
  <c r="AF216" i="10"/>
  <c r="AD216" i="10"/>
  <c r="N122" i="10"/>
  <c r="N123" i="10" s="1"/>
  <c r="A87" i="10" s="1"/>
  <c r="P216" i="10"/>
  <c r="M122" i="10"/>
  <c r="M123" i="10" s="1"/>
  <c r="A81" i="10" s="1"/>
  <c r="AE180" i="10"/>
  <c r="R154" i="10"/>
  <c r="R193" i="10"/>
  <c r="R167" i="10"/>
  <c r="R180" i="10"/>
  <c r="R206" i="10"/>
  <c r="Q206" i="10"/>
  <c r="S193" i="10"/>
  <c r="P193" i="10"/>
  <c r="T193" i="10"/>
  <c r="Q193" i="10"/>
  <c r="Q154" i="10"/>
  <c r="T154" i="10"/>
  <c r="S167" i="10"/>
  <c r="P167" i="10"/>
  <c r="S180" i="10"/>
  <c r="P180" i="10"/>
  <c r="T180" i="10"/>
  <c r="Q180" i="10"/>
  <c r="T167" i="10"/>
  <c r="Q167" i="10"/>
  <c r="S154" i="10"/>
  <c r="P154" i="10"/>
  <c r="T91" i="17"/>
  <c r="AL91" i="17"/>
  <c r="CP91" i="17"/>
  <c r="BX91" i="17"/>
  <c r="BL91" i="17"/>
  <c r="BW91" i="17"/>
  <c r="AJ91" i="17"/>
  <c r="AV91" i="17"/>
  <c r="AX91" i="17"/>
  <c r="CB91" i="17"/>
  <c r="AZ91" i="17"/>
  <c r="BI91" i="17"/>
  <c r="AH91" i="17"/>
  <c r="V91" i="17"/>
  <c r="BJ91" i="17"/>
  <c r="X91" i="17"/>
  <c r="BZ91" i="17"/>
  <c r="AG91" i="17"/>
  <c r="AU91" i="17"/>
  <c r="S91" i="17"/>
  <c r="CN91" i="17"/>
  <c r="J22" i="17"/>
  <c r="F22" i="17"/>
  <c r="E22" i="17"/>
  <c r="H64" i="17"/>
  <c r="H22" i="17"/>
  <c r="F36" i="17"/>
  <c r="F64" i="17"/>
  <c r="F50" i="17"/>
  <c r="E36" i="17"/>
  <c r="H78" i="17"/>
  <c r="J36" i="17"/>
  <c r="J64" i="17"/>
  <c r="J78" i="17"/>
  <c r="E89" i="17"/>
  <c r="F89" i="17"/>
  <c r="H89" i="17"/>
  <c r="J89" i="17"/>
  <c r="F78" i="17"/>
  <c r="E78" i="17"/>
  <c r="E64" i="17"/>
  <c r="J50" i="17"/>
  <c r="H50" i="17"/>
  <c r="E50" i="17"/>
  <c r="H36" i="17"/>
  <c r="V69" i="10"/>
  <c r="Y43" i="10"/>
  <c r="X82" i="10"/>
  <c r="V43" i="10"/>
  <c r="Y56" i="10"/>
  <c r="Z43" i="10"/>
  <c r="W43" i="10"/>
  <c r="W69" i="10"/>
  <c r="V82" i="10"/>
  <c r="X43" i="10"/>
  <c r="W82" i="10"/>
  <c r="Y95" i="10"/>
  <c r="O105" i="10"/>
  <c r="Z95" i="10"/>
  <c r="W95" i="10"/>
  <c r="W105" i="10"/>
  <c r="Z56" i="10"/>
  <c r="Z105" i="10"/>
  <c r="X105" i="10"/>
  <c r="X95" i="10"/>
  <c r="Z82" i="10"/>
  <c r="Y69" i="10"/>
  <c r="X69" i="10"/>
  <c r="Z69" i="10"/>
  <c r="W56" i="10"/>
  <c r="X56" i="10"/>
  <c r="Y105" i="10"/>
  <c r="V95" i="10"/>
  <c r="Y82" i="10"/>
  <c r="V56" i="10"/>
  <c r="Q105" i="10"/>
  <c r="Q82" i="10"/>
  <c r="Q901" i="7"/>
  <c r="Q897" i="7"/>
  <c r="Q893" i="7"/>
  <c r="Q889" i="7"/>
  <c r="Q885" i="7"/>
  <c r="Q881" i="7"/>
  <c r="Q877" i="7"/>
  <c r="Q873" i="7"/>
  <c r="Q869" i="7"/>
  <c r="Q865" i="7"/>
  <c r="Q861" i="7"/>
  <c r="Q857" i="7"/>
  <c r="Q853" i="7"/>
  <c r="Q849" i="7"/>
  <c r="Q845" i="7"/>
  <c r="Q841" i="7"/>
  <c r="Q837" i="7"/>
  <c r="Q833" i="7"/>
  <c r="Q829" i="7"/>
  <c r="Q825" i="7"/>
  <c r="Q821" i="7"/>
  <c r="Q817" i="7"/>
  <c r="Q813" i="7"/>
  <c r="Q809" i="7"/>
  <c r="Q805" i="7"/>
  <c r="Q801" i="7"/>
  <c r="Q797" i="7"/>
  <c r="Q793" i="7"/>
  <c r="Q789" i="7"/>
  <c r="Q785" i="7"/>
  <c r="Q781" i="7"/>
  <c r="Q777" i="7"/>
  <c r="Q773" i="7"/>
  <c r="Q769" i="7"/>
  <c r="Q765" i="7"/>
  <c r="Q761" i="7"/>
  <c r="Q757" i="7"/>
  <c r="Q753" i="7"/>
  <c r="Q749" i="7"/>
  <c r="Q745" i="7"/>
  <c r="Q741" i="7"/>
  <c r="Q737" i="7"/>
  <c r="Q733" i="7"/>
  <c r="Q729" i="7"/>
  <c r="Q725" i="7"/>
  <c r="Q721" i="7"/>
  <c r="Q717" i="7"/>
  <c r="Q713" i="7"/>
  <c r="Q709" i="7"/>
  <c r="Q705" i="7"/>
  <c r="Q701" i="7"/>
  <c r="Q697" i="7"/>
  <c r="Q693" i="7"/>
  <c r="Q689" i="7"/>
  <c r="Q685" i="7"/>
  <c r="Q681" i="7"/>
  <c r="Q677" i="7"/>
  <c r="Q673" i="7"/>
  <c r="Q669" i="7"/>
  <c r="Q665" i="7"/>
  <c r="Q661" i="7"/>
  <c r="Q657" i="7"/>
  <c r="Q653" i="7"/>
  <c r="Q649" i="7"/>
  <c r="Q645" i="7"/>
  <c r="Q641" i="7"/>
  <c r="Q637" i="7"/>
  <c r="Q633" i="7"/>
  <c r="Q629" i="7"/>
  <c r="Q625" i="7"/>
  <c r="Q621" i="7"/>
  <c r="Q617" i="7"/>
  <c r="Q613" i="7"/>
  <c r="Q609" i="7"/>
  <c r="Q605" i="7"/>
  <c r="Q601" i="7"/>
  <c r="Q597" i="7"/>
  <c r="Q593" i="7"/>
  <c r="Q589" i="7"/>
  <c r="Q585" i="7"/>
  <c r="Q581" i="7"/>
  <c r="Q577" i="7"/>
  <c r="Q573" i="7"/>
  <c r="Q569" i="7"/>
  <c r="Q565" i="7"/>
  <c r="Q561" i="7"/>
  <c r="Q557" i="7"/>
  <c r="Q553" i="7"/>
  <c r="Q549" i="7"/>
  <c r="Q545" i="7"/>
  <c r="Q541" i="7"/>
  <c r="Q537" i="7"/>
  <c r="Q533" i="7"/>
  <c r="Q529" i="7"/>
  <c r="Q525" i="7"/>
  <c r="Q521" i="7"/>
  <c r="Q517" i="7"/>
  <c r="Q513" i="7"/>
  <c r="Q509" i="7"/>
  <c r="Q505" i="7"/>
  <c r="Q501" i="7"/>
  <c r="Q497" i="7"/>
  <c r="Q493" i="7"/>
  <c r="Q489" i="7"/>
  <c r="Q485" i="7"/>
  <c r="Q481" i="7"/>
  <c r="Q477" i="7"/>
  <c r="Q903" i="7"/>
  <c r="Q899" i="7"/>
  <c r="Q895" i="7"/>
  <c r="Q891" i="7"/>
  <c r="Q887" i="7"/>
  <c r="Q883" i="7"/>
  <c r="Q879" i="7"/>
  <c r="Q875" i="7"/>
  <c r="Q871" i="7"/>
  <c r="Q867" i="7"/>
  <c r="Q863" i="7"/>
  <c r="Q859" i="7"/>
  <c r="Q855" i="7"/>
  <c r="Q851" i="7"/>
  <c r="Q847" i="7"/>
  <c r="Q843" i="7"/>
  <c r="Q839" i="7"/>
  <c r="Q835" i="7"/>
  <c r="Q831" i="7"/>
  <c r="Q827" i="7"/>
  <c r="Q823" i="7"/>
  <c r="Q819" i="7"/>
  <c r="Q815" i="7"/>
  <c r="Q811" i="7"/>
  <c r="Q807" i="7"/>
  <c r="Q803" i="7"/>
  <c r="Q799" i="7"/>
  <c r="Q795" i="7"/>
  <c r="Q791" i="7"/>
  <c r="Q787" i="7"/>
  <c r="Q783" i="7"/>
  <c r="Q779" i="7"/>
  <c r="Q775" i="7"/>
  <c r="Q771" i="7"/>
  <c r="Q767" i="7"/>
  <c r="Q763" i="7"/>
  <c r="Q759" i="7"/>
  <c r="Q755" i="7"/>
  <c r="Q751" i="7"/>
  <c r="Q747" i="7"/>
  <c r="Q743" i="7"/>
  <c r="Q739" i="7"/>
  <c r="Q735" i="7"/>
  <c r="Q731" i="7"/>
  <c r="Q727" i="7"/>
  <c r="Q723" i="7"/>
  <c r="Q719" i="7"/>
  <c r="Q715" i="7"/>
  <c r="Q711" i="7"/>
  <c r="Q707" i="7"/>
  <c r="Q703" i="7"/>
  <c r="Q699" i="7"/>
  <c r="Q695" i="7"/>
  <c r="Q691" i="7"/>
  <c r="Q687" i="7"/>
  <c r="Q683" i="7"/>
  <c r="Q679" i="7"/>
  <c r="Q675" i="7"/>
  <c r="Q671" i="7"/>
  <c r="Q667" i="7"/>
  <c r="Q663" i="7"/>
  <c r="Q659" i="7"/>
  <c r="Q655" i="7"/>
  <c r="Q651" i="7"/>
  <c r="Q647" i="7"/>
  <c r="Q643" i="7"/>
  <c r="Q639" i="7"/>
  <c r="Q635" i="7"/>
  <c r="Q631" i="7"/>
  <c r="Q627" i="7"/>
  <c r="Q623" i="7"/>
  <c r="Q619" i="7"/>
  <c r="Q904" i="7"/>
  <c r="Q900" i="7"/>
  <c r="Q896" i="7"/>
  <c r="Q892" i="7"/>
  <c r="Q888" i="7"/>
  <c r="Q884" i="7"/>
  <c r="Q880" i="7"/>
  <c r="Q876" i="7"/>
  <c r="Q872" i="7"/>
  <c r="Q868" i="7"/>
  <c r="Q864" i="7"/>
  <c r="Q860" i="7"/>
  <c r="Q856" i="7"/>
  <c r="Q852" i="7"/>
  <c r="Q848" i="7"/>
  <c r="Q844" i="7"/>
  <c r="Q840" i="7"/>
  <c r="Q836" i="7"/>
  <c r="Q832" i="7"/>
  <c r="Q828" i="7"/>
  <c r="Q824" i="7"/>
  <c r="Q820" i="7"/>
  <c r="Q816" i="7"/>
  <c r="Q812" i="7"/>
  <c r="Q808" i="7"/>
  <c r="Q804" i="7"/>
  <c r="Q800" i="7"/>
  <c r="Q796" i="7"/>
  <c r="Q792" i="7"/>
  <c r="Q788" i="7"/>
  <c r="Q784" i="7"/>
  <c r="Q780" i="7"/>
  <c r="Q776" i="7"/>
  <c r="Q772" i="7"/>
  <c r="Q768" i="7"/>
  <c r="Q764" i="7"/>
  <c r="Q760" i="7"/>
  <c r="Q756" i="7"/>
  <c r="Q752" i="7"/>
  <c r="Q748" i="7"/>
  <c r="Q744" i="7"/>
  <c r="Q740" i="7"/>
  <c r="Q736" i="7"/>
  <c r="Q732" i="7"/>
  <c r="Q728" i="7"/>
  <c r="Q724" i="7"/>
  <c r="Q720" i="7"/>
  <c r="Q716" i="7"/>
  <c r="Q712" i="7"/>
  <c r="Q708" i="7"/>
  <c r="Q704" i="7"/>
  <c r="Q700" i="7"/>
  <c r="Q696" i="7"/>
  <c r="Q692" i="7"/>
  <c r="Q688" i="7"/>
  <c r="Q684" i="7"/>
  <c r="Q680" i="7"/>
  <c r="Q676" i="7"/>
  <c r="Q672" i="7"/>
  <c r="Q668" i="7"/>
  <c r="Q664" i="7"/>
  <c r="Q660" i="7"/>
  <c r="Q656" i="7"/>
  <c r="Q652" i="7"/>
  <c r="Q648" i="7"/>
  <c r="Q560" i="7"/>
  <c r="Q556" i="7"/>
  <c r="Q552" i="7"/>
  <c r="Q548" i="7"/>
  <c r="Q544" i="7"/>
  <c r="Q540" i="7"/>
  <c r="Q536" i="7"/>
  <c r="Q532" i="7"/>
  <c r="Q528" i="7"/>
  <c r="Q524" i="7"/>
  <c r="Q520" i="7"/>
  <c r="Q516" i="7"/>
  <c r="Q512" i="7"/>
  <c r="Q508" i="7"/>
  <c r="Q504" i="7"/>
  <c r="Q500" i="7"/>
  <c r="Q496" i="7"/>
  <c r="Q492" i="7"/>
  <c r="Q488" i="7"/>
  <c r="Q484" i="7"/>
  <c r="Q615" i="7"/>
  <c r="Q611" i="7"/>
  <c r="Q607" i="7"/>
  <c r="Q603" i="7"/>
  <c r="Q599" i="7"/>
  <c r="Q595" i="7"/>
  <c r="Q591" i="7"/>
  <c r="Q587" i="7"/>
  <c r="Q583" i="7"/>
  <c r="Q579" i="7"/>
  <c r="Q575" i="7"/>
  <c r="Q571" i="7"/>
  <c r="Q567" i="7"/>
  <c r="Q563" i="7"/>
  <c r="Q559" i="7"/>
  <c r="Q555" i="7"/>
  <c r="Q551" i="7"/>
  <c r="Q547" i="7"/>
  <c r="Q543" i="7"/>
  <c r="Q539" i="7"/>
  <c r="Q535" i="7"/>
  <c r="Q531" i="7"/>
  <c r="Q527" i="7"/>
  <c r="Q523" i="7"/>
  <c r="Q519" i="7"/>
  <c r="Q515" i="7"/>
  <c r="Q511" i="7"/>
  <c r="Q507" i="7"/>
  <c r="Q503" i="7"/>
  <c r="Q499" i="7"/>
  <c r="Q495" i="7"/>
  <c r="Q491" i="7"/>
  <c r="Q487" i="7"/>
  <c r="Q483" i="7"/>
  <c r="Q479" i="7"/>
  <c r="Q475" i="7"/>
  <c r="Q471" i="7"/>
  <c r="Q467" i="7"/>
  <c r="Q463" i="7"/>
  <c r="Q459" i="7"/>
  <c r="Q455" i="7"/>
  <c r="Q451" i="7"/>
  <c r="Q447" i="7"/>
  <c r="Q443" i="7"/>
  <c r="Q439" i="7"/>
  <c r="Q435" i="7"/>
  <c r="Q431" i="7"/>
  <c r="Q427" i="7"/>
  <c r="Q423" i="7"/>
  <c r="Q419" i="7"/>
  <c r="Q415" i="7"/>
  <c r="Q411" i="7"/>
  <c r="Q407" i="7"/>
  <c r="Q403" i="7"/>
  <c r="Q399" i="7"/>
  <c r="Q395" i="7"/>
  <c r="Q391" i="7"/>
  <c r="Q387" i="7"/>
  <c r="Q383" i="7"/>
  <c r="Q379" i="7"/>
  <c r="Q375" i="7"/>
  <c r="Q371" i="7"/>
  <c r="Q367" i="7"/>
  <c r="Q363" i="7"/>
  <c r="Q359" i="7"/>
  <c r="Q355" i="7"/>
  <c r="Q351" i="7"/>
  <c r="Q347" i="7"/>
  <c r="Q343" i="7"/>
  <c r="Q480" i="7"/>
  <c r="Q476" i="7"/>
  <c r="Q472" i="7"/>
  <c r="Q468" i="7"/>
  <c r="Q464" i="7"/>
  <c r="Q460" i="7"/>
  <c r="Q456" i="7"/>
  <c r="Q452" i="7"/>
  <c r="Q448" i="7"/>
  <c r="Q444" i="7"/>
  <c r="Q440" i="7"/>
  <c r="Q436" i="7"/>
  <c r="Q432" i="7"/>
  <c r="Q428" i="7"/>
  <c r="Q424" i="7"/>
  <c r="Q420" i="7"/>
  <c r="Q252" i="7"/>
  <c r="Q248" i="7"/>
  <c r="Q244" i="7"/>
  <c r="Q240" i="7"/>
  <c r="Q236" i="7"/>
  <c r="Q232" i="7"/>
  <c r="Q228" i="7"/>
  <c r="Q224" i="7"/>
  <c r="Q220" i="7"/>
  <c r="Q216" i="7"/>
  <c r="Q212" i="7"/>
  <c r="Q208" i="7"/>
  <c r="Q204" i="7"/>
  <c r="Q200" i="7"/>
  <c r="Q196" i="7"/>
  <c r="Q192" i="7"/>
  <c r="Q188" i="7"/>
  <c r="Q184" i="7"/>
  <c r="Q180" i="7"/>
  <c r="Q176" i="7"/>
  <c r="Q172" i="7"/>
  <c r="Q168" i="7"/>
  <c r="Q164" i="7"/>
  <c r="Q160" i="7"/>
  <c r="Q156" i="7"/>
  <c r="Q152" i="7"/>
  <c r="Q148" i="7"/>
  <c r="Q144" i="7"/>
  <c r="Q140" i="7"/>
  <c r="Q136" i="7"/>
  <c r="Q132" i="7"/>
  <c r="Q128" i="7"/>
  <c r="Q124" i="7"/>
  <c r="Q120" i="7"/>
  <c r="Q116" i="7"/>
  <c r="Q112" i="7"/>
  <c r="Q108" i="7"/>
  <c r="Q104" i="7"/>
  <c r="Q100" i="7"/>
  <c r="Q96" i="7"/>
  <c r="Q92" i="7"/>
  <c r="Q339" i="7"/>
  <c r="Q335" i="7"/>
  <c r="Q331" i="7"/>
  <c r="Q327" i="7"/>
  <c r="Q323" i="7"/>
  <c r="Q319" i="7"/>
  <c r="Q315" i="7"/>
  <c r="Q311" i="7"/>
  <c r="Q307" i="7"/>
  <c r="Q303" i="7"/>
  <c r="Q299" i="7"/>
  <c r="Q295" i="7"/>
  <c r="Q291" i="7"/>
  <c r="Q287" i="7"/>
  <c r="Q283" i="7"/>
  <c r="Q279" i="7"/>
  <c r="Q275" i="7"/>
  <c r="Q271" i="7"/>
  <c r="Q267" i="7"/>
  <c r="Q263" i="7"/>
  <c r="Q259" i="7"/>
  <c r="Q255" i="7"/>
  <c r="Q251" i="7"/>
  <c r="Q247" i="7"/>
  <c r="Q243" i="7"/>
  <c r="Q239" i="7"/>
  <c r="Q235" i="7"/>
  <c r="Q231" i="7"/>
  <c r="Q227" i="7"/>
  <c r="Q223" i="7"/>
  <c r="Q219" i="7"/>
  <c r="Q215" i="7"/>
  <c r="Q211" i="7"/>
  <c r="Q207" i="7"/>
  <c r="Q203" i="7"/>
  <c r="Q199" i="7"/>
  <c r="Q195" i="7"/>
  <c r="Q191" i="7"/>
  <c r="Q187" i="7"/>
  <c r="Q183" i="7"/>
  <c r="Q179" i="7"/>
  <c r="Q175" i="7"/>
  <c r="Q171" i="7"/>
  <c r="Q167" i="7"/>
  <c r="Q163" i="7"/>
  <c r="Q159" i="7"/>
  <c r="Q155" i="7"/>
  <c r="Q151" i="7"/>
  <c r="Q147" i="7"/>
  <c r="Q143" i="7"/>
  <c r="Q139" i="7"/>
  <c r="Q135" i="7"/>
  <c r="Q131" i="7"/>
  <c r="Q127" i="7"/>
  <c r="Q123" i="7"/>
  <c r="Q119" i="7"/>
  <c r="Q115" i="7"/>
  <c r="Q111" i="7"/>
  <c r="Q107" i="7"/>
  <c r="Q103" i="7"/>
  <c r="Q99" i="7"/>
  <c r="Q95" i="7"/>
  <c r="Q91" i="7"/>
  <c r="Q87" i="7"/>
  <c r="Q83" i="7"/>
  <c r="Q79" i="7"/>
  <c r="Q75" i="7"/>
  <c r="Q71" i="7"/>
  <c r="Q67" i="7"/>
  <c r="Q63" i="7"/>
  <c r="Q59" i="7"/>
  <c r="Q55" i="7"/>
  <c r="Q51" i="7"/>
  <c r="Q47" i="7"/>
  <c r="Q43" i="7"/>
  <c r="Q39" i="7"/>
  <c r="Q35" i="7"/>
  <c r="Q31" i="7"/>
  <c r="Q27" i="7"/>
  <c r="Q23" i="7"/>
  <c r="Q19" i="7"/>
  <c r="Q15" i="7"/>
  <c r="Q11" i="7"/>
  <c r="Q7" i="7"/>
  <c r="Q3" i="7"/>
  <c r="Q902" i="7"/>
  <c r="Q898" i="7"/>
  <c r="Q894" i="7"/>
  <c r="Q890" i="7"/>
  <c r="Q886" i="7"/>
  <c r="Q882" i="7"/>
  <c r="Q878" i="7"/>
  <c r="Q874" i="7"/>
  <c r="Q870" i="7"/>
  <c r="Q866" i="7"/>
  <c r="Q862" i="7"/>
  <c r="Q858" i="7"/>
  <c r="Q854" i="7"/>
  <c r="Q850" i="7"/>
  <c r="Q846" i="7"/>
  <c r="Q842" i="7"/>
  <c r="Q838" i="7"/>
  <c r="Q834" i="7"/>
  <c r="Q830" i="7"/>
  <c r="Q826" i="7"/>
  <c r="Q822" i="7"/>
  <c r="Q818" i="7"/>
  <c r="Q814" i="7"/>
  <c r="Q810" i="7"/>
  <c r="Q806" i="7"/>
  <c r="Q802" i="7"/>
  <c r="Q798" i="7"/>
  <c r="Q794" i="7"/>
  <c r="Q790" i="7"/>
  <c r="Q786" i="7"/>
  <c r="Q782" i="7"/>
  <c r="Q778" i="7"/>
  <c r="Q774" i="7"/>
  <c r="Q770" i="7"/>
  <c r="Q766" i="7"/>
  <c r="Q762" i="7"/>
  <c r="Q758" i="7"/>
  <c r="Q754" i="7"/>
  <c r="Q750" i="7"/>
  <c r="Q746" i="7"/>
  <c r="Q742" i="7"/>
  <c r="Q738" i="7"/>
  <c r="Q734" i="7"/>
  <c r="Q730" i="7"/>
  <c r="Q726" i="7"/>
  <c r="Q722" i="7"/>
  <c r="Q718" i="7"/>
  <c r="Q714" i="7"/>
  <c r="Q710" i="7"/>
  <c r="Q706" i="7"/>
  <c r="Q702" i="7"/>
  <c r="Q698" i="7"/>
  <c r="Q694" i="7"/>
  <c r="Q690" i="7"/>
  <c r="Q686" i="7"/>
  <c r="Q682" i="7"/>
  <c r="Q678" i="7"/>
  <c r="Q674" i="7"/>
  <c r="Q670" i="7"/>
  <c r="Q666" i="7"/>
  <c r="Q662" i="7"/>
  <c r="Q658" i="7"/>
  <c r="Q654" i="7"/>
  <c r="Q650" i="7"/>
  <c r="Q646" i="7"/>
  <c r="Q642" i="7"/>
  <c r="Q638" i="7"/>
  <c r="Q634" i="7"/>
  <c r="Q630" i="7"/>
  <c r="Q626" i="7"/>
  <c r="Q622" i="7"/>
  <c r="Q618" i="7"/>
  <c r="Q614" i="7"/>
  <c r="Q610" i="7"/>
  <c r="Q606" i="7"/>
  <c r="Q602" i="7"/>
  <c r="Q598" i="7"/>
  <c r="Q594" i="7"/>
  <c r="Q590" i="7"/>
  <c r="Q586" i="7"/>
  <c r="Q582" i="7"/>
  <c r="Q578" i="7"/>
  <c r="Q574" i="7"/>
  <c r="Q570" i="7"/>
  <c r="Q566" i="7"/>
  <c r="Q562" i="7"/>
  <c r="Q558" i="7"/>
  <c r="Q554" i="7"/>
  <c r="Q550" i="7"/>
  <c r="Q546" i="7"/>
  <c r="Q542" i="7"/>
  <c r="Q538" i="7"/>
  <c r="Q534" i="7"/>
  <c r="Q530" i="7"/>
  <c r="Q526" i="7"/>
  <c r="Q522" i="7"/>
  <c r="Q518" i="7"/>
  <c r="Q514" i="7"/>
  <c r="Q510" i="7"/>
  <c r="Q506" i="7"/>
  <c r="Q502" i="7"/>
  <c r="Q498" i="7"/>
  <c r="Q494" i="7"/>
  <c r="Q490" i="7"/>
  <c r="Q486" i="7"/>
  <c r="Q482" i="7"/>
  <c r="Q478" i="7"/>
  <c r="Q474" i="7"/>
  <c r="Q470" i="7"/>
  <c r="Q466" i="7"/>
  <c r="Q462" i="7"/>
  <c r="Q458" i="7"/>
  <c r="Q454" i="7"/>
  <c r="Q450" i="7"/>
  <c r="Q446" i="7"/>
  <c r="Q442" i="7"/>
  <c r="Q438" i="7"/>
  <c r="Q434" i="7"/>
  <c r="Q430" i="7"/>
  <c r="Q426" i="7"/>
  <c r="Q422" i="7"/>
  <c r="Q418" i="7"/>
  <c r="Q414" i="7"/>
  <c r="Q410" i="7"/>
  <c r="Q406" i="7"/>
  <c r="Q402" i="7"/>
  <c r="Q398" i="7"/>
  <c r="Q394" i="7"/>
  <c r="Q390" i="7"/>
  <c r="Q386" i="7"/>
  <c r="Q382" i="7"/>
  <c r="Q378" i="7"/>
  <c r="Q374" i="7"/>
  <c r="Q370" i="7"/>
  <c r="Q366" i="7"/>
  <c r="Q362" i="7"/>
  <c r="Q358" i="7"/>
  <c r="Q354" i="7"/>
  <c r="Q350" i="7"/>
  <c r="Q346" i="7"/>
  <c r="Q342" i="7"/>
  <c r="Q338" i="7"/>
  <c r="Q334" i="7"/>
  <c r="Q330" i="7"/>
  <c r="Q326" i="7"/>
  <c r="Q322" i="7"/>
  <c r="Q318" i="7"/>
  <c r="Q314" i="7"/>
  <c r="Q310" i="7"/>
  <c r="Q306" i="7"/>
  <c r="Q302" i="7"/>
  <c r="Q298" i="7"/>
  <c r="Q294" i="7"/>
  <c r="Q290" i="7"/>
  <c r="Q286" i="7"/>
  <c r="Q282" i="7"/>
  <c r="Q278" i="7"/>
  <c r="Q274" i="7"/>
  <c r="Q270" i="7"/>
  <c r="Q266" i="7"/>
  <c r="Q262" i="7"/>
  <c r="Q258" i="7"/>
  <c r="Q254" i="7"/>
  <c r="Q250" i="7"/>
  <c r="Q246" i="7"/>
  <c r="Q242" i="7"/>
  <c r="Q238" i="7"/>
  <c r="Q234" i="7"/>
  <c r="Q230" i="7"/>
  <c r="Q226" i="7"/>
  <c r="Q222" i="7"/>
  <c r="Q218" i="7"/>
  <c r="Q214" i="7"/>
  <c r="Q210" i="7"/>
  <c r="Q206" i="7"/>
  <c r="Q202" i="7"/>
  <c r="Q198" i="7"/>
  <c r="Q194" i="7"/>
  <c r="Q190" i="7"/>
  <c r="Q186" i="7"/>
  <c r="Q182" i="7"/>
  <c r="Q178" i="7"/>
  <c r="Q174" i="7"/>
  <c r="Q170" i="7"/>
  <c r="Q166" i="7"/>
  <c r="Q162" i="7"/>
  <c r="Q158" i="7"/>
  <c r="Q154" i="7"/>
  <c r="Q150" i="7"/>
  <c r="Q146" i="7"/>
  <c r="Q142" i="7"/>
  <c r="Q138" i="7"/>
  <c r="Q134" i="7"/>
  <c r="Q130" i="7"/>
  <c r="Q126" i="7"/>
  <c r="Q122" i="7"/>
  <c r="Q118" i="7"/>
  <c r="Q114" i="7"/>
  <c r="Q110" i="7"/>
  <c r="Q106" i="7"/>
  <c r="Q102" i="7"/>
  <c r="Q98" i="7"/>
  <c r="Q94" i="7"/>
  <c r="Q90" i="7"/>
  <c r="Q86" i="7"/>
  <c r="Q82" i="7"/>
  <c r="Q78" i="7"/>
  <c r="Q74" i="7"/>
  <c r="Q70" i="7"/>
  <c r="Q66" i="7"/>
  <c r="Q62" i="7"/>
  <c r="Q58" i="7"/>
  <c r="Q54" i="7"/>
  <c r="Q50" i="7"/>
  <c r="Q46" i="7"/>
  <c r="Q42" i="7"/>
  <c r="Q38" i="7"/>
  <c r="Q34" i="7"/>
  <c r="Q30" i="7"/>
  <c r="Q26" i="7"/>
  <c r="Q22" i="7"/>
  <c r="Q18" i="7"/>
  <c r="Q14" i="7"/>
  <c r="Q10" i="7"/>
  <c r="Q6" i="7"/>
  <c r="Q2" i="7"/>
  <c r="Q473" i="7"/>
  <c r="Q469" i="7"/>
  <c r="Q465" i="7"/>
  <c r="Q461" i="7"/>
  <c r="Q457" i="7"/>
  <c r="Q453" i="7"/>
  <c r="Q449" i="7"/>
  <c r="Q445" i="7"/>
  <c r="Q441" i="7"/>
  <c r="Q437" i="7"/>
  <c r="Q433" i="7"/>
  <c r="Q429" i="7"/>
  <c r="Q425" i="7"/>
  <c r="Q421" i="7"/>
  <c r="Q417" i="7"/>
  <c r="Q413" i="7"/>
  <c r="Q409" i="7"/>
  <c r="Q405" i="7"/>
  <c r="Q401" i="7"/>
  <c r="Q397" i="7"/>
  <c r="Q393" i="7"/>
  <c r="Q389" i="7"/>
  <c r="Q385" i="7"/>
  <c r="Q381" i="7"/>
  <c r="Q377" i="7"/>
  <c r="Q373" i="7"/>
  <c r="Q369" i="7"/>
  <c r="Q365" i="7"/>
  <c r="Q361" i="7"/>
  <c r="Q357" i="7"/>
  <c r="Q353" i="7"/>
  <c r="Q349" i="7"/>
  <c r="Q345" i="7"/>
  <c r="Q341" i="7"/>
  <c r="Q337" i="7"/>
  <c r="Q333" i="7"/>
  <c r="Q329" i="7"/>
  <c r="Q325" i="7"/>
  <c r="Q321" i="7"/>
  <c r="Q317" i="7"/>
  <c r="Q313" i="7"/>
  <c r="Q309" i="7"/>
  <c r="Q305" i="7"/>
  <c r="Q301" i="7"/>
  <c r="Q297" i="7"/>
  <c r="Q293" i="7"/>
  <c r="Q289" i="7"/>
  <c r="Q285" i="7"/>
  <c r="Q281" i="7"/>
  <c r="Q277" i="7"/>
  <c r="Q273" i="7"/>
  <c r="Q269" i="7"/>
  <c r="Q265" i="7"/>
  <c r="Q261" i="7"/>
  <c r="Q257" i="7"/>
  <c r="Q253" i="7"/>
  <c r="Q249" i="7"/>
  <c r="Q245" i="7"/>
  <c r="Q241" i="7"/>
  <c r="Q237" i="7"/>
  <c r="Q233" i="7"/>
  <c r="Q229" i="7"/>
  <c r="Q225" i="7"/>
  <c r="Q221" i="7"/>
  <c r="Q217" i="7"/>
  <c r="Q213" i="7"/>
  <c r="Q209" i="7"/>
  <c r="Q205" i="7"/>
  <c r="Q201" i="7"/>
  <c r="Q197" i="7"/>
  <c r="Q193" i="7"/>
  <c r="Q189" i="7"/>
  <c r="Q185" i="7"/>
  <c r="Q181" i="7"/>
  <c r="Q177" i="7"/>
  <c r="Q173" i="7"/>
  <c r="Q169" i="7"/>
  <c r="Q165" i="7"/>
  <c r="Q161" i="7"/>
  <c r="Q157" i="7"/>
  <c r="Q153" i="7"/>
  <c r="Q149" i="7"/>
  <c r="Q145" i="7"/>
  <c r="Q141" i="7"/>
  <c r="Q137" i="7"/>
  <c r="Q133" i="7"/>
  <c r="Q129" i="7"/>
  <c r="Q125" i="7"/>
  <c r="Q121" i="7"/>
  <c r="Q117" i="7"/>
  <c r="Q113" i="7"/>
  <c r="Q109" i="7"/>
  <c r="Q105" i="7"/>
  <c r="Q101" i="7"/>
  <c r="Q97" i="7"/>
  <c r="Q93" i="7"/>
  <c r="Q89" i="7"/>
  <c r="Q85" i="7"/>
  <c r="Q81" i="7"/>
  <c r="Q77" i="7"/>
  <c r="Q73" i="7"/>
  <c r="Q69" i="7"/>
  <c r="Q65" i="7"/>
  <c r="Q61" i="7"/>
  <c r="Q57" i="7"/>
  <c r="Q53" i="7"/>
  <c r="Q49" i="7"/>
  <c r="Q45" i="7"/>
  <c r="Q41" i="7"/>
  <c r="Q37" i="7"/>
  <c r="Q33" i="7"/>
  <c r="Q29" i="7"/>
  <c r="Q25" i="7"/>
  <c r="Q21" i="7"/>
  <c r="Q17" i="7"/>
  <c r="Q13" i="7"/>
  <c r="Q9" i="7"/>
  <c r="Q5" i="7"/>
  <c r="Q644" i="7"/>
  <c r="Q640" i="7"/>
  <c r="Q636" i="7"/>
  <c r="Q632" i="7"/>
  <c r="Q628" i="7"/>
  <c r="Q624" i="7"/>
  <c r="Q620" i="7"/>
  <c r="Q616" i="7"/>
  <c r="Q612" i="7"/>
  <c r="Q608" i="7"/>
  <c r="Q604" i="7"/>
  <c r="Q600" i="7"/>
  <c r="Q596" i="7"/>
  <c r="Q592" i="7"/>
  <c r="Q588" i="7"/>
  <c r="Q584" i="7"/>
  <c r="Q580" i="7"/>
  <c r="Q576" i="7"/>
  <c r="Q572" i="7"/>
  <c r="Q568" i="7"/>
  <c r="Q564" i="7"/>
  <c r="Q416" i="7"/>
  <c r="Q412" i="7"/>
  <c r="Q408" i="7"/>
  <c r="Q404" i="7"/>
  <c r="Q400" i="7"/>
  <c r="Q396" i="7"/>
  <c r="Q392" i="7"/>
  <c r="Q388" i="7"/>
  <c r="Q384" i="7"/>
  <c r="Q380" i="7"/>
  <c r="Q376" i="7"/>
  <c r="Q372" i="7"/>
  <c r="Q368" i="7"/>
  <c r="Q364" i="7"/>
  <c r="Q360" i="7"/>
  <c r="Q356" i="7"/>
  <c r="Q352" i="7"/>
  <c r="Q348" i="7"/>
  <c r="Q344" i="7"/>
  <c r="Q340" i="7"/>
  <c r="Q336" i="7"/>
  <c r="Q332" i="7"/>
  <c r="Q328" i="7"/>
  <c r="Q324" i="7"/>
  <c r="Q320" i="7"/>
  <c r="Q316" i="7"/>
  <c r="Q312" i="7"/>
  <c r="Q308" i="7"/>
  <c r="Q304" i="7"/>
  <c r="Q300" i="7"/>
  <c r="Q296" i="7"/>
  <c r="Q292" i="7"/>
  <c r="Q288" i="7"/>
  <c r="Q284" i="7"/>
  <c r="Q280" i="7"/>
  <c r="Q276" i="7"/>
  <c r="Q272" i="7"/>
  <c r="Q268" i="7"/>
  <c r="Q264" i="7"/>
  <c r="Q260" i="7"/>
  <c r="Q256" i="7"/>
  <c r="Q88" i="7"/>
  <c r="Q84" i="7"/>
  <c r="Q80" i="7"/>
  <c r="Q76" i="7"/>
  <c r="Q72" i="7"/>
  <c r="Q68" i="7"/>
  <c r="Q64" i="7"/>
  <c r="Q60" i="7"/>
  <c r="Q56" i="7"/>
  <c r="Q52" i="7"/>
  <c r="Q48" i="7"/>
  <c r="Q44" i="7"/>
  <c r="Q40" i="7"/>
  <c r="Q36" i="7"/>
  <c r="Q32" i="7"/>
  <c r="Q28" i="7"/>
  <c r="Q24" i="7"/>
  <c r="Q20" i="7"/>
  <c r="Q16" i="7"/>
  <c r="Q12" i="7"/>
  <c r="Q8" i="7"/>
  <c r="Q4" i="7"/>
  <c r="R105" i="10"/>
  <c r="P105" i="10"/>
  <c r="O43" i="10"/>
  <c r="R82" i="10"/>
  <c r="P82" i="10"/>
  <c r="Q56" i="10"/>
  <c r="R95" i="10"/>
  <c r="O82" i="10"/>
  <c r="P43" i="10"/>
  <c r="R56" i="10"/>
  <c r="Q95" i="10"/>
  <c r="P95" i="10"/>
  <c r="O95" i="10"/>
  <c r="O56" i="10"/>
  <c r="O69" i="10"/>
  <c r="P69" i="10"/>
  <c r="R69" i="10"/>
  <c r="Q69" i="10"/>
  <c r="P56" i="10"/>
  <c r="Q43" i="10"/>
  <c r="R43" i="10"/>
  <c r="K19" i="9" l="1"/>
  <c r="G19" i="9"/>
  <c r="L19" i="9"/>
  <c r="I19" i="9"/>
  <c r="E91" i="17"/>
  <c r="K3" i="17" s="1"/>
  <c r="AB225" i="10"/>
  <c r="AB122" i="10" s="1"/>
  <c r="AB123" i="10" s="1"/>
  <c r="E93" i="10" s="1"/>
  <c r="Q216" i="10"/>
  <c r="Q122" i="10" s="1"/>
  <c r="Q123" i="10" s="1"/>
  <c r="A105" i="10" s="1"/>
  <c r="T216" i="10"/>
  <c r="T122" i="10" s="1"/>
  <c r="T123" i="10" s="1"/>
  <c r="A123" i="10" s="1"/>
  <c r="S216" i="10"/>
  <c r="S122" i="10" s="1"/>
  <c r="S123" i="10" s="1"/>
  <c r="A117" i="10" s="1"/>
  <c r="R216" i="10"/>
  <c r="R122" i="10" s="1"/>
  <c r="R123" i="10" s="1"/>
  <c r="A111" i="10" s="1"/>
  <c r="P122" i="10"/>
  <c r="P123" i="10" s="1"/>
  <c r="A99" i="10" s="1"/>
  <c r="N11" i="10"/>
  <c r="U11" i="10"/>
  <c r="E9" i="10" s="1"/>
  <c r="W11" i="10"/>
  <c r="Y11" i="10"/>
  <c r="X11" i="10"/>
  <c r="P11" i="10"/>
  <c r="Q11" i="10"/>
  <c r="O11" i="10"/>
  <c r="F91" i="17"/>
  <c r="H91" i="17"/>
  <c r="J91" i="17"/>
  <c r="V11" i="10"/>
  <c r="V12" i="10" s="1"/>
  <c r="K20" i="9" l="1"/>
  <c r="G20" i="9"/>
  <c r="I20" i="9"/>
  <c r="I68" i="9"/>
  <c r="N68" i="9" s="1"/>
  <c r="G68" i="9"/>
  <c r="L68" i="9" s="1"/>
  <c r="H68" i="9"/>
  <c r="M68" i="9" s="1"/>
  <c r="F68" i="9"/>
  <c r="AC225" i="10"/>
  <c r="AC122" i="10" s="1"/>
  <c r="AC123" i="10" s="1"/>
  <c r="E99" i="10" s="1"/>
  <c r="A9" i="10"/>
  <c r="A3" i="10"/>
  <c r="P12" i="10"/>
  <c r="A33" i="10" s="1"/>
  <c r="N21" i="10"/>
  <c r="A27" i="10"/>
  <c r="X12" i="10"/>
  <c r="E33" i="10" s="1"/>
  <c r="U21" i="10"/>
  <c r="E51" i="10" s="1"/>
  <c r="E27" i="10"/>
  <c r="Y12" i="10"/>
  <c r="E45" i="10" s="1"/>
  <c r="E39" i="10"/>
  <c r="Q12" i="10"/>
  <c r="A45" i="10" s="1"/>
  <c r="A39" i="10"/>
  <c r="O12" i="10"/>
  <c r="A21" i="10" s="1"/>
  <c r="A15" i="10"/>
  <c r="W12" i="10"/>
  <c r="E21" i="10" s="1"/>
  <c r="E15" i="10"/>
  <c r="G89" i="17"/>
  <c r="CM89" i="17"/>
  <c r="K78" i="17"/>
  <c r="CQ89" i="17"/>
  <c r="I78" i="17"/>
  <c r="CO89" i="17"/>
  <c r="G22" i="17"/>
  <c r="G36" i="17"/>
  <c r="G64" i="17"/>
  <c r="G50" i="17"/>
  <c r="CC50" i="17"/>
  <c r="Y89" i="17"/>
  <c r="CC78" i="17"/>
  <c r="CC36" i="17"/>
  <c r="Y50" i="17"/>
  <c r="Y36" i="17"/>
  <c r="BA89" i="17"/>
  <c r="AM50" i="17"/>
  <c r="BA36" i="17"/>
  <c r="BO50" i="17"/>
  <c r="CQ78" i="17"/>
  <c r="BA22" i="17"/>
  <c r="AM22" i="17"/>
  <c r="AM36" i="17"/>
  <c r="Y64" i="17"/>
  <c r="CC89" i="17"/>
  <c r="AM64" i="17"/>
  <c r="CC22" i="17"/>
  <c r="BA50" i="17"/>
  <c r="CQ36" i="17"/>
  <c r="BO78" i="17"/>
  <c r="BA64" i="17"/>
  <c r="AM78" i="17"/>
  <c r="BO22" i="17"/>
  <c r="BO64" i="17"/>
  <c r="CQ64" i="17"/>
  <c r="CC64" i="17"/>
  <c r="BO89" i="17"/>
  <c r="Y78" i="17"/>
  <c r="BA78" i="17"/>
  <c r="CQ50" i="17"/>
  <c r="AM89" i="17"/>
  <c r="BO36" i="17"/>
  <c r="CQ22" i="17"/>
  <c r="Y22" i="17"/>
  <c r="K89" i="17"/>
  <c r="K36" i="17"/>
  <c r="W36" i="17"/>
  <c r="AY64" i="17"/>
  <c r="BM78" i="17"/>
  <c r="CO64" i="17"/>
  <c r="AK89" i="17"/>
  <c r="CO78" i="17"/>
  <c r="CA22" i="17"/>
  <c r="AK36" i="17"/>
  <c r="BM89" i="17"/>
  <c r="AK50" i="17"/>
  <c r="CA50" i="17"/>
  <c r="W78" i="17"/>
  <c r="W50" i="17"/>
  <c r="BM36" i="17"/>
  <c r="AY50" i="17"/>
  <c r="BM64" i="17"/>
  <c r="CA78" i="17"/>
  <c r="AY22" i="17"/>
  <c r="AK22" i="17"/>
  <c r="CA36" i="17"/>
  <c r="AY78" i="17"/>
  <c r="AK64" i="17"/>
  <c r="W89" i="17"/>
  <c r="CA89" i="17"/>
  <c r="CO22" i="17"/>
  <c r="W22" i="17"/>
  <c r="AY36" i="17"/>
  <c r="BM50" i="17"/>
  <c r="CO50" i="17"/>
  <c r="AY89" i="17"/>
  <c r="CO36" i="17"/>
  <c r="W64" i="17"/>
  <c r="AK78" i="17"/>
  <c r="CA64" i="17"/>
  <c r="BM22" i="17"/>
  <c r="K22" i="17"/>
  <c r="K50" i="17"/>
  <c r="G78" i="17"/>
  <c r="I89" i="17"/>
  <c r="K64" i="17"/>
  <c r="CM64" i="17"/>
  <c r="AI89" i="17"/>
  <c r="BK36" i="17"/>
  <c r="U78" i="17"/>
  <c r="BY78" i="17"/>
  <c r="BY36" i="17"/>
  <c r="CM22" i="17"/>
  <c r="BK22" i="17"/>
  <c r="U22" i="17"/>
  <c r="AW78" i="17"/>
  <c r="AW36" i="17"/>
  <c r="BK50" i="17"/>
  <c r="CM78" i="17"/>
  <c r="U89" i="17"/>
  <c r="AW50" i="17"/>
  <c r="BY89" i="17"/>
  <c r="AI50" i="17"/>
  <c r="AW89" i="17"/>
  <c r="BY50" i="17"/>
  <c r="AI64" i="17"/>
  <c r="BY64" i="17"/>
  <c r="U50" i="17"/>
  <c r="U64" i="17"/>
  <c r="BK64" i="17"/>
  <c r="CM36" i="17"/>
  <c r="AW64" i="17"/>
  <c r="BK78" i="17"/>
  <c r="BY22" i="17"/>
  <c r="AI22" i="17"/>
  <c r="AI78" i="17"/>
  <c r="U36" i="17"/>
  <c r="AI36" i="17"/>
  <c r="BK89" i="17"/>
  <c r="CM50" i="17"/>
  <c r="AW22" i="17"/>
  <c r="I22" i="17"/>
  <c r="I50" i="17"/>
  <c r="I64" i="17"/>
  <c r="I36" i="17"/>
  <c r="N12" i="10"/>
  <c r="F69" i="9" s="1"/>
  <c r="K69" i="9" s="1"/>
  <c r="N15" i="10"/>
  <c r="U15" i="10"/>
  <c r="U12" i="10"/>
  <c r="W13" i="10"/>
  <c r="E18" i="10" s="1"/>
  <c r="X13" i="10"/>
  <c r="E30" i="10" s="1"/>
  <c r="Q13" i="10"/>
  <c r="A42" i="10" s="1"/>
  <c r="O13" i="10"/>
  <c r="A18" i="10" s="1"/>
  <c r="Y13" i="10"/>
  <c r="E42" i="10" s="1"/>
  <c r="V13" i="10"/>
  <c r="P13" i="10"/>
  <c r="A30" i="10" s="1"/>
  <c r="K21" i="9" l="1"/>
  <c r="G21" i="9"/>
  <c r="I21" i="9"/>
  <c r="F72" i="9"/>
  <c r="K72" i="9" s="1"/>
  <c r="K68" i="9"/>
  <c r="AD225" i="10"/>
  <c r="AD122" i="10" s="1"/>
  <c r="AD123" i="10" s="1"/>
  <c r="E105" i="10" s="1"/>
  <c r="A51" i="10"/>
  <c r="U17" i="10"/>
  <c r="E75" i="10" s="1"/>
  <c r="E69" i="10"/>
  <c r="N17" i="10"/>
  <c r="A69" i="10"/>
  <c r="N13" i="10"/>
  <c r="U13" i="10"/>
  <c r="K22" i="9" l="1"/>
  <c r="G22" i="9"/>
  <c r="I22" i="9"/>
  <c r="F70" i="9"/>
  <c r="K70" i="9" s="1"/>
  <c r="A75" i="10"/>
  <c r="F74" i="9"/>
  <c r="K74" i="9" s="1"/>
  <c r="AE225" i="10"/>
  <c r="AE122" i="10" s="1"/>
  <c r="AE123" i="10" s="1"/>
  <c r="E111" i="10" s="1"/>
  <c r="K23" i="9" l="1"/>
  <c r="L23" i="9"/>
  <c r="G23" i="9"/>
  <c r="I23" i="9"/>
  <c r="AG225" i="10"/>
  <c r="AG122" i="10" s="1"/>
  <c r="AG123" i="10" s="1"/>
  <c r="E123" i="10" s="1"/>
  <c r="AF225" i="10"/>
  <c r="AF122" i="10" s="1"/>
  <c r="AF123" i="10" s="1"/>
  <c r="E117" i="10" s="1"/>
  <c r="K24" i="9" l="1"/>
  <c r="G24" i="9"/>
  <c r="I24" i="9"/>
  <c r="K25" i="9" l="1"/>
  <c r="I25" i="9"/>
  <c r="G25" i="9"/>
  <c r="K26" i="9" l="1"/>
  <c r="G26" i="9"/>
  <c r="I26" i="9"/>
  <c r="K27" i="9" l="1"/>
  <c r="L27" i="9"/>
  <c r="G27" i="9"/>
  <c r="I27" i="9"/>
  <c r="K28" i="9" l="1"/>
  <c r="G28" i="9"/>
  <c r="I28" i="9"/>
  <c r="K29" i="9" l="1"/>
  <c r="I29" i="9"/>
  <c r="G29" i="9"/>
  <c r="K30" i="9" l="1"/>
  <c r="I30" i="9"/>
  <c r="G30" i="9"/>
  <c r="K31" i="9" l="1"/>
  <c r="I31" i="9"/>
  <c r="L31" i="9"/>
  <c r="G31" i="9"/>
  <c r="K32" i="9" l="1"/>
  <c r="I32" i="9"/>
  <c r="G32" i="9"/>
  <c r="K33" i="9" l="1"/>
  <c r="G33" i="9"/>
  <c r="I33" i="9"/>
  <c r="K34" i="9" l="1"/>
  <c r="I34" i="9"/>
  <c r="G34" i="9"/>
  <c r="K35" i="9" l="1"/>
  <c r="L35" i="9"/>
  <c r="I35" i="9"/>
  <c r="G35" i="9"/>
  <c r="K36" i="9" l="1"/>
  <c r="G36" i="9"/>
  <c r="I36" i="9"/>
  <c r="K37" i="9" l="1"/>
  <c r="G37" i="9"/>
  <c r="I37" i="9"/>
  <c r="K38" i="9" l="1"/>
  <c r="G38" i="9"/>
  <c r="I38" i="9"/>
  <c r="K39" i="9" l="1"/>
  <c r="G39" i="9"/>
  <c r="L39" i="9"/>
  <c r="I39" i="9"/>
  <c r="K40" i="9" l="1"/>
  <c r="G40" i="9"/>
  <c r="I40" i="9"/>
  <c r="K41" i="9" l="1"/>
  <c r="G41" i="9"/>
  <c r="I41" i="9"/>
  <c r="K42" i="9" l="1"/>
  <c r="G42" i="9"/>
  <c r="I42" i="9"/>
  <c r="K43" i="9" l="1"/>
  <c r="L43" i="9"/>
  <c r="G43" i="9"/>
  <c r="I43" i="9"/>
  <c r="K44" i="9" l="1"/>
  <c r="G44" i="9"/>
  <c r="I44" i="9"/>
  <c r="K45" i="9" l="1"/>
  <c r="I45" i="9"/>
  <c r="G45" i="9"/>
  <c r="K46" i="9" l="1"/>
  <c r="I46" i="9"/>
  <c r="G46" i="9"/>
  <c r="G47" i="9" l="1"/>
  <c r="I47" i="9"/>
  <c r="K47" i="9"/>
  <c r="L47" i="9"/>
  <c r="G48" i="9" l="1"/>
  <c r="I48" i="9"/>
  <c r="K48" i="9"/>
  <c r="K49" i="9" l="1"/>
  <c r="G49" i="9"/>
  <c r="I49" i="9"/>
  <c r="K50" i="9" l="1"/>
  <c r="G50" i="9"/>
  <c r="I50" i="9"/>
  <c r="K51" i="9" l="1"/>
  <c r="I51" i="9"/>
  <c r="G51" i="9"/>
  <c r="K52" i="9" l="1"/>
  <c r="L52" i="9"/>
  <c r="I52" i="9"/>
  <c r="G52" i="9"/>
  <c r="K53" i="9" l="1"/>
  <c r="I53" i="9"/>
  <c r="G53" i="9"/>
  <c r="K54" i="9" l="1"/>
  <c r="G54" i="9"/>
  <c r="I54" i="9"/>
  <c r="G55" i="9" l="1"/>
  <c r="I55" i="9"/>
  <c r="K55" i="9"/>
  <c r="G56" i="9" l="1"/>
  <c r="K56" i="9"/>
  <c r="I56" i="9"/>
  <c r="L57" i="9" l="1"/>
  <c r="K57" i="9"/>
  <c r="G57" i="9"/>
  <c r="I5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0F2DA-71D9-D648-A3B2-AC1D3CE27F2D}" keepAlive="1" name="Query - calorie (2)" description="Connessione alla query 'calorie (2)' nella cartella di lavoro." type="5" refreshedVersion="8" background="1" saveData="1">
    <dbPr connection="Provider=Microsoft.Mashup.OleDb.1;Data Source=$Workbook$;Location=&quot;calorie (2)&quot;;Extended Properties=&quot;&quot;" command="SELECT * FROM [calorie (2)]"/>
  </connection>
  <connection id="2" xr16:uid="{740BCD08-2A6F-674A-9F58-3F1CC642AD68}" keepAlive="1" name="Query - Foglio4" description="Connessione alla query 'Foglio4' nella cartella di lavoro." type="5" refreshedVersion="8" background="1" saveData="1">
    <dbPr connection="Provider=Microsoft.Mashup.OleDb.1;Data Source=$Workbook$;Location=Foglio4;Extended Properties=&quot;&quot;" command="SELECT * FROM [Foglio4]"/>
  </connection>
</connections>
</file>

<file path=xl/sharedStrings.xml><?xml version="1.0" encoding="utf-8"?>
<sst xmlns="http://schemas.openxmlformats.org/spreadsheetml/2006/main" count="4400" uniqueCount="2493">
  <si>
    <t>Petto</t>
  </si>
  <si>
    <t>Spinte su panca inclinata</t>
  </si>
  <si>
    <t>Multipower inclinata</t>
  </si>
  <si>
    <t xml:space="preserve">Chest press </t>
  </si>
  <si>
    <t>Chest press cable machine</t>
  </si>
  <si>
    <t>Croci alte ai cavi</t>
  </si>
  <si>
    <t>Croci basse ai cavi</t>
  </si>
  <si>
    <t>Panca piana</t>
  </si>
  <si>
    <t>Panca inclinata</t>
  </si>
  <si>
    <t>Spalle</t>
  </si>
  <si>
    <t>Lento avanti manubri</t>
  </si>
  <si>
    <t>Lento avanti multipower</t>
  </si>
  <si>
    <t>Alzate laterali ai cavi</t>
  </si>
  <si>
    <t>Alzate laterali macchina</t>
  </si>
  <si>
    <t>Bicipiti</t>
  </si>
  <si>
    <t>Curl bilancere</t>
  </si>
  <si>
    <t>Curl al cavo</t>
  </si>
  <si>
    <t>Tricipiti</t>
  </si>
  <si>
    <t>French press manubri</t>
  </si>
  <si>
    <t>Dip parallele</t>
  </si>
  <si>
    <t>Dip panca</t>
  </si>
  <si>
    <t>Panca presa stretta</t>
  </si>
  <si>
    <t>Tricipiti ai cavi alti</t>
  </si>
  <si>
    <t>Piegamenti</t>
  </si>
  <si>
    <t>Piegamenti pressa stretta</t>
  </si>
  <si>
    <t>Gambe</t>
  </si>
  <si>
    <t>Leg press</t>
  </si>
  <si>
    <t>Leg extension</t>
  </si>
  <si>
    <t>Leg curl</t>
  </si>
  <si>
    <t>Macchina polpacci</t>
  </si>
  <si>
    <t>Stacco rumeno</t>
  </si>
  <si>
    <t>Squat</t>
  </si>
  <si>
    <t>Affondi bulgari</t>
  </si>
  <si>
    <t>Schiena</t>
  </si>
  <si>
    <t>Pulley</t>
  </si>
  <si>
    <t>Lat machine classica</t>
  </si>
  <si>
    <t>Lat machine presa inversa</t>
  </si>
  <si>
    <t>Lat machine triangolo</t>
  </si>
  <si>
    <t>Rowing</t>
  </si>
  <si>
    <t>Rematore bilancere</t>
  </si>
  <si>
    <t>Pulley braccio singolo</t>
  </si>
  <si>
    <t>Stacco da terra</t>
  </si>
  <si>
    <t>Pulldown cavo alto</t>
  </si>
  <si>
    <t>Pull down machine braccio singolo</t>
  </si>
  <si>
    <t>Hyperextension</t>
  </si>
  <si>
    <t>Note</t>
  </si>
  <si>
    <t>Rematore Manubrio</t>
  </si>
  <si>
    <t>Alimento</t>
  </si>
  <si>
    <t>Energia (kJ)</t>
  </si>
  <si>
    <t>Acciuga o alice</t>
  </si>
  <si>
    <t>Acciuga o alice, sotto sale</t>
  </si>
  <si>
    <t>Acciuga o alice, sott'olio</t>
  </si>
  <si>
    <t>Aglio</t>
  </si>
  <si>
    <t>Aglio Bianco Piacentino</t>
  </si>
  <si>
    <t>Aglio Rosso di Castelliri</t>
  </si>
  <si>
    <t>Aglio Rosso di Procerno</t>
  </si>
  <si>
    <t>Aglio Rosso di Sulmona</t>
  </si>
  <si>
    <t>Agnello, coscio, cotto, al forno</t>
  </si>
  <si>
    <t>Agnello, coscio, crudo</t>
  </si>
  <si>
    <t>Agnello, costoletta, cotto, al forno</t>
  </si>
  <si>
    <t>Agnello, costoletta, crudo</t>
  </si>
  <si>
    <t>Agnello, cotto, al forno</t>
  </si>
  <si>
    <t>Agnello, crudo</t>
  </si>
  <si>
    <t>Agretti, cotti, bolliti</t>
  </si>
  <si>
    <t>Agretti, crudi</t>
  </si>
  <si>
    <t>Albicocche, disidratate</t>
  </si>
  <si>
    <t>Albicocche, fresche</t>
  </si>
  <si>
    <t>Albicocche, sciroppate</t>
  </si>
  <si>
    <t>Albicocche, secche</t>
  </si>
  <si>
    <t>Alici al forno</t>
  </si>
  <si>
    <t>Alici marinate</t>
  </si>
  <si>
    <t>Amarene, fresche</t>
  </si>
  <si>
    <t>Anacardi</t>
  </si>
  <si>
    <t>Ananas, fresco</t>
  </si>
  <si>
    <t>Ananas, sciroppato</t>
  </si>
  <si>
    <t>Anguilla d'allevamento, filetti</t>
  </si>
  <si>
    <t>Anguilla di fiume</t>
  </si>
  <si>
    <t>Anguilla di mare</t>
  </si>
  <si>
    <t>Anguilla, affumicata</t>
  </si>
  <si>
    <t>Anguilla, marinata</t>
  </si>
  <si>
    <t>Animelle di bovino</t>
  </si>
  <si>
    <t>Animelle di bovino, cotte</t>
  </si>
  <si>
    <t>Anona, fresca</t>
  </si>
  <si>
    <t>Aperitivi a base di vino</t>
  </si>
  <si>
    <t>Arachidi, tostate</t>
  </si>
  <si>
    <t>Aragosta</t>
  </si>
  <si>
    <t>Aragosta, bollita</t>
  </si>
  <si>
    <t>Arance bionde succo, fresco</t>
  </si>
  <si>
    <t>Arance bionde, fresche</t>
  </si>
  <si>
    <t>Arance Moro, fresche</t>
  </si>
  <si>
    <t>Arance rosse succo, fresco</t>
  </si>
  <si>
    <t>Arance rosse, fresche</t>
  </si>
  <si>
    <t>Arance Sanguinello, fresche</t>
  </si>
  <si>
    <t>Arance succo, fresco</t>
  </si>
  <si>
    <t>Arance Tarocco, fresche</t>
  </si>
  <si>
    <t>Arance Valencia, fresche</t>
  </si>
  <si>
    <t>Arance Washington Navel, fresche</t>
  </si>
  <si>
    <t>Arance, fresche</t>
  </si>
  <si>
    <t>Aranciata</t>
  </si>
  <si>
    <t>Aringa</t>
  </si>
  <si>
    <t>Aringa, affumicata</t>
  </si>
  <si>
    <t>Aringa, marinata</t>
  </si>
  <si>
    <t>Aringa, sotto sale</t>
  </si>
  <si>
    <t>Asparagi di bosco, crudi</t>
  </si>
  <si>
    <t>Asparagi di campo, cotti, bolliti</t>
  </si>
  <si>
    <t>Asparagi di campo, crudi</t>
  </si>
  <si>
    <t>Asparagi di serra, crudi</t>
  </si>
  <si>
    <t>Avocado, fresco</t>
  </si>
  <si>
    <t>Baba' al rhum</t>
  </si>
  <si>
    <t>Babaco, fresco</t>
  </si>
  <si>
    <t>Baccalà alla vicentina</t>
  </si>
  <si>
    <t>Banane, fresche</t>
  </si>
  <si>
    <t>Barbabietole rosse, cotte, bollite</t>
  </si>
  <si>
    <t>Barbabietole rosse, crude</t>
  </si>
  <si>
    <t>Barretta al cocco ricoperta di cioccolato</t>
  </si>
  <si>
    <t>Basilico, fresco</t>
  </si>
  <si>
    <t>Bastoncini di crusca di frumento</t>
  </si>
  <si>
    <t>Besciamella</t>
  </si>
  <si>
    <t>Bevanda tipo cola</t>
  </si>
  <si>
    <t>Bieta, cotta, al microonde</t>
  </si>
  <si>
    <t>Bieta, cotta, bollita</t>
  </si>
  <si>
    <t>Bieta, cruda</t>
  </si>
  <si>
    <t>Birra chiara</t>
  </si>
  <si>
    <t>Biscotti, alla soia</t>
  </si>
  <si>
    <t>Biscotti, frollini</t>
  </si>
  <si>
    <t>Biscotti, integrali</t>
  </si>
  <si>
    <t>Biscotti, integrali, con soia</t>
  </si>
  <si>
    <t>Biscotti, secchi</t>
  </si>
  <si>
    <t>Biscotti, wafers</t>
  </si>
  <si>
    <t>Boga</t>
  </si>
  <si>
    <t>Bottarga, cefalo muggine</t>
  </si>
  <si>
    <t>Bovino adulto o vitellone, copertina di sotto, copertina di spalla, sottospalla e collo, crudo</t>
  </si>
  <si>
    <t>Bovino adulto o vitellone, costata, crudo</t>
  </si>
  <si>
    <t>Bovino adulto o vitellone, fesa, crudo</t>
  </si>
  <si>
    <t>Bovino adulto o vitellone, filetto, crudo</t>
  </si>
  <si>
    <t>Bovino adulto o vitellone, geretto anteriore e posteriore, crudo</t>
  </si>
  <si>
    <t>Bovino adulto o vitellone, girello, crudo</t>
  </si>
  <si>
    <t>Bovino adulto o vitellone, lombata, crudo</t>
  </si>
  <si>
    <t>Bovino adulto o vitellone, noce, crudo</t>
  </si>
  <si>
    <t>Bovino adulto o vitellone, pancia, biancostato e punta di petto, crudo</t>
  </si>
  <si>
    <t>Bovino adulto o vitellone, scamone, crudo</t>
  </si>
  <si>
    <t>Bovino adulto o vitellone, sottofesa, crudo</t>
  </si>
  <si>
    <t>Bovino adulto o vitellone, spalla, muscolo, girello e fesone, crudo</t>
  </si>
  <si>
    <t>Bovino adulto o vitellone, tagli anteriori, crudo</t>
  </si>
  <si>
    <t>Bovino adulto o vitellone, tagli posteriori, crudo</t>
  </si>
  <si>
    <t>Brandy</t>
  </si>
  <si>
    <t>Brasato al Barolo</t>
  </si>
  <si>
    <t>Bresaola della Valtellina IGP</t>
  </si>
  <si>
    <t>Brie</t>
  </si>
  <si>
    <t>Broccoletti di rapa, cotti, bolliti</t>
  </si>
  <si>
    <t>Broccoletti di rapa, crudi</t>
  </si>
  <si>
    <t>Broccolo a testa, cotto, bollito</t>
  </si>
  <si>
    <t>Broccolo a testa, crudo</t>
  </si>
  <si>
    <t>Bufalo, solo tessuto muscolare, crudo</t>
  </si>
  <si>
    <t>Burrini</t>
  </si>
  <si>
    <t>Burro</t>
  </si>
  <si>
    <t>Burro d'arachidi</t>
  </si>
  <si>
    <t>Butirro calabro</t>
  </si>
  <si>
    <t>Cacao amaro, in polvere</t>
  </si>
  <si>
    <t>Caciocavallo</t>
  </si>
  <si>
    <t>Cacioricotta di capra</t>
  </si>
  <si>
    <t>Caciotta mista</t>
  </si>
  <si>
    <t>Caciotta romana di pecora</t>
  </si>
  <si>
    <t>Caciotta toscana</t>
  </si>
  <si>
    <t>Caciottina fresca</t>
  </si>
  <si>
    <t>Caciottina mista</t>
  </si>
  <si>
    <t>Caciottina vaccina</t>
  </si>
  <si>
    <t>Caffe' tostato</t>
  </si>
  <si>
    <t>Calamaro</t>
  </si>
  <si>
    <t>Calamaro surgelato</t>
  </si>
  <si>
    <t>Camembert</t>
  </si>
  <si>
    <t>Canditi</t>
  </si>
  <si>
    <t>Cannoli siciliani</t>
  </si>
  <si>
    <t>Capitone</t>
  </si>
  <si>
    <t>Capocollo</t>
  </si>
  <si>
    <t>Capocollo di Calabria</t>
  </si>
  <si>
    <t>Capra, solo tessuto muscolare, crudo</t>
  </si>
  <si>
    <t>Capretto, crudo</t>
  </si>
  <si>
    <t>Caramelle dure</t>
  </si>
  <si>
    <t>Caramelle tipo "mou"</t>
  </si>
  <si>
    <t>Carciofi alla romana</t>
  </si>
  <si>
    <t>Carciofi, cotti, al microonde</t>
  </si>
  <si>
    <t>Carciofi, cotti, bolliti</t>
  </si>
  <si>
    <t>Carciofi, crudi</t>
  </si>
  <si>
    <t>Carciofi, surgelati</t>
  </si>
  <si>
    <t>Carciofo Romanesco IGP</t>
  </si>
  <si>
    <t>Carciofo, Spinoso sardo</t>
  </si>
  <si>
    <t>Carciofo, verde, precoce</t>
  </si>
  <si>
    <t>Carciofo, violetto, precoce</t>
  </si>
  <si>
    <t>Cardi, cotti, bolliti</t>
  </si>
  <si>
    <t>Cardi, crudi</t>
  </si>
  <si>
    <t>Carne bovina in gelatina, in scatola</t>
  </si>
  <si>
    <t>Carne bovina pressata, in scatola</t>
  </si>
  <si>
    <t>Carote, cotte, al microonde</t>
  </si>
  <si>
    <t>Carote, cotte, bollite</t>
  </si>
  <si>
    <t>Carote, crude</t>
  </si>
  <si>
    <t>Carpa</t>
  </si>
  <si>
    <t>Carrube</t>
  </si>
  <si>
    <t>Castagnaccio</t>
  </si>
  <si>
    <t>Castagne</t>
  </si>
  <si>
    <t>Castagne, arrostite</t>
  </si>
  <si>
    <t>Castagne, bollite</t>
  </si>
  <si>
    <t>Castagne, secche</t>
  </si>
  <si>
    <t>Cavallo, solo tessuto muscolare, crudo</t>
  </si>
  <si>
    <t>Cavallo, tessuto muscolare e grasso, crudo</t>
  </si>
  <si>
    <t>Caviale, storione</t>
  </si>
  <si>
    <t>Cavolfiore, cotto, al microonde</t>
  </si>
  <si>
    <t>Cavolfiore, cotto, bollito</t>
  </si>
  <si>
    <t>Cavolfiore, crudo</t>
  </si>
  <si>
    <t>Cavoli di Bruxelles, cotti, bolliti</t>
  </si>
  <si>
    <t>Cavoli di Bruxelles, crudi</t>
  </si>
  <si>
    <t>Cavolo broccolo verde ramoso, cotto, bollito</t>
  </si>
  <si>
    <t>Cavolo broccolo verde ramoso, crudo</t>
  </si>
  <si>
    <t>Cavolo cappuccio, rosso, crudo</t>
  </si>
  <si>
    <t>Cavolo cappuccio, verde, cotto, bollito</t>
  </si>
  <si>
    <t>Cavolo cappuccio, verde, crudo</t>
  </si>
  <si>
    <t>Cavolo verza, cotto, bollito</t>
  </si>
  <si>
    <t>Cavolo verza, cruda</t>
  </si>
  <si>
    <t>Ceci, in scatola, scolati</t>
  </si>
  <si>
    <t>Ceci, secchi</t>
  </si>
  <si>
    <t>Ceci, secchi, cotti, bolliti</t>
  </si>
  <si>
    <t>Cefalo muggine</t>
  </si>
  <si>
    <t>Cernia surgelata</t>
  </si>
  <si>
    <t>Cervello di bovino</t>
  </si>
  <si>
    <t>Cervo, solo tessuto muscolare, crudo</t>
  </si>
  <si>
    <t>Cheddar</t>
  </si>
  <si>
    <t>Cheese burger, fast food</t>
  </si>
  <si>
    <t>Chicken Nuggets, fast food</t>
  </si>
  <si>
    <t>Ciccioli</t>
  </si>
  <si>
    <t>Cicoria, da taglio, coltivata, cruda</t>
  </si>
  <si>
    <t>Cicoria, di campo, cotta, bollita</t>
  </si>
  <si>
    <t>Cicoria, di campo, cruda</t>
  </si>
  <si>
    <t>Cicoria, witloof o indivia belga, cruda</t>
  </si>
  <si>
    <t>Ciliege, candite</t>
  </si>
  <si>
    <t>Ciliege, fresche</t>
  </si>
  <si>
    <t>Cioccolato, al latte</t>
  </si>
  <si>
    <t>Cioccolato, al latte con nocciole</t>
  </si>
  <si>
    <t>Cioccolato, fondente</t>
  </si>
  <si>
    <t>Cipolle, cotte, bollite</t>
  </si>
  <si>
    <t>Cipolle, crude</t>
  </si>
  <si>
    <t>Cipolline, cotte, bollite</t>
  </si>
  <si>
    <t>Cipolline, crude</t>
  </si>
  <si>
    <t>Clementine, fresche</t>
  </si>
  <si>
    <t>Cocco, essiccato</t>
  </si>
  <si>
    <t>Cocco, fresco</t>
  </si>
  <si>
    <t>Cocktail di frutta sciroppata</t>
  </si>
  <si>
    <t>Cocomero, fresco</t>
  </si>
  <si>
    <t>Coniglio intero, crudo</t>
  </si>
  <si>
    <t>Coniglio, coscio, crudo</t>
  </si>
  <si>
    <t>Coniglio, intero surgelato, crudo</t>
  </si>
  <si>
    <t>Coniglio, intero, cotto</t>
  </si>
  <si>
    <t>Coppa</t>
  </si>
  <si>
    <t>Coratella di agnello</t>
  </si>
  <si>
    <t>Coratella di vitello</t>
  </si>
  <si>
    <t>Coregone</t>
  </si>
  <si>
    <t>Corn flakes</t>
  </si>
  <si>
    <t>Cornetti</t>
  </si>
  <si>
    <t>Corvina</t>
  </si>
  <si>
    <t>Cotechino Modena IGP, cotto</t>
  </si>
  <si>
    <t>Cotechino, confezionato precotto</t>
  </si>
  <si>
    <t>Couscous, cotto</t>
  </si>
  <si>
    <t>Couscous, crudo</t>
  </si>
  <si>
    <t>Cozza o mitilo</t>
  </si>
  <si>
    <t>Crackers, al formaggio</t>
  </si>
  <si>
    <t>Crackers, alla soia</t>
  </si>
  <si>
    <t>Crackers, integrali</t>
  </si>
  <si>
    <t>Crackers, salati</t>
  </si>
  <si>
    <t>Crema di latte, 12% di lipidi</t>
  </si>
  <si>
    <t>Crema di nocciole e cacao</t>
  </si>
  <si>
    <t>Crescenza</t>
  </si>
  <si>
    <t>Croissants</t>
  </si>
  <si>
    <t>Crusca di frumento</t>
  </si>
  <si>
    <t>Cuore di bovino</t>
  </si>
  <si>
    <t>Cuore di bovino, cotto</t>
  </si>
  <si>
    <t>Cuore di equino</t>
  </si>
  <si>
    <t>Cuore di ovino</t>
  </si>
  <si>
    <t>Cuore di pollo</t>
  </si>
  <si>
    <t>Cuore di pollo, cotto</t>
  </si>
  <si>
    <t>Cuore di suino</t>
  </si>
  <si>
    <t>Cuore di tacchino</t>
  </si>
  <si>
    <t>Cuore di tacchino, cotto</t>
  </si>
  <si>
    <t>Dadi da brodo</t>
  </si>
  <si>
    <t>Daino, solo tessuto muscolare, crudo</t>
  </si>
  <si>
    <t>Datteri, secchi</t>
  </si>
  <si>
    <t>Dentice</t>
  </si>
  <si>
    <t>Dentice, surgelato</t>
  </si>
  <si>
    <t>Dolce verde</t>
  </si>
  <si>
    <t>Edam</t>
  </si>
  <si>
    <t>Emmenthal</t>
  </si>
  <si>
    <t>Fagiano, crudo</t>
  </si>
  <si>
    <t>Fagioli</t>
  </si>
  <si>
    <t>Fagioli dall'occhio, secchi</t>
  </si>
  <si>
    <t>Fagioli, Borlotti, freschi</t>
  </si>
  <si>
    <t>Fagioli, Borlotti, freschi, cotti, bolliti</t>
  </si>
  <si>
    <t>Fagioli, Borlotti, in scatola, scolati</t>
  </si>
  <si>
    <t>Fagioli, Borlotti, secchi</t>
  </si>
  <si>
    <t>Fagioli, Borlotti, secchi, cotti, bolliti</t>
  </si>
  <si>
    <t>Fagioli, Cannellini in scatola, scolati</t>
  </si>
  <si>
    <t>Fagioli, Cannellini, secchi</t>
  </si>
  <si>
    <t>Fagioli, Cannellini, secchi, cotti, bolliti</t>
  </si>
  <si>
    <t>Fagioli, cotti, bolliti</t>
  </si>
  <si>
    <t>Fagiolini a corallo, cotti, bolliti</t>
  </si>
  <si>
    <t>Fagiolini, freschi</t>
  </si>
  <si>
    <t>Fagiolini, surgelati, cotti, bolliti</t>
  </si>
  <si>
    <t>Falafel</t>
  </si>
  <si>
    <t>Faraona, coscio, con pelle, crudo</t>
  </si>
  <si>
    <t>Faraona, coscio, senza pelle, cotto, allo spiedo</t>
  </si>
  <si>
    <t>Faraona, coscio, senza pelle, crudo</t>
  </si>
  <si>
    <t>Faraona, petto, senza pelle, cotto, allo spiedo</t>
  </si>
  <si>
    <t>Faraona, petto, senza pelle, crudo</t>
  </si>
  <si>
    <t>Farina d'avena</t>
  </si>
  <si>
    <t>Farina di castagne</t>
  </si>
  <si>
    <t>Farina di frumento, duro</t>
  </si>
  <si>
    <t>Farina di frumento, integrale</t>
  </si>
  <si>
    <t>Farina di frumento, tipo 0</t>
  </si>
  <si>
    <t>Farina di frumento, tipo 00</t>
  </si>
  <si>
    <t>Farina di mais</t>
  </si>
  <si>
    <t>Farina di manioca</t>
  </si>
  <si>
    <t>Farina di riso</t>
  </si>
  <si>
    <t>Farina di segale</t>
  </si>
  <si>
    <t>Farina di soia</t>
  </si>
  <si>
    <t>Farina d'orzo</t>
  </si>
  <si>
    <t>Farro perlato, cotto, bollito</t>
  </si>
  <si>
    <t>Farro perlato, crudo</t>
  </si>
  <si>
    <t>Fave, fresche</t>
  </si>
  <si>
    <t>Fave, fresche, cotte, in padella</t>
  </si>
  <si>
    <t>Fave, secche</t>
  </si>
  <si>
    <t>Fave, secche, sgusciate, cotte, bollite</t>
  </si>
  <si>
    <t>Fave, secche, sgusciate, crude</t>
  </si>
  <si>
    <t>Fecola di patate</t>
  </si>
  <si>
    <t>Fegato di bovino</t>
  </si>
  <si>
    <t>Fegato di bovino, cotto</t>
  </si>
  <si>
    <t>Fegato di equino</t>
  </si>
  <si>
    <t>Fegato di ovino</t>
  </si>
  <si>
    <t>Fegato di pollo</t>
  </si>
  <si>
    <t>Fegato di pollo, cotto</t>
  </si>
  <si>
    <t>Fegato di suino</t>
  </si>
  <si>
    <t>Fegato di suino, cotto</t>
  </si>
  <si>
    <t>Fegato di tacchino</t>
  </si>
  <si>
    <t>Fegato di tacchino, cotto</t>
  </si>
  <si>
    <t>Feijoa, fresca</t>
  </si>
  <si>
    <t>Feta</t>
  </si>
  <si>
    <t>Fette biscottate</t>
  </si>
  <si>
    <t>Fette biscottate, integrali</t>
  </si>
  <si>
    <t>Fichi d'india, freschi</t>
  </si>
  <si>
    <t>Fichi, canditi</t>
  </si>
  <si>
    <t>Fichi, freschi</t>
  </si>
  <si>
    <t>Fichi, seccati al forno e mandorlati</t>
  </si>
  <si>
    <t>Fichi, secchi</t>
  </si>
  <si>
    <t>Finocchi, cotti, al microonde</t>
  </si>
  <si>
    <t>Finocchi, cotti, bolliti</t>
  </si>
  <si>
    <t>Finocchi, crudi</t>
  </si>
  <si>
    <t>Fiocchi d'avena</t>
  </si>
  <si>
    <t>Fiocchi di formaggio magro</t>
  </si>
  <si>
    <t>Fior di latte</t>
  </si>
  <si>
    <t>Fiori di zucca, freschi</t>
  </si>
  <si>
    <t>Foglie di rapa, crude</t>
  </si>
  <si>
    <t>Fontina</t>
  </si>
  <si>
    <t>Formaggino</t>
  </si>
  <si>
    <t>Formaggino con ridotto contenuto di grasso</t>
  </si>
  <si>
    <t>Formaggio cremoso spalmabile</t>
  </si>
  <si>
    <t>Formaggio cremoso spalmabile, light</t>
  </si>
  <si>
    <t>Formaggio molle da tavola</t>
  </si>
  <si>
    <t>Fragole, fresche</t>
  </si>
  <si>
    <t>Frittata</t>
  </si>
  <si>
    <t>Frittata prosciutto e formaggio</t>
  </si>
  <si>
    <t>Frumento duro</t>
  </si>
  <si>
    <t>Frumento tenero</t>
  </si>
  <si>
    <t>Frutta mista caramellata</t>
  </si>
  <si>
    <t>Funghi coltivati, pleurotes, cotti, in padella</t>
  </si>
  <si>
    <t>Funghi coltivati, pleurotes, crudi</t>
  </si>
  <si>
    <t>Funghi coltivati, prataioli, cotti, in padella</t>
  </si>
  <si>
    <t>Funghi coltivati, prataioli, crudi</t>
  </si>
  <si>
    <t>Funghi ovuli, crudi</t>
  </si>
  <si>
    <t>Funghi porcini, crudi</t>
  </si>
  <si>
    <t>Gallina, crudo</t>
  </si>
  <si>
    <t>Gamberetti con funghi e bambù</t>
  </si>
  <si>
    <t>Gamberi</t>
  </si>
  <si>
    <t>Gamberi sgusciati, surgelati</t>
  </si>
  <si>
    <t>Gateau</t>
  </si>
  <si>
    <t>Gelato confezionato, biscotto con crema, zabaione e cioccolato</t>
  </si>
  <si>
    <t>Gelato confezionato, cacao, in vaschetta</t>
  </si>
  <si>
    <t>Gelato confezionato, caffè, in vaschetta</t>
  </si>
  <si>
    <t>Gelato confezionato, cono con panna e cioccolato</t>
  </si>
  <si>
    <t>Gelato confezionato, cono con panna, scaglie di cioccolato e noccioline</t>
  </si>
  <si>
    <t>Gelato confezionato, fior di latte, in vaschetta</t>
  </si>
  <si>
    <t>Gelato confezionato, fior di latte, ricoperto di sorbetto alla fragola</t>
  </si>
  <si>
    <t>Gelato confezionato, ghiacciolo all'arancio</t>
  </si>
  <si>
    <t>Gelato confezionato, nocciola, in vaschetta</t>
  </si>
  <si>
    <t>Gelato confezionato, panna ricoperta di cioccolato fondente</t>
  </si>
  <si>
    <t>Gelato confezionato, panna, in vaschetta</t>
  </si>
  <si>
    <t>Gelato confezionato, sorbetto al limone, in vaschetta</t>
  </si>
  <si>
    <t>Gelato confezionato, vaniglia, in vaschetta</t>
  </si>
  <si>
    <t>Gelato misto fritto</t>
  </si>
  <si>
    <t>Germe di frumento</t>
  </si>
  <si>
    <t>Germogli di soia</t>
  </si>
  <si>
    <t>Gnocchi al pesto alla genovese</t>
  </si>
  <si>
    <t>Gnocchi al ragù alla bolognese</t>
  </si>
  <si>
    <t>Gnocchi al sugo di pomodoro</t>
  </si>
  <si>
    <t>Gnocchi di patate, cotti</t>
  </si>
  <si>
    <t>Gnocchi di patate, crudi</t>
  </si>
  <si>
    <t>Gorgonzola</t>
  </si>
  <si>
    <t>Grana Padano, DOP</t>
  </si>
  <si>
    <t>Granchio, in scatola</t>
  </si>
  <si>
    <t>Grano saraceno</t>
  </si>
  <si>
    <t>Grappa</t>
  </si>
  <si>
    <t>Grissini</t>
  </si>
  <si>
    <t>Groviera</t>
  </si>
  <si>
    <t>Guava, fresca</t>
  </si>
  <si>
    <t>Halibut</t>
  </si>
  <si>
    <t>Hamburger piccolo, solo carne, fast food</t>
  </si>
  <si>
    <t>Hamburger, fast food</t>
  </si>
  <si>
    <t>Hummus</t>
  </si>
  <si>
    <t>Indivia, fresca</t>
  </si>
  <si>
    <t>Involtini Primavera</t>
  </si>
  <si>
    <t>Italico</t>
  </si>
  <si>
    <t>Kebab solo carne</t>
  </si>
  <si>
    <t>Ketchup, salsa</t>
  </si>
  <si>
    <t>Kiwi, freschi</t>
  </si>
  <si>
    <t>Lamponi, freschi</t>
  </si>
  <si>
    <t>Lardo</t>
  </si>
  <si>
    <t>Lasagna</t>
  </si>
  <si>
    <t>Lattarini</t>
  </si>
  <si>
    <t>Latte di bufala</t>
  </si>
  <si>
    <t>Latte di capra</t>
  </si>
  <si>
    <t>Latte di pecora</t>
  </si>
  <si>
    <t>Latte di vacca, condensato, zuccherato</t>
  </si>
  <si>
    <t>Latte di vacca, evaporato, non zuccherato</t>
  </si>
  <si>
    <t>Latte di vacca, in polvere, intero</t>
  </si>
  <si>
    <t>Latte di vacca, in polvere, parzialmente scremato</t>
  </si>
  <si>
    <t>Latte di vacca, in polvere, scremato</t>
  </si>
  <si>
    <t>Latte di vacca, pastorizzato, intero</t>
  </si>
  <si>
    <t>Latte di vacca, pastorizzato, parzialmente scremato</t>
  </si>
  <si>
    <t>Latte di vacca, pastorizzato, scremato</t>
  </si>
  <si>
    <t>Latte di vacca, UHT, intero</t>
  </si>
  <si>
    <t>Latte di vacca, UHT, parzialmente scremato</t>
  </si>
  <si>
    <t>Latteria</t>
  </si>
  <si>
    <t>Lattuga, a cappuccio, fresca</t>
  </si>
  <si>
    <t>Lattuga, da taglio, fresca</t>
  </si>
  <si>
    <t>Lattuga, fresca</t>
  </si>
  <si>
    <t>Lattughino IV gamma, fresco</t>
  </si>
  <si>
    <t>Lattughino, fresco</t>
  </si>
  <si>
    <t>Lenti colorate ripiene di cioccolato</t>
  </si>
  <si>
    <t>Lenticchie, in scatola, scolate</t>
  </si>
  <si>
    <t>Lenticchie, secche</t>
  </si>
  <si>
    <t>Lenticchie, secche, cotte, bollite</t>
  </si>
  <si>
    <t>Lievito di birra, compresso</t>
  </si>
  <si>
    <t>Limoni, freschi</t>
  </si>
  <si>
    <t>Limoni, succo</t>
  </si>
  <si>
    <t>Lingua di bovino</t>
  </si>
  <si>
    <t>Lingua di bovino, cotta, fritta</t>
  </si>
  <si>
    <t>Liquori da dessert</t>
  </si>
  <si>
    <t>Litchi, freschi</t>
  </si>
  <si>
    <t>Loti o kaki, freschi</t>
  </si>
  <si>
    <t>Luccio</t>
  </si>
  <si>
    <t>Lumaca, cruda</t>
  </si>
  <si>
    <t>Lupini, ammollati</t>
  </si>
  <si>
    <t>Macadamia</t>
  </si>
  <si>
    <t>Maiale in agrodolce</t>
  </si>
  <si>
    <t>Maiale, bistecca, cotto, in padella</t>
  </si>
  <si>
    <t>Maiale, bistecca, crudo</t>
  </si>
  <si>
    <t>Maiale, coscio, crudo</t>
  </si>
  <si>
    <t>Maiale, lombo, crudo</t>
  </si>
  <si>
    <t>Maiale, pesante, coscio, crudo</t>
  </si>
  <si>
    <t>Maiale, pesante, lombo, crudo</t>
  </si>
  <si>
    <t>Maiale, pesante, spalla, crudo</t>
  </si>
  <si>
    <t>Maiale, spalla, crudo</t>
  </si>
  <si>
    <t>Maionese, artigianale</t>
  </si>
  <si>
    <t>Mais</t>
  </si>
  <si>
    <t>Mais, amido</t>
  </si>
  <si>
    <t>Mais, dolce, in scatola, sgocciolato</t>
  </si>
  <si>
    <t>Mandaranci, freschi</t>
  </si>
  <si>
    <t>Mandarini, freschi</t>
  </si>
  <si>
    <t>Mandorle dolci, secche</t>
  </si>
  <si>
    <t>Mango, fresco</t>
  </si>
  <si>
    <t>Margarina, 100% vegetale</t>
  </si>
  <si>
    <t>Margarina, 2/3 di grassi animali, 1/3 di grassi vegetali</t>
  </si>
  <si>
    <t>Marmellata</t>
  </si>
  <si>
    <t>Marsala all'uovo</t>
  </si>
  <si>
    <t>Marsala tipico</t>
  </si>
  <si>
    <t>Mascarpone</t>
  </si>
  <si>
    <t>Melagrane, fresche</t>
  </si>
  <si>
    <t>Melanzane, cotte, al microonde</t>
  </si>
  <si>
    <t>Melanzane, cotte, in padella</t>
  </si>
  <si>
    <t>Melanzane, crude</t>
  </si>
  <si>
    <t>Mele cotogne, fresche</t>
  </si>
  <si>
    <t>Mele, disidratate</t>
  </si>
  <si>
    <t>Mele, fresche, annurche</t>
  </si>
  <si>
    <t>Mele, fresche, con buccia</t>
  </si>
  <si>
    <t>Mele, fresche, deliziose</t>
  </si>
  <si>
    <t>Mele, fresche, golden</t>
  </si>
  <si>
    <t>Mele, fresche, granny smith</t>
  </si>
  <si>
    <t>Mele, fresche, imperatore</t>
  </si>
  <si>
    <t>Mele, fresche, renette</t>
  </si>
  <si>
    <t>Mele, fresche, senza buccia</t>
  </si>
  <si>
    <t>Melone, d'estate, fresco</t>
  </si>
  <si>
    <t>Melone, d'inverno, fresco</t>
  </si>
  <si>
    <t>Melù o pesce molo</t>
  </si>
  <si>
    <t>Melù o pesce molo, stoccafisso, ammollato</t>
  </si>
  <si>
    <t>Melù o pesce molo, stoccafisso, secco</t>
  </si>
  <si>
    <t>Menta, fresca</t>
  </si>
  <si>
    <t>Merluzzo in umido</t>
  </si>
  <si>
    <t>Merluzzo o nasello</t>
  </si>
  <si>
    <t>Merluzzo o nasello, baccalà, ammollato</t>
  </si>
  <si>
    <t>Merluzzo o nasello, baccalà, secco</t>
  </si>
  <si>
    <t>Merluzzo o nasello, bastoncini di pesce, surgelati</t>
  </si>
  <si>
    <t>Merluzzo o nasello, surgelato</t>
  </si>
  <si>
    <t>Merluzzo o nasello, surgelato, cotto, al microonde</t>
  </si>
  <si>
    <t>Merluzzo o nasello, surgelato, cotto, in forno</t>
  </si>
  <si>
    <t>Merluzzo o nasello, surgelato, filetti</t>
  </si>
  <si>
    <t>Miele</t>
  </si>
  <si>
    <t>Miglio</t>
  </si>
  <si>
    <t>Miglio, decorticato</t>
  </si>
  <si>
    <t>Milza di bovino</t>
  </si>
  <si>
    <t>Mirtilli, freschi</t>
  </si>
  <si>
    <t>Mora di rovo</t>
  </si>
  <si>
    <t>Mormora</t>
  </si>
  <si>
    <t>Mortadella Bologna IGP</t>
  </si>
  <si>
    <t>Mortadella di bovino e suino</t>
  </si>
  <si>
    <t>Mozzarella di bufala</t>
  </si>
  <si>
    <t>Mozzarella di bufala campana DOP</t>
  </si>
  <si>
    <t>Mozzarella di vacca</t>
  </si>
  <si>
    <t>Muesli</t>
  </si>
  <si>
    <t>Nachos</t>
  </si>
  <si>
    <t>Nespole, fresche</t>
  </si>
  <si>
    <t>Nocciole, secche</t>
  </si>
  <si>
    <t>Noci</t>
  </si>
  <si>
    <t>Noci pecan</t>
  </si>
  <si>
    <t>Noci, secche</t>
  </si>
  <si>
    <t>Nuvole di gamberi</t>
  </si>
  <si>
    <t>Oca, crudo</t>
  </si>
  <si>
    <t>Occhiata</t>
  </si>
  <si>
    <t>Olii vegetali</t>
  </si>
  <si>
    <t>Olio di arachide</t>
  </si>
  <si>
    <t>Olio di cocco</t>
  </si>
  <si>
    <t>Olio di colza</t>
  </si>
  <si>
    <t>Olio di fegato di merluzzo</t>
  </si>
  <si>
    <t>Olio di germe di grano</t>
  </si>
  <si>
    <t>Olio di girasole</t>
  </si>
  <si>
    <t>Olio di mais</t>
  </si>
  <si>
    <t>Olio di mandorle dolci</t>
  </si>
  <si>
    <t>Olio di oliva</t>
  </si>
  <si>
    <t>Olio di palma</t>
  </si>
  <si>
    <t>Olio di sesamo</t>
  </si>
  <si>
    <t>Olio di soia</t>
  </si>
  <si>
    <t>Olio di vinacciolo</t>
  </si>
  <si>
    <t>Oliva Giarraffa</t>
  </si>
  <si>
    <t>Oliva Nocellara del Belice</t>
  </si>
  <si>
    <t>Olive da tavola conservate</t>
  </si>
  <si>
    <t>Olive, nere</t>
  </si>
  <si>
    <t>Olive, verdi</t>
  </si>
  <si>
    <t>Olive, verdi, in salamoia</t>
  </si>
  <si>
    <t>Orata fresca d'allevamento, filetti</t>
  </si>
  <si>
    <t>Orata fresca, filetti</t>
  </si>
  <si>
    <t>Orata, surgelata</t>
  </si>
  <si>
    <t>Orzo perlato</t>
  </si>
  <si>
    <t>Orzo perlato, cotto, bollito</t>
  </si>
  <si>
    <t>Pagello</t>
  </si>
  <si>
    <t>Pagello bocca d'oro</t>
  </si>
  <si>
    <t>Palombo</t>
  </si>
  <si>
    <t>Pan di Spagna</t>
  </si>
  <si>
    <t>Pancetta arrotolata</t>
  </si>
  <si>
    <t>Pancetta magretta</t>
  </si>
  <si>
    <t>Pancetta tesa</t>
  </si>
  <si>
    <t>Pane al malto</t>
  </si>
  <si>
    <t>Pane azzimo</t>
  </si>
  <si>
    <t>Pane bianco</t>
  </si>
  <si>
    <t>Pane di segale</t>
  </si>
  <si>
    <t>Pane di tipo semintegrale</t>
  </si>
  <si>
    <t>Pane formato rosetta</t>
  </si>
  <si>
    <t>Panettone</t>
  </si>
  <si>
    <t>Pangrattato</t>
  </si>
  <si>
    <t>Panini al latte</t>
  </si>
  <si>
    <t>Panini all'olio</t>
  </si>
  <si>
    <t>Panino con hamburger piccolo, fast food</t>
  </si>
  <si>
    <t>Panino, fast food</t>
  </si>
  <si>
    <t>Panna da cucina, sterilizzata, 23% di lipidi</t>
  </si>
  <si>
    <t>Panna da montare, 35% di lipidi</t>
  </si>
  <si>
    <t>Papaia, fresca</t>
  </si>
  <si>
    <t>Pappa reale</t>
  </si>
  <si>
    <t>Parmigiana di melanzane</t>
  </si>
  <si>
    <t>Parmigiano Reggiano DOP</t>
  </si>
  <si>
    <t>Passiflora, fresca</t>
  </si>
  <si>
    <t>Pasta aglio, olio e peperoncino</t>
  </si>
  <si>
    <t>Pasta al pesto alla genovese</t>
  </si>
  <si>
    <t>Pasta al ragù alla bolognese</t>
  </si>
  <si>
    <t>Pasta al sugo di pomodoro</t>
  </si>
  <si>
    <t>Pasta alla carbonara</t>
  </si>
  <si>
    <t>Pasta alle vongole</t>
  </si>
  <si>
    <t>Pasta all'uovo, secca</t>
  </si>
  <si>
    <t>Pasta all'uovo, secca, cotta, bollita</t>
  </si>
  <si>
    <t>Pasta burro e parmigiano</t>
  </si>
  <si>
    <t>Pasta cacio e pepe</t>
  </si>
  <si>
    <t>Pasta di mandorle</t>
  </si>
  <si>
    <t>Pasta di semola</t>
  </si>
  <si>
    <t>Pasta di semola, cotta, bollita</t>
  </si>
  <si>
    <t>Pasta di semola, integrale</t>
  </si>
  <si>
    <t>Pasta di semola, integrale, cotta, bollita</t>
  </si>
  <si>
    <t>Pasta e fagioli</t>
  </si>
  <si>
    <t>Pasta integrale al sugo di pomodoro</t>
  </si>
  <si>
    <t>Pastiera</t>
  </si>
  <si>
    <t>Patate novelle, cotte, al microonde</t>
  </si>
  <si>
    <t>Patate novelle, cotte, bollte</t>
  </si>
  <si>
    <t>Patate novelle, crude</t>
  </si>
  <si>
    <t>Patate, con buccia, cotte, bollite</t>
  </si>
  <si>
    <t>Patate, cotte, al microonde</t>
  </si>
  <si>
    <t>Patate, cotte, arrosto</t>
  </si>
  <si>
    <t>Patate, crude</t>
  </si>
  <si>
    <t>Patate, fritte</t>
  </si>
  <si>
    <t>Patate, senza buccia, cotte, bollite</t>
  </si>
  <si>
    <t>Patatine, fritte, confezionate in busta</t>
  </si>
  <si>
    <t>Patatine, fritte, fast food</t>
  </si>
  <si>
    <t>Patè di coniglio</t>
  </si>
  <si>
    <t>Patè di fegato</t>
  </si>
  <si>
    <t>Patè di pollo</t>
  </si>
  <si>
    <t>Patè di prosciutto</t>
  </si>
  <si>
    <t>Pecora, solo tessuto muscolare, crudo</t>
  </si>
  <si>
    <t>Pecorino</t>
  </si>
  <si>
    <t>Pecorino romano</t>
  </si>
  <si>
    <t>Pecorino siciliano</t>
  </si>
  <si>
    <t>Pepe nero</t>
  </si>
  <si>
    <t>Peperoncini piccanti, freschi</t>
  </si>
  <si>
    <t>Peperoni, cotti, in padella</t>
  </si>
  <si>
    <t>Peperoni, crudi</t>
  </si>
  <si>
    <t>Peperoni, gialli, cotti, al microonde</t>
  </si>
  <si>
    <t>Peperoni, gialli, crudi</t>
  </si>
  <si>
    <t>Peperoni, rossi e gialli, crudi</t>
  </si>
  <si>
    <t>Peperoni, rossi, cotti, al microonde</t>
  </si>
  <si>
    <t>Peperoni, rossi, crudi</t>
  </si>
  <si>
    <t>Peperoni, verdi, crudi</t>
  </si>
  <si>
    <t>Pere, candite</t>
  </si>
  <si>
    <t>Pere, fresche, Abate Fetel</t>
  </si>
  <si>
    <t>Pere, fresche, Coscia</t>
  </si>
  <si>
    <t>Pere, fresche, Kaiser</t>
  </si>
  <si>
    <t>Pere, fresche, Max-Red Barlett</t>
  </si>
  <si>
    <t>Pere, fresche, senza buccia</t>
  </si>
  <si>
    <t>Pere, fresche, William</t>
  </si>
  <si>
    <t>Pesce gatto</t>
  </si>
  <si>
    <t>Pesche, disidratate</t>
  </si>
  <si>
    <t>Pesche, fresche, con buccia</t>
  </si>
  <si>
    <t>Pesche, fresche, senza buccia</t>
  </si>
  <si>
    <t>Pesche, sciroppate</t>
  </si>
  <si>
    <t>Pesche, secche</t>
  </si>
  <si>
    <t>Peschenoci, fresche</t>
  </si>
  <si>
    <t>Pesto alla genovese</t>
  </si>
  <si>
    <t>Piccione giovane, crudo</t>
  </si>
  <si>
    <t>Pinoli</t>
  </si>
  <si>
    <t>Piselli, freschi</t>
  </si>
  <si>
    <t>Piselli, freschi, cotti, in padella</t>
  </si>
  <si>
    <t>Piselli, in scatola, scolati</t>
  </si>
  <si>
    <t>Piselli, secchi</t>
  </si>
  <si>
    <t>Piselli, surgelati</t>
  </si>
  <si>
    <t>Pistacchi</t>
  </si>
  <si>
    <t>Pistacchio di Bronte DOP</t>
  </si>
  <si>
    <t>Pizza bianca</t>
  </si>
  <si>
    <t>Pizza con pomodoro</t>
  </si>
  <si>
    <t>Pizza con pomodoro e mozzarella</t>
  </si>
  <si>
    <t>Pizza Napoletana Margherita STG</t>
  </si>
  <si>
    <t>Polenta al ragù alla bolognese</t>
  </si>
  <si>
    <t>Polenta al sugo di pomodoro</t>
  </si>
  <si>
    <t>Polenta, cotta</t>
  </si>
  <si>
    <t>Polenta, cruda</t>
  </si>
  <si>
    <t>Pollo all'ananas</t>
  </si>
  <si>
    <t>Pollo alle mandorle</t>
  </si>
  <si>
    <t>Pollo, ala, con pelle, cotta, al forno</t>
  </si>
  <si>
    <t>Pollo, ala, con pelle, crudo</t>
  </si>
  <si>
    <t>Pollo, fuso, con pelle, cotto, al forno</t>
  </si>
  <si>
    <t>Pollo, fuso, con pelle, crudo</t>
  </si>
  <si>
    <t>Pollo, fuso, senza pelle, cotto, al forno</t>
  </si>
  <si>
    <t>Pollo, fuso, senza pelle, crudo</t>
  </si>
  <si>
    <t>Pollo, intero, con pelle, cotto, al forno</t>
  </si>
  <si>
    <t>Pollo, intero, con pelle, cotto, arrosto</t>
  </si>
  <si>
    <t>Pollo, intero, con pelle, crudo</t>
  </si>
  <si>
    <t>Pollo, intero, senza pelle, cotto, al forno</t>
  </si>
  <si>
    <t>Pollo, intero, senza pelle, cotto, arrosto</t>
  </si>
  <si>
    <t>Pollo, intero, senza pelle, crudo</t>
  </si>
  <si>
    <t>Pollo, petto, cotto, in padella</t>
  </si>
  <si>
    <t>Pollo, petto, crudo</t>
  </si>
  <si>
    <t>Pollo, sovracoscio, con pelle, cotto, al forno</t>
  </si>
  <si>
    <t>Pollo, sovracoscio, con pelle, crudo</t>
  </si>
  <si>
    <t>Pollo, sovracoscio, senza pelle, cotto, al forno</t>
  </si>
  <si>
    <t>Pollo, sovracoscio, senza pelle, crudo</t>
  </si>
  <si>
    <t>Polmone di bovino</t>
  </si>
  <si>
    <t>Polpo</t>
  </si>
  <si>
    <t>Pomodori al riso</t>
  </si>
  <si>
    <t>Pomodori, conserva</t>
  </si>
  <si>
    <t>Pomodori, da insalata, freschi</t>
  </si>
  <si>
    <t>Pomodori, maturi, freschi</t>
  </si>
  <si>
    <t>Pomodori, Nerina, rossi, freschi</t>
  </si>
  <si>
    <t>Pomodori, Nerina, verdi, freschi</t>
  </si>
  <si>
    <t>Pomodori, passata</t>
  </si>
  <si>
    <t>Pomodori, pelati in scatola</t>
  </si>
  <si>
    <t>Pomodori, San Marzano, freschi</t>
  </si>
  <si>
    <t>Pomodori, succo</t>
  </si>
  <si>
    <t>Pomodorini ciliegino, freschi</t>
  </si>
  <si>
    <t>Pompelmo, fresco</t>
  </si>
  <si>
    <t>Pop corn</t>
  </si>
  <si>
    <t>Porri, cotti, bolliti</t>
  </si>
  <si>
    <t>Porri, crudi</t>
  </si>
  <si>
    <t>Prezzemolo, fresco</t>
  </si>
  <si>
    <t>Prosciutto cotto</t>
  </si>
  <si>
    <t>Prosciutto cotto, alta qualità</t>
  </si>
  <si>
    <t>Prosciutto cotto, alta qualità, sgrassato</t>
  </si>
  <si>
    <t>Prosciutto cotto, scelto</t>
  </si>
  <si>
    <t>Prosciutto cotto, scelto, sgrassato</t>
  </si>
  <si>
    <t>Prosciutto cotto, sgrassato</t>
  </si>
  <si>
    <t>Prosciutto crudo di montagna</t>
  </si>
  <si>
    <t>Prosciutto crudo DOP, di Parma</t>
  </si>
  <si>
    <t>Prosciutto crudo, di Modena DOP</t>
  </si>
  <si>
    <t>Prosciutto crudo, di Modena DOP, sgrassato</t>
  </si>
  <si>
    <t>Prosciutto crudo, di Parma DOP, sgrassato</t>
  </si>
  <si>
    <t>Prosciutto crudo, di San Daniele DOP</t>
  </si>
  <si>
    <t>Prosciutto crudo, di San Daniele DOP, sgrassato</t>
  </si>
  <si>
    <t>Prosciutto crudo, disossato</t>
  </si>
  <si>
    <t>Prosciutto crudo, disossato, sgrassato</t>
  </si>
  <si>
    <t>Prosciutto crudo, gambuccio</t>
  </si>
  <si>
    <t>Prosciutto crudo, Nazionale</t>
  </si>
  <si>
    <t>Prosciutto crudo, Nazionale, sgrassato</t>
  </si>
  <si>
    <t>Provolone</t>
  </si>
  <si>
    <t>Prugne, fresche</t>
  </si>
  <si>
    <t>Prugne, gialle</t>
  </si>
  <si>
    <t>Prugne, rosse</t>
  </si>
  <si>
    <t>Prugne, secche</t>
  </si>
  <si>
    <t>Quaglia, crudo</t>
  </si>
  <si>
    <t>Quinoa, cotta, bollita</t>
  </si>
  <si>
    <t>Quinoa, cruda</t>
  </si>
  <si>
    <t>Radicchio variegato di Castelfranco IGP</t>
  </si>
  <si>
    <t>Radicchio, rosso, fresco</t>
  </si>
  <si>
    <t>Radicchio, verde, fresco</t>
  </si>
  <si>
    <t>Ragù alla bolognese</t>
  </si>
  <si>
    <t>Rana, crudo</t>
  </si>
  <si>
    <t>Rape, cotte, bollite</t>
  </si>
  <si>
    <t>Rape, crude</t>
  </si>
  <si>
    <t>Ravanelli, freschi</t>
  </si>
  <si>
    <t>Ravioli al burro e salvia</t>
  </si>
  <si>
    <t>Ravioli al sugo di pomodoro</t>
  </si>
  <si>
    <t>Ravioli al vapore</t>
  </si>
  <si>
    <t>Ravioli, cotti</t>
  </si>
  <si>
    <t>Ravioli, crudi, freschi</t>
  </si>
  <si>
    <t>Razza</t>
  </si>
  <si>
    <t>Rene di bovino</t>
  </si>
  <si>
    <t>Ribes, freschi</t>
  </si>
  <si>
    <t>Ricotta di bufala</t>
  </si>
  <si>
    <t>Ricotta di pecora</t>
  </si>
  <si>
    <t>Ricotta di vacca</t>
  </si>
  <si>
    <t>Riso al ragù alla bolognese</t>
  </si>
  <si>
    <t>Riso al sugo di pomodoro</t>
  </si>
  <si>
    <t>Riso Basmati, cotto, bollito</t>
  </si>
  <si>
    <t>Riso Basmati, crudo</t>
  </si>
  <si>
    <t>Riso burro e Parmigiano reggiano</t>
  </si>
  <si>
    <t>Riso Cantonese</t>
  </si>
  <si>
    <t>Riso Venere, cotto, bollito</t>
  </si>
  <si>
    <t>Riso Venere, crudo</t>
  </si>
  <si>
    <t>Riso, brillato</t>
  </si>
  <si>
    <t>Riso, brillato, cotto, bollito</t>
  </si>
  <si>
    <t>Riso, integrale</t>
  </si>
  <si>
    <t>Riso, integrale, cotto, bollito</t>
  </si>
  <si>
    <t>Riso, parboiled</t>
  </si>
  <si>
    <t>Riso, parboiled, cotto, bollito</t>
  </si>
  <si>
    <t>Riso, soffiato, da prima colazione</t>
  </si>
  <si>
    <t>Risotto alla parmigiana</t>
  </si>
  <si>
    <t>Robiola</t>
  </si>
  <si>
    <t>Rombo</t>
  </si>
  <si>
    <t>Rosmarino, fresco</t>
  </si>
  <si>
    <t>Rughetta o rucola, fresca</t>
  </si>
  <si>
    <t>Salame Brianza</t>
  </si>
  <si>
    <t>Salame Fabriano</t>
  </si>
  <si>
    <t>Salame Felino</t>
  </si>
  <si>
    <t>Salame Milano</t>
  </si>
  <si>
    <t>Salame Napoli</t>
  </si>
  <si>
    <t>Salame ungherese</t>
  </si>
  <si>
    <t>Salami italiani alla cacciatora DOP</t>
  </si>
  <si>
    <t>Salmone, affumicato</t>
  </si>
  <si>
    <t>Salmone, fresco</t>
  </si>
  <si>
    <t>Salmone, in salamoia</t>
  </si>
  <si>
    <t>Salpa</t>
  </si>
  <si>
    <t>Salsiccia di Calabria</t>
  </si>
  <si>
    <t>Salsiccia di fegato</t>
  </si>
  <si>
    <t>Salsiccia di suino, fresca</t>
  </si>
  <si>
    <t>Salsiccia di suino, fresca, cotta, in padella</t>
  </si>
  <si>
    <t>Salsiccia di suino, secca</t>
  </si>
  <si>
    <t>Salvia, fresco</t>
  </si>
  <si>
    <t>Sarago</t>
  </si>
  <si>
    <t>Sarda</t>
  </si>
  <si>
    <t>Sardine</t>
  </si>
  <si>
    <t>Sardine, fritte</t>
  </si>
  <si>
    <t>Sarmale</t>
  </si>
  <si>
    <t>Scaloppina di tacchino al limone</t>
  </si>
  <si>
    <t>Scamorza</t>
  </si>
  <si>
    <t>Scarola</t>
  </si>
  <si>
    <t>Scarola IV gamma, fresca</t>
  </si>
  <si>
    <t>Scorfano</t>
  </si>
  <si>
    <t>Sedano rapa, crudo</t>
  </si>
  <si>
    <t>Sedano, cotto, al microonde</t>
  </si>
  <si>
    <t>Sedano, crudo</t>
  </si>
  <si>
    <t>Sego di bue</t>
  </si>
  <si>
    <t>Semola</t>
  </si>
  <si>
    <t>Seppia</t>
  </si>
  <si>
    <t>Sgombro o maccarello</t>
  </si>
  <si>
    <t>Sgombro o maccarello, in salamoia</t>
  </si>
  <si>
    <t>Sogliola</t>
  </si>
  <si>
    <t>Sogliola al vino bianco</t>
  </si>
  <si>
    <t>Sogliola, surgelata</t>
  </si>
  <si>
    <t>Soia, bevanda</t>
  </si>
  <si>
    <t>Soia, isolato proteico</t>
  </si>
  <si>
    <t>Soia, salsa</t>
  </si>
  <si>
    <t>Soia, secca</t>
  </si>
  <si>
    <t>Soia, yogurt</t>
  </si>
  <si>
    <t>Soppressata di Calabria</t>
  </si>
  <si>
    <t>Spaghetti fritti</t>
  </si>
  <si>
    <t>Speck dell'Alto Adige IGP</t>
  </si>
  <si>
    <t>Spezzatino di vitellone al vino rosso</t>
  </si>
  <si>
    <t>Spigola</t>
  </si>
  <si>
    <t>Spigola al cartoccio</t>
  </si>
  <si>
    <t>Spigola d'allevamento, filetti</t>
  </si>
  <si>
    <t>Spinaci, cotti, al microonde</t>
  </si>
  <si>
    <t>Spinaci, cotti, bolliti</t>
  </si>
  <si>
    <t>Spinaci, crudi</t>
  </si>
  <si>
    <t>Spinaci, surgelati</t>
  </si>
  <si>
    <t>Spumante</t>
  </si>
  <si>
    <t>Storione</t>
  </si>
  <si>
    <t>Succo di frutta</t>
  </si>
  <si>
    <t>Sugo di pomodoro</t>
  </si>
  <si>
    <t>Suro o sugarello</t>
  </si>
  <si>
    <t>Tabulè</t>
  </si>
  <si>
    <t>Tacchino intero, con pelle, crudo</t>
  </si>
  <si>
    <t>Tacchino intero, senza pelle, cotto, al forno</t>
  </si>
  <si>
    <t>Tacchino intero, senza pelle, crudo</t>
  </si>
  <si>
    <t>Tacchino, coscio, con pelle, crudo</t>
  </si>
  <si>
    <t>Tacchino, fesa, cotta, al forno</t>
  </si>
  <si>
    <t>Tacchino, fesa, crudo</t>
  </si>
  <si>
    <t>Tacchino, fuso, con pelle, cotto, al forno</t>
  </si>
  <si>
    <t>Tacchino, fuso, con pelle, crudo</t>
  </si>
  <si>
    <t>Tacchino, fuso, senza pelle, cotto, al forno</t>
  </si>
  <si>
    <t>Tacchino, fuso, senza pelle, crudo</t>
  </si>
  <si>
    <t>Tacchino, sovracoscio, senza pelle, cotto, al forno</t>
  </si>
  <si>
    <t>Tacchino, sovracoscio, senza pelle, crudo</t>
  </si>
  <si>
    <t>Taleggio</t>
  </si>
  <si>
    <t>Tarassaco o dente di leone, fresco</t>
  </si>
  <si>
    <t>Tartufo, nero</t>
  </si>
  <si>
    <t>Tè, foglie</t>
  </si>
  <si>
    <t>Tinca</t>
  </si>
  <si>
    <t>Tonno</t>
  </si>
  <si>
    <t>Tonno in salamoia, sgocciolato</t>
  </si>
  <si>
    <t>Tonno sott'olio, sgocciolato</t>
  </si>
  <si>
    <t>Topinambur, cotto, bollito</t>
  </si>
  <si>
    <t>Torrone alla mandorla</t>
  </si>
  <si>
    <t>Torta di mele</t>
  </si>
  <si>
    <t>Torta margherita</t>
  </si>
  <si>
    <t>Tortellini, freschi</t>
  </si>
  <si>
    <t>Tortellini, freschi, cotti</t>
  </si>
  <si>
    <t>Tortellini, secchi</t>
  </si>
  <si>
    <t>Uova di gallina, albume</t>
  </si>
  <si>
    <t>Uova di gallina, intero</t>
  </si>
  <si>
    <t>Uova di gallina, intero , cotto, alla coque o sodo</t>
  </si>
  <si>
    <t>Uova di gallina, intero, congelato</t>
  </si>
  <si>
    <t>Uova di gallina, intero, in polvere</t>
  </si>
  <si>
    <t>Uova di gallina, tuorlo</t>
  </si>
  <si>
    <t>Uova di gallina, tuorlo , cotto, in camicia</t>
  </si>
  <si>
    <t>Uova di gallina, tuorlo, congelato</t>
  </si>
  <si>
    <t>Uova di gallina, tuorlo, in polvere</t>
  </si>
  <si>
    <t>Uova di oca, intero</t>
  </si>
  <si>
    <t>Uova di tacchina, intero</t>
  </si>
  <si>
    <t>Uva, bianca, fresca</t>
  </si>
  <si>
    <t>Uva, fresca</t>
  </si>
  <si>
    <t>Uva, nera, fresca</t>
  </si>
  <si>
    <t>Uva, secca</t>
  </si>
  <si>
    <t>Uva, succo, in cartone</t>
  </si>
  <si>
    <t>Vegetali misti, surgelati</t>
  </si>
  <si>
    <t>Vermouth dolce</t>
  </si>
  <si>
    <t>Vermouth secco</t>
  </si>
  <si>
    <t>Zucchine, scure, crude</t>
  </si>
  <si>
    <t>Proteine</t>
  </si>
  <si>
    <t>Lipidi</t>
  </si>
  <si>
    <t>Colesterolo</t>
  </si>
  <si>
    <t>Carbo</t>
  </si>
  <si>
    <t>Amido</t>
  </si>
  <si>
    <t>Zuccheri</t>
  </si>
  <si>
    <t>Fibra totale</t>
  </si>
  <si>
    <t>Saccarosio</t>
  </si>
  <si>
    <t>Glucosio</t>
  </si>
  <si>
    <t>Energia (kcal)</t>
  </si>
  <si>
    <t>Peso</t>
  </si>
  <si>
    <t>Periodo</t>
  </si>
  <si>
    <t>Colazione</t>
  </si>
  <si>
    <t>Pranzo</t>
  </si>
  <si>
    <t>Spuntino</t>
  </si>
  <si>
    <t>Cena</t>
  </si>
  <si>
    <t>Calorie</t>
  </si>
  <si>
    <t>Grassi</t>
  </si>
  <si>
    <t>Carboidrati</t>
  </si>
  <si>
    <t>Tot</t>
  </si>
  <si>
    <t>Quantità/100</t>
  </si>
  <si>
    <t>Niente</t>
  </si>
  <si>
    <t>Proteine Whey</t>
  </si>
  <si>
    <t>Output</t>
  </si>
  <si>
    <t>Creatina</t>
  </si>
  <si>
    <t>Ciclo (durata)</t>
  </si>
  <si>
    <t>Integratore</t>
  </si>
  <si>
    <t>4 Settimane</t>
  </si>
  <si>
    <t>Stacco (durata)</t>
  </si>
  <si>
    <t>1 Settimana</t>
  </si>
  <si>
    <t>Citrullina</t>
  </si>
  <si>
    <t>No</t>
  </si>
  <si>
    <t>Settimana</t>
  </si>
  <si>
    <t>Ripetizioni</t>
  </si>
  <si>
    <t>Indice</t>
  </si>
  <si>
    <t>Aumento di peso di circa 0,5%-1% rispetto al proprio peso corporeo al mese</t>
  </si>
  <si>
    <t>Peso (kg)</t>
  </si>
  <si>
    <t>Ashwagandha</t>
  </si>
  <si>
    <t>ZMA</t>
  </si>
  <si>
    <t>Multivitam</t>
  </si>
  <si>
    <t>Omega 3</t>
  </si>
  <si>
    <t>Vit D</t>
  </si>
  <si>
    <t>Vit gruppo B</t>
  </si>
  <si>
    <t>Caffeina</t>
  </si>
  <si>
    <t>Relativo</t>
  </si>
  <si>
    <t>Day 1</t>
  </si>
  <si>
    <t>Day 2</t>
  </si>
  <si>
    <t>Day 3</t>
  </si>
  <si>
    <t>Day 4</t>
  </si>
  <si>
    <t>Day 5</t>
  </si>
  <si>
    <t>Day 6</t>
  </si>
  <si>
    <t>Day 7</t>
  </si>
  <si>
    <t>integratore</t>
  </si>
  <si>
    <t>Si</t>
  </si>
  <si>
    <t>Età</t>
  </si>
  <si>
    <t>Non si considera l'attività coi pesi</t>
  </si>
  <si>
    <t>Coeff. Attività</t>
  </si>
  <si>
    <t>Dispendio energetico teorico  giorno OFF</t>
  </si>
  <si>
    <t>L'attività coi pesi brucia circa 3,6 kcal/kg/h</t>
  </si>
  <si>
    <t>Dispendio energetico teorico  giorno ON</t>
  </si>
  <si>
    <t>Altezza (cm)</t>
  </si>
  <si>
    <t>Dispendio in palestra (Kcal)</t>
  </si>
  <si>
    <t>Giorno ON</t>
  </si>
  <si>
    <t>Giorno OFF</t>
  </si>
  <si>
    <t>Glutammina</t>
  </si>
  <si>
    <t>Prediligi carbo rispetto a grassi per il surplus</t>
  </si>
  <si>
    <t>Quando</t>
  </si>
  <si>
    <t>Post pranzo</t>
  </si>
  <si>
    <t>Pre WO</t>
  </si>
  <si>
    <t>Post cena</t>
  </si>
  <si>
    <t>Pre sonno</t>
  </si>
  <si>
    <t>Mattina</t>
  </si>
  <si>
    <t>-</t>
  </si>
  <si>
    <t>Mattina, sera</t>
  </si>
  <si>
    <t>Fai sempre check con peso per correggere il tiro</t>
  </si>
  <si>
    <t>Prevedi un mini cut</t>
  </si>
  <si>
    <t>Pane di tipo integrale cereali e soia</t>
  </si>
  <si>
    <t>Frutta secca mista</t>
  </si>
  <si>
    <t>Surplus (kcal) min</t>
  </si>
  <si>
    <t>Surplus (kcal) max</t>
  </si>
  <si>
    <t>Calorie (kcal)</t>
  </si>
  <si>
    <t>Proteine (grammi)</t>
  </si>
  <si>
    <t>Carboidrati (grammi)</t>
  </si>
  <si>
    <t>Grassi (grammi)</t>
  </si>
  <si>
    <t>Log peso</t>
  </si>
  <si>
    <t>Log calorie</t>
  </si>
  <si>
    <t>Log proteine</t>
  </si>
  <si>
    <t>Log carbo</t>
  </si>
  <si>
    <t>Log grassi</t>
  </si>
  <si>
    <t xml:space="preserve">Progressione peso con Macronutrienti </t>
  </si>
  <si>
    <t>LOGprogressione peso con Macronutrienti</t>
  </si>
  <si>
    <t>Input/dieta</t>
  </si>
  <si>
    <t>Surplus (kcal) Target</t>
  </si>
  <si>
    <t>Grassi ideali</t>
  </si>
  <si>
    <t>Carbo ideali</t>
  </si>
  <si>
    <t>Prote ideali</t>
  </si>
  <si>
    <t>Consumo energetico (kcal)</t>
  </si>
  <si>
    <t>Surplus/deficit effettivo (kcal)</t>
  </si>
  <si>
    <t>Surplus Target (kcal)</t>
  </si>
  <si>
    <t>Differenza (kcal)</t>
  </si>
  <si>
    <t>Tot giorno (kcal)</t>
  </si>
  <si>
    <t>25/30%</t>
  </si>
  <si>
    <t>55/60%</t>
  </si>
  <si>
    <t>15/20%</t>
  </si>
  <si>
    <t>% su kcal</t>
  </si>
  <si>
    <t>Tabella conversione in calorie</t>
  </si>
  <si>
    <t>Caloria</t>
  </si>
  <si>
    <t>Prote</t>
  </si>
  <si>
    <t>1 Grammo</t>
  </si>
  <si>
    <t>Colonna1</t>
  </si>
  <si>
    <t>Kcal prote</t>
  </si>
  <si>
    <t>kcal Lipidi</t>
  </si>
  <si>
    <t>kcal Carbo</t>
  </si>
  <si>
    <t>Ana0a domestica, crudo</t>
  </si>
  <si>
    <t>Cannoli alla crema, indus0iale</t>
  </si>
  <si>
    <t>Ce0ioli, freschi</t>
  </si>
  <si>
    <t>Crostata, con crema al cacao, indus0iale</t>
  </si>
  <si>
    <t>Crostata, con marmellata di albicocche, indus0iale</t>
  </si>
  <si>
    <t>Crostata, con marmellata, indus0iale</t>
  </si>
  <si>
    <t>Gelato confezionato, s0acciatella, in vaschetta</t>
  </si>
  <si>
    <t>Gomme da masticare, las0ine e confetti</t>
  </si>
  <si>
    <t>Maionese, indus0iale</t>
  </si>
  <si>
    <t>Merendine, con marmellata, indus0iale</t>
  </si>
  <si>
    <t>Merendine, farcite con cacao, indus0iale</t>
  </si>
  <si>
    <t>Merendine, tipo briosche, indus0iale</t>
  </si>
  <si>
    <t>Merendine, tipo pan di Spagna, indus0iale</t>
  </si>
  <si>
    <t>Merendine, tipo pasta frolla, indus0iale</t>
  </si>
  <si>
    <t>Mines0e in scatola, crema di asparagi</t>
  </si>
  <si>
    <t>Mines0e in scatola, crema di cipolle</t>
  </si>
  <si>
    <t>Mines0e in scatola, crema di funghi</t>
  </si>
  <si>
    <t>Mines0e in scatola, crema di pollo</t>
  </si>
  <si>
    <t>Mines0e in scatola, crema di pomodori</t>
  </si>
  <si>
    <t>Mines0one liofilizzato</t>
  </si>
  <si>
    <t>Mines0one, cotto</t>
  </si>
  <si>
    <t>Olio di oliva ex0a vergine</t>
  </si>
  <si>
    <t>Os0ica</t>
  </si>
  <si>
    <t>Pasta alla ama0iciana</t>
  </si>
  <si>
    <t>Prosciutto crudo, di Pie0aroja</t>
  </si>
  <si>
    <t>Radicchio rosso di 0eviso IGP, precoce</t>
  </si>
  <si>
    <t>Radicchio rosso di 0eviso IGP, tardivo</t>
  </si>
  <si>
    <t>Salame nos0ano</t>
  </si>
  <si>
    <t>Savoiardi, indus0iali</t>
  </si>
  <si>
    <t>S0acchino</t>
  </si>
  <si>
    <t>S0utto o sugna</t>
  </si>
  <si>
    <t>S0uzzo, solo tessuto muscolare, cotto, al forno</t>
  </si>
  <si>
    <t>S0uzzo, solo tessuto muscolare, crudo</t>
  </si>
  <si>
    <t>0iglia</t>
  </si>
  <si>
    <t>0ippa di bovino</t>
  </si>
  <si>
    <t>0ota</t>
  </si>
  <si>
    <t>0ota al forno</t>
  </si>
  <si>
    <t>0ota iridea d'allevamento, filetti</t>
  </si>
  <si>
    <t>0ota surgelata</t>
  </si>
  <si>
    <t>0ota surgelata, cotta, al microonde</t>
  </si>
  <si>
    <t>0ota surgelata, cotta, in forno</t>
  </si>
  <si>
    <t>Uova di ana0a, intero</t>
  </si>
  <si>
    <t>Uova di gallina, intero , cotto, a frittata o s0apazzato</t>
  </si>
  <si>
    <t>Kcal amido</t>
  </si>
  <si>
    <t>kcal zuccheri</t>
  </si>
  <si>
    <t>Tabella carboidrati, grassi e proteine negli alimenti principali (valori in grammi ogni 100 grammi di alimento)</t>
  </si>
  <si>
    <t>  ALIMENTO</t>
  </si>
  <si>
    <t>kcal</t>
  </si>
  <si>
    <t>% parte edule</t>
  </si>
  <si>
    <t>proteine (g)</t>
  </si>
  <si>
    <t>lipidi (g)</t>
  </si>
  <si>
    <t>glucidi disponibili (g)</t>
  </si>
  <si>
    <t>amido (g)</t>
  </si>
  <si>
    <t>aglio</t>
  </si>
  <si>
    <t>asparagi di campo</t>
  </si>
  <si>
    <t>asparagi di serra</t>
  </si>
  <si>
    <t>barbabietole rosse</t>
  </si>
  <si>
    <t>basilico</t>
  </si>
  <si>
    <t>biete o erbette</t>
  </si>
  <si>
    <t>broccolo a testa</t>
  </si>
  <si>
    <t>broccolo rapa (cima di rapa)</t>
  </si>
  <si>
    <t>carciofi</t>
  </si>
  <si>
    <t>cardi</t>
  </si>
  <si>
    <t>carote</t>
  </si>
  <si>
    <t>cavolfiore</t>
  </si>
  <si>
    <t>cavoli di Bruxelles</t>
  </si>
  <si>
    <t>cavolo broccolo verde ramoso</t>
  </si>
  <si>
    <t>cavolo cappuccio rosso</t>
  </si>
  <si>
    <t>cavolo cappuccio verde</t>
  </si>
  <si>
    <t>cetrioli</t>
  </si>
  <si>
    <t>cicoria da taglio</t>
  </si>
  <si>
    <t>cicoria di campo</t>
  </si>
  <si>
    <t>cicoria witloof (Bruxelles)</t>
  </si>
  <si>
    <t>cipolle</t>
  </si>
  <si>
    <t>cipolline e cipollotti</t>
  </si>
  <si>
    <t>fagiolini / taccole (freschi)</t>
  </si>
  <si>
    <t>finocchi</t>
  </si>
  <si>
    <t>fiori di zucca</t>
  </si>
  <si>
    <t>foglie di rapa</t>
  </si>
  <si>
    <t>funghi champignon prataioli</t>
  </si>
  <si>
    <t>funghi ovuli</t>
  </si>
  <si>
    <t>funghi pleurotes</t>
  </si>
  <si>
    <t>funghi porcini</t>
  </si>
  <si>
    <t>germogli di soia</t>
  </si>
  <si>
    <t>indivia</t>
  </si>
  <si>
    <t>lattuga</t>
  </si>
  <si>
    <t>lattuga a cappucio</t>
  </si>
  <si>
    <t>lattuga da taglio</t>
  </si>
  <si>
    <t>melanzane</t>
  </si>
  <si>
    <t>patate</t>
  </si>
  <si>
    <t>patate arrosto</t>
  </si>
  <si>
    <t>patate bollite (senza buccia)</t>
  </si>
  <si>
    <t>patate fritte</t>
  </si>
  <si>
    <t>patate novelle</t>
  </si>
  <si>
    <t>peperoncini piccanti</t>
  </si>
  <si>
    <t>peperoni gialli e rossi</t>
  </si>
  <si>
    <t>peperoni verdi</t>
  </si>
  <si>
    <t>pomodori conserva</t>
  </si>
  <si>
    <t>pomodori da insalata</t>
  </si>
  <si>
    <t>pomodori maturi</t>
  </si>
  <si>
    <t>pomodori passata</t>
  </si>
  <si>
    <t>pomodori pelati (scatola)</t>
  </si>
  <si>
    <t>pomodori S.Marzano</t>
  </si>
  <si>
    <t>pomodori succo</t>
  </si>
  <si>
    <t>porri</t>
  </si>
  <si>
    <t>prezzemolo</t>
  </si>
  <si>
    <t>radicchio rosso</t>
  </si>
  <si>
    <t>radicchio verde</t>
  </si>
  <si>
    <t>rafano (cren o ramolaccio)</t>
  </si>
  <si>
    <t>rape</t>
  </si>
  <si>
    <t>ravanelli</t>
  </si>
  <si>
    <t>rucola</t>
  </si>
  <si>
    <t>scarola</t>
  </si>
  <si>
    <t>scorzonera</t>
  </si>
  <si>
    <t>sedano</t>
  </si>
  <si>
    <t>sedano rapa</t>
  </si>
  <si>
    <t>spinaci</t>
  </si>
  <si>
    <t>tarassaco o dente di leone</t>
  </si>
  <si>
    <t>tartufo nero</t>
  </si>
  <si>
    <t>topinambur</t>
  </si>
  <si>
    <t>vegetali misti surg. (piselli, mais, carote, fagioli)</t>
  </si>
  <si>
    <t>verza</t>
  </si>
  <si>
    <t>zucca gialla</t>
  </si>
  <si>
    <t>zucchine</t>
  </si>
  <si>
    <t>ceci cotti</t>
  </si>
  <si>
    <t>ceci lessati in scatola (scolati)</t>
  </si>
  <si>
    <t>ceci secchi</t>
  </si>
  <si>
    <t>cicerchie secche</t>
  </si>
  <si>
    <t>fagioli borlotti freschi (cotti)</t>
  </si>
  <si>
    <t>fagioli borlotti freschi (crudi)</t>
  </si>
  <si>
    <t>fagioli borlotti secchi</t>
  </si>
  <si>
    <t>fagioli cannellini cotti</t>
  </si>
  <si>
    <t>fagioli cannellini in scatola (scolati)</t>
  </si>
  <si>
    <t>fagioli cannellini secchi</t>
  </si>
  <si>
    <t>fagioli dall'occhio secchi</t>
  </si>
  <si>
    <t>fagioli lessati in scatola (scolati)</t>
  </si>
  <si>
    <t>fagiolini freschi crudi</t>
  </si>
  <si>
    <t>fagiolini lessati in scatola</t>
  </si>
  <si>
    <t>fagiolini surgelati lessati</t>
  </si>
  <si>
    <t>fave fresche</t>
  </si>
  <si>
    <t>fave sgusciate secche</t>
  </si>
  <si>
    <t>lenticchie cotte</t>
  </si>
  <si>
    <t>lenticchie in scatola (scolate)</t>
  </si>
  <si>
    <t>lenticchie secche</t>
  </si>
  <si>
    <t>lupini deamarizzati ammollati</t>
  </si>
  <si>
    <t>piselli freschi</t>
  </si>
  <si>
    <t>piselli lessati in scatola</t>
  </si>
  <si>
    <t>piselli secchi</t>
  </si>
  <si>
    <t>piselli surgelati</t>
  </si>
  <si>
    <t>soia lessata in scatola</t>
  </si>
  <si>
    <t>soia secca</t>
  </si>
  <si>
    <t>albicocche</t>
  </si>
  <si>
    <t>amarene</t>
  </si>
  <si>
    <t>ananas</t>
  </si>
  <si>
    <t>anona</t>
  </si>
  <si>
    <t>arance</t>
  </si>
  <si>
    <t>arance succo</t>
  </si>
  <si>
    <t>avocado</t>
  </si>
  <si>
    <t>babaco</t>
  </si>
  <si>
    <t>banane</t>
  </si>
  <si>
    <t>ciliege</t>
  </si>
  <si>
    <t>cocomero</t>
  </si>
  <si>
    <t>feijoa</t>
  </si>
  <si>
    <t>fichi</t>
  </si>
  <si>
    <t>fichi d'india</t>
  </si>
  <si>
    <t>fragole</t>
  </si>
  <si>
    <t>guava</t>
  </si>
  <si>
    <t>kaki o loti</t>
  </si>
  <si>
    <t>kiwi</t>
  </si>
  <si>
    <t>lamponi</t>
  </si>
  <si>
    <t>latte di cocco</t>
  </si>
  <si>
    <t>limette</t>
  </si>
  <si>
    <t>limoni</t>
  </si>
  <si>
    <t>limoni succo</t>
  </si>
  <si>
    <t>litchi</t>
  </si>
  <si>
    <t>mandaranci</t>
  </si>
  <si>
    <t>mandarini</t>
  </si>
  <si>
    <t>mango</t>
  </si>
  <si>
    <t>melagrane</t>
  </si>
  <si>
    <t>mele cotogne</t>
  </si>
  <si>
    <t>mele delicious</t>
  </si>
  <si>
    <t>mele golden</t>
  </si>
  <si>
    <t>mele granny smith</t>
  </si>
  <si>
    <t>melone d'estate</t>
  </si>
  <si>
    <t>melone d'inverno</t>
  </si>
  <si>
    <t>mirtilli</t>
  </si>
  <si>
    <t>more</t>
  </si>
  <si>
    <t>noce di cocco</t>
  </si>
  <si>
    <t>papaia</t>
  </si>
  <si>
    <t>passiflora</t>
  </si>
  <si>
    <t>pere</t>
  </si>
  <si>
    <t>pesche</t>
  </si>
  <si>
    <t>pompelmo</t>
  </si>
  <si>
    <t>prugne o susine</t>
  </si>
  <si>
    <t>ribes</t>
  </si>
  <si>
    <t>succo di albicocca o pera</t>
  </si>
  <si>
    <t>succo di pompelmo</t>
  </si>
  <si>
    <t>uva da tavola</t>
  </si>
  <si>
    <t>albicocche sciroppate</t>
  </si>
  <si>
    <t>albicocche secche</t>
  </si>
  <si>
    <t>ananas sciroppate</t>
  </si>
  <si>
    <t>arachidi tostate</t>
  </si>
  <si>
    <t>carciofini sott'olio</t>
  </si>
  <si>
    <t>castagne (fresche)</t>
  </si>
  <si>
    <t>castagne lesse</t>
  </si>
  <si>
    <t>castagne secche</t>
  </si>
  <si>
    <t>cetriolini sott'aceto</t>
  </si>
  <si>
    <t>crauti</t>
  </si>
  <si>
    <t>crema di marroni</t>
  </si>
  <si>
    <t>datteri secchi</t>
  </si>
  <si>
    <t>fichi secchi</t>
  </si>
  <si>
    <t>funghi sott'olio</t>
  </si>
  <si>
    <t>giardiniera</t>
  </si>
  <si>
    <t>mandorle dolci</t>
  </si>
  <si>
    <t>nocciole</t>
  </si>
  <si>
    <t>noci pecan</t>
  </si>
  <si>
    <t>noci secche</t>
  </si>
  <si>
    <t>olive da tavola conservate</t>
  </si>
  <si>
    <t>olive nere</t>
  </si>
  <si>
    <t>olive verdi</t>
  </si>
  <si>
    <t>peperoni sott'aceto</t>
  </si>
  <si>
    <t>pere candite</t>
  </si>
  <si>
    <t>pesche sciroppate</t>
  </si>
  <si>
    <t>pinoli sgusciati</t>
  </si>
  <si>
    <t>pistacchi sgusciati</t>
  </si>
  <si>
    <t>prugne secche</t>
  </si>
  <si>
    <t>salsa pomodoro casalinga</t>
  </si>
  <si>
    <t>uva secca</t>
  </si>
  <si>
    <t>Coca cola</t>
  </si>
  <si>
    <t>birra chiara</t>
  </si>
  <si>
    <t>brandy cognac rhum</t>
  </si>
  <si>
    <t>grappa</t>
  </si>
  <si>
    <t>liquore forte 35-40°</t>
  </si>
  <si>
    <t>liquore leggero 25-30°</t>
  </si>
  <si>
    <t>marsala tipico/vino liquoroso</t>
  </si>
  <si>
    <t>vermouth dolce</t>
  </si>
  <si>
    <t>vermouth secco</t>
  </si>
  <si>
    <t>vino bianco</t>
  </si>
  <si>
    <t>vino rosso</t>
  </si>
  <si>
    <t>burro</t>
  </si>
  <si>
    <t>lardo</t>
  </si>
  <si>
    <t>margarina (100% vegetale)</t>
  </si>
  <si>
    <t>olio di oliva</t>
  </si>
  <si>
    <t>olio di semi (in genere)</t>
  </si>
  <si>
    <t>pancetta di maiale</t>
  </si>
  <si>
    <t>strutto</t>
  </si>
  <si>
    <t>amido</t>
  </si>
  <si>
    <t>biscotti al burro</t>
  </si>
  <si>
    <t>biscotti frollini</t>
  </si>
  <si>
    <t>biscotti integrali</t>
  </si>
  <si>
    <t>biscotti per l'infanzia</t>
  </si>
  <si>
    <t>biscotti secchi per prima colazione</t>
  </si>
  <si>
    <t>biscotti wafers</t>
  </si>
  <si>
    <t>brioches dolce cornetti</t>
  </si>
  <si>
    <t>colomba</t>
  </si>
  <si>
    <t>cornflakes</t>
  </si>
  <si>
    <t>crackers al formaggio</t>
  </si>
  <si>
    <t>crackers salati</t>
  </si>
  <si>
    <t>crespelle</t>
  </si>
  <si>
    <t>croissant</t>
  </si>
  <si>
    <t>crusca/tritello</t>
  </si>
  <si>
    <t>farina d'avena</t>
  </si>
  <si>
    <t>farina di castagne</t>
  </si>
  <si>
    <t>farina di ceci</t>
  </si>
  <si>
    <t>farina di frumento integrale</t>
  </si>
  <si>
    <t>farina di frumento tipo 0</t>
  </si>
  <si>
    <t>farina di frumento tipo 00</t>
  </si>
  <si>
    <t>farina di grano saraceno</t>
  </si>
  <si>
    <t>farina di mais</t>
  </si>
  <si>
    <t>farina di riso</t>
  </si>
  <si>
    <t>farina di soia</t>
  </si>
  <si>
    <t>farina d'orzo</t>
  </si>
  <si>
    <t>farro</t>
  </si>
  <si>
    <t>fette biscottate</t>
  </si>
  <si>
    <t>fette biscottate integrali</t>
  </si>
  <si>
    <t>fiocchi d'avena</t>
  </si>
  <si>
    <t>fiocchi di mais</t>
  </si>
  <si>
    <t>frumento duro</t>
  </si>
  <si>
    <t>frumento tenero</t>
  </si>
  <si>
    <t>germe di grano</t>
  </si>
  <si>
    <t>gnocchi freschi di patate industriali</t>
  </si>
  <si>
    <t>grano saraceno</t>
  </si>
  <si>
    <t>grissini</t>
  </si>
  <si>
    <t>mais</t>
  </si>
  <si>
    <t>mais dolce in scatola</t>
  </si>
  <si>
    <t>maizena (amido di mais)</t>
  </si>
  <si>
    <t>miglio decorticato</t>
  </si>
  <si>
    <t>mollica di pane</t>
  </si>
  <si>
    <t>orzo perlato</t>
  </si>
  <si>
    <t>pane al malto</t>
  </si>
  <si>
    <t>pane all'uva</t>
  </si>
  <si>
    <t>pane azzimo</t>
  </si>
  <si>
    <t>pane di segale</t>
  </si>
  <si>
    <t>pane integrale</t>
  </si>
  <si>
    <t>pane tipo 0</t>
  </si>
  <si>
    <t>pane tipo 00</t>
  </si>
  <si>
    <t>pane tipo 1</t>
  </si>
  <si>
    <t>pangrattato</t>
  </si>
  <si>
    <t>panini al latte</t>
  </si>
  <si>
    <t>panini all'olio</t>
  </si>
  <si>
    <t>panino formato rosetta</t>
  </si>
  <si>
    <t>pasta all'uovo fresca confezionata</t>
  </si>
  <si>
    <t>pasta all'uovo secca</t>
  </si>
  <si>
    <t>pasta di pane fresca</t>
  </si>
  <si>
    <t>pasta di semola</t>
  </si>
  <si>
    <t>pasta di semola fresca confezionata</t>
  </si>
  <si>
    <t>pasta glutinata</t>
  </si>
  <si>
    <t>pasta integrale</t>
  </si>
  <si>
    <t>pizza bianca</t>
  </si>
  <si>
    <t>pizza pomodoro e mozzarella</t>
  </si>
  <si>
    <t>riso brillato</t>
  </si>
  <si>
    <t>riso integrale</t>
  </si>
  <si>
    <t>riso parboiled</t>
  </si>
  <si>
    <t>savoiardi</t>
  </si>
  <si>
    <t>semola</t>
  </si>
  <si>
    <t>tigelle emiliane</t>
  </si>
  <si>
    <t>tortellini freschi</t>
  </si>
  <si>
    <t>tortellini freschi di magro (ricotta)</t>
  </si>
  <si>
    <t>tortellini secchi</t>
  </si>
  <si>
    <t>abbacchio</t>
  </si>
  <si>
    <t>agnello (solo carne)</t>
  </si>
  <si>
    <t>anatra spennata</t>
  </si>
  <si>
    <t>bovino adulto (copertina, sottospalla, collo)</t>
  </si>
  <si>
    <t>bovino adulto (geretto per ossobuco)</t>
  </si>
  <si>
    <t>bovino adulto (pancia, biancostato, punta)</t>
  </si>
  <si>
    <t>bovino adulto costata</t>
  </si>
  <si>
    <t>bovino adulto fesa</t>
  </si>
  <si>
    <t>bovino adulto filetto</t>
  </si>
  <si>
    <t>bovino adulto girello</t>
  </si>
  <si>
    <t>bovino adulto lombata</t>
  </si>
  <si>
    <t>bovino adulto noce</t>
  </si>
  <si>
    <t>bovino adulto scamone</t>
  </si>
  <si>
    <t>bovino adulto sottofesa</t>
  </si>
  <si>
    <t>bovino adulto spalla (fesone, fusello)</t>
  </si>
  <si>
    <t>cappone (intero)</t>
  </si>
  <si>
    <t>capretto</t>
  </si>
  <si>
    <t>capriolo</t>
  </si>
  <si>
    <t>castrato semigrasso</t>
  </si>
  <si>
    <t>cavallo</t>
  </si>
  <si>
    <t>cervo (carne magra)</t>
  </si>
  <si>
    <t>cinghiale (polpa)</t>
  </si>
  <si>
    <t>coniglio coscio</t>
  </si>
  <si>
    <t>coniglio intero fresco (spellato)</t>
  </si>
  <si>
    <t>coniglio intero surgelato</t>
  </si>
  <si>
    <t>fagiano pulito</t>
  </si>
  <si>
    <t>faraona coscia</t>
  </si>
  <si>
    <t>faraona petto</t>
  </si>
  <si>
    <t>gallina pronta da cuocere</t>
  </si>
  <si>
    <t>lepre (coscia)</t>
  </si>
  <si>
    <t>lumaca / chiocciola</t>
  </si>
  <si>
    <t>maiale leggero (bistecca)</t>
  </si>
  <si>
    <t>maiale leggero (coscio)</t>
  </si>
  <si>
    <t>maiale leggero (lombo)</t>
  </si>
  <si>
    <t>maiale leggero (spalla)</t>
  </si>
  <si>
    <t>maiale pesante (coscio)</t>
  </si>
  <si>
    <t>maiale pesante (lombo)</t>
  </si>
  <si>
    <t>maiale pesante (spalla)</t>
  </si>
  <si>
    <t>oca (pronta da cuocere)</t>
  </si>
  <si>
    <t>pecora (valori medi)</t>
  </si>
  <si>
    <t>pernice / starna (coscia)</t>
  </si>
  <si>
    <t>piccione giovane</t>
  </si>
  <si>
    <t>pollo ala (cruda con pelle)</t>
  </si>
  <si>
    <t>pollo coscia</t>
  </si>
  <si>
    <t>pollo fuso (crudo con pelle)</t>
  </si>
  <si>
    <t>pollo intero (crudo con pelle)</t>
  </si>
  <si>
    <t>pollo petto</t>
  </si>
  <si>
    <t>pollo sovracoscio (crudo con pelle)</t>
  </si>
  <si>
    <t>quaglia</t>
  </si>
  <si>
    <t>rana (carne)</t>
  </si>
  <si>
    <t>struzzo (polpa)</t>
  </si>
  <si>
    <t>tacchino ala</t>
  </si>
  <si>
    <t>tacchino coscia</t>
  </si>
  <si>
    <t>tacchino fuso (crudo con pelle)</t>
  </si>
  <si>
    <t>tacchino petto (fesa)</t>
  </si>
  <si>
    <t>tacchino sovracoscio (crudo senza pelle)</t>
  </si>
  <si>
    <t>tordo</t>
  </si>
  <si>
    <t>vitello</t>
  </si>
  <si>
    <t>bresaola</t>
  </si>
  <si>
    <t>capocollo</t>
  </si>
  <si>
    <t>carne bovina in gelatina in scatola</t>
  </si>
  <si>
    <t>ciccioli</t>
  </si>
  <si>
    <t>coppa Parma</t>
  </si>
  <si>
    <t>corned beef in scatola</t>
  </si>
  <si>
    <t>cotechino (confezionato precotto)</t>
  </si>
  <si>
    <t>cotechino (confezionato precotto) cotto</t>
  </si>
  <si>
    <t>cotenna</t>
  </si>
  <si>
    <t>mortadella</t>
  </si>
  <si>
    <t>mortadella di bovino e suino</t>
  </si>
  <si>
    <t>pancetta magretta</t>
  </si>
  <si>
    <t>pancetta tesa</t>
  </si>
  <si>
    <t>paté di fegato</t>
  </si>
  <si>
    <t>prosciutto cotto</t>
  </si>
  <si>
    <t>prosciutto cotto privato del grasso</t>
  </si>
  <si>
    <t>prosciutto crudo</t>
  </si>
  <si>
    <t>prosciutto crudo privato del grasso</t>
  </si>
  <si>
    <t>salame Milano</t>
  </si>
  <si>
    <t>salame brianza</t>
  </si>
  <si>
    <t>salame cacciatore</t>
  </si>
  <si>
    <t>salame nostrano</t>
  </si>
  <si>
    <t>salciccia di suino fresca cruda</t>
  </si>
  <si>
    <t>salsiccia di fegato</t>
  </si>
  <si>
    <t>speck</t>
  </si>
  <si>
    <t>wurstel crudo</t>
  </si>
  <si>
    <t>zampone precotto confezionato</t>
  </si>
  <si>
    <t>zampone precotto confezionato cotto</t>
  </si>
  <si>
    <t>animelle di bovino</t>
  </si>
  <si>
    <t>cervello di bovino</t>
  </si>
  <si>
    <t>coratella d'agnello</t>
  </si>
  <si>
    <t>coratella di vitello</t>
  </si>
  <si>
    <t>cuore di bovino</t>
  </si>
  <si>
    <t>fegato di bovino</t>
  </si>
  <si>
    <t>fegato di pollo</t>
  </si>
  <si>
    <t>fegato di suino</t>
  </si>
  <si>
    <t>frattaglie di coniglio</t>
  </si>
  <si>
    <t>lingua di bovino</t>
  </si>
  <si>
    <t>milza di bovino</t>
  </si>
  <si>
    <t>orecchie di maiale</t>
  </si>
  <si>
    <t>piede di maiale</t>
  </si>
  <si>
    <t>rigaglie di pollo</t>
  </si>
  <si>
    <t>rene di bovino</t>
  </si>
  <si>
    <t>trippa di bovino</t>
  </si>
  <si>
    <t>acciughe</t>
  </si>
  <si>
    <t>aguglia</t>
  </si>
  <si>
    <t>aluzzo imperiale</t>
  </si>
  <si>
    <t>anguilla di fiume</t>
  </si>
  <si>
    <t>anguilla di mare</t>
  </si>
  <si>
    <t>anguilla d'allevamento filetti</t>
  </si>
  <si>
    <t>aragosta/astice</t>
  </si>
  <si>
    <t>aringa</t>
  </si>
  <si>
    <t>arselle o telline</t>
  </si>
  <si>
    <t>barbo</t>
  </si>
  <si>
    <t>boccadoro (pagello boccadoro)</t>
  </si>
  <si>
    <t>boga</t>
  </si>
  <si>
    <t>bope</t>
  </si>
  <si>
    <t>branzino</t>
  </si>
  <si>
    <t>calamari freschi</t>
  </si>
  <si>
    <t>calamari surgelati</t>
  </si>
  <si>
    <t>calcinello</t>
  </si>
  <si>
    <t>cannolicchio</t>
  </si>
  <si>
    <t>capitone</t>
  </si>
  <si>
    <t>carpa</t>
  </si>
  <si>
    <t>cavedano</t>
  </si>
  <si>
    <t>cefalo muggine</t>
  </si>
  <si>
    <t>cernia surgelata</t>
  </si>
  <si>
    <t>coregone o lavarello</t>
  </si>
  <si>
    <t>cozze</t>
  </si>
  <si>
    <t>dentice fresco</t>
  </si>
  <si>
    <t>dentice surgelato</t>
  </si>
  <si>
    <t>gallinella/capone</t>
  </si>
  <si>
    <t>gamberi / mazzancolle fresco</t>
  </si>
  <si>
    <t>gambero sgusciato surgelato</t>
  </si>
  <si>
    <t>gattuccio</t>
  </si>
  <si>
    <t>ghiozzo</t>
  </si>
  <si>
    <t>ghiozzo d fiume</t>
  </si>
  <si>
    <t>lasca</t>
  </si>
  <si>
    <t>latterini e pesciolini piccoli</t>
  </si>
  <si>
    <t>luccio</t>
  </si>
  <si>
    <t>menola</t>
  </si>
  <si>
    <t>merluzzo fresco / nasello</t>
  </si>
  <si>
    <t>merluzzo surgelato filetti</t>
  </si>
  <si>
    <t>murena</t>
  </si>
  <si>
    <t>mormora filetti</t>
  </si>
  <si>
    <t>occhiata filetti</t>
  </si>
  <si>
    <t>orata (surgelata)</t>
  </si>
  <si>
    <t>orata fresca</t>
  </si>
  <si>
    <t>ostriche</t>
  </si>
  <si>
    <t>pagello</t>
  </si>
  <si>
    <t>palamita</t>
  </si>
  <si>
    <t>palombo</t>
  </si>
  <si>
    <t>passera</t>
  </si>
  <si>
    <t>persico sole</t>
  </si>
  <si>
    <t>pesce persico (filetto)</t>
  </si>
  <si>
    <t>pesce gatto</t>
  </si>
  <si>
    <t>pesce spada</t>
  </si>
  <si>
    <t>pettine o capasanta</t>
  </si>
  <si>
    <t>polpo</t>
  </si>
  <si>
    <t>rana pescatrice/coda di rospo (trancio)</t>
  </si>
  <si>
    <t>razza</t>
  </si>
  <si>
    <t>rombo</t>
  </si>
  <si>
    <t>salmone fresco</t>
  </si>
  <si>
    <t>salpa</t>
  </si>
  <si>
    <t>san pietro</t>
  </si>
  <si>
    <t>sarago</t>
  </si>
  <si>
    <t>sarda</t>
  </si>
  <si>
    <t>scampi</t>
  </si>
  <si>
    <t>scorfano</t>
  </si>
  <si>
    <t>seppia</t>
  </si>
  <si>
    <t>sgombro</t>
  </si>
  <si>
    <t>smeriglio</t>
  </si>
  <si>
    <t>sogliola fresca</t>
  </si>
  <si>
    <t>sogliola surgelata</t>
  </si>
  <si>
    <t>spigola</t>
  </si>
  <si>
    <t>storione (filetti)</t>
  </si>
  <si>
    <t>tinca</t>
  </si>
  <si>
    <t>tonno</t>
  </si>
  <si>
    <t>torpedine</t>
  </si>
  <si>
    <t>triglia</t>
  </si>
  <si>
    <t>trota</t>
  </si>
  <si>
    <t>trota iridea d'allevamento filetti</t>
  </si>
  <si>
    <t>vongole</t>
  </si>
  <si>
    <t>alici in salsa</t>
  </si>
  <si>
    <t>alici sotto sale</t>
  </si>
  <si>
    <t>alici sott'olio</t>
  </si>
  <si>
    <t>anguilla marinata</t>
  </si>
  <si>
    <t>aringhe affumicate</t>
  </si>
  <si>
    <t>aringhe marinate</t>
  </si>
  <si>
    <t>aringhe salate</t>
  </si>
  <si>
    <t>baccalà ammollato</t>
  </si>
  <si>
    <t>baccalà secco</t>
  </si>
  <si>
    <t>bottarga di muggine</t>
  </si>
  <si>
    <t>caviale</t>
  </si>
  <si>
    <t>polpa di granchio</t>
  </si>
  <si>
    <t>salmone in salamoia</t>
  </si>
  <si>
    <t>salmone affumicato</t>
  </si>
  <si>
    <t>sardine salate in scatola</t>
  </si>
  <si>
    <t>sardine sott'olio (sgocciolate)</t>
  </si>
  <si>
    <t>sgombro in salamoia</t>
  </si>
  <si>
    <t>sgombro sott'olio</t>
  </si>
  <si>
    <t>tonno in salamoia sgocciolato</t>
  </si>
  <si>
    <t>tonno sott'olio (sgocciolato)</t>
  </si>
  <si>
    <t>asiago</t>
  </si>
  <si>
    <t>bra</t>
  </si>
  <si>
    <t>brie</t>
  </si>
  <si>
    <t>burrini</t>
  </si>
  <si>
    <t>caciocavallo</t>
  </si>
  <si>
    <t>caciottina fresca</t>
  </si>
  <si>
    <t>caciotta romana di pecora</t>
  </si>
  <si>
    <t>caciotta toscana</t>
  </si>
  <si>
    <t>camembert</t>
  </si>
  <si>
    <t>caprino fresco</t>
  </si>
  <si>
    <t>caprino stagionato</t>
  </si>
  <si>
    <t>cheddar</t>
  </si>
  <si>
    <t>crescenza o stracchino</t>
  </si>
  <si>
    <t>dolce verde</t>
  </si>
  <si>
    <t>edam stagionato</t>
  </si>
  <si>
    <t>emmenthal</t>
  </si>
  <si>
    <t>feta</t>
  </si>
  <si>
    <t>fiocchi di formaggio magro</t>
  </si>
  <si>
    <t>fior di latte</t>
  </si>
  <si>
    <t>fontina</t>
  </si>
  <si>
    <t>formaggino grasso</t>
  </si>
  <si>
    <t>formaggino meno grasso /sottiletta</t>
  </si>
  <si>
    <t>formaggio cremoso spalmabile</t>
  </si>
  <si>
    <t>formaggio molle da tavola</t>
  </si>
  <si>
    <t>gorgonzola</t>
  </si>
  <si>
    <t>grana</t>
  </si>
  <si>
    <t>groviera</t>
  </si>
  <si>
    <t>latte condensato zuccherato</t>
  </si>
  <si>
    <t>latte di capra</t>
  </si>
  <si>
    <t>latte di pecora</t>
  </si>
  <si>
    <t>latte di vacca intero</t>
  </si>
  <si>
    <t>latte di vacca parzialmente scremato</t>
  </si>
  <si>
    <t>latte di vacca scremato</t>
  </si>
  <si>
    <t>latte in polvere intero</t>
  </si>
  <si>
    <t>latte in polvere scremato</t>
  </si>
  <si>
    <t>latteria</t>
  </si>
  <si>
    <t>mascarpone</t>
  </si>
  <si>
    <t>montasio</t>
  </si>
  <si>
    <t>mozzarella di bufala</t>
  </si>
  <si>
    <t>mozzarella di vacca</t>
  </si>
  <si>
    <t>panna da montare</t>
  </si>
  <si>
    <t>panna da cucina</t>
  </si>
  <si>
    <t>parmigiano</t>
  </si>
  <si>
    <t>pastorella</t>
  </si>
  <si>
    <t>pecorino</t>
  </si>
  <si>
    <t>pecorino romano</t>
  </si>
  <si>
    <t>pecorino siciliano stagionato</t>
  </si>
  <si>
    <t>provola affumicata</t>
  </si>
  <si>
    <t>provolone</t>
  </si>
  <si>
    <t>quartirolo stracchino</t>
  </si>
  <si>
    <t>ricotta di pecora</t>
  </si>
  <si>
    <t>ricotta di vacca</t>
  </si>
  <si>
    <t>robiola</t>
  </si>
  <si>
    <t>scamorza</t>
  </si>
  <si>
    <t>spressa</t>
  </si>
  <si>
    <t>taleggio</t>
  </si>
  <si>
    <t>tofu</t>
  </si>
  <si>
    <t>yogurt alla frutta</t>
  </si>
  <si>
    <t>yogurt intero</t>
  </si>
  <si>
    <t>yogurt parzialmente scremato</t>
  </si>
  <si>
    <t>yogurt scremato</t>
  </si>
  <si>
    <t>yogurt greco da latte intero</t>
  </si>
  <si>
    <t>albume</t>
  </si>
  <si>
    <t>polvere di uovo</t>
  </si>
  <si>
    <t>tuorlo</t>
  </si>
  <si>
    <t>uovo di anatra</t>
  </si>
  <si>
    <t>uovo di gallina</t>
  </si>
  <si>
    <t>amaretti</t>
  </si>
  <si>
    <t>arance candite</t>
  </si>
  <si>
    <t>babà al rhum</t>
  </si>
  <si>
    <t>biscotti salati (tipo ritz)</t>
  </si>
  <si>
    <t>cacao dolce</t>
  </si>
  <si>
    <t>canditi</t>
  </si>
  <si>
    <t>cannoli alla crema</t>
  </si>
  <si>
    <t>caramelle dure</t>
  </si>
  <si>
    <t>caramelle tipo mou</t>
  </si>
  <si>
    <t>cassata gelato</t>
  </si>
  <si>
    <t>ciliege candite</t>
  </si>
  <si>
    <t>cioccolato al latte</t>
  </si>
  <si>
    <t>cioccolato fondente</t>
  </si>
  <si>
    <t>cioccolato al latte con nocciole</t>
  </si>
  <si>
    <t>crem caramel</t>
  </si>
  <si>
    <t>crema di nocciole e cacao</t>
  </si>
  <si>
    <t>crema pasticcera/vaniglia</t>
  </si>
  <si>
    <t>crostata con marmellata</t>
  </si>
  <si>
    <t>gelato al cacao</t>
  </si>
  <si>
    <t>gelato al limone</t>
  </si>
  <si>
    <t>gelato fiordilatte</t>
  </si>
  <si>
    <t>ghiacciolo all'arancio</t>
  </si>
  <si>
    <t>girelle Motta</t>
  </si>
  <si>
    <t>gomma da masticare</t>
  </si>
  <si>
    <t>latte di mandorla</t>
  </si>
  <si>
    <t>marmellata</t>
  </si>
  <si>
    <t>merendine con marmellata</t>
  </si>
  <si>
    <t>merendine farcite</t>
  </si>
  <si>
    <t>merendine tipo pan di Spagna</t>
  </si>
  <si>
    <t>miele</t>
  </si>
  <si>
    <t>mousse al cioccolato (polvere)</t>
  </si>
  <si>
    <t>pan di Spagna</t>
  </si>
  <si>
    <t>panettone</t>
  </si>
  <si>
    <t>pasta brisée</t>
  </si>
  <si>
    <t>pasta di mandorle / marzapane</t>
  </si>
  <si>
    <t>pasta frolla</t>
  </si>
  <si>
    <t>pasta sfoglia surgelata</t>
  </si>
  <si>
    <t>plum cake allo yogurt</t>
  </si>
  <si>
    <t>0.00</t>
  </si>
  <si>
    <t>7.03</t>
  </si>
  <si>
    <t>torrone alla mandorla</t>
  </si>
  <si>
    <t>torta margherita</t>
  </si>
  <si>
    <t>uva sultanina secca</t>
  </si>
  <si>
    <t>zucchero</t>
  </si>
  <si>
    <t>marronita (crema di marroni)</t>
  </si>
  <si>
    <t>Wafer ricoperto di cioccolato</t>
  </si>
  <si>
    <t>aceto</t>
  </si>
  <si>
    <t>besciamella</t>
  </si>
  <si>
    <t>bignè surgelati</t>
  </si>
  <si>
    <t>brodo animale</t>
  </si>
  <si>
    <t>brodo vegetale</t>
  </si>
  <si>
    <t>cacao amaro</t>
  </si>
  <si>
    <t>conserva di pomodoro</t>
  </si>
  <si>
    <t>crema di asparagi in scatola</t>
  </si>
  <si>
    <t>crema di cipolle in scatola</t>
  </si>
  <si>
    <t>crema di funghi in scatola</t>
  </si>
  <si>
    <t>crespelle semplici</t>
  </si>
  <si>
    <t>crocchette di patate</t>
  </si>
  <si>
    <t>dadi per brodo</t>
  </si>
  <si>
    <t>estratto di carne</t>
  </si>
  <si>
    <t>fecola di patate</t>
  </si>
  <si>
    <t>foies gras / fegato grasso</t>
  </si>
  <si>
    <t>gelatina</t>
  </si>
  <si>
    <t>insalata russa estiva</t>
  </si>
  <si>
    <t>ketchup</t>
  </si>
  <si>
    <t>latte di soia</t>
  </si>
  <si>
    <t>lievito di birra</t>
  </si>
  <si>
    <t>maionese</t>
  </si>
  <si>
    <t>minestrone di verdura surgelato</t>
  </si>
  <si>
    <t>muesli</t>
  </si>
  <si>
    <t>panna cotta</t>
  </si>
  <si>
    <t>pasta d'olive</t>
  </si>
  <si>
    <t>pesto pronto</t>
  </si>
  <si>
    <t>purè in busta</t>
  </si>
  <si>
    <t>ravioli ai carciofi</t>
  </si>
  <si>
    <t>salsa bernese (vasetto 250 ml)</t>
  </si>
  <si>
    <t>salsa cocktail (vasetto 250 ml)</t>
  </si>
  <si>
    <t>salsa di soia</t>
  </si>
  <si>
    <t>salsa tartara (vasetto 200 ml/185 g)</t>
  </si>
  <si>
    <t>salsa tonnata (vasetto 250 ml)</t>
  </si>
  <si>
    <t>salsa verde (vasettp 250 ml)</t>
  </si>
  <si>
    <t>senape (vasetto 125 ml)</t>
  </si>
  <si>
    <t>soffritto verdure misto surgelato</t>
  </si>
  <si>
    <t>vitello arrosto</t>
  </si>
  <si>
    <t>yogurt di soia</t>
  </si>
  <si>
    <t>zuppa del casale surgelata</t>
  </si>
  <si>
    <t>tacos pronti (conchiglie di pasta)</t>
  </si>
  <si>
    <t>% macro su Tot giorno</t>
  </si>
  <si>
    <t>Gestione Macro ideale</t>
  </si>
  <si>
    <t>Obiettivo</t>
  </si>
  <si>
    <t>Progressione Peso</t>
  </si>
  <si>
    <t>% massa magra</t>
  </si>
  <si>
    <t>% massa grassa</t>
  </si>
  <si>
    <t>% massa ossea</t>
  </si>
  <si>
    <t>Seleziona periodo</t>
  </si>
  <si>
    <t>*Valori aggiustati al Tanita</t>
  </si>
  <si>
    <t>Inserire dati di input solo sotto queste celle</t>
  </si>
  <si>
    <t>LOGProgressione Peso con Macronutrienti</t>
  </si>
  <si>
    <t>Surpus (kcal) min</t>
  </si>
  <si>
    <t>Deficit (kcal) min</t>
  </si>
  <si>
    <t>Deficit (kcal) max</t>
  </si>
  <si>
    <t>Deficit (kcal) Target</t>
  </si>
  <si>
    <t>Mantenimento (kcal) min</t>
  </si>
  <si>
    <t>Mantenimento (kcal) max</t>
  </si>
  <si>
    <t>Mantenimento (kcal) Target</t>
  </si>
  <si>
    <t>Massa Muscolare (kg)</t>
  </si>
  <si>
    <t>Massa Ossea (kg)</t>
  </si>
  <si>
    <t>Massa Grassa (kg)</t>
  </si>
  <si>
    <t>Massa grassa (kg)</t>
  </si>
  <si>
    <t>Massa ossea (kg)</t>
  </si>
  <si>
    <t>Massa muscolare (kg)</t>
  </si>
  <si>
    <t>Surplus ideale in massa: range +10-20% calorie</t>
  </si>
  <si>
    <t>Surplus ideale range 10/20% calorie</t>
  </si>
  <si>
    <t>Ammino essenziali</t>
  </si>
  <si>
    <t>Inserisci nei pasti in cui le proteine sono scarse</t>
  </si>
  <si>
    <t>Intra WO/pasti</t>
  </si>
  <si>
    <t>Caffeina (n caffè)</t>
  </si>
  <si>
    <t>Lunedì</t>
  </si>
  <si>
    <t>Giorno</t>
  </si>
  <si>
    <t>Distretto</t>
  </si>
  <si>
    <t>Esercizi</t>
  </si>
  <si>
    <t>Serie</t>
  </si>
  <si>
    <t>Back</t>
  </si>
  <si>
    <t>Trazioni alla sbarra</t>
  </si>
  <si>
    <t>back</t>
  </si>
  <si>
    <t>Routine:</t>
  </si>
  <si>
    <t>Push-pull-legs</t>
  </si>
  <si>
    <t>Drop set</t>
  </si>
  <si>
    <t>Varianti</t>
  </si>
  <si>
    <t>A</t>
  </si>
  <si>
    <t>B</t>
  </si>
  <si>
    <t>C</t>
  </si>
  <si>
    <t>10+10+10+10 scalando peso</t>
  </si>
  <si>
    <t>Variante</t>
  </si>
  <si>
    <t>4*5 con 10" rest</t>
  </si>
  <si>
    <t>Potenza</t>
  </si>
  <si>
    <t>Curl manubri singolo</t>
  </si>
  <si>
    <t>Hummer curl singolo</t>
  </si>
  <si>
    <t>Bayesian curl singolo</t>
  </si>
  <si>
    <t>Curl Manubri su inclinata singolo</t>
  </si>
  <si>
    <t>Chest</t>
  </si>
  <si>
    <t>Normale</t>
  </si>
  <si>
    <t>Pull down corda</t>
  </si>
  <si>
    <t>Riscaldamento</t>
  </si>
  <si>
    <t>Multipower</t>
  </si>
  <si>
    <t>Lento avanti macchina</t>
  </si>
  <si>
    <t>French press bilancere</t>
  </si>
  <si>
    <t>Push down cavo corda</t>
  </si>
  <si>
    <t>Push down cavo asta</t>
  </si>
  <si>
    <t>Riscaldmento</t>
  </si>
  <si>
    <t>Legs</t>
  </si>
  <si>
    <t>Leg extension singola</t>
  </si>
  <si>
    <t>Donkey kicks</t>
  </si>
  <si>
    <t>Hip trust</t>
  </si>
  <si>
    <t>Fai prima serie di riscaldamento</t>
  </si>
  <si>
    <t>Shoulder press</t>
  </si>
  <si>
    <t>Fai prima un paio di serie normali</t>
  </si>
  <si>
    <t>Serie totali</t>
  </si>
  <si>
    <t>Scrollate trapezi</t>
  </si>
  <si>
    <t>so</t>
  </si>
  <si>
    <t>Tot giorno (kcal/grammi)</t>
  </si>
  <si>
    <t>Affettato di tacchino</t>
  </si>
  <si>
    <t>Cous Cous</t>
  </si>
  <si>
    <t>Macro/kg</t>
  </si>
  <si>
    <t>Solo bilancere/manubri</t>
  </si>
  <si>
    <t>Recupero (")</t>
  </si>
  <si>
    <t>TOT</t>
  </si>
  <si>
    <t>ON</t>
  </si>
  <si>
    <t>OFF</t>
  </si>
  <si>
    <t>% Proteine</t>
  </si>
  <si>
    <t>% Grassi</t>
  </si>
  <si>
    <t>% Carboidrati</t>
  </si>
  <si>
    <t>Martedì</t>
  </si>
  <si>
    <t>Mercoledì</t>
  </si>
  <si>
    <t>Giovedì</t>
  </si>
  <si>
    <t>Venerdì</t>
  </si>
  <si>
    <t>Sabato</t>
  </si>
  <si>
    <t>Domenica</t>
  </si>
  <si>
    <t>tot calorie settimana</t>
  </si>
  <si>
    <t>Bilanceri e manubri</t>
  </si>
  <si>
    <t>Palestra</t>
  </si>
  <si>
    <t>Flessioni</t>
  </si>
  <si>
    <t>Pullover</t>
  </si>
  <si>
    <t>Military Press</t>
  </si>
  <si>
    <t>Alzate laterali</t>
  </si>
  <si>
    <t>Alzate laterali singole</t>
  </si>
  <si>
    <t>Push down elastico singolo</t>
  </si>
  <si>
    <t>Rowing con bilancere singolo</t>
  </si>
  <si>
    <t>Skull crusher singolo</t>
  </si>
  <si>
    <t>Alzate laterali elastico</t>
  </si>
  <si>
    <t>Post pasto</t>
  </si>
  <si>
    <t>Carbo 7</t>
  </si>
  <si>
    <t>Qua si imposta la dieta e la ripartizione dei macros in base all'orario e al tipo di allenamento tenendo conto che: il 50-70% dei carbo vanno inseriti tra pre,intra e post WO (soprattutto post causa digestione). Le proteine e i grassi vanno distribuite durante il giorno</t>
  </si>
  <si>
    <t>ES: 5 Agosto = settimana dal 5 al 12 Agosto</t>
  </si>
  <si>
    <t>Corn starch</t>
  </si>
  <si>
    <t>Integratori</t>
  </si>
  <si>
    <t>Indice*</t>
  </si>
  <si>
    <t>*Si intende la forza e si esprime come peso*ripetizioni</t>
  </si>
  <si>
    <t>*inserisci corn starch quando ti alleni o quando devi raggiungere la quota carbo</t>
  </si>
  <si>
    <t>Settimana 5/08 -12/08</t>
  </si>
  <si>
    <t>Settimana 12/08 - 19/08</t>
  </si>
  <si>
    <t>Settimana 19/08 - 26/08</t>
  </si>
  <si>
    <t>Settimana 26/08 - 2/09</t>
  </si>
  <si>
    <t>Carnitina</t>
  </si>
  <si>
    <t>Ciclizzazione</t>
  </si>
  <si>
    <t>Stanchezza</t>
  </si>
  <si>
    <t>Prendi quando ti senti stanco</t>
  </si>
  <si>
    <t>Prendi intra-post Wo o quando devi raggiungere quota carbo</t>
  </si>
  <si>
    <t>0,7-1 grammo per kg di grassi</t>
  </si>
  <si>
    <t>Calorie totali giorno ON</t>
  </si>
  <si>
    <t>Di cui Proteine</t>
  </si>
  <si>
    <t>Di cui Carboidrati</t>
  </si>
  <si>
    <t>Di cui Grassi</t>
  </si>
  <si>
    <t>Output stimato</t>
  </si>
  <si>
    <t>Surplus/deficit target</t>
  </si>
  <si>
    <t>Surplus/deficit Effettivo</t>
  </si>
  <si>
    <t>Scostamento (Kcal)</t>
  </si>
  <si>
    <t>acqua</t>
  </si>
  <si>
    <t>ferro</t>
  </si>
  <si>
    <t>fibre</t>
  </si>
  <si>
    <t>acciughe o alici [engraulis enchrasichol]</t>
  </si>
  <si>
    <t>acciughe o alici sotto sale</t>
  </si>
  <si>
    <t>acciughe o alici sott'olio</t>
  </si>
  <si>
    <t>acqua tonica</t>
  </si>
  <si>
    <t>agar agar [eucheuma spp], secco</t>
  </si>
  <si>
    <t>aglio [allium sativum], fresco</t>
  </si>
  <si>
    <t>aglio, in polvere</t>
  </si>
  <si>
    <t>agnello [ovis agnus]</t>
  </si>
  <si>
    <t>agnello, carne grassa</t>
  </si>
  <si>
    <t>agnello, carne magra</t>
  </si>
  <si>
    <t>agnello, carne semigrassa</t>
  </si>
  <si>
    <t>agnello, coratella</t>
  </si>
  <si>
    <t>agnello, costolette</t>
  </si>
  <si>
    <t>agretti [lepidum sativum]</t>
  </si>
  <si>
    <t>albicocche (prunus armeniaca)</t>
  </si>
  <si>
    <t>albicocche, polpa secca</t>
  </si>
  <si>
    <t>alcool puro</t>
  </si>
  <si>
    <t>alloro [laurus nobilis], secco</t>
  </si>
  <si>
    <t>amarene [prunus cerasus]</t>
  </si>
  <si>
    <t>amari a bassa gradazione</t>
  </si>
  <si>
    <t>amari ad alta gradazione</t>
  </si>
  <si>
    <t>ananas [ananas sativus]</t>
  </si>
  <si>
    <t>ananas sciroppata</t>
  </si>
  <si>
    <t>anatra [anas boschas]</t>
  </si>
  <si>
    <t>anguilla di fiume [anguilla anguilla]</t>
  </si>
  <si>
    <t>anguilla di mare [anguilla anguilla]</t>
  </si>
  <si>
    <t>aperitivi</t>
  </si>
  <si>
    <t>arachidi [arachis hypogea] crude</t>
  </si>
  <si>
    <t>arachidi tostate e salate</t>
  </si>
  <si>
    <t>aragosta [palinurus elephas]</t>
  </si>
  <si>
    <t>arance [citrus aurantium]</t>
  </si>
  <si>
    <t>arance, scorza</t>
  </si>
  <si>
    <t>aranciata in lattina</t>
  </si>
  <si>
    <t>aringa [clupea harengus]</t>
  </si>
  <si>
    <t>aringa affumicata</t>
  </si>
  <si>
    <t>aringa marinata</t>
  </si>
  <si>
    <t>aringa salata</t>
  </si>
  <si>
    <t>asparagi di bosco [asparagus officinalis]</t>
  </si>
  <si>
    <t>asparagi in scatola</t>
  </si>
  <si>
    <t>astice [homarus vulgaris]</t>
  </si>
  <si>
    <t>avena [avena sativa]</t>
  </si>
  <si>
    <t>avocado [persea gratissima]</t>
  </si>
  <si>
    <t>babaco [carica pentagona]</t>
  </si>
  <si>
    <t>baccalà [merluccius merluccius], ammollato</t>
  </si>
  <si>
    <t>baccalà, secco</t>
  </si>
  <si>
    <t>barbabietole rosse [beta vulgaris, cv rapa, forma rubra]</t>
  </si>
  <si>
    <t>basilico [ocimum basilicum], fresco</t>
  </si>
  <si>
    <t>basilico, secco macinato</t>
  </si>
  <si>
    <t>bevande gassate dietetiche</t>
  </si>
  <si>
    <t>bieta [beta vulgaris, cv cicla]</t>
  </si>
  <si>
    <t>bieta in scatola</t>
  </si>
  <si>
    <t>bigné</t>
  </si>
  <si>
    <t>birra scura</t>
  </si>
  <si>
    <t>biscotti al latte</t>
  </si>
  <si>
    <t>biscotti 'petit beurre'</t>
  </si>
  <si>
    <t>biscotti ricoperti al cioccolato</t>
  </si>
  <si>
    <t>biscotti savoiardo</t>
  </si>
  <si>
    <t>biscotto per la prima colazione</t>
  </si>
  <si>
    <t>bovino, cervello</t>
  </si>
  <si>
    <t>bovino, cuore</t>
  </si>
  <si>
    <t>bovino, fegato</t>
  </si>
  <si>
    <t>bovino, lessato in gelatina, in scatola</t>
  </si>
  <si>
    <t>bovino, lingua</t>
  </si>
  <si>
    <t>bovino, lingua salmistrata</t>
  </si>
  <si>
    <t>bovino, midollo osseo</t>
  </si>
  <si>
    <t>bovino, milza</t>
  </si>
  <si>
    <t>bovino, polmone</t>
  </si>
  <si>
    <t>bovino, rene</t>
  </si>
  <si>
    <t>bovino, sangue</t>
  </si>
  <si>
    <t>bovino, trippa</t>
  </si>
  <si>
    <t>brandy</t>
  </si>
  <si>
    <t>brioches</t>
  </si>
  <si>
    <t>brioches con crema</t>
  </si>
  <si>
    <t>brioches con marmellata</t>
  </si>
  <si>
    <t>broccoletti di rape [brassica rapa, cv esculenta]</t>
  </si>
  <si>
    <t>broccolo a testa [brassica oleracea, cv botrytis caput]</t>
  </si>
  <si>
    <t>brodo di carne e verdura</t>
  </si>
  <si>
    <t>brodo di carne varia</t>
  </si>
  <si>
    <t>brodo di dado</t>
  </si>
  <si>
    <t>brodo di gallina</t>
  </si>
  <si>
    <t>buccia d'arancia candita</t>
  </si>
  <si>
    <t>budino al cioccolato</t>
  </si>
  <si>
    <t>budino alla vaniglia</t>
  </si>
  <si>
    <t>burrata</t>
  </si>
  <si>
    <t>cacao amaro, in polvere</t>
  </si>
  <si>
    <t>cacao dolce, in polvere, solubile</t>
  </si>
  <si>
    <t>caciocavallo affumicato</t>
  </si>
  <si>
    <t>caciotta affumicata</t>
  </si>
  <si>
    <t>caffè all'americana, in tazza</t>
  </si>
  <si>
    <t>caffè bar, in tazza</t>
  </si>
  <si>
    <t>caffè crudo, in grani</t>
  </si>
  <si>
    <t>caffè decaffeinato, in tazza</t>
  </si>
  <si>
    <t>caffè decaffeinato, tostato, macinato</t>
  </si>
  <si>
    <t>caffè moka, in tazza</t>
  </si>
  <si>
    <t>caffè solubile, decaffeinato, in polvere</t>
  </si>
  <si>
    <t>caffè solubile, decaffeinato, in tazza</t>
  </si>
  <si>
    <t>caffè solubile, in polvere</t>
  </si>
  <si>
    <t>caffè solubile, in tazza</t>
  </si>
  <si>
    <t>caffè tostato, macinato</t>
  </si>
  <si>
    <t>calamaro [loligo vulgaris]</t>
  </si>
  <si>
    <t>calamaro surgelato</t>
  </si>
  <si>
    <t>cannella [cinnamomum verum e aromaticum]</t>
  </si>
  <si>
    <t>capperi sott'aceto</t>
  </si>
  <si>
    <t>capretto [capra hireus]</t>
  </si>
  <si>
    <t>capriolo [cervus spp], coscia</t>
  </si>
  <si>
    <t>capriolo [cervus spp], schiena</t>
  </si>
  <si>
    <t>caramelle alla frutta</t>
  </si>
  <si>
    <t>caramelle alla menta</t>
  </si>
  <si>
    <t>caramelle morbide, mou</t>
  </si>
  <si>
    <t>carciofi [cynara scolymus]</t>
  </si>
  <si>
    <t>carciofi surgelati</t>
  </si>
  <si>
    <t>carciofini sott'aceto</t>
  </si>
  <si>
    <t>cardi [cynara cardunculus]</t>
  </si>
  <si>
    <t>carote [daucus carota]</t>
  </si>
  <si>
    <t>carpa [cyprinus carpio]</t>
  </si>
  <si>
    <t>castagne [castanea sativa]</t>
  </si>
  <si>
    <t>castagne, secche</t>
  </si>
  <si>
    <t>castrato [ovis agnus], carne semigrassa</t>
  </si>
  <si>
    <t>castrato, carne grassa</t>
  </si>
  <si>
    <t>castrato, carne magra</t>
  </si>
  <si>
    <t>cavallo [equus cabalus]</t>
  </si>
  <si>
    <t>cavallo, cuore</t>
  </si>
  <si>
    <t>cavallo, fegato</t>
  </si>
  <si>
    <t>cavolfiore [brassica oleracea, cv botrytis cauliflaura]</t>
  </si>
  <si>
    <t>cavoli di bruxelles [brassica oleracea, cv gemmifera]</t>
  </si>
  <si>
    <t>cavolo broccolo verde ramoso [brassica oleracea cv botritys cimosa]</t>
  </si>
  <si>
    <t>cavolo cappuccio rosso [brassica oleracea, cv capitata rubra]</t>
  </si>
  <si>
    <t>cavolo cappuccio verde [brassica oleracea, cv capitata alba]</t>
  </si>
  <si>
    <t>ceci [cicer arietinum], secchi</t>
  </si>
  <si>
    <t>cedro candito</t>
  </si>
  <si>
    <t>cefalo muggine [mugil cephalus]</t>
  </si>
  <si>
    <t>cereali aggregati</t>
  </si>
  <si>
    <t>cernia [epinephelus guaza]</t>
  </si>
  <si>
    <t>cernia di fondo [polyprion cernium]</t>
  </si>
  <si>
    <t>certosino</t>
  </si>
  <si>
    <t>cetrioli [cucumis sativus]</t>
  </si>
  <si>
    <t>cetrioli in salamoia</t>
  </si>
  <si>
    <t>champagne</t>
  </si>
  <si>
    <t>cherry brandy</t>
  </si>
  <si>
    <t>cicoria [cichorium intybus]</t>
  </si>
  <si>
    <t>cicoria catalogna [chicorium intybus, cv catalogna]</t>
  </si>
  <si>
    <t>cicoria da taglio [chicorium intybus, cv barba di frate]</t>
  </si>
  <si>
    <t>cicoria witloof [chicorium intybus, cv. witloof]</t>
  </si>
  <si>
    <t>ciliege [prunus avium]</t>
  </si>
  <si>
    <t>cioccolato bianco</t>
  </si>
  <si>
    <t>cioccolato con nocciole</t>
  </si>
  <si>
    <t>cioccolato gianduia</t>
  </si>
  <si>
    <t>cipolle [allium cepa]</t>
  </si>
  <si>
    <t>cipolle, secche</t>
  </si>
  <si>
    <t>cipolline [allium cepa, cv praecox]</t>
  </si>
  <si>
    <t>cipolline sott'aceto</t>
  </si>
  <si>
    <t>coca cola</t>
  </si>
  <si>
    <t>cocomero [citrullus vulgaris]</t>
  </si>
  <si>
    <t>cognac</t>
  </si>
  <si>
    <t>confetti</t>
  </si>
  <si>
    <t>coniglio [oryctolagus cuniculus], carne semigrassa</t>
  </si>
  <si>
    <t>coniglio, carne grassa</t>
  </si>
  <si>
    <t>coniglio, carne magra</t>
  </si>
  <si>
    <t>coniglio, frattaglie</t>
  </si>
  <si>
    <t>cono per gelato</t>
  </si>
  <si>
    <t>coppa</t>
  </si>
  <si>
    <t>coppa parma</t>
  </si>
  <si>
    <t>cotechino</t>
  </si>
  <si>
    <t>cotechino, cotto</t>
  </si>
  <si>
    <t>cozza o mitilo [mytilus edulis]</t>
  </si>
  <si>
    <t>crackers integrali</t>
  </si>
  <si>
    <t>crackers non salati</t>
  </si>
  <si>
    <t>crackers senza grassi</t>
  </si>
  <si>
    <t>cracotte</t>
  </si>
  <si>
    <t>crema di cacao e nocciole</t>
  </si>
  <si>
    <t>crema per pasticceria</t>
  </si>
  <si>
    <t>creme caramel</t>
  </si>
  <si>
    <t>crescione [nasturtium officinalis]</t>
  </si>
  <si>
    <t>crusca di grano</t>
  </si>
  <si>
    <t>cumino [cuminum cyminum], semi</t>
  </si>
  <si>
    <t>dadi per brodo vegetale</t>
  </si>
  <si>
    <t>daikon [raphus sativus]</t>
  </si>
  <si>
    <t>datteri [phoenix dactylifera], freschi</t>
  </si>
  <si>
    <t>datteri, secchi</t>
  </si>
  <si>
    <t>dentice [dentex dentex]</t>
  </si>
  <si>
    <t>dolcificante a base di saccarina</t>
  </si>
  <si>
    <t>dolcificante aspartame</t>
  </si>
  <si>
    <t>dolcificante fruttosio</t>
  </si>
  <si>
    <t>dolcificante saccarina</t>
  </si>
  <si>
    <t>edam, fresco</t>
  </si>
  <si>
    <t>erba cipollina [allium schoenoprasum], fresca</t>
  </si>
  <si>
    <t>estratto di carne bovina</t>
  </si>
  <si>
    <t>fagiano [phasianus colchicus]</t>
  </si>
  <si>
    <t>fagioli [phaseolus vulgaris]</t>
  </si>
  <si>
    <t>fagioli aduki [vigna angularis], secchi</t>
  </si>
  <si>
    <t>fagioli in scatola</t>
  </si>
  <si>
    <t>fagioli mung [phaseolus aureus], secchi</t>
  </si>
  <si>
    <t>fagioli, secchi</t>
  </si>
  <si>
    <t>fagiolini [phaseolus vulgaris]</t>
  </si>
  <si>
    <t>fagiolini in scatola</t>
  </si>
  <si>
    <t>faraona [numida meleagris]</t>
  </si>
  <si>
    <t>faraona, coscia</t>
  </si>
  <si>
    <t>faraona, petto</t>
  </si>
  <si>
    <t>farina di cocco</t>
  </si>
  <si>
    <t>farina di frumento, integrale</t>
  </si>
  <si>
    <t>farina di frumento, tipo</t>
  </si>
  <si>
    <t>farina di grano duro</t>
  </si>
  <si>
    <t>farina di orzo</t>
  </si>
  <si>
    <t>farina di segale, integrale</t>
  </si>
  <si>
    <t>farina di segale, semi0integrale</t>
  </si>
  <si>
    <t>farina di soia, a basso contenuto lipidico</t>
  </si>
  <si>
    <t>farina di soia, intera</t>
  </si>
  <si>
    <t>farina lattea</t>
  </si>
  <si>
    <t>fave [vicia faba]</t>
  </si>
  <si>
    <t>fave secche</t>
  </si>
  <si>
    <t>fette biscottate, dolci</t>
  </si>
  <si>
    <t>fette biscottate, integrali</t>
  </si>
  <si>
    <t>fette biscottate, vitaminizzate</t>
  </si>
  <si>
    <t>fette di segale integrali</t>
  </si>
  <si>
    <t>fichi [ficus carica]</t>
  </si>
  <si>
    <t>fichi d'india [opuntia ficus indica]</t>
  </si>
  <si>
    <t>fichi seccati al forno e mandorlati</t>
  </si>
  <si>
    <t>fichi seccati al sole</t>
  </si>
  <si>
    <t>finocchio [phoeniculum vulgare]</t>
  </si>
  <si>
    <t>finocchio [phoeniculum vulgare], semi</t>
  </si>
  <si>
    <t>fiocchi di avena</t>
  </si>
  <si>
    <t>fiocchi di crusca di grano</t>
  </si>
  <si>
    <t>fiocchi di latte magro</t>
  </si>
  <si>
    <t>fiocchi di mais (cornflakes)</t>
  </si>
  <si>
    <t>fiocchi di riso</t>
  </si>
  <si>
    <t>fiocchi d'orzo</t>
  </si>
  <si>
    <t>fiori di zucca [cucurbita pepo]</t>
  </si>
  <si>
    <t>focaccia</t>
  </si>
  <si>
    <t>foglie di rapa [brassica rapa]</t>
  </si>
  <si>
    <t>formaggino</t>
  </si>
  <si>
    <t>formaggino, a basso tenore di lipidi</t>
  </si>
  <si>
    <t>formaggio al gorgonzola e al mascarpone</t>
  </si>
  <si>
    <t>formaggio spalmabile (tipo philadelphia)</t>
  </si>
  <si>
    <t>fragole [fragaria vesca]</t>
  </si>
  <si>
    <t>frumento duro [triticum durum]</t>
  </si>
  <si>
    <t>frumento tenero [triticum aestivum]</t>
  </si>
  <si>
    <t>funghi chiodini [armillaria mellea]</t>
  </si>
  <si>
    <t>funghi gallinacci [cantharellus cibarius fries]</t>
  </si>
  <si>
    <t>funghi gallinacci, secchi</t>
  </si>
  <si>
    <t>funghi in scatola</t>
  </si>
  <si>
    <t>funghi ovuli [amanita caesaria, ovulo edule]</t>
  </si>
  <si>
    <t>funghi porcinelli [lecinum scabrum]</t>
  </si>
  <si>
    <t>funghi porcini [boletus edulis]</t>
  </si>
  <si>
    <t>funghi prataioli, coltivati [agaricus campestris]</t>
  </si>
  <si>
    <t>funghi secchi</t>
  </si>
  <si>
    <t>funghi shiitake [lentinus edodes], secchi</t>
  </si>
  <si>
    <t>funghi spugnoli [morchella esculenta]</t>
  </si>
  <si>
    <t>gallina [gallus gallus]</t>
  </si>
  <si>
    <t>gamberetti di lago [astacus spp]</t>
  </si>
  <si>
    <t>gamberetti surgelati</t>
  </si>
  <si>
    <t>gambero [crangon vulgaris]</t>
  </si>
  <si>
    <t>gelatina alimentare, secca</t>
  </si>
  <si>
    <t>gelato al cioccolato</t>
  </si>
  <si>
    <t>gelato alla frutta</t>
  </si>
  <si>
    <t>gelato fior di latte</t>
  </si>
  <si>
    <t>germogli di erba medica [medicago sativa]</t>
  </si>
  <si>
    <t>giardiniera sott'aceto</t>
  </si>
  <si>
    <t>giardiniera sott'olio</t>
  </si>
  <si>
    <t>girasole, semi</t>
  </si>
  <si>
    <t>gomme da masticare</t>
  </si>
  <si>
    <t>gorgonzola con le noci</t>
  </si>
  <si>
    <t>gouda fresco</t>
  </si>
  <si>
    <t>gouda stagionato</t>
  </si>
  <si>
    <t>granchio [callinectes sapidus]</t>
  </si>
  <si>
    <t>granchio, polpa in scatola</t>
  </si>
  <si>
    <t>granita di limone</t>
  </si>
  <si>
    <t>granito di tenero</t>
  </si>
  <si>
    <t>grissini integrali</t>
  </si>
  <si>
    <t>halibut [hippoglossus hippoglossus]</t>
  </si>
  <si>
    <t>indivia [chicorium endivia]</t>
  </si>
  <si>
    <t>insalata di riso</t>
  </si>
  <si>
    <t>irish moss [chondrus crispus], fresca</t>
  </si>
  <si>
    <t>italico (tipo bel paese)</t>
  </si>
  <si>
    <t>kaki o loti [diospyros kaki]</t>
  </si>
  <si>
    <t>kiwi [actinidia deliciosa]</t>
  </si>
  <si>
    <t>kombu [laminaria spp], secca</t>
  </si>
  <si>
    <t>lamponi [rubus idaeus]</t>
  </si>
  <si>
    <t>latte di bufala</t>
  </si>
  <si>
    <t>latte di mandorle</t>
  </si>
  <si>
    <t>latte di vacca, condensato, con zucchero</t>
  </si>
  <si>
    <t>latte di vacca, intero uht</t>
  </si>
  <si>
    <t>latte di vacca, intero vitaminizzato</t>
  </si>
  <si>
    <t>latte di vacca, intero, in polvere</t>
  </si>
  <si>
    <t>latte di vacca, parzialmente scremato</t>
  </si>
  <si>
    <t>latte di vacca, parzialmente scremato uht</t>
  </si>
  <si>
    <t>latte di vacca, parzialmente scremato vitaminizzato</t>
  </si>
  <si>
    <t>latte di vacca, parzialmente scremato, in polvere</t>
  </si>
  <si>
    <t>latte di vacca, scremato</t>
  </si>
  <si>
    <t>latte di vacca, scremato in polvere</t>
  </si>
  <si>
    <t>latte di vacca, scremato uht</t>
  </si>
  <si>
    <t>latte evaporato</t>
  </si>
  <si>
    <t>latterini [atherina boyeri]</t>
  </si>
  <si>
    <t>lattuga [lactuca sativa]</t>
  </si>
  <si>
    <t>lattuga a cappuccio [lactuca sativa, cv capitata]</t>
  </si>
  <si>
    <t>lattuga da taglio [lactuca sativa, cv acephala]</t>
  </si>
  <si>
    <t>lenticchie [lens esculenta], secche</t>
  </si>
  <si>
    <t>lenticchie in scatola</t>
  </si>
  <si>
    <t>lepre [lepus europaenus], coscio</t>
  </si>
  <si>
    <t>lievito di birra, compresso</t>
  </si>
  <si>
    <t>limette [citrus aurantifolia]</t>
  </si>
  <si>
    <t>limone [citrus limonum]</t>
  </si>
  <si>
    <t>limone, scorza</t>
  </si>
  <si>
    <t>lino, semi</t>
  </si>
  <si>
    <t>liquirizia dolce</t>
  </si>
  <si>
    <t>liquori da dessert</t>
  </si>
  <si>
    <t>luccio [esox lucius]</t>
  </si>
  <si>
    <t>lumaca [helix pomatia]</t>
  </si>
  <si>
    <t>lumache di mare [buccinidae spp]</t>
  </si>
  <si>
    <t>lupini [lupinus albus] deamarizzati</t>
  </si>
  <si>
    <t>macedonia di frutta in scatola</t>
  </si>
  <si>
    <t>maggiorana [majorana hortensis], secca</t>
  </si>
  <si>
    <t>mais [zea mays]</t>
  </si>
  <si>
    <t>mais dolce, crudo</t>
  </si>
  <si>
    <t>mandaranci e clementine</t>
  </si>
  <si>
    <t>mandarini [citrus nobilis]</t>
  </si>
  <si>
    <t>mango [mangifera indica]</t>
  </si>
  <si>
    <t>margarina</t>
  </si>
  <si>
    <t>margarina vegetale</t>
  </si>
  <si>
    <t>marmellata (albic.,fichi,mele cot.,pesche, prugne]</t>
  </si>
  <si>
    <t>marmellata (amarene,ciliege,uva,marasche)</t>
  </si>
  <si>
    <t>marmellata (normali e tipo frutta viva)</t>
  </si>
  <si>
    <t>marmellata a ridotto tenore di zucchero</t>
  </si>
  <si>
    <t>marmellata di albicocche</t>
  </si>
  <si>
    <t>marmellata di arance</t>
  </si>
  <si>
    <t>marmellata di prugne</t>
  </si>
  <si>
    <t>marsala all'uovo</t>
  </si>
  <si>
    <t>marsala tipico</t>
  </si>
  <si>
    <t>mela [pyrus malus]</t>
  </si>
  <si>
    <t>mela cotogna [pyrus cydonia]</t>
  </si>
  <si>
    <t>mela, polpa secca</t>
  </si>
  <si>
    <t>melagrane [punica granatum]</t>
  </si>
  <si>
    <t>melanzane [solanum melongea]</t>
  </si>
  <si>
    <t>melanzane sott'olio</t>
  </si>
  <si>
    <t>melone d'estate [cucumis melo]</t>
  </si>
  <si>
    <t>melone d'inverno [cucumis melo, cv indorus]</t>
  </si>
  <si>
    <t>melù o pesce molo [gadus potassou]</t>
  </si>
  <si>
    <t>menta [mentha spicata], fresca</t>
  </si>
  <si>
    <t>menta, secca</t>
  </si>
  <si>
    <t>merendine al cioccolato</t>
  </si>
  <si>
    <t>merendine tipo pan di spagna</t>
  </si>
  <si>
    <t>meringa</t>
  </si>
  <si>
    <t>merluzzo [merluccius merluccius]</t>
  </si>
  <si>
    <t>merluzzo surgelato</t>
  </si>
  <si>
    <t>mirtillo nero [vaccinium myrtillus]</t>
  </si>
  <si>
    <t>miso</t>
  </si>
  <si>
    <t>mora di gelso [morus nigra]</t>
  </si>
  <si>
    <t>mora di rovo [rubus fruticosus]</t>
  </si>
  <si>
    <t>mortadella di suino</t>
  </si>
  <si>
    <t>mortadella di suino e bovino</t>
  </si>
  <si>
    <t>mozzarella</t>
  </si>
  <si>
    <t>natto</t>
  </si>
  <si>
    <t>nespole [eriobotrya japonica]</t>
  </si>
  <si>
    <t>nocciole [corylus avellana]</t>
  </si>
  <si>
    <t>noce di cocco [cocos nucifera]</t>
  </si>
  <si>
    <t>noce moscata [myristica fragrans]</t>
  </si>
  <si>
    <t>noci [juglans regia], fresche</t>
  </si>
  <si>
    <t>noci, secche</t>
  </si>
  <si>
    <t>nori [porphyra laciniata], secca</t>
  </si>
  <si>
    <t>oca [anser anser]</t>
  </si>
  <si>
    <t>olio di cocco</t>
  </si>
  <si>
    <t>olio di colza</t>
  </si>
  <si>
    <t>olio di germe di grano</t>
  </si>
  <si>
    <t>olio di mais vitaminizzato</t>
  </si>
  <si>
    <t>olio di oliva extravergine</t>
  </si>
  <si>
    <t>olio di oliva vitaminizzato</t>
  </si>
  <si>
    <t>olio di palma</t>
  </si>
  <si>
    <t>olio di semi di arachidi</t>
  </si>
  <si>
    <t>olio di semi di girasole</t>
  </si>
  <si>
    <t>olio di semi di mais</t>
  </si>
  <si>
    <t>olio di semi vari</t>
  </si>
  <si>
    <t>olio di sesamo</t>
  </si>
  <si>
    <t>olio di soia</t>
  </si>
  <si>
    <t>olio di vinacciolo</t>
  </si>
  <si>
    <t>olive da tavola, conservate</t>
  </si>
  <si>
    <t>olive nere [olea europea sativa]</t>
  </si>
  <si>
    <t>olive verdi [olea europea]</t>
  </si>
  <si>
    <t>ombrina [ombrina cirrosa] surgelata</t>
  </si>
  <si>
    <t>orata [sparus auratus], surgelata</t>
  </si>
  <si>
    <t>origano [origanum vulgare], fresco</t>
  </si>
  <si>
    <t>origano, secco macinato</t>
  </si>
  <si>
    <t>ortica [urtica dioica]</t>
  </si>
  <si>
    <t>orzo [hordeum vulgare], perlato</t>
  </si>
  <si>
    <t>orzo solubile o caffè d'orzo, in polvere</t>
  </si>
  <si>
    <t>orzo solubile o caffè d'orzo, in tazza</t>
  </si>
  <si>
    <t>ostrica [ostrea edulis]</t>
  </si>
  <si>
    <t>ovino, cuore</t>
  </si>
  <si>
    <t>ovino, fegato</t>
  </si>
  <si>
    <t>palombo [mustelus mustelus]</t>
  </si>
  <si>
    <t>pan di spagna</t>
  </si>
  <si>
    <t>pancarré americano comune</t>
  </si>
  <si>
    <t>pancetta affumicata o bacon</t>
  </si>
  <si>
    <t>pancetta coppata</t>
  </si>
  <si>
    <t>pane al latte</t>
  </si>
  <si>
    <t>pane alle olive</t>
  </si>
  <si>
    <t>pane condito</t>
  </si>
  <si>
    <t>pane di grano duro</t>
  </si>
  <si>
    <t>pane di grano e segale</t>
  </si>
  <si>
    <t>pane di segale biscottato</t>
  </si>
  <si>
    <t>pane di soia</t>
  </si>
  <si>
    <t>pane grattugiato</t>
  </si>
  <si>
    <t>pane tostato</t>
  </si>
  <si>
    <t>pane comune</t>
  </si>
  <si>
    <t>panna, % di lipidi</t>
  </si>
  <si>
    <t>panna, % di lipidi (da cucina)</t>
  </si>
  <si>
    <t>panna, a basso contenuto di colesterolo</t>
  </si>
  <si>
    <t>papaya [carica papaya]</t>
  </si>
  <si>
    <t>paprika [capsicum annuum], in polvere</t>
  </si>
  <si>
    <t>pasta all'uovo, fresca</t>
  </si>
  <si>
    <t>pasta all'uovo, secca</t>
  </si>
  <si>
    <t>pasta di mandorle</t>
  </si>
  <si>
    <t>pasta di olive</t>
  </si>
  <si>
    <t>pasta di semola integrale</t>
  </si>
  <si>
    <t>pasta sfoglia</t>
  </si>
  <si>
    <t>pasti dietetici sostitutivi</t>
  </si>
  <si>
    <t>pasticcini al cocco</t>
  </si>
  <si>
    <t>patate [solanum tuberosum]</t>
  </si>
  <si>
    <t>patate dolci [ipomaea batatas]</t>
  </si>
  <si>
    <t>patate novelle [solanum tuberosum]</t>
  </si>
  <si>
    <t>patate, fecola</t>
  </si>
  <si>
    <t>patate, polvere istantanea</t>
  </si>
  <si>
    <t>patatine in sacchetto</t>
  </si>
  <si>
    <t>pecora [ovis aries]</t>
  </si>
  <si>
    <t>pecorino da grattugiare</t>
  </si>
  <si>
    <t>pecorino, fresco</t>
  </si>
  <si>
    <t>pepe nero [piper nigrum]</t>
  </si>
  <si>
    <t>peperoncini piccanti [capsicum annuum]</t>
  </si>
  <si>
    <t>peperoni dolci [capsicum annuum]</t>
  </si>
  <si>
    <t>peperoni gialli [capsicum annuum, cv grossum]</t>
  </si>
  <si>
    <t>pera [pyrus communis]</t>
  </si>
  <si>
    <t>pesca [prunus persica]</t>
  </si>
  <si>
    <t>pesca sciroppata</t>
  </si>
  <si>
    <t>pesce persico [perca fluviatilis]</t>
  </si>
  <si>
    <t>pesce spada [xiphias gladius]</t>
  </si>
  <si>
    <t>piccione adulto [columba livia]</t>
  </si>
  <si>
    <t>piccione giovane [columba livia]</t>
  </si>
  <si>
    <t>pinoli [pinus pinea]</t>
  </si>
  <si>
    <t>piselli [pisum sativum], freschi</t>
  </si>
  <si>
    <t>piselli in scatola</t>
  </si>
  <si>
    <t>piselli in scatola sgocciolati</t>
  </si>
  <si>
    <t>piselli, secchi</t>
  </si>
  <si>
    <t>pistacchi [pistacia vera], freschi</t>
  </si>
  <si>
    <t>pistacchi, secchi</t>
  </si>
  <si>
    <t>pistacchi, tostati e salati</t>
  </si>
  <si>
    <t>pizza con pomodoro</t>
  </si>
  <si>
    <t>pizza con pomodoro e mozzarella</t>
  </si>
  <si>
    <t>polenta</t>
  </si>
  <si>
    <t>pollo [gallus gallus], intero</t>
  </si>
  <si>
    <t>pollo, ali</t>
  </si>
  <si>
    <t>pollo, coscia</t>
  </si>
  <si>
    <t>pollo, fegatini</t>
  </si>
  <si>
    <t>pollo, petto</t>
  </si>
  <si>
    <t>pollo, regaglie</t>
  </si>
  <si>
    <t>polpo [octopus vulgaris]</t>
  </si>
  <si>
    <t>polpo surgelato</t>
  </si>
  <si>
    <t>pomodori da insalata [solanum lycopersicum]</t>
  </si>
  <si>
    <t>pomodori maturi [solanum lycopersicum]</t>
  </si>
  <si>
    <t>pomodori secchi</t>
  </si>
  <si>
    <t>pomodori sott'olio</t>
  </si>
  <si>
    <t>pomodori, pelati, in scatola con liquido</t>
  </si>
  <si>
    <t>pomodoro, concentrato (sostanza secca 8%)</t>
  </si>
  <si>
    <t>pomodoro, concentrato (sostanza secca 25%)</t>
  </si>
  <si>
    <t>pomodoro, conserva (sostanza secca 30%)</t>
  </si>
  <si>
    <t>pompelmo [citrus paradisi]</t>
  </si>
  <si>
    <t>pompelmo rosa [citrus paradisi]</t>
  </si>
  <si>
    <t>pop corn</t>
  </si>
  <si>
    <t>porri [allium porrum]</t>
  </si>
  <si>
    <t>porto</t>
  </si>
  <si>
    <t>prezzemolo [petroselinum sativum], fresco</t>
  </si>
  <si>
    <t>prezzemolo, secco</t>
  </si>
  <si>
    <t>prosciutto cotto, affumicato</t>
  </si>
  <si>
    <t>prosciutto cotto, magro</t>
  </si>
  <si>
    <t>prosciutto crudo, affumicato</t>
  </si>
  <si>
    <t>prosciutto crudo, magro</t>
  </si>
  <si>
    <t>provoloncino dolce</t>
  </si>
  <si>
    <t>provolone piccante</t>
  </si>
  <si>
    <t>prugne [prunus domestica]</t>
  </si>
  <si>
    <t>prugne regina claudia [prunus domestica, cv italica]</t>
  </si>
  <si>
    <t>prugne, secche</t>
  </si>
  <si>
    <t>quaglia [coturnix coturnix]</t>
  </si>
  <si>
    <t>radicchio rosso [cichorium intybus]</t>
  </si>
  <si>
    <t>radicchio verde [cichorium intybus]</t>
  </si>
  <si>
    <t>rana [rana esculenta]</t>
  </si>
  <si>
    <t>rana pescatrice [lophius piscatorius]</t>
  </si>
  <si>
    <t>rape [brassica rapa]</t>
  </si>
  <si>
    <t>ravanelli [raphanus sativus]</t>
  </si>
  <si>
    <t>razza [raja asterias]</t>
  </si>
  <si>
    <t>rhum</t>
  </si>
  <si>
    <t>ribes nero [ribes nigrum]</t>
  </si>
  <si>
    <t>ribes rosso [ribes rubrum]</t>
  </si>
  <si>
    <t>ricotta di vacca e pecora</t>
  </si>
  <si>
    <t>ricotta intera, tipo tedesco</t>
  </si>
  <si>
    <t>ricotta magra tipo tedesco</t>
  </si>
  <si>
    <t>riso [oryza sativa], brillato</t>
  </si>
  <si>
    <t>riso soffiato</t>
  </si>
  <si>
    <t>riso, tipo parboiled</t>
  </si>
  <si>
    <t>rochefort</t>
  </si>
  <si>
    <t>rombo [rhombus maximum]</t>
  </si>
  <si>
    <t>rosmarino [rosmarinus officinalis], fresco</t>
  </si>
  <si>
    <t>rosmarino, secco</t>
  </si>
  <si>
    <t>rucola [eruca sativa]</t>
  </si>
  <si>
    <t>salame da cuocere</t>
  </si>
  <si>
    <t>salame di suino</t>
  </si>
  <si>
    <t>salame di suino e bovino</t>
  </si>
  <si>
    <t>salame fabriano</t>
  </si>
  <si>
    <t>salame felino</t>
  </si>
  <si>
    <t>salame milano</t>
  </si>
  <si>
    <t>salame napoli</t>
  </si>
  <si>
    <t>salame ungherese</t>
  </si>
  <si>
    <t>salatini</t>
  </si>
  <si>
    <t>sale da cucina</t>
  </si>
  <si>
    <t>salmone [salmo salar]</t>
  </si>
  <si>
    <t>salsiccia di suino e bovino, fresca</t>
  </si>
  <si>
    <t>salsiccia di suino, fresca</t>
  </si>
  <si>
    <t>salsiccia di suino, secca</t>
  </si>
  <si>
    <t>salvia [salvia officinalis], fresca</t>
  </si>
  <si>
    <t>salvia, secca macinata</t>
  </si>
  <si>
    <t>sarago [diplodus sargus]</t>
  </si>
  <si>
    <t>sarda [sardina pilchardus]</t>
  </si>
  <si>
    <t>sardine salate</t>
  </si>
  <si>
    <t>sardine sott'olio</t>
  </si>
  <si>
    <t>scalogno [allium ascalonium]</t>
  </si>
  <si>
    <t>scamorza affumicata</t>
  </si>
  <si>
    <t>scarola [lactuca scarola]</t>
  </si>
  <si>
    <t>sciroppo di malto</t>
  </si>
  <si>
    <t>sciroppo per bibite</t>
  </si>
  <si>
    <t>scorzonera [tragopogon porrifolius]</t>
  </si>
  <si>
    <t>sedano [apium graveolens]</t>
  </si>
  <si>
    <t>sedano rapa [apium graveolens, cv rapaceum]</t>
  </si>
  <si>
    <t>sego di bue</t>
  </si>
  <si>
    <t>seppia [sepia officinalis]</t>
  </si>
  <si>
    <t>seppia surgelata</t>
  </si>
  <si>
    <t>sgombro o maccarello [scomber scombrus]</t>
  </si>
  <si>
    <t>sgombro o maccarello in salamoia</t>
  </si>
  <si>
    <t>sgombro, filetti sott'olio</t>
  </si>
  <si>
    <t>shoyu, salsa di soia e grano</t>
  </si>
  <si>
    <t>soda dolce</t>
  </si>
  <si>
    <t>sofficini al formaggio surgelati</t>
  </si>
  <si>
    <t>sogliola [solea solea]</t>
  </si>
  <si>
    <t>soia [glycine max], semi</t>
  </si>
  <si>
    <t>soia, bistecca</t>
  </si>
  <si>
    <t>soia, germogli</t>
  </si>
  <si>
    <t>sottilette</t>
  </si>
  <si>
    <t>spigola [morone labrax]</t>
  </si>
  <si>
    <t>spinaci [spinacia oleracea]</t>
  </si>
  <si>
    <t>spinaci in scatola</t>
  </si>
  <si>
    <t>spremuta di arancia</t>
  </si>
  <si>
    <t>spremuta di pompelmo</t>
  </si>
  <si>
    <t>spumanti aromatici</t>
  </si>
  <si>
    <t>spumanti demi0sec</t>
  </si>
  <si>
    <t>spumanti secchi</t>
  </si>
  <si>
    <t>starna [perdix perdix], coscio</t>
  </si>
  <si>
    <t>stoccafisso [gadus poutassou], ammollato</t>
  </si>
  <si>
    <t>stoccafisso, secco</t>
  </si>
  <si>
    <t>stracchino</t>
  </si>
  <si>
    <t>strutto o sugna</t>
  </si>
  <si>
    <t>succo di albicocca, conservato</t>
  </si>
  <si>
    <t>succo di ananas, conservato</t>
  </si>
  <si>
    <t>succo di arancia e pompelmo non zuccherato</t>
  </si>
  <si>
    <t>succo di arancia, concentrato</t>
  </si>
  <si>
    <t>succo di arancia, conservato, non zuccherato</t>
  </si>
  <si>
    <t>succo di barbabietola, fresco</t>
  </si>
  <si>
    <t>succo di carote, conservato</t>
  </si>
  <si>
    <t>succo di frutta, conservato</t>
  </si>
  <si>
    <t>succo di limone, conservato</t>
  </si>
  <si>
    <t>succo di limone, fresco</t>
  </si>
  <si>
    <t>succo di mandarino, conservato, non zuccherat</t>
  </si>
  <si>
    <t>succo di mandarino, fresco</t>
  </si>
  <si>
    <t>succo di mela, conservato, non zuccherato</t>
  </si>
  <si>
    <t>succo di melagrana, fresco</t>
  </si>
  <si>
    <t>succo di pera, conservato</t>
  </si>
  <si>
    <t>succo di pesca, conservato</t>
  </si>
  <si>
    <t>succo di pomodoro, conservato</t>
  </si>
  <si>
    <t>succo di pompelmo, conservato, non zuccherato</t>
  </si>
  <si>
    <t>succo di pompelmo, conservato, zuccherato</t>
  </si>
  <si>
    <t>succo di spinaci</t>
  </si>
  <si>
    <t>succo di uva, conservato, non zuccherato</t>
  </si>
  <si>
    <t>succo tropicale, conservato</t>
  </si>
  <si>
    <t>suino [sus scrofa], carne semigrassa</t>
  </si>
  <si>
    <t>suino, bistecca</t>
  </si>
  <si>
    <t>suino, carne magra</t>
  </si>
  <si>
    <t>suino, coscio</t>
  </si>
  <si>
    <t>suino, cuore</t>
  </si>
  <si>
    <t>suino, fegato</t>
  </si>
  <si>
    <t>suino, sangue</t>
  </si>
  <si>
    <t>surimi</t>
  </si>
  <si>
    <t>tacchina [meleagris gallopavo], petto</t>
  </si>
  <si>
    <t>tacchina, ala</t>
  </si>
  <si>
    <t>tacchina, coscia</t>
  </si>
  <si>
    <t>tacchino [meleagris gallopavo], intero</t>
  </si>
  <si>
    <t>tacchino, ala</t>
  </si>
  <si>
    <t>tacchino, coscia</t>
  </si>
  <si>
    <t>tamari, salsa di soia</t>
  </si>
  <si>
    <t>tapioca [manihot utilissima]</t>
  </si>
  <si>
    <t>tartufo nero [tuber melanosporum]</t>
  </si>
  <si>
    <t>tè deteinato, in foglie</t>
  </si>
  <si>
    <t>tè deteinato, in tazza</t>
  </si>
  <si>
    <t>tè, in foglie</t>
  </si>
  <si>
    <t>tè, in tazza</t>
  </si>
  <si>
    <t>tempeh</t>
  </si>
  <si>
    <t>timo [thymus vulgaris], fresco</t>
  </si>
  <si>
    <t>timo, secco macinato</t>
  </si>
  <si>
    <t>tinca [tinca tinca]</t>
  </si>
  <si>
    <t>tiramisù</t>
  </si>
  <si>
    <t>tisana in tazza</t>
  </si>
  <si>
    <t>tonno [thunnus thynnus]</t>
  </si>
  <si>
    <t>tonno in salamoia, sgocciolato</t>
  </si>
  <si>
    <t>tonno sott'olio, sgocciolato</t>
  </si>
  <si>
    <t>tordo [turdus erycetorum]</t>
  </si>
  <si>
    <t>torrone con mandorle</t>
  </si>
  <si>
    <t>torta al cioccolato</t>
  </si>
  <si>
    <t>tortellini, freschi</t>
  </si>
  <si>
    <t>tortellini, secchi</t>
  </si>
  <si>
    <t>triglia [mullus surmuletus]</t>
  </si>
  <si>
    <t>trota [salmo trutta]</t>
  </si>
  <si>
    <t>uovo di gallina, intero</t>
  </si>
  <si>
    <t>uovo di gallina, intero, in polvere</t>
  </si>
  <si>
    <t>uovo di gallina, tuorlo</t>
  </si>
  <si>
    <t>uovo di oca</t>
  </si>
  <si>
    <t>uovo di tacchina</t>
  </si>
  <si>
    <t>uva [vitis vinifera]</t>
  </si>
  <si>
    <t>uva sultanina/uvetta, uva secca</t>
  </si>
  <si>
    <t>valeriana [valerianella olitoria]</t>
  </si>
  <si>
    <t>vaniglia, estratto alcolico</t>
  </si>
  <si>
    <t>ventaglio o pettine [pecten jacobeaus]</t>
  </si>
  <si>
    <t>verdura e legumi, surgelati</t>
  </si>
  <si>
    <t>vino rosato</t>
  </si>
  <si>
    <t>vitello [bos taurus], carne magra</t>
  </si>
  <si>
    <t>vitello, carne semigrassa</t>
  </si>
  <si>
    <t>vitello, coratella</t>
  </si>
  <si>
    <t>vitellone [bos taurus], carne semigrassa</t>
  </si>
  <si>
    <t>vitellone, carne grassa</t>
  </si>
  <si>
    <t>vitellone, carne magra</t>
  </si>
  <si>
    <t>vitellone, tagli di carne grassa</t>
  </si>
  <si>
    <t>vitellone, tagli di carne magra</t>
  </si>
  <si>
    <t>vitellone, tagli di carne semigrassa</t>
  </si>
  <si>
    <t>vodka</t>
  </si>
  <si>
    <t>vongola [amigdala decussata]</t>
  </si>
  <si>
    <t>vongole in scatola, al naturale</t>
  </si>
  <si>
    <t>wakame [undaria spp], secca</t>
  </si>
  <si>
    <t>whisky</t>
  </si>
  <si>
    <t>wurstel</t>
  </si>
  <si>
    <t>wurstel di pollo</t>
  </si>
  <si>
    <t>wurstel di tacchino</t>
  </si>
  <si>
    <t>yogurt di latte intero</t>
  </si>
  <si>
    <t>yogurt di latte intero ai cereali e malto</t>
  </si>
  <si>
    <t>yogurt di latte intero alla frutta</t>
  </si>
  <si>
    <t>yogurt di latte magro alla frutta</t>
  </si>
  <si>
    <t>yogurt di latte parzialmente scremato</t>
  </si>
  <si>
    <t>yogurt di latte scremato</t>
  </si>
  <si>
    <t>zafferano [crocus sativus]</t>
  </si>
  <si>
    <t>zampone</t>
  </si>
  <si>
    <t>zucca gialla [cucurbita maxima]</t>
  </si>
  <si>
    <t>zucchero (saccarosio)</t>
  </si>
  <si>
    <t>zucchero di canna, grezzo</t>
  </si>
  <si>
    <t>zucchine [cucurbita pepo]</t>
  </si>
  <si>
    <t>Potassio</t>
  </si>
  <si>
    <t>Fosforo</t>
  </si>
  <si>
    <t>Zinco</t>
  </si>
  <si>
    <t>C:G ratio</t>
  </si>
  <si>
    <t>Albume</t>
  </si>
  <si>
    <t>Banane</t>
  </si>
  <si>
    <t>Acqua (mg)</t>
  </si>
  <si>
    <t>Ferro (mg)</t>
  </si>
  <si>
    <t>Sodio (mg)</t>
  </si>
  <si>
    <t>Calorie totali settimana</t>
  </si>
  <si>
    <t>Calcio (mg)</t>
  </si>
  <si>
    <t>Potassio (mg)</t>
  </si>
  <si>
    <t>Fosforo (mg)</t>
  </si>
  <si>
    <t>Zinco (mg)</t>
  </si>
  <si>
    <t>Fibre (mg)</t>
  </si>
  <si>
    <t>mg per 100 grammi di alimento</t>
  </si>
  <si>
    <t>calcio</t>
  </si>
  <si>
    <r>
      <t> </t>
    </r>
    <r>
      <rPr>
        <b/>
        <sz val="12"/>
        <color rgb="FF000000"/>
        <rFont val="Arial"/>
        <family val="2"/>
      </rPr>
      <t>ALIMENTI:   A - B</t>
    </r>
  </si>
  <si>
    <t>sodio</t>
  </si>
  <si>
    <t>Check con DB alimenti</t>
  </si>
  <si>
    <t>mg</t>
  </si>
  <si>
    <t>g</t>
  </si>
  <si>
    <t>Acqua totale (g)</t>
  </si>
  <si>
    <t>Ferro totale (g)</t>
  </si>
  <si>
    <t>Calcio totale (g)</t>
  </si>
  <si>
    <t>Sodio totale (g)</t>
  </si>
  <si>
    <t>Potassio totale (g)</t>
  </si>
  <si>
    <t>Fosfoto totale (g)</t>
  </si>
  <si>
    <t>Fosforo totale (g)</t>
  </si>
  <si>
    <t>Zinco totale (g)</t>
  </si>
  <si>
    <t>Fibre totali (g)</t>
  </si>
  <si>
    <t>Magnesio e Zinco (integratore)</t>
  </si>
  <si>
    <t>Multivitaminico (integratore)</t>
  </si>
  <si>
    <t>Carnidin (integratore)</t>
  </si>
  <si>
    <t>Sali minerali (integratore)</t>
  </si>
  <si>
    <t>Tbar row</t>
  </si>
  <si>
    <t>Micronutrienti</t>
  </si>
  <si>
    <t>Macronutrienti</t>
  </si>
  <si>
    <t>∆ peso (%)  month</t>
  </si>
  <si>
    <t>∆ massa muscolare (%)  month</t>
  </si>
  <si>
    <t>∆ massa grassa(%)  month</t>
  </si>
  <si>
    <t>Affettato di manzo</t>
  </si>
  <si>
    <t>Periodo (Settimana)</t>
  </si>
  <si>
    <t>Massa muscolare % su peso*</t>
  </si>
  <si>
    <t>Massa ossea % su peso*</t>
  </si>
  <si>
    <t>Massa grassa % su peso*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</si>
</sst>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PT Sans"/>
      <family val="2"/>
      <charset val="204"/>
    </font>
    <font>
      <sz val="16"/>
      <color rgb="FF2C2D33"/>
      <name val="PT Sans"/>
      <family val="2"/>
      <charset val="204"/>
    </font>
    <font>
      <sz val="12"/>
      <color theme="1"/>
      <name val="PT Sans"/>
      <family val="2"/>
      <charset val="204"/>
    </font>
    <font>
      <b/>
      <sz val="16"/>
      <color rgb="FF2C2D33"/>
      <name val="PT Sans"/>
      <family val="2"/>
      <charset val="204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3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00206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CB1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88A"/>
        <bgColor indexed="64"/>
      </patternFill>
    </fill>
    <fill>
      <patternFill patternType="solid">
        <fgColor rgb="FFF69A8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5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 tint="0.499984740745262"/>
      </right>
      <top/>
      <bottom style="medium">
        <color indexed="64"/>
      </bottom>
      <diagonal/>
    </border>
    <border>
      <left style="medium">
        <color theme="1" tint="0.499984740745262"/>
      </left>
      <right style="thin">
        <color indexed="64"/>
      </right>
      <top/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499984740745262"/>
      </bottom>
      <diagonal/>
    </border>
    <border>
      <left style="thin">
        <color indexed="64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499984740745262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 tint="0.499984740745262"/>
      </right>
      <top style="thin">
        <color theme="0" tint="-0.499984740745262"/>
      </top>
      <bottom/>
      <diagonal/>
    </border>
    <border>
      <left/>
      <right style="medium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 tint="0.499984740745262"/>
      </right>
      <top/>
      <bottom style="thin">
        <color indexed="64"/>
      </bottom>
      <diagonal/>
    </border>
    <border>
      <left style="medium">
        <color theme="1" tint="0.499984740745262"/>
      </left>
      <right/>
      <top/>
      <bottom style="thin">
        <color indexed="64"/>
      </bottom>
      <diagonal/>
    </border>
    <border>
      <left/>
      <right style="medium">
        <color theme="1" tint="0.499984740745262"/>
      </right>
      <top/>
      <bottom style="thin">
        <color indexed="64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/>
      <right style="medium">
        <color theme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thin">
        <color theme="1" tint="0.499984740745262"/>
      </right>
      <top/>
      <bottom style="medium">
        <color rgb="FF666666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7" fillId="0" borderId="0"/>
  </cellStyleXfs>
  <cellXfs count="718">
    <xf numFmtId="0" fontId="0" fillId="0" borderId="0" xfId="0"/>
    <xf numFmtId="0" fontId="1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6" fillId="0" borderId="0" xfId="1"/>
    <xf numFmtId="0" fontId="9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" fillId="3" borderId="2" xfId="0" applyFont="1" applyFill="1" applyBorder="1"/>
    <xf numFmtId="0" fontId="1" fillId="0" borderId="0" xfId="0" applyFont="1" applyAlignment="1">
      <alignment horizontal="center"/>
    </xf>
    <xf numFmtId="9" fontId="4" fillId="2" borderId="0" xfId="2" applyFont="1" applyFill="1"/>
    <xf numFmtId="0" fontId="1" fillId="4" borderId="2" xfId="0" applyFont="1" applyFill="1" applyBorder="1" applyAlignment="1">
      <alignment horizontal="center"/>
    </xf>
    <xf numFmtId="0" fontId="0" fillId="0" borderId="2" xfId="2" applyNumberFormat="1" applyFont="1" applyBorder="1"/>
    <xf numFmtId="0" fontId="1" fillId="0" borderId="0" xfId="0" applyFont="1" applyAlignment="1">
      <alignment vertical="center"/>
    </xf>
    <xf numFmtId="0" fontId="16" fillId="2" borderId="0" xfId="0" applyFont="1" applyFill="1"/>
    <xf numFmtId="16" fontId="4" fillId="2" borderId="13" xfId="0" applyNumberFormat="1" applyFont="1" applyFill="1" applyBorder="1" applyAlignment="1">
      <alignment horizontal="left"/>
    </xf>
    <xf numFmtId="0" fontId="4" fillId="2" borderId="13" xfId="0" applyFont="1" applyFill="1" applyBorder="1"/>
    <xf numFmtId="0" fontId="4" fillId="2" borderId="13" xfId="2" applyNumberFormat="1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3" fillId="2" borderId="13" xfId="0" applyFont="1" applyFill="1" applyBorder="1"/>
    <xf numFmtId="9" fontId="0" fillId="0" borderId="0" xfId="0" applyNumberFormat="1"/>
    <xf numFmtId="0" fontId="0" fillId="5" borderId="0" xfId="0" applyFill="1"/>
    <xf numFmtId="0" fontId="17" fillId="6" borderId="0" xfId="3" applyFill="1"/>
    <xf numFmtId="0" fontId="17" fillId="0" borderId="0" xfId="3"/>
    <xf numFmtId="0" fontId="17" fillId="0" borderId="0" xfId="3" applyAlignment="1">
      <alignment horizontal="center"/>
    </xf>
    <xf numFmtId="0" fontId="20" fillId="8" borderId="17" xfId="3" applyFont="1" applyFill="1" applyBorder="1" applyAlignment="1">
      <alignment horizontal="left" wrapText="1"/>
    </xf>
    <xf numFmtId="0" fontId="19" fillId="7" borderId="17" xfId="3" applyFont="1" applyFill="1" applyBorder="1" applyAlignment="1">
      <alignment horizontal="left" wrapText="1"/>
    </xf>
    <xf numFmtId="0" fontId="20" fillId="8" borderId="0" xfId="3" applyFont="1" applyFill="1" applyAlignment="1">
      <alignment horizontal="left" wrapText="1"/>
    </xf>
    <xf numFmtId="0" fontId="18" fillId="0" borderId="0" xfId="3" applyFont="1" applyAlignment="1">
      <alignment wrapText="1"/>
    </xf>
    <xf numFmtId="0" fontId="1" fillId="3" borderId="19" xfId="0" applyFont="1" applyFill="1" applyBorder="1"/>
    <xf numFmtId="0" fontId="1" fillId="10" borderId="13" xfId="0" applyFont="1" applyFill="1" applyBorder="1"/>
    <xf numFmtId="0" fontId="1" fillId="12" borderId="13" xfId="0" applyFont="1" applyFill="1" applyBorder="1"/>
    <xf numFmtId="0" fontId="1" fillId="13" borderId="13" xfId="0" applyFont="1" applyFill="1" applyBorder="1"/>
    <xf numFmtId="0" fontId="1" fillId="3" borderId="6" xfId="0" applyFont="1" applyFill="1" applyBorder="1"/>
    <xf numFmtId="9" fontId="1" fillId="3" borderId="13" xfId="0" applyNumberFormat="1" applyFont="1" applyFill="1" applyBorder="1"/>
    <xf numFmtId="9" fontId="1" fillId="3" borderId="13" xfId="2" applyFont="1" applyFill="1" applyBorder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4" borderId="13" xfId="0" applyFont="1" applyFill="1" applyBorder="1"/>
    <xf numFmtId="0" fontId="4" fillId="2" borderId="20" xfId="0" applyFont="1" applyFill="1" applyBorder="1"/>
    <xf numFmtId="0" fontId="4" fillId="2" borderId="14" xfId="0" applyFont="1" applyFill="1" applyBorder="1"/>
    <xf numFmtId="0" fontId="4" fillId="2" borderId="22" xfId="0" applyFont="1" applyFill="1" applyBorder="1"/>
    <xf numFmtId="0" fontId="11" fillId="2" borderId="0" xfId="0" applyFont="1" applyFill="1" applyAlignment="1">
      <alignment horizontal="left"/>
    </xf>
    <xf numFmtId="0" fontId="13" fillId="2" borderId="22" xfId="0" applyFont="1" applyFill="1" applyBorder="1" applyAlignment="1">
      <alignment horizontal="left"/>
    </xf>
    <xf numFmtId="9" fontId="13" fillId="2" borderId="22" xfId="2" applyFont="1" applyFill="1" applyBorder="1" applyAlignment="1">
      <alignment horizontal="left"/>
    </xf>
    <xf numFmtId="0" fontId="13" fillId="2" borderId="14" xfId="0" applyFont="1" applyFill="1" applyBorder="1"/>
    <xf numFmtId="0" fontId="11" fillId="2" borderId="14" xfId="0" applyFont="1" applyFill="1" applyBorder="1"/>
    <xf numFmtId="0" fontId="11" fillId="2" borderId="22" xfId="0" applyFont="1" applyFill="1" applyBorder="1" applyAlignment="1">
      <alignment horizontal="left"/>
    </xf>
    <xf numFmtId="10" fontId="13" fillId="2" borderId="22" xfId="2" applyNumberFormat="1" applyFont="1" applyFill="1" applyBorder="1" applyAlignment="1">
      <alignment horizontal="left"/>
    </xf>
    <xf numFmtId="10" fontId="4" fillId="2" borderId="22" xfId="2" applyNumberFormat="1" applyFont="1" applyFill="1" applyBorder="1"/>
    <xf numFmtId="2" fontId="13" fillId="2" borderId="22" xfId="0" applyNumberFormat="1" applyFont="1" applyFill="1" applyBorder="1" applyAlignment="1">
      <alignment horizontal="left"/>
    </xf>
    <xf numFmtId="2" fontId="13" fillId="2" borderId="14" xfId="0" applyNumberFormat="1" applyFont="1" applyFill="1" applyBorder="1"/>
    <xf numFmtId="16" fontId="4" fillId="2" borderId="0" xfId="0" applyNumberFormat="1" applyFont="1" applyFill="1" applyAlignment="1">
      <alignment horizontal="left"/>
    </xf>
    <xf numFmtId="0" fontId="13" fillId="2" borderId="0" xfId="0" applyFont="1" applyFill="1"/>
    <xf numFmtId="10" fontId="13" fillId="2" borderId="0" xfId="2" applyNumberFormat="1" applyFont="1" applyFill="1" applyBorder="1" applyAlignment="1">
      <alignment horizontal="left"/>
    </xf>
    <xf numFmtId="0" fontId="14" fillId="4" borderId="13" xfId="0" applyFont="1" applyFill="1" applyBorder="1" applyAlignment="1">
      <alignment horizontal="left"/>
    </xf>
    <xf numFmtId="0" fontId="1" fillId="0" borderId="25" xfId="0" applyFont="1" applyBorder="1"/>
    <xf numFmtId="0" fontId="0" fillId="0" borderId="22" xfId="0" applyBorder="1"/>
    <xf numFmtId="0" fontId="1" fillId="4" borderId="26" xfId="0" applyFont="1" applyFill="1" applyBorder="1"/>
    <xf numFmtId="0" fontId="1" fillId="13" borderId="27" xfId="0" applyFont="1" applyFill="1" applyBorder="1"/>
    <xf numFmtId="0" fontId="0" fillId="0" borderId="28" xfId="0" applyBorder="1"/>
    <xf numFmtId="0" fontId="0" fillId="0" borderId="29" xfId="0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4" borderId="2" xfId="0" applyFont="1" applyFill="1" applyBorder="1"/>
    <xf numFmtId="0" fontId="1" fillId="6" borderId="2" xfId="0" applyFont="1" applyFill="1" applyBorder="1"/>
    <xf numFmtId="0" fontId="24" fillId="0" borderId="0" xfId="3" applyFont="1" applyAlignment="1">
      <alignment horizontal="center" vertical="center" wrapText="1"/>
    </xf>
    <xf numFmtId="0" fontId="12" fillId="0" borderId="0" xfId="3" applyFont="1" applyAlignment="1">
      <alignment horizontal="center" vertical="center"/>
    </xf>
    <xf numFmtId="0" fontId="25" fillId="7" borderId="18" xfId="3" applyFont="1" applyFill="1" applyBorder="1" applyAlignment="1">
      <alignment horizontal="center" vertical="center" wrapText="1"/>
    </xf>
    <xf numFmtId="0" fontId="26" fillId="10" borderId="22" xfId="0" applyFont="1" applyFill="1" applyBorder="1" applyAlignment="1">
      <alignment horizontal="center" vertical="center"/>
    </xf>
    <xf numFmtId="0" fontId="27" fillId="0" borderId="22" xfId="3" applyFont="1" applyBorder="1" applyAlignment="1">
      <alignment horizontal="center" wrapText="1"/>
    </xf>
    <xf numFmtId="0" fontId="26" fillId="14" borderId="22" xfId="0" applyFont="1" applyFill="1" applyBorder="1" applyAlignment="1">
      <alignment horizontal="center"/>
    </xf>
    <xf numFmtId="0" fontId="26" fillId="13" borderId="22" xfId="0" applyFont="1" applyFill="1" applyBorder="1" applyAlignment="1">
      <alignment horizontal="center"/>
    </xf>
    <xf numFmtId="0" fontId="26" fillId="12" borderId="22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10" fontId="13" fillId="2" borderId="22" xfId="2" applyNumberFormat="1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1" fillId="0" borderId="2" xfId="2" applyNumberFormat="1" applyFont="1" applyBorder="1"/>
    <xf numFmtId="0" fontId="0" fillId="0" borderId="0" xfId="0" applyAlignment="1">
      <alignment horizontal="left"/>
    </xf>
    <xf numFmtId="0" fontId="1" fillId="0" borderId="2" xfId="0" applyFont="1" applyBorder="1"/>
    <xf numFmtId="0" fontId="1" fillId="4" borderId="13" xfId="0" applyFont="1" applyFill="1" applyBorder="1"/>
    <xf numFmtId="0" fontId="28" fillId="17" borderId="0" xfId="0" applyFont="1" applyFill="1" applyAlignment="1">
      <alignment vertical="center" wrapText="1"/>
    </xf>
    <xf numFmtId="0" fontId="1" fillId="0" borderId="44" xfId="0" applyFont="1" applyBorder="1"/>
    <xf numFmtId="0" fontId="0" fillId="0" borderId="44" xfId="0" applyBorder="1"/>
    <xf numFmtId="0" fontId="1" fillId="11" borderId="44" xfId="0" applyFont="1" applyFill="1" applyBorder="1"/>
    <xf numFmtId="0" fontId="1" fillId="18" borderId="44" xfId="0" applyFont="1" applyFill="1" applyBorder="1"/>
    <xf numFmtId="0" fontId="1" fillId="12" borderId="44" xfId="0" applyFont="1" applyFill="1" applyBorder="1"/>
    <xf numFmtId="0" fontId="0" fillId="0" borderId="49" xfId="0" applyBorder="1"/>
    <xf numFmtId="2" fontId="1" fillId="3" borderId="5" xfId="0" applyNumberFormat="1" applyFont="1" applyFill="1" applyBorder="1"/>
    <xf numFmtId="1" fontId="1" fillId="3" borderId="52" xfId="0" applyNumberFormat="1" applyFont="1" applyFill="1" applyBorder="1"/>
    <xf numFmtId="1" fontId="15" fillId="3" borderId="40" xfId="0" applyNumberFormat="1" applyFont="1" applyFill="1" applyBorder="1"/>
    <xf numFmtId="0" fontId="1" fillId="3" borderId="52" xfId="0" applyFont="1" applyFill="1" applyBorder="1"/>
    <xf numFmtId="0" fontId="0" fillId="0" borderId="0" xfId="0" applyAlignment="1">
      <alignment horizontal="center"/>
    </xf>
    <xf numFmtId="0" fontId="0" fillId="0" borderId="47" xfId="0" applyBorder="1"/>
    <xf numFmtId="0" fontId="0" fillId="0" borderId="49" xfId="0" applyBorder="1" applyAlignment="1">
      <alignment vertical="center"/>
    </xf>
    <xf numFmtId="0" fontId="1" fillId="15" borderId="0" xfId="0" applyFont="1" applyFill="1"/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0" xfId="0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29" fillId="0" borderId="0" xfId="0" applyFont="1"/>
    <xf numFmtId="0" fontId="0" fillId="0" borderId="63" xfId="0" applyBorder="1" applyAlignment="1">
      <alignment horizontal="center" vertical="center"/>
    </xf>
    <xf numFmtId="0" fontId="1" fillId="3" borderId="44" xfId="0" applyFont="1" applyFill="1" applyBorder="1"/>
    <xf numFmtId="0" fontId="1" fillId="4" borderId="44" xfId="0" applyFont="1" applyFill="1" applyBorder="1"/>
    <xf numFmtId="0" fontId="1" fillId="10" borderId="44" xfId="0" applyFont="1" applyFill="1" applyBorder="1"/>
    <xf numFmtId="0" fontId="1" fillId="13" borderId="44" xfId="0" applyFont="1" applyFill="1" applyBorder="1"/>
    <xf numFmtId="0" fontId="1" fillId="4" borderId="57" xfId="0" applyFont="1" applyFill="1" applyBorder="1"/>
    <xf numFmtId="0" fontId="1" fillId="0" borderId="57" xfId="0" applyFont="1" applyBorder="1"/>
    <xf numFmtId="0" fontId="1" fillId="0" borderId="50" xfId="0" applyFont="1" applyBorder="1"/>
    <xf numFmtId="0" fontId="1" fillId="0" borderId="51" xfId="0" applyFont="1" applyBorder="1"/>
    <xf numFmtId="0" fontId="0" fillId="3" borderId="44" xfId="0" applyFill="1" applyBorder="1"/>
    <xf numFmtId="9" fontId="1" fillId="11" borderId="44" xfId="2" applyFont="1" applyFill="1" applyBorder="1"/>
    <xf numFmtId="9" fontId="1" fillId="12" borderId="44" xfId="2" applyFont="1" applyFill="1" applyBorder="1"/>
    <xf numFmtId="0" fontId="1" fillId="13" borderId="65" xfId="0" applyFont="1" applyFill="1" applyBorder="1"/>
    <xf numFmtId="9" fontId="1" fillId="13" borderId="65" xfId="2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4" fillId="2" borderId="72" xfId="0" applyFont="1" applyFill="1" applyBorder="1"/>
    <xf numFmtId="0" fontId="4" fillId="2" borderId="24" xfId="0" applyFont="1" applyFill="1" applyBorder="1"/>
    <xf numFmtId="16" fontId="4" fillId="2" borderId="73" xfId="0" applyNumberFormat="1" applyFont="1" applyFill="1" applyBorder="1" applyAlignment="1">
      <alignment horizontal="left"/>
    </xf>
    <xf numFmtId="0" fontId="16" fillId="2" borderId="82" xfId="0" applyFont="1" applyFill="1" applyBorder="1" applyAlignment="1">
      <alignment horizontal="left"/>
    </xf>
    <xf numFmtId="0" fontId="16" fillId="2" borderId="83" xfId="0" applyFont="1" applyFill="1" applyBorder="1"/>
    <xf numFmtId="0" fontId="16" fillId="2" borderId="84" xfId="0" applyFont="1" applyFill="1" applyBorder="1" applyAlignment="1">
      <alignment horizontal="left"/>
    </xf>
    <xf numFmtId="0" fontId="16" fillId="2" borderId="85" xfId="0" applyFont="1" applyFill="1" applyBorder="1" applyAlignment="1">
      <alignment horizontal="left"/>
    </xf>
    <xf numFmtId="0" fontId="16" fillId="2" borderId="86" xfId="0" applyFont="1" applyFill="1" applyBorder="1" applyAlignment="1">
      <alignment horizontal="left"/>
    </xf>
    <xf numFmtId="0" fontId="4" fillId="2" borderId="87" xfId="0" applyFont="1" applyFill="1" applyBorder="1"/>
    <xf numFmtId="0" fontId="4" fillId="2" borderId="88" xfId="0" applyFont="1" applyFill="1" applyBorder="1"/>
    <xf numFmtId="0" fontId="4" fillId="2" borderId="89" xfId="0" applyFont="1" applyFill="1" applyBorder="1"/>
    <xf numFmtId="0" fontId="4" fillId="2" borderId="90" xfId="2" applyNumberFormat="1" applyFont="1" applyFill="1" applyBorder="1"/>
    <xf numFmtId="0" fontId="4" fillId="2" borderId="90" xfId="0" applyFont="1" applyFill="1" applyBorder="1"/>
    <xf numFmtId="0" fontId="4" fillId="2" borderId="91" xfId="0" applyFont="1" applyFill="1" applyBorder="1"/>
    <xf numFmtId="0" fontId="16" fillId="2" borderId="92" xfId="0" applyFont="1" applyFill="1" applyBorder="1" applyAlignment="1">
      <alignment horizontal="left"/>
    </xf>
    <xf numFmtId="0" fontId="15" fillId="4" borderId="84" xfId="0" applyFont="1" applyFill="1" applyBorder="1" applyAlignment="1">
      <alignment horizontal="left"/>
    </xf>
    <xf numFmtId="0" fontId="16" fillId="2" borderId="93" xfId="0" applyFont="1" applyFill="1" applyBorder="1" applyAlignment="1">
      <alignment horizontal="left"/>
    </xf>
    <xf numFmtId="0" fontId="13" fillId="2" borderId="93" xfId="0" applyFont="1" applyFill="1" applyBorder="1"/>
    <xf numFmtId="9" fontId="16" fillId="2" borderId="94" xfId="2" applyFont="1" applyFill="1" applyBorder="1"/>
    <xf numFmtId="9" fontId="16" fillId="2" borderId="95" xfId="2" applyFont="1" applyFill="1" applyBorder="1"/>
    <xf numFmtId="9" fontId="16" fillId="2" borderId="96" xfId="2" applyFont="1" applyFill="1" applyBorder="1"/>
    <xf numFmtId="0" fontId="16" fillId="2" borderId="14" xfId="0" applyFont="1" applyFill="1" applyBorder="1"/>
    <xf numFmtId="0" fontId="16" fillId="2" borderId="22" xfId="0" applyFont="1" applyFill="1" applyBorder="1" applyAlignment="1">
      <alignment horizontal="left"/>
    </xf>
    <xf numFmtId="9" fontId="16" fillId="2" borderId="22" xfId="2" applyFont="1" applyFill="1" applyBorder="1" applyAlignment="1">
      <alignment horizontal="left"/>
    </xf>
    <xf numFmtId="10" fontId="16" fillId="2" borderId="22" xfId="2" applyNumberFormat="1" applyFont="1" applyFill="1" applyBorder="1"/>
    <xf numFmtId="0" fontId="16" fillId="2" borderId="22" xfId="0" applyFont="1" applyFill="1" applyBorder="1"/>
    <xf numFmtId="9" fontId="16" fillId="2" borderId="78" xfId="2" applyFont="1" applyFill="1" applyBorder="1" applyAlignment="1">
      <alignment horizontal="left"/>
    </xf>
    <xf numFmtId="0" fontId="16" fillId="2" borderId="77" xfId="0" applyFont="1" applyFill="1" applyBorder="1"/>
    <xf numFmtId="0" fontId="16" fillId="2" borderId="78" xfId="0" applyFont="1" applyFill="1" applyBorder="1"/>
    <xf numFmtId="9" fontId="16" fillId="2" borderId="35" xfId="2" applyFont="1" applyFill="1" applyBorder="1"/>
    <xf numFmtId="9" fontId="16" fillId="2" borderId="36" xfId="2" applyFont="1" applyFill="1" applyBorder="1"/>
    <xf numFmtId="9" fontId="16" fillId="2" borderId="76" xfId="2" applyFont="1" applyFill="1" applyBorder="1"/>
    <xf numFmtId="9" fontId="16" fillId="2" borderId="79" xfId="2" applyFont="1" applyFill="1" applyBorder="1"/>
    <xf numFmtId="9" fontId="16" fillId="2" borderId="80" xfId="2" applyFont="1" applyFill="1" applyBorder="1"/>
    <xf numFmtId="9" fontId="16" fillId="2" borderId="81" xfId="2" applyFont="1" applyFill="1" applyBorder="1"/>
    <xf numFmtId="0" fontId="1" fillId="4" borderId="72" xfId="0" applyFont="1" applyFill="1" applyBorder="1"/>
    <xf numFmtId="0" fontId="1" fillId="10" borderId="72" xfId="0" applyFont="1" applyFill="1" applyBorder="1"/>
    <xf numFmtId="0" fontId="1" fillId="11" borderId="72" xfId="0" applyFont="1" applyFill="1" applyBorder="1"/>
    <xf numFmtId="0" fontId="1" fillId="12" borderId="72" xfId="0" applyFont="1" applyFill="1" applyBorder="1"/>
    <xf numFmtId="0" fontId="1" fillId="13" borderId="24" xfId="0" applyFont="1" applyFill="1" applyBorder="1"/>
    <xf numFmtId="0" fontId="0" fillId="0" borderId="98" xfId="0" applyBorder="1"/>
    <xf numFmtId="0" fontId="0" fillId="0" borderId="99" xfId="0" applyBorder="1"/>
    <xf numFmtId="0" fontId="1" fillId="0" borderId="100" xfId="0" applyFont="1" applyBorder="1"/>
    <xf numFmtId="0" fontId="0" fillId="0" borderId="101" xfId="0" applyBorder="1"/>
    <xf numFmtId="0" fontId="1" fillId="0" borderId="101" xfId="0" applyFont="1" applyBorder="1"/>
    <xf numFmtId="0" fontId="1" fillId="0" borderId="102" xfId="0" applyFont="1" applyBorder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14" fontId="0" fillId="0" borderId="0" xfId="0" applyNumberFormat="1"/>
    <xf numFmtId="0" fontId="1" fillId="9" borderId="5" xfId="0" applyFont="1" applyFill="1" applyBorder="1"/>
    <xf numFmtId="0" fontId="0" fillId="9" borderId="52" xfId="0" applyFill="1" applyBorder="1"/>
    <xf numFmtId="0" fontId="4" fillId="0" borderId="0" xfId="0" applyFont="1"/>
    <xf numFmtId="0" fontId="1" fillId="9" borderId="44" xfId="0" applyFont="1" applyFill="1" applyBorder="1"/>
    <xf numFmtId="0" fontId="0" fillId="19" borderId="44" xfId="0" applyFill="1" applyBorder="1"/>
    <xf numFmtId="0" fontId="1" fillId="0" borderId="0" xfId="0" applyFont="1" applyAlignment="1">
      <alignment horizontal="center" vertical="center" wrapText="1"/>
    </xf>
    <xf numFmtId="0" fontId="0" fillId="9" borderId="44" xfId="0" applyFill="1" applyBorder="1"/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/>
    </xf>
    <xf numFmtId="0" fontId="1" fillId="3" borderId="66" xfId="0" applyFont="1" applyFill="1" applyBorder="1"/>
    <xf numFmtId="2" fontId="1" fillId="3" borderId="118" xfId="2" applyNumberFormat="1" applyFont="1" applyFill="1" applyBorder="1"/>
    <xf numFmtId="2" fontId="0" fillId="0" borderId="0" xfId="0" applyNumberFormat="1"/>
    <xf numFmtId="0" fontId="1" fillId="16" borderId="0" xfId="0" applyFont="1" applyFill="1" applyAlignment="1">
      <alignment horizontal="center" vertical="top"/>
    </xf>
    <xf numFmtId="0" fontId="1" fillId="16" borderId="9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36" fillId="0" borderId="0" xfId="0" applyFont="1"/>
    <xf numFmtId="0" fontId="35" fillId="0" borderId="0" xfId="0" applyFont="1"/>
    <xf numFmtId="0" fontId="24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16" borderId="3" xfId="0" applyFont="1" applyFill="1" applyBorder="1" applyAlignment="1">
      <alignment horizontal="center" vertical="top"/>
    </xf>
    <xf numFmtId="0" fontId="1" fillId="16" borderId="4" xfId="0" applyFont="1" applyFill="1" applyBorder="1" applyAlignment="1">
      <alignment horizontal="center" vertical="top"/>
    </xf>
    <xf numFmtId="0" fontId="0" fillId="0" borderId="124" xfId="0" applyBorder="1"/>
    <xf numFmtId="0" fontId="0" fillId="0" borderId="125" xfId="0" applyBorder="1"/>
    <xf numFmtId="0" fontId="1" fillId="0" borderId="126" xfId="0" applyFont="1" applyBorder="1"/>
    <xf numFmtId="0" fontId="1" fillId="0" borderId="127" xfId="0" applyFont="1" applyBorder="1"/>
    <xf numFmtId="0" fontId="1" fillId="16" borderId="8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0" fontId="0" fillId="0" borderId="128" xfId="0" applyBorder="1"/>
    <xf numFmtId="0" fontId="1" fillId="0" borderId="129" xfId="0" applyFont="1" applyBorder="1"/>
    <xf numFmtId="0" fontId="0" fillId="0" borderId="130" xfId="0" applyBorder="1"/>
    <xf numFmtId="0" fontId="29" fillId="0" borderId="131" xfId="0" applyFont="1" applyBorder="1"/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5" fillId="0" borderId="0" xfId="0" applyFont="1" applyAlignment="1">
      <alignment horizontal="left"/>
    </xf>
    <xf numFmtId="0" fontId="1" fillId="0" borderId="130" xfId="0" applyFont="1" applyBorder="1"/>
    <xf numFmtId="0" fontId="28" fillId="0" borderId="131" xfId="0" applyFont="1" applyBorder="1"/>
    <xf numFmtId="2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164" fontId="0" fillId="0" borderId="0" xfId="0" applyNumberFormat="1"/>
    <xf numFmtId="164" fontId="0" fillId="0" borderId="7" xfId="0" applyNumberFormat="1" applyBorder="1"/>
    <xf numFmtId="0" fontId="36" fillId="0" borderId="0" xfId="0" applyFont="1" applyAlignment="1">
      <alignment wrapText="1"/>
    </xf>
    <xf numFmtId="0" fontId="20" fillId="8" borderId="144" xfId="3" applyFont="1" applyFill="1" applyBorder="1" applyAlignment="1">
      <alignment horizontal="left" wrapText="1"/>
    </xf>
    <xf numFmtId="0" fontId="27" fillId="10" borderId="22" xfId="3" applyFont="1" applyFill="1" applyBorder="1" applyAlignment="1">
      <alignment horizontal="center" vertical="center" wrapText="1"/>
    </xf>
    <xf numFmtId="0" fontId="27" fillId="14" borderId="22" xfId="3" applyFont="1" applyFill="1" applyBorder="1" applyAlignment="1">
      <alignment horizontal="center"/>
    </xf>
    <xf numFmtId="0" fontId="27" fillId="13" borderId="22" xfId="3" applyFont="1" applyFill="1" applyBorder="1" applyAlignment="1">
      <alignment horizontal="center"/>
    </xf>
    <xf numFmtId="0" fontId="27" fillId="12" borderId="22" xfId="3" applyFont="1" applyFill="1" applyBorder="1" applyAlignment="1">
      <alignment horizontal="center"/>
    </xf>
    <xf numFmtId="0" fontId="27" fillId="25" borderId="22" xfId="3" applyFont="1" applyFill="1" applyBorder="1" applyAlignment="1">
      <alignment horizontal="center" wrapText="1"/>
    </xf>
    <xf numFmtId="0" fontId="20" fillId="8" borderId="145" xfId="3" applyFont="1" applyFill="1" applyBorder="1" applyAlignment="1">
      <alignment horizontal="left" wrapText="1"/>
    </xf>
    <xf numFmtId="0" fontId="27" fillId="10" borderId="146" xfId="3" applyFont="1" applyFill="1" applyBorder="1" applyAlignment="1">
      <alignment horizontal="center" vertical="center" wrapText="1"/>
    </xf>
    <xf numFmtId="0" fontId="27" fillId="0" borderId="146" xfId="3" applyFont="1" applyBorder="1" applyAlignment="1">
      <alignment horizontal="center" wrapText="1"/>
    </xf>
    <xf numFmtId="0" fontId="27" fillId="14" borderId="146" xfId="3" applyFont="1" applyFill="1" applyBorder="1" applyAlignment="1">
      <alignment horizontal="center"/>
    </xf>
    <xf numFmtId="0" fontId="27" fillId="13" borderId="146" xfId="3" applyFont="1" applyFill="1" applyBorder="1" applyAlignment="1">
      <alignment horizontal="center"/>
    </xf>
    <xf numFmtId="0" fontId="27" fillId="12" borderId="146" xfId="3" applyFont="1" applyFill="1" applyBorder="1" applyAlignment="1">
      <alignment horizontal="center"/>
    </xf>
    <xf numFmtId="0" fontId="27" fillId="25" borderId="146" xfId="3" applyFont="1" applyFill="1" applyBorder="1" applyAlignment="1">
      <alignment horizontal="center" wrapText="1"/>
    </xf>
    <xf numFmtId="0" fontId="0" fillId="0" borderId="59" xfId="0" applyBorder="1"/>
    <xf numFmtId="0" fontId="0" fillId="0" borderId="147" xfId="0" applyBorder="1"/>
    <xf numFmtId="0" fontId="0" fillId="0" borderId="148" xfId="0" applyBorder="1"/>
    <xf numFmtId="0" fontId="1" fillId="3" borderId="19" xfId="0" applyFont="1" applyFill="1" applyBorder="1" applyAlignment="1">
      <alignment horizontal="center"/>
    </xf>
    <xf numFmtId="0" fontId="1" fillId="10" borderId="150" xfId="0" applyFont="1" applyFill="1" applyBorder="1"/>
    <xf numFmtId="0" fontId="1" fillId="14" borderId="150" xfId="0" applyFont="1" applyFill="1" applyBorder="1"/>
    <xf numFmtId="0" fontId="1" fillId="12" borderId="150" xfId="0" applyFont="1" applyFill="1" applyBorder="1"/>
    <xf numFmtId="0" fontId="1" fillId="13" borderId="150" xfId="0" applyFont="1" applyFill="1" applyBorder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4" xfId="0" applyFont="1" applyFill="1" applyBorder="1"/>
    <xf numFmtId="0" fontId="0" fillId="6" borderId="0" xfId="0" applyFill="1"/>
    <xf numFmtId="0" fontId="1" fillId="0" borderId="3" xfId="0" applyFont="1" applyBorder="1"/>
    <xf numFmtId="0" fontId="38" fillId="4" borderId="23" xfId="0" applyFont="1" applyFill="1" applyBorder="1"/>
    <xf numFmtId="0" fontId="0" fillId="0" borderId="151" xfId="0" applyBorder="1"/>
    <xf numFmtId="0" fontId="29" fillId="0" borderId="152" xfId="0" applyFont="1" applyBorder="1"/>
    <xf numFmtId="0" fontId="1" fillId="16" borderId="8" xfId="0" applyFont="1" applyFill="1" applyBorder="1" applyAlignment="1">
      <alignment horizontal="center" vertical="top"/>
    </xf>
    <xf numFmtId="0" fontId="1" fillId="16" borderId="9" xfId="0" applyFont="1" applyFill="1" applyBorder="1" applyAlignment="1">
      <alignment horizontal="center" vertical="top"/>
    </xf>
    <xf numFmtId="0" fontId="1" fillId="16" borderId="10" xfId="0" applyFont="1" applyFill="1" applyBorder="1" applyAlignment="1">
      <alignment horizontal="center" vertical="top"/>
    </xf>
    <xf numFmtId="0" fontId="1" fillId="0" borderId="153" xfId="0" applyFont="1" applyBorder="1"/>
    <xf numFmtId="0" fontId="0" fillId="0" borderId="153" xfId="0" applyBorder="1"/>
    <xf numFmtId="0" fontId="1" fillId="0" borderId="154" xfId="0" applyFont="1" applyBorder="1"/>
    <xf numFmtId="0" fontId="38" fillId="4" borderId="8" xfId="0" applyFont="1" applyFill="1" applyBorder="1"/>
    <xf numFmtId="0" fontId="1" fillId="4" borderId="9" xfId="0" applyFont="1" applyFill="1" applyBorder="1"/>
    <xf numFmtId="0" fontId="3" fillId="27" borderId="9" xfId="0" applyFont="1" applyFill="1" applyBorder="1"/>
    <xf numFmtId="0" fontId="3" fillId="28" borderId="9" xfId="0" applyFont="1" applyFill="1" applyBorder="1"/>
    <xf numFmtId="0" fontId="3" fillId="29" borderId="9" xfId="0" applyFont="1" applyFill="1" applyBorder="1"/>
    <xf numFmtId="0" fontId="3" fillId="30" borderId="9" xfId="0" applyFont="1" applyFill="1" applyBorder="1"/>
    <xf numFmtId="0" fontId="3" fillId="31" borderId="9" xfId="0" applyFont="1" applyFill="1" applyBorder="1"/>
    <xf numFmtId="0" fontId="3" fillId="32" borderId="9" xfId="0" applyFont="1" applyFill="1" applyBorder="1"/>
    <xf numFmtId="0" fontId="3" fillId="33" borderId="9" xfId="0" applyFont="1" applyFill="1" applyBorder="1"/>
    <xf numFmtId="0" fontId="3" fillId="34" borderId="10" xfId="0" applyFont="1" applyFill="1" applyBorder="1"/>
    <xf numFmtId="0" fontId="28" fillId="0" borderId="152" xfId="0" applyFont="1" applyBorder="1"/>
    <xf numFmtId="0" fontId="4" fillId="2" borderId="7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1" fillId="16" borderId="37" xfId="0" applyFont="1" applyFill="1" applyBorder="1" applyAlignment="1">
      <alignment horizontal="left"/>
    </xf>
    <xf numFmtId="0" fontId="1" fillId="16" borderId="38" xfId="0" applyFont="1" applyFill="1" applyBorder="1" applyAlignment="1">
      <alignment horizontal="left"/>
    </xf>
    <xf numFmtId="0" fontId="1" fillId="16" borderId="39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  <xf numFmtId="0" fontId="15" fillId="20" borderId="41" xfId="0" applyFont="1" applyFill="1" applyBorder="1" applyAlignment="1">
      <alignment horizontal="center"/>
    </xf>
    <xf numFmtId="0" fontId="15" fillId="20" borderId="42" xfId="0" applyFont="1" applyFill="1" applyBorder="1" applyAlignment="1">
      <alignment horizontal="center"/>
    </xf>
    <xf numFmtId="0" fontId="15" fillId="20" borderId="43" xfId="0" applyFont="1" applyFill="1" applyBorder="1" applyAlignment="1">
      <alignment horizontal="center"/>
    </xf>
    <xf numFmtId="0" fontId="22" fillId="2" borderId="8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149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1" fillId="16" borderId="110" xfId="0" applyFont="1" applyFill="1" applyBorder="1" applyAlignment="1">
      <alignment horizontal="left" vertical="top"/>
    </xf>
    <xf numFmtId="0" fontId="1" fillId="16" borderId="104" xfId="0" applyFont="1" applyFill="1" applyBorder="1" applyAlignment="1">
      <alignment horizontal="left" vertical="top"/>
    </xf>
    <xf numFmtId="0" fontId="1" fillId="16" borderId="111" xfId="0" applyFont="1" applyFill="1" applyBorder="1" applyAlignment="1">
      <alignment horizontal="left" vertical="top"/>
    </xf>
    <xf numFmtId="0" fontId="1" fillId="0" borderId="65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0" fillId="0" borderId="65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44" xfId="0" applyBorder="1" applyAlignment="1">
      <alignment horizontal="left"/>
    </xf>
    <xf numFmtId="0" fontId="14" fillId="10" borderId="132" xfId="0" applyFont="1" applyFill="1" applyBorder="1" applyAlignment="1">
      <alignment horizontal="center" vertical="center"/>
    </xf>
    <xf numFmtId="0" fontId="14" fillId="10" borderId="49" xfId="0" applyFont="1" applyFill="1" applyBorder="1" applyAlignment="1">
      <alignment horizontal="center" vertical="center"/>
    </xf>
    <xf numFmtId="0" fontId="14" fillId="10" borderId="56" xfId="0" applyFont="1" applyFill="1" applyBorder="1" applyAlignment="1">
      <alignment horizontal="center" vertical="center"/>
    </xf>
    <xf numFmtId="0" fontId="14" fillId="10" borderId="134" xfId="0" applyFont="1" applyFill="1" applyBorder="1" applyAlignment="1">
      <alignment horizontal="center" vertical="center"/>
    </xf>
    <xf numFmtId="0" fontId="14" fillId="10" borderId="107" xfId="0" applyFont="1" applyFill="1" applyBorder="1" applyAlignment="1">
      <alignment horizontal="center" vertical="center"/>
    </xf>
    <xf numFmtId="0" fontId="14" fillId="10" borderId="113" xfId="0" applyFont="1" applyFill="1" applyBorder="1" applyAlignment="1">
      <alignment horizontal="center" vertical="center"/>
    </xf>
    <xf numFmtId="0" fontId="33" fillId="10" borderId="119" xfId="0" applyFont="1" applyFill="1" applyBorder="1" applyAlignment="1">
      <alignment horizontal="center" vertical="center"/>
    </xf>
    <xf numFmtId="0" fontId="33" fillId="10" borderId="106" xfId="0" applyFont="1" applyFill="1" applyBorder="1" applyAlignment="1">
      <alignment horizontal="center" vertical="center"/>
    </xf>
    <xf numFmtId="0" fontId="33" fillId="10" borderId="115" xfId="0" applyFont="1" applyFill="1" applyBorder="1" applyAlignment="1">
      <alignment horizontal="center" vertical="center"/>
    </xf>
    <xf numFmtId="0" fontId="33" fillId="10" borderId="3" xfId="0" applyFont="1" applyFill="1" applyBorder="1" applyAlignment="1">
      <alignment horizontal="center" vertical="center"/>
    </xf>
    <xf numFmtId="0" fontId="33" fillId="10" borderId="0" xfId="0" applyFont="1" applyFill="1" applyAlignment="1">
      <alignment horizontal="center" vertical="center"/>
    </xf>
    <xf numFmtId="0" fontId="33" fillId="10" borderId="54" xfId="0" applyFont="1" applyFill="1" applyBorder="1" applyAlignment="1">
      <alignment horizontal="center" vertical="center"/>
    </xf>
    <xf numFmtId="0" fontId="33" fillId="10" borderId="136" xfId="0" applyFont="1" applyFill="1" applyBorder="1" applyAlignment="1">
      <alignment horizontal="center" vertical="center"/>
    </xf>
    <xf numFmtId="0" fontId="33" fillId="10" borderId="47" xfId="0" applyFont="1" applyFill="1" applyBorder="1" applyAlignment="1">
      <alignment horizontal="center" vertical="center"/>
    </xf>
    <xf numFmtId="0" fontId="33" fillId="10" borderId="48" xfId="0" applyFont="1" applyFill="1" applyBorder="1" applyAlignment="1">
      <alignment horizontal="center" vertical="center"/>
    </xf>
    <xf numFmtId="0" fontId="14" fillId="21" borderId="132" xfId="0" applyFont="1" applyFill="1" applyBorder="1" applyAlignment="1">
      <alignment horizontal="center" vertical="center"/>
    </xf>
    <xf numFmtId="0" fontId="14" fillId="21" borderId="49" xfId="0" applyFont="1" applyFill="1" applyBorder="1" applyAlignment="1">
      <alignment horizontal="center" vertical="center"/>
    </xf>
    <xf numFmtId="0" fontId="14" fillId="21" borderId="56" xfId="0" applyFont="1" applyFill="1" applyBorder="1" applyAlignment="1">
      <alignment horizontal="center" vertical="center"/>
    </xf>
    <xf numFmtId="0" fontId="14" fillId="21" borderId="134" xfId="0" applyFont="1" applyFill="1" applyBorder="1" applyAlignment="1">
      <alignment horizontal="center" vertical="center"/>
    </xf>
    <xf numFmtId="0" fontId="14" fillId="21" borderId="107" xfId="0" applyFont="1" applyFill="1" applyBorder="1" applyAlignment="1">
      <alignment horizontal="center" vertical="center"/>
    </xf>
    <xf numFmtId="0" fontId="14" fillId="21" borderId="113" xfId="0" applyFont="1" applyFill="1" applyBorder="1" applyAlignment="1">
      <alignment horizontal="center" vertical="center"/>
    </xf>
    <xf numFmtId="0" fontId="34" fillId="21" borderId="119" xfId="0" applyFont="1" applyFill="1" applyBorder="1" applyAlignment="1">
      <alignment horizontal="center" vertical="center"/>
    </xf>
    <xf numFmtId="0" fontId="34" fillId="21" borderId="106" xfId="0" applyFont="1" applyFill="1" applyBorder="1" applyAlignment="1">
      <alignment horizontal="center" vertical="center"/>
    </xf>
    <xf numFmtId="0" fontId="34" fillId="21" borderId="115" xfId="0" applyFont="1" applyFill="1" applyBorder="1" applyAlignment="1">
      <alignment horizontal="center" vertical="center"/>
    </xf>
    <xf numFmtId="0" fontId="34" fillId="21" borderId="3" xfId="0" applyFont="1" applyFill="1" applyBorder="1" applyAlignment="1">
      <alignment horizontal="center" vertical="center"/>
    </xf>
    <xf numFmtId="0" fontId="34" fillId="21" borderId="0" xfId="0" applyFont="1" applyFill="1" applyAlignment="1">
      <alignment horizontal="center" vertical="center"/>
    </xf>
    <xf numFmtId="0" fontId="34" fillId="21" borderId="54" xfId="0" applyFont="1" applyFill="1" applyBorder="1" applyAlignment="1">
      <alignment horizontal="center" vertical="center"/>
    </xf>
    <xf numFmtId="0" fontId="34" fillId="21" borderId="138" xfId="0" applyFont="1" applyFill="1" applyBorder="1" applyAlignment="1">
      <alignment horizontal="center" vertical="center"/>
    </xf>
    <xf numFmtId="0" fontId="34" fillId="21" borderId="21" xfId="0" applyFont="1" applyFill="1" applyBorder="1" applyAlignment="1">
      <alignment horizontal="center" vertical="center"/>
    </xf>
    <xf numFmtId="0" fontId="34" fillId="21" borderId="117" xfId="0" applyFont="1" applyFill="1" applyBorder="1" applyAlignment="1">
      <alignment horizontal="center" vertical="center"/>
    </xf>
    <xf numFmtId="0" fontId="14" fillId="10" borderId="45" xfId="0" applyFont="1" applyFill="1" applyBorder="1" applyAlignment="1">
      <alignment horizontal="center" vertical="center"/>
    </xf>
    <xf numFmtId="0" fontId="14" fillId="10" borderId="133" xfId="0" applyFont="1" applyFill="1" applyBorder="1" applyAlignment="1">
      <alignment horizontal="center" vertical="center"/>
    </xf>
    <xf numFmtId="0" fontId="14" fillId="10" borderId="112" xfId="0" applyFont="1" applyFill="1" applyBorder="1" applyAlignment="1">
      <alignment horizontal="center" vertical="center"/>
    </xf>
    <xf numFmtId="0" fontId="14" fillId="10" borderId="135" xfId="0" applyFont="1" applyFill="1" applyBorder="1" applyAlignment="1">
      <alignment horizontal="center" vertical="center"/>
    </xf>
    <xf numFmtId="0" fontId="33" fillId="10" borderId="114" xfId="0" applyFont="1" applyFill="1" applyBorder="1" applyAlignment="1">
      <alignment horizontal="center" vertical="center"/>
    </xf>
    <xf numFmtId="0" fontId="33" fillId="10" borderId="120" xfId="0" applyFont="1" applyFill="1" applyBorder="1" applyAlignment="1">
      <alignment horizontal="center" vertical="center"/>
    </xf>
    <xf numFmtId="0" fontId="33" fillId="10" borderId="46" xfId="0" applyFont="1" applyFill="1" applyBorder="1" applyAlignment="1">
      <alignment horizontal="center" vertical="center"/>
    </xf>
    <xf numFmtId="0" fontId="33" fillId="10" borderId="4" xfId="0" applyFont="1" applyFill="1" applyBorder="1" applyAlignment="1">
      <alignment horizontal="center" vertical="center"/>
    </xf>
    <xf numFmtId="0" fontId="33" fillId="10" borderId="62" xfId="0" applyFont="1" applyFill="1" applyBorder="1" applyAlignment="1">
      <alignment horizontal="center" vertical="center"/>
    </xf>
    <xf numFmtId="0" fontId="33" fillId="10" borderId="137" xfId="0" applyFont="1" applyFill="1" applyBorder="1" applyAlignment="1">
      <alignment horizontal="center" vertical="center"/>
    </xf>
    <xf numFmtId="9" fontId="34" fillId="21" borderId="119" xfId="0" applyNumberFormat="1" applyFont="1" applyFill="1" applyBorder="1" applyAlignment="1">
      <alignment horizontal="center" vertical="center"/>
    </xf>
    <xf numFmtId="0" fontId="14" fillId="21" borderId="45" xfId="0" applyFont="1" applyFill="1" applyBorder="1" applyAlignment="1">
      <alignment horizontal="center" vertical="center"/>
    </xf>
    <xf numFmtId="0" fontId="14" fillId="21" borderId="133" xfId="0" applyFont="1" applyFill="1" applyBorder="1" applyAlignment="1">
      <alignment horizontal="center" vertical="center"/>
    </xf>
    <xf numFmtId="0" fontId="14" fillId="21" borderId="112" xfId="0" applyFont="1" applyFill="1" applyBorder="1" applyAlignment="1">
      <alignment horizontal="center" vertical="center"/>
    </xf>
    <xf numFmtId="0" fontId="14" fillId="21" borderId="135" xfId="0" applyFont="1" applyFill="1" applyBorder="1" applyAlignment="1">
      <alignment horizontal="center" vertical="center"/>
    </xf>
    <xf numFmtId="0" fontId="34" fillId="21" borderId="114" xfId="0" applyFont="1" applyFill="1" applyBorder="1" applyAlignment="1">
      <alignment horizontal="center" vertical="center"/>
    </xf>
    <xf numFmtId="0" fontId="34" fillId="21" borderId="120" xfId="0" applyFont="1" applyFill="1" applyBorder="1" applyAlignment="1">
      <alignment horizontal="center" vertical="center"/>
    </xf>
    <xf numFmtId="0" fontId="34" fillId="21" borderId="46" xfId="0" applyFont="1" applyFill="1" applyBorder="1" applyAlignment="1">
      <alignment horizontal="center" vertical="center"/>
    </xf>
    <xf numFmtId="0" fontId="34" fillId="21" borderId="4" xfId="0" applyFont="1" applyFill="1" applyBorder="1" applyAlignment="1">
      <alignment horizontal="center" vertical="center"/>
    </xf>
    <xf numFmtId="0" fontId="34" fillId="21" borderId="116" xfId="0" applyFont="1" applyFill="1" applyBorder="1" applyAlignment="1">
      <alignment horizontal="center" vertical="center"/>
    </xf>
    <xf numFmtId="0" fontId="34" fillId="21" borderId="139" xfId="0" applyFont="1" applyFill="1" applyBorder="1" applyAlignment="1">
      <alignment horizontal="center" vertical="center"/>
    </xf>
    <xf numFmtId="9" fontId="34" fillId="21" borderId="114" xfId="0" applyNumberFormat="1" applyFont="1" applyFill="1" applyBorder="1" applyAlignment="1">
      <alignment horizontal="center" vertical="center"/>
    </xf>
    <xf numFmtId="0" fontId="33" fillId="10" borderId="11" xfId="0" applyFont="1" applyFill="1" applyBorder="1" applyAlignment="1">
      <alignment horizontal="center" vertical="center"/>
    </xf>
    <xf numFmtId="0" fontId="33" fillId="10" borderId="7" xfId="0" applyFont="1" applyFill="1" applyBorder="1" applyAlignment="1">
      <alignment horizontal="center" vertical="center"/>
    </xf>
    <xf numFmtId="0" fontId="33" fillId="10" borderId="12" xfId="0" applyFont="1" applyFill="1" applyBorder="1" applyAlignment="1">
      <alignment horizontal="center" vertical="center"/>
    </xf>
    <xf numFmtId="0" fontId="0" fillId="0" borderId="121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4" borderId="0" xfId="0" applyFill="1" applyAlignment="1">
      <alignment horizontal="left"/>
    </xf>
    <xf numFmtId="164" fontId="34" fillId="15" borderId="114" xfId="0" applyNumberFormat="1" applyFont="1" applyFill="1" applyBorder="1" applyAlignment="1">
      <alignment horizontal="center" vertical="center"/>
    </xf>
    <xf numFmtId="164" fontId="34" fillId="15" borderId="106" xfId="0" applyNumberFormat="1" applyFont="1" applyFill="1" applyBorder="1" applyAlignment="1">
      <alignment horizontal="center" vertical="center"/>
    </xf>
    <xf numFmtId="164" fontId="34" fillId="15" borderId="120" xfId="0" applyNumberFormat="1" applyFont="1" applyFill="1" applyBorder="1" applyAlignment="1">
      <alignment horizontal="center" vertical="center"/>
    </xf>
    <xf numFmtId="164" fontId="34" fillId="15" borderId="46" xfId="0" applyNumberFormat="1" applyFont="1" applyFill="1" applyBorder="1" applyAlignment="1">
      <alignment horizontal="center" vertical="center"/>
    </xf>
    <xf numFmtId="164" fontId="34" fillId="15" borderId="0" xfId="0" applyNumberFormat="1" applyFont="1" applyFill="1" applyAlignment="1">
      <alignment horizontal="center" vertical="center"/>
    </xf>
    <xf numFmtId="164" fontId="34" fillId="15" borderId="4" xfId="0" applyNumberFormat="1" applyFont="1" applyFill="1" applyBorder="1" applyAlignment="1">
      <alignment horizontal="center" vertical="center"/>
    </xf>
    <xf numFmtId="164" fontId="34" fillId="15" borderId="62" xfId="0" applyNumberFormat="1" applyFont="1" applyFill="1" applyBorder="1" applyAlignment="1">
      <alignment horizontal="center" vertical="center"/>
    </xf>
    <xf numFmtId="164" fontId="34" fillId="15" borderId="47" xfId="0" applyNumberFormat="1" applyFont="1" applyFill="1" applyBorder="1" applyAlignment="1">
      <alignment horizontal="center" vertical="center"/>
    </xf>
    <xf numFmtId="164" fontId="34" fillId="15" borderId="137" xfId="0" applyNumberFormat="1" applyFont="1" applyFill="1" applyBorder="1" applyAlignment="1">
      <alignment horizontal="center" vertical="center"/>
    </xf>
    <xf numFmtId="164" fontId="14" fillId="15" borderId="45" xfId="0" applyNumberFormat="1" applyFont="1" applyFill="1" applyBorder="1" applyAlignment="1">
      <alignment horizontal="center" vertical="center"/>
    </xf>
    <xf numFmtId="164" fontId="14" fillId="15" borderId="49" xfId="0" applyNumberFormat="1" applyFont="1" applyFill="1" applyBorder="1" applyAlignment="1">
      <alignment horizontal="center" vertical="center"/>
    </xf>
    <xf numFmtId="164" fontId="14" fillId="15" borderId="133" xfId="0" applyNumberFormat="1" applyFont="1" applyFill="1" applyBorder="1" applyAlignment="1">
      <alignment horizontal="center" vertical="center"/>
    </xf>
    <xf numFmtId="164" fontId="14" fillId="15" borderId="112" xfId="0" applyNumberFormat="1" applyFont="1" applyFill="1" applyBorder="1" applyAlignment="1">
      <alignment horizontal="center" vertical="center"/>
    </xf>
    <xf numFmtId="164" fontId="14" fillId="15" borderId="107" xfId="0" applyNumberFormat="1" applyFont="1" applyFill="1" applyBorder="1" applyAlignment="1">
      <alignment horizontal="center" vertical="center"/>
    </xf>
    <xf numFmtId="164" fontId="14" fillId="15" borderId="135" xfId="0" applyNumberFormat="1" applyFont="1" applyFill="1" applyBorder="1" applyAlignment="1">
      <alignment horizontal="center" vertical="center"/>
    </xf>
    <xf numFmtId="164" fontId="0" fillId="0" borderId="122" xfId="0" applyNumberFormat="1" applyBorder="1" applyAlignment="1">
      <alignment horizontal="center"/>
    </xf>
    <xf numFmtId="164" fontId="0" fillId="0" borderId="123" xfId="0" applyNumberFormat="1" applyBorder="1" applyAlignment="1">
      <alignment horizontal="center"/>
    </xf>
    <xf numFmtId="0" fontId="14" fillId="26" borderId="132" xfId="0" applyFont="1" applyFill="1" applyBorder="1" applyAlignment="1">
      <alignment horizontal="center" vertical="center"/>
    </xf>
    <xf numFmtId="0" fontId="14" fillId="26" borderId="49" xfId="0" applyFont="1" applyFill="1" applyBorder="1" applyAlignment="1">
      <alignment horizontal="center" vertical="center"/>
    </xf>
    <xf numFmtId="0" fontId="14" fillId="26" borderId="56" xfId="0" applyFont="1" applyFill="1" applyBorder="1" applyAlignment="1">
      <alignment horizontal="center" vertical="center"/>
    </xf>
    <xf numFmtId="0" fontId="14" fillId="26" borderId="134" xfId="0" applyFont="1" applyFill="1" applyBorder="1" applyAlignment="1">
      <alignment horizontal="center" vertical="center"/>
    </xf>
    <xf numFmtId="0" fontId="14" fillId="26" borderId="107" xfId="0" applyFont="1" applyFill="1" applyBorder="1" applyAlignment="1">
      <alignment horizontal="center" vertical="center"/>
    </xf>
    <xf numFmtId="0" fontId="14" fillId="26" borderId="113" xfId="0" applyFont="1" applyFill="1" applyBorder="1" applyAlignment="1">
      <alignment horizontal="center" vertical="center"/>
    </xf>
    <xf numFmtId="2" fontId="34" fillId="26" borderId="119" xfId="0" applyNumberFormat="1" applyFont="1" applyFill="1" applyBorder="1" applyAlignment="1">
      <alignment horizontal="center" vertical="center"/>
    </xf>
    <xf numFmtId="0" fontId="34" fillId="26" borderId="106" xfId="0" applyFont="1" applyFill="1" applyBorder="1" applyAlignment="1">
      <alignment horizontal="center" vertical="center"/>
    </xf>
    <xf numFmtId="0" fontId="34" fillId="26" borderId="115" xfId="0" applyFont="1" applyFill="1" applyBorder="1" applyAlignment="1">
      <alignment horizontal="center" vertical="center"/>
    </xf>
    <xf numFmtId="0" fontId="34" fillId="26" borderId="3" xfId="0" applyFont="1" applyFill="1" applyBorder="1" applyAlignment="1">
      <alignment horizontal="center" vertical="center"/>
    </xf>
    <xf numFmtId="0" fontId="34" fillId="26" borderId="0" xfId="0" applyFont="1" applyFill="1" applyAlignment="1">
      <alignment horizontal="center" vertical="center"/>
    </xf>
    <xf numFmtId="0" fontId="34" fillId="26" borderId="54" xfId="0" applyFont="1" applyFill="1" applyBorder="1" applyAlignment="1">
      <alignment horizontal="center" vertical="center"/>
    </xf>
    <xf numFmtId="0" fontId="34" fillId="26" borderId="11" xfId="0" applyFont="1" applyFill="1" applyBorder="1" applyAlignment="1">
      <alignment horizontal="center" vertical="center"/>
    </xf>
    <xf numFmtId="0" fontId="34" fillId="26" borderId="7" xfId="0" applyFont="1" applyFill="1" applyBorder="1" applyAlignment="1">
      <alignment horizontal="center" vertical="center"/>
    </xf>
    <xf numFmtId="0" fontId="34" fillId="26" borderId="140" xfId="0" applyFont="1" applyFill="1" applyBorder="1" applyAlignment="1">
      <alignment horizontal="center" vertical="center"/>
    </xf>
    <xf numFmtId="0" fontId="1" fillId="16" borderId="108" xfId="0" applyFont="1" applyFill="1" applyBorder="1" applyAlignment="1">
      <alignment horizontal="left" vertical="top"/>
    </xf>
    <xf numFmtId="0" fontId="1" fillId="16" borderId="19" xfId="0" applyFont="1" applyFill="1" applyBorder="1" applyAlignment="1">
      <alignment horizontal="left" vertical="top"/>
    </xf>
    <xf numFmtId="0" fontId="1" fillId="16" borderId="109" xfId="0" applyFont="1" applyFill="1" applyBorder="1" applyAlignment="1">
      <alignment horizontal="left" vertical="top"/>
    </xf>
    <xf numFmtId="0" fontId="14" fillId="26" borderId="45" xfId="0" applyFont="1" applyFill="1" applyBorder="1" applyAlignment="1">
      <alignment horizontal="center" vertical="center"/>
    </xf>
    <xf numFmtId="0" fontId="14" fillId="26" borderId="133" xfId="0" applyFont="1" applyFill="1" applyBorder="1" applyAlignment="1">
      <alignment horizontal="center" vertical="center"/>
    </xf>
    <xf numFmtId="0" fontId="14" fillId="26" borderId="112" xfId="0" applyFont="1" applyFill="1" applyBorder="1" applyAlignment="1">
      <alignment horizontal="center" vertical="center"/>
    </xf>
    <xf numFmtId="0" fontId="14" fillId="26" borderId="135" xfId="0" applyFont="1" applyFill="1" applyBorder="1" applyAlignment="1">
      <alignment horizontal="center" vertical="center"/>
    </xf>
    <xf numFmtId="2" fontId="34" fillId="26" borderId="114" xfId="0" applyNumberFormat="1" applyFont="1" applyFill="1" applyBorder="1" applyAlignment="1">
      <alignment horizontal="center" vertical="center"/>
    </xf>
    <xf numFmtId="0" fontId="34" fillId="26" borderId="120" xfId="0" applyFont="1" applyFill="1" applyBorder="1" applyAlignment="1">
      <alignment horizontal="center" vertical="center"/>
    </xf>
    <xf numFmtId="0" fontId="34" fillId="26" borderId="46" xfId="0" applyFont="1" applyFill="1" applyBorder="1" applyAlignment="1">
      <alignment horizontal="center" vertical="center"/>
    </xf>
    <xf numFmtId="0" fontId="34" fillId="26" borderId="4" xfId="0" applyFont="1" applyFill="1" applyBorder="1" applyAlignment="1">
      <alignment horizontal="center" vertical="center"/>
    </xf>
    <xf numFmtId="0" fontId="34" fillId="26" borderId="141" xfId="0" applyFont="1" applyFill="1" applyBorder="1" applyAlignment="1">
      <alignment horizontal="center" vertical="center"/>
    </xf>
    <xf numFmtId="0" fontId="34" fillId="26" borderId="12" xfId="0" applyFont="1" applyFill="1" applyBorder="1" applyAlignment="1">
      <alignment horizontal="center" vertical="center"/>
    </xf>
    <xf numFmtId="0" fontId="14" fillId="13" borderId="45" xfId="0" applyFont="1" applyFill="1" applyBorder="1" applyAlignment="1">
      <alignment horizontal="center" vertical="center"/>
    </xf>
    <xf numFmtId="0" fontId="14" fillId="13" borderId="49" xfId="0" applyFont="1" applyFill="1" applyBorder="1" applyAlignment="1">
      <alignment horizontal="center" vertical="center"/>
    </xf>
    <xf numFmtId="0" fontId="14" fillId="13" borderId="133" xfId="0" applyFont="1" applyFill="1" applyBorder="1" applyAlignment="1">
      <alignment horizontal="center" vertical="center"/>
    </xf>
    <xf numFmtId="0" fontId="14" fillId="13" borderId="112" xfId="0" applyFont="1" applyFill="1" applyBorder="1" applyAlignment="1">
      <alignment horizontal="center" vertical="center"/>
    </xf>
    <xf numFmtId="0" fontId="14" fillId="13" borderId="107" xfId="0" applyFont="1" applyFill="1" applyBorder="1" applyAlignment="1">
      <alignment horizontal="center" vertical="center"/>
    </xf>
    <xf numFmtId="0" fontId="14" fillId="13" borderId="135" xfId="0" applyFont="1" applyFill="1" applyBorder="1" applyAlignment="1">
      <alignment horizontal="center" vertical="center"/>
    </xf>
    <xf numFmtId="0" fontId="34" fillId="13" borderId="114" xfId="0" applyFont="1" applyFill="1" applyBorder="1" applyAlignment="1">
      <alignment horizontal="center" vertical="center"/>
    </xf>
    <xf numFmtId="0" fontId="34" fillId="13" borderId="106" xfId="0" applyFont="1" applyFill="1" applyBorder="1" applyAlignment="1">
      <alignment horizontal="center" vertical="center"/>
    </xf>
    <xf numFmtId="0" fontId="34" fillId="13" borderId="120" xfId="0" applyFont="1" applyFill="1" applyBorder="1" applyAlignment="1">
      <alignment horizontal="center" vertical="center"/>
    </xf>
    <xf numFmtId="0" fontId="34" fillId="13" borderId="46" xfId="0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34" fillId="13" borderId="4" xfId="0" applyFont="1" applyFill="1" applyBorder="1" applyAlignment="1">
      <alignment horizontal="center" vertical="center"/>
    </xf>
    <xf numFmtId="0" fontId="34" fillId="13" borderId="112" xfId="0" applyFont="1" applyFill="1" applyBorder="1" applyAlignment="1">
      <alignment horizontal="center" vertical="center"/>
    </xf>
    <xf numFmtId="0" fontId="34" fillId="13" borderId="107" xfId="0" applyFont="1" applyFill="1" applyBorder="1" applyAlignment="1">
      <alignment horizontal="center" vertical="center"/>
    </xf>
    <xf numFmtId="0" fontId="34" fillId="13" borderId="135" xfId="0" applyFont="1" applyFill="1" applyBorder="1" applyAlignment="1">
      <alignment horizontal="center" vertical="center"/>
    </xf>
    <xf numFmtId="9" fontId="34" fillId="13" borderId="114" xfId="0" applyNumberFormat="1" applyFont="1" applyFill="1" applyBorder="1" applyAlignment="1">
      <alignment horizontal="center" vertical="center"/>
    </xf>
    <xf numFmtId="9" fontId="34" fillId="13" borderId="106" xfId="0" applyNumberFormat="1" applyFont="1" applyFill="1" applyBorder="1" applyAlignment="1">
      <alignment horizontal="center" vertical="center"/>
    </xf>
    <xf numFmtId="9" fontId="34" fillId="13" borderId="120" xfId="0" applyNumberFormat="1" applyFont="1" applyFill="1" applyBorder="1" applyAlignment="1">
      <alignment horizontal="center" vertical="center"/>
    </xf>
    <xf numFmtId="9" fontId="34" fillId="13" borderId="46" xfId="0" applyNumberFormat="1" applyFont="1" applyFill="1" applyBorder="1" applyAlignment="1">
      <alignment horizontal="center" vertical="center"/>
    </xf>
    <xf numFmtId="9" fontId="34" fillId="13" borderId="0" xfId="0" applyNumberFormat="1" applyFont="1" applyFill="1" applyAlignment="1">
      <alignment horizontal="center" vertical="center"/>
    </xf>
    <xf numFmtId="9" fontId="34" fillId="13" borderId="4" xfId="0" applyNumberFormat="1" applyFont="1" applyFill="1" applyBorder="1" applyAlignment="1">
      <alignment horizontal="center" vertical="center"/>
    </xf>
    <xf numFmtId="9" fontId="34" fillId="13" borderId="112" xfId="0" applyNumberFormat="1" applyFont="1" applyFill="1" applyBorder="1" applyAlignment="1">
      <alignment horizontal="center" vertical="center"/>
    </xf>
    <xf numFmtId="9" fontId="34" fillId="13" borderId="107" xfId="0" applyNumberFormat="1" applyFont="1" applyFill="1" applyBorder="1" applyAlignment="1">
      <alignment horizontal="center" vertical="center"/>
    </xf>
    <xf numFmtId="9" fontId="34" fillId="13" borderId="135" xfId="0" applyNumberFormat="1" applyFont="1" applyFill="1" applyBorder="1" applyAlignment="1">
      <alignment horizontal="center" vertical="center"/>
    </xf>
    <xf numFmtId="2" fontId="34" fillId="13" borderId="114" xfId="0" applyNumberFormat="1" applyFont="1" applyFill="1" applyBorder="1" applyAlignment="1">
      <alignment horizontal="center" vertical="center"/>
    </xf>
    <xf numFmtId="2" fontId="34" fillId="13" borderId="106" xfId="0" applyNumberFormat="1" applyFont="1" applyFill="1" applyBorder="1" applyAlignment="1">
      <alignment horizontal="center" vertical="center"/>
    </xf>
    <xf numFmtId="2" fontId="34" fillId="13" borderId="120" xfId="0" applyNumberFormat="1" applyFont="1" applyFill="1" applyBorder="1" applyAlignment="1">
      <alignment horizontal="center" vertical="center"/>
    </xf>
    <xf numFmtId="2" fontId="34" fillId="13" borderId="46" xfId="0" applyNumberFormat="1" applyFont="1" applyFill="1" applyBorder="1" applyAlignment="1">
      <alignment horizontal="center" vertical="center"/>
    </xf>
    <xf numFmtId="2" fontId="34" fillId="13" borderId="0" xfId="0" applyNumberFormat="1" applyFont="1" applyFill="1" applyAlignment="1">
      <alignment horizontal="center" vertical="center"/>
    </xf>
    <xf numFmtId="2" fontId="34" fillId="13" borderId="4" xfId="0" applyNumberFormat="1" applyFont="1" applyFill="1" applyBorder="1" applyAlignment="1">
      <alignment horizontal="center" vertical="center"/>
    </xf>
    <xf numFmtId="2" fontId="34" fillId="13" borderId="62" xfId="0" applyNumberFormat="1" applyFont="1" applyFill="1" applyBorder="1" applyAlignment="1">
      <alignment horizontal="center" vertical="center"/>
    </xf>
    <xf numFmtId="2" fontId="34" fillId="13" borderId="47" xfId="0" applyNumberFormat="1" applyFont="1" applyFill="1" applyBorder="1" applyAlignment="1">
      <alignment horizontal="center" vertical="center"/>
    </xf>
    <xf numFmtId="2" fontId="34" fillId="13" borderId="137" xfId="0" applyNumberFormat="1" applyFont="1" applyFill="1" applyBorder="1" applyAlignment="1">
      <alignment horizontal="center" vertical="center"/>
    </xf>
    <xf numFmtId="2" fontId="34" fillId="12" borderId="114" xfId="0" applyNumberFormat="1" applyFont="1" applyFill="1" applyBorder="1" applyAlignment="1">
      <alignment horizontal="center" vertical="center"/>
    </xf>
    <xf numFmtId="2" fontId="34" fillId="12" borderId="106" xfId="0" applyNumberFormat="1" applyFont="1" applyFill="1" applyBorder="1" applyAlignment="1">
      <alignment horizontal="center" vertical="center"/>
    </xf>
    <xf numFmtId="2" fontId="34" fillId="12" borderId="120" xfId="0" applyNumberFormat="1" applyFont="1" applyFill="1" applyBorder="1" applyAlignment="1">
      <alignment horizontal="center" vertical="center"/>
    </xf>
    <xf numFmtId="2" fontId="34" fillId="12" borderId="46" xfId="0" applyNumberFormat="1" applyFont="1" applyFill="1" applyBorder="1" applyAlignment="1">
      <alignment horizontal="center" vertical="center"/>
    </xf>
    <xf numFmtId="2" fontId="34" fillId="12" borderId="0" xfId="0" applyNumberFormat="1" applyFont="1" applyFill="1" applyAlignment="1">
      <alignment horizontal="center" vertical="center"/>
    </xf>
    <xf numFmtId="2" fontId="34" fillId="12" borderId="4" xfId="0" applyNumberFormat="1" applyFont="1" applyFill="1" applyBorder="1" applyAlignment="1">
      <alignment horizontal="center" vertical="center"/>
    </xf>
    <xf numFmtId="2" fontId="34" fillId="12" borderId="62" xfId="0" applyNumberFormat="1" applyFont="1" applyFill="1" applyBorder="1" applyAlignment="1">
      <alignment horizontal="center" vertical="center"/>
    </xf>
    <xf numFmtId="2" fontId="34" fillId="12" borderId="47" xfId="0" applyNumberFormat="1" applyFont="1" applyFill="1" applyBorder="1" applyAlignment="1">
      <alignment horizontal="center" vertical="center"/>
    </xf>
    <xf numFmtId="2" fontId="34" fillId="12" borderId="137" xfId="0" applyNumberFormat="1" applyFont="1" applyFill="1" applyBorder="1" applyAlignment="1">
      <alignment horizontal="center" vertical="center"/>
    </xf>
    <xf numFmtId="9" fontId="34" fillId="12" borderId="119" xfId="0" applyNumberFormat="1" applyFont="1" applyFill="1" applyBorder="1" applyAlignment="1">
      <alignment horizontal="center" vertical="center"/>
    </xf>
    <xf numFmtId="9" fontId="34" fillId="12" borderId="106" xfId="0" applyNumberFormat="1" applyFont="1" applyFill="1" applyBorder="1" applyAlignment="1">
      <alignment horizontal="center" vertical="center"/>
    </xf>
    <xf numFmtId="9" fontId="34" fillId="12" borderId="115" xfId="0" applyNumberFormat="1" applyFont="1" applyFill="1" applyBorder="1" applyAlignment="1">
      <alignment horizontal="center" vertical="center"/>
    </xf>
    <xf numFmtId="9" fontId="34" fillId="12" borderId="3" xfId="0" applyNumberFormat="1" applyFont="1" applyFill="1" applyBorder="1" applyAlignment="1">
      <alignment horizontal="center" vertical="center"/>
    </xf>
    <xf numFmtId="9" fontId="34" fillId="12" borderId="0" xfId="0" applyNumberFormat="1" applyFont="1" applyFill="1" applyAlignment="1">
      <alignment horizontal="center" vertical="center"/>
    </xf>
    <xf numFmtId="9" fontId="34" fillId="12" borderId="54" xfId="0" applyNumberFormat="1" applyFont="1" applyFill="1" applyBorder="1" applyAlignment="1">
      <alignment horizontal="center" vertical="center"/>
    </xf>
    <xf numFmtId="9" fontId="34" fillId="12" borderId="134" xfId="0" applyNumberFormat="1" applyFont="1" applyFill="1" applyBorder="1" applyAlignment="1">
      <alignment horizontal="center" vertical="center"/>
    </xf>
    <xf numFmtId="9" fontId="34" fillId="12" borderId="107" xfId="0" applyNumberFormat="1" applyFont="1" applyFill="1" applyBorder="1" applyAlignment="1">
      <alignment horizontal="center" vertical="center"/>
    </xf>
    <xf numFmtId="9" fontId="34" fillId="12" borderId="113" xfId="0" applyNumberFormat="1" applyFont="1" applyFill="1" applyBorder="1" applyAlignment="1">
      <alignment horizontal="center" vertical="center"/>
    </xf>
    <xf numFmtId="9" fontId="34" fillId="12" borderId="114" xfId="0" applyNumberFormat="1" applyFont="1" applyFill="1" applyBorder="1" applyAlignment="1">
      <alignment horizontal="center" vertical="center"/>
    </xf>
    <xf numFmtId="0" fontId="34" fillId="12" borderId="106" xfId="0" applyFont="1" applyFill="1" applyBorder="1" applyAlignment="1">
      <alignment horizontal="center" vertical="center"/>
    </xf>
    <xf numFmtId="0" fontId="34" fillId="12" borderId="120" xfId="0" applyFont="1" applyFill="1" applyBorder="1" applyAlignment="1">
      <alignment horizontal="center" vertical="center"/>
    </xf>
    <xf numFmtId="0" fontId="34" fillId="12" borderId="46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4" fillId="12" borderId="4" xfId="0" applyFont="1" applyFill="1" applyBorder="1" applyAlignment="1">
      <alignment horizontal="center" vertical="center"/>
    </xf>
    <xf numFmtId="0" fontId="34" fillId="12" borderId="116" xfId="0" applyFont="1" applyFill="1" applyBorder="1" applyAlignment="1">
      <alignment horizontal="center" vertical="center"/>
    </xf>
    <xf numFmtId="0" fontId="34" fillId="12" borderId="21" xfId="0" applyFont="1" applyFill="1" applyBorder="1" applyAlignment="1">
      <alignment horizontal="center" vertical="center"/>
    </xf>
    <xf numFmtId="0" fontId="34" fillId="12" borderId="139" xfId="0" applyFont="1" applyFill="1" applyBorder="1" applyAlignment="1">
      <alignment horizontal="center" vertical="center"/>
    </xf>
    <xf numFmtId="0" fontId="15" fillId="12" borderId="41" xfId="0" applyFont="1" applyFill="1" applyBorder="1" applyAlignment="1">
      <alignment horizontal="center"/>
    </xf>
    <xf numFmtId="0" fontId="15" fillId="12" borderId="42" xfId="0" applyFont="1" applyFill="1" applyBorder="1" applyAlignment="1">
      <alignment horizontal="center"/>
    </xf>
    <xf numFmtId="0" fontId="15" fillId="12" borderId="43" xfId="0" applyFont="1" applyFill="1" applyBorder="1" applyAlignment="1">
      <alignment horizontal="center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/>
    </xf>
    <xf numFmtId="0" fontId="15" fillId="20" borderId="9" xfId="0" applyFont="1" applyFill="1" applyBorder="1" applyAlignment="1">
      <alignment horizontal="center"/>
    </xf>
    <xf numFmtId="0" fontId="15" fillId="20" borderId="10" xfId="0" applyFont="1" applyFill="1" applyBorder="1" applyAlignment="1">
      <alignment horizontal="center"/>
    </xf>
    <xf numFmtId="0" fontId="5" fillId="0" borderId="66" xfId="0" applyFont="1" applyBorder="1" applyAlignment="1">
      <alignment horizontal="center"/>
    </xf>
    <xf numFmtId="0" fontId="5" fillId="0" borderId="149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14" fillId="24" borderId="132" xfId="0" applyFont="1" applyFill="1" applyBorder="1" applyAlignment="1">
      <alignment horizontal="center" vertical="center"/>
    </xf>
    <xf numFmtId="0" fontId="14" fillId="24" borderId="49" xfId="0" applyFont="1" applyFill="1" applyBorder="1" applyAlignment="1">
      <alignment horizontal="center" vertical="center"/>
    </xf>
    <xf numFmtId="0" fontId="14" fillId="24" borderId="56" xfId="0" applyFont="1" applyFill="1" applyBorder="1" applyAlignment="1">
      <alignment horizontal="center" vertical="center"/>
    </xf>
    <xf numFmtId="0" fontId="14" fillId="24" borderId="134" xfId="0" applyFont="1" applyFill="1" applyBorder="1" applyAlignment="1">
      <alignment horizontal="center" vertical="center"/>
    </xf>
    <xf numFmtId="0" fontId="14" fillId="24" borderId="107" xfId="0" applyFont="1" applyFill="1" applyBorder="1" applyAlignment="1">
      <alignment horizontal="center" vertical="center"/>
    </xf>
    <xf numFmtId="0" fontId="14" fillId="24" borderId="113" xfId="0" applyFont="1" applyFill="1" applyBorder="1" applyAlignment="1">
      <alignment horizontal="center" vertical="center"/>
    </xf>
    <xf numFmtId="1" fontId="34" fillId="24" borderId="119" xfId="0" applyNumberFormat="1" applyFont="1" applyFill="1" applyBorder="1" applyAlignment="1">
      <alignment horizontal="center" vertical="center"/>
    </xf>
    <xf numFmtId="1" fontId="34" fillId="24" borderId="106" xfId="0" applyNumberFormat="1" applyFont="1" applyFill="1" applyBorder="1" applyAlignment="1">
      <alignment horizontal="center" vertical="center"/>
    </xf>
    <xf numFmtId="1" fontId="34" fillId="24" borderId="115" xfId="0" applyNumberFormat="1" applyFont="1" applyFill="1" applyBorder="1" applyAlignment="1">
      <alignment horizontal="center" vertical="center"/>
    </xf>
    <xf numFmtId="1" fontId="34" fillId="24" borderId="3" xfId="0" applyNumberFormat="1" applyFont="1" applyFill="1" applyBorder="1" applyAlignment="1">
      <alignment horizontal="center" vertical="center"/>
    </xf>
    <xf numFmtId="1" fontId="34" fillId="24" borderId="0" xfId="0" applyNumberFormat="1" applyFont="1" applyFill="1" applyAlignment="1">
      <alignment horizontal="center" vertical="center"/>
    </xf>
    <xf numFmtId="1" fontId="34" fillId="24" borderId="54" xfId="0" applyNumberFormat="1" applyFont="1" applyFill="1" applyBorder="1" applyAlignment="1">
      <alignment horizontal="center" vertical="center"/>
    </xf>
    <xf numFmtId="1" fontId="34" fillId="24" borderId="11" xfId="0" applyNumberFormat="1" applyFont="1" applyFill="1" applyBorder="1" applyAlignment="1">
      <alignment horizontal="center" vertical="center"/>
    </xf>
    <xf numFmtId="1" fontId="34" fillId="24" borderId="7" xfId="0" applyNumberFormat="1" applyFont="1" applyFill="1" applyBorder="1" applyAlignment="1">
      <alignment horizontal="center" vertical="center"/>
    </xf>
    <xf numFmtId="1" fontId="34" fillId="24" borderId="140" xfId="0" applyNumberFormat="1" applyFont="1" applyFill="1" applyBorder="1" applyAlignment="1">
      <alignment horizontal="center" vertical="center"/>
    </xf>
    <xf numFmtId="0" fontId="14" fillId="24" borderId="45" xfId="0" applyFont="1" applyFill="1" applyBorder="1" applyAlignment="1">
      <alignment horizontal="center" vertical="center"/>
    </xf>
    <xf numFmtId="0" fontId="14" fillId="24" borderId="133" xfId="0" applyFont="1" applyFill="1" applyBorder="1" applyAlignment="1">
      <alignment horizontal="center" vertical="center"/>
    </xf>
    <xf numFmtId="0" fontId="14" fillId="24" borderId="112" xfId="0" applyFont="1" applyFill="1" applyBorder="1" applyAlignment="1">
      <alignment horizontal="center" vertical="center"/>
    </xf>
    <xf numFmtId="0" fontId="14" fillId="24" borderId="135" xfId="0" applyFont="1" applyFill="1" applyBorder="1" applyAlignment="1">
      <alignment horizontal="center" vertical="center"/>
    </xf>
    <xf numFmtId="1" fontId="34" fillId="24" borderId="114" xfId="0" applyNumberFormat="1" applyFont="1" applyFill="1" applyBorder="1" applyAlignment="1">
      <alignment horizontal="center" vertical="center"/>
    </xf>
    <xf numFmtId="1" fontId="34" fillId="24" borderId="120" xfId="0" applyNumberFormat="1" applyFont="1" applyFill="1" applyBorder="1" applyAlignment="1">
      <alignment horizontal="center" vertical="center"/>
    </xf>
    <xf numFmtId="1" fontId="34" fillId="24" borderId="46" xfId="0" applyNumberFormat="1" applyFont="1" applyFill="1" applyBorder="1" applyAlignment="1">
      <alignment horizontal="center" vertical="center"/>
    </xf>
    <xf numFmtId="1" fontId="34" fillId="24" borderId="4" xfId="0" applyNumberFormat="1" applyFont="1" applyFill="1" applyBorder="1" applyAlignment="1">
      <alignment horizontal="center" vertical="center"/>
    </xf>
    <xf numFmtId="1" fontId="34" fillId="24" borderId="141" xfId="0" applyNumberFormat="1" applyFont="1" applyFill="1" applyBorder="1" applyAlignment="1">
      <alignment horizontal="center" vertical="center"/>
    </xf>
    <xf numFmtId="1" fontId="34" fillId="24" borderId="12" xfId="0" applyNumberFormat="1" applyFont="1" applyFill="1" applyBorder="1" applyAlignment="1">
      <alignment horizontal="center" vertical="center"/>
    </xf>
    <xf numFmtId="0" fontId="34" fillId="22" borderId="119" xfId="0" applyFont="1" applyFill="1" applyBorder="1" applyAlignment="1">
      <alignment horizontal="center" vertical="center"/>
    </xf>
    <xf numFmtId="0" fontId="34" fillId="22" borderId="106" xfId="0" applyFont="1" applyFill="1" applyBorder="1" applyAlignment="1">
      <alignment horizontal="center" vertical="center"/>
    </xf>
    <xf numFmtId="0" fontId="34" fillId="22" borderId="115" xfId="0" applyFont="1" applyFill="1" applyBorder="1" applyAlignment="1">
      <alignment horizontal="center" vertical="center"/>
    </xf>
    <xf numFmtId="0" fontId="34" fillId="22" borderId="3" xfId="0" applyFont="1" applyFill="1" applyBorder="1" applyAlignment="1">
      <alignment horizontal="center" vertical="center"/>
    </xf>
    <xf numFmtId="0" fontId="34" fillId="22" borderId="0" xfId="0" applyFont="1" applyFill="1" applyAlignment="1">
      <alignment horizontal="center" vertical="center"/>
    </xf>
    <xf numFmtId="0" fontId="34" fillId="22" borderId="54" xfId="0" applyFont="1" applyFill="1" applyBorder="1" applyAlignment="1">
      <alignment horizontal="center" vertical="center"/>
    </xf>
    <xf numFmtId="0" fontId="34" fillId="22" borderId="136" xfId="0" applyFont="1" applyFill="1" applyBorder="1" applyAlignment="1">
      <alignment horizontal="center" vertical="center"/>
    </xf>
    <xf numFmtId="0" fontId="34" fillId="22" borderId="47" xfId="0" applyFont="1" applyFill="1" applyBorder="1" applyAlignment="1">
      <alignment horizontal="center" vertical="center"/>
    </xf>
    <xf numFmtId="0" fontId="34" fillId="22" borderId="48" xfId="0" applyFont="1" applyFill="1" applyBorder="1" applyAlignment="1">
      <alignment horizontal="center" vertical="center"/>
    </xf>
    <xf numFmtId="0" fontId="14" fillId="22" borderId="45" xfId="0" applyFont="1" applyFill="1" applyBorder="1" applyAlignment="1">
      <alignment horizontal="center" vertical="center"/>
    </xf>
    <xf numFmtId="0" fontId="14" fillId="22" borderId="49" xfId="0" applyFont="1" applyFill="1" applyBorder="1" applyAlignment="1">
      <alignment horizontal="center" vertical="center"/>
    </xf>
    <xf numFmtId="0" fontId="14" fillId="22" borderId="133" xfId="0" applyFont="1" applyFill="1" applyBorder="1" applyAlignment="1">
      <alignment horizontal="center" vertical="center"/>
    </xf>
    <xf numFmtId="0" fontId="14" fillId="22" borderId="112" xfId="0" applyFont="1" applyFill="1" applyBorder="1" applyAlignment="1">
      <alignment horizontal="center" vertical="center"/>
    </xf>
    <xf numFmtId="0" fontId="14" fillId="22" borderId="107" xfId="0" applyFont="1" applyFill="1" applyBorder="1" applyAlignment="1">
      <alignment horizontal="center" vertical="center"/>
    </xf>
    <xf numFmtId="0" fontId="14" fillId="22" borderId="135" xfId="0" applyFont="1" applyFill="1" applyBorder="1" applyAlignment="1">
      <alignment horizontal="center" vertical="center"/>
    </xf>
    <xf numFmtId="0" fontId="34" fillId="22" borderId="114" xfId="0" applyFont="1" applyFill="1" applyBorder="1" applyAlignment="1">
      <alignment horizontal="center" vertical="center"/>
    </xf>
    <xf numFmtId="0" fontId="34" fillId="22" borderId="120" xfId="0" applyFont="1" applyFill="1" applyBorder="1" applyAlignment="1">
      <alignment horizontal="center" vertical="center"/>
    </xf>
    <xf numFmtId="0" fontId="34" fillId="22" borderId="46" xfId="0" applyFont="1" applyFill="1" applyBorder="1" applyAlignment="1">
      <alignment horizontal="center" vertical="center"/>
    </xf>
    <xf numFmtId="0" fontId="34" fillId="22" borderId="4" xfId="0" applyFont="1" applyFill="1" applyBorder="1" applyAlignment="1">
      <alignment horizontal="center" vertical="center"/>
    </xf>
    <xf numFmtId="0" fontId="34" fillId="22" borderId="62" xfId="0" applyFont="1" applyFill="1" applyBorder="1" applyAlignment="1">
      <alignment horizontal="center" vertical="center"/>
    </xf>
    <xf numFmtId="0" fontId="34" fillId="22" borderId="137" xfId="0" applyFont="1" applyFill="1" applyBorder="1" applyAlignment="1">
      <alignment horizontal="center" vertical="center"/>
    </xf>
    <xf numFmtId="0" fontId="14" fillId="23" borderId="132" xfId="0" applyFont="1" applyFill="1" applyBorder="1" applyAlignment="1">
      <alignment horizontal="center" vertical="center"/>
    </xf>
    <xf numFmtId="0" fontId="14" fillId="23" borderId="49" xfId="0" applyFont="1" applyFill="1" applyBorder="1" applyAlignment="1">
      <alignment horizontal="center" vertical="center"/>
    </xf>
    <xf numFmtId="0" fontId="14" fillId="23" borderId="56" xfId="0" applyFont="1" applyFill="1" applyBorder="1" applyAlignment="1">
      <alignment horizontal="center" vertical="center"/>
    </xf>
    <xf numFmtId="0" fontId="14" fillId="23" borderId="134" xfId="0" applyFont="1" applyFill="1" applyBorder="1" applyAlignment="1">
      <alignment horizontal="center" vertical="center"/>
    </xf>
    <xf numFmtId="0" fontId="14" fillId="23" borderId="107" xfId="0" applyFont="1" applyFill="1" applyBorder="1" applyAlignment="1">
      <alignment horizontal="center" vertical="center"/>
    </xf>
    <xf numFmtId="0" fontId="14" fillId="23" borderId="113" xfId="0" applyFont="1" applyFill="1" applyBorder="1" applyAlignment="1">
      <alignment horizontal="center" vertical="center"/>
    </xf>
    <xf numFmtId="0" fontId="34" fillId="23" borderId="119" xfId="0" applyFont="1" applyFill="1" applyBorder="1" applyAlignment="1">
      <alignment horizontal="center" vertical="center"/>
    </xf>
    <xf numFmtId="0" fontId="34" fillId="23" borderId="106" xfId="0" applyFont="1" applyFill="1" applyBorder="1" applyAlignment="1">
      <alignment horizontal="center" vertical="center"/>
    </xf>
    <xf numFmtId="0" fontId="34" fillId="23" borderId="115" xfId="0" applyFont="1" applyFill="1" applyBorder="1" applyAlignment="1">
      <alignment horizontal="center" vertical="center"/>
    </xf>
    <xf numFmtId="0" fontId="34" fillId="23" borderId="3" xfId="0" applyFont="1" applyFill="1" applyBorder="1" applyAlignment="1">
      <alignment horizontal="center" vertical="center"/>
    </xf>
    <xf numFmtId="0" fontId="34" fillId="23" borderId="0" xfId="0" applyFont="1" applyFill="1" applyAlignment="1">
      <alignment horizontal="center" vertical="center"/>
    </xf>
    <xf numFmtId="0" fontId="34" fillId="23" borderId="54" xfId="0" applyFont="1" applyFill="1" applyBorder="1" applyAlignment="1">
      <alignment horizontal="center" vertical="center"/>
    </xf>
    <xf numFmtId="0" fontId="34" fillId="23" borderId="136" xfId="0" applyFont="1" applyFill="1" applyBorder="1" applyAlignment="1">
      <alignment horizontal="center" vertical="center"/>
    </xf>
    <xf numFmtId="0" fontId="34" fillId="23" borderId="47" xfId="0" applyFont="1" applyFill="1" applyBorder="1" applyAlignment="1">
      <alignment horizontal="center" vertical="center"/>
    </xf>
    <xf numFmtId="0" fontId="34" fillId="23" borderId="48" xfId="0" applyFont="1" applyFill="1" applyBorder="1" applyAlignment="1">
      <alignment horizontal="center" vertical="center"/>
    </xf>
    <xf numFmtId="0" fontId="14" fillId="23" borderId="45" xfId="0" applyFont="1" applyFill="1" applyBorder="1" applyAlignment="1">
      <alignment horizontal="center" vertical="center"/>
    </xf>
    <xf numFmtId="0" fontId="14" fillId="23" borderId="133" xfId="0" applyFont="1" applyFill="1" applyBorder="1" applyAlignment="1">
      <alignment horizontal="center" vertical="center"/>
    </xf>
    <xf numFmtId="0" fontId="14" fillId="23" borderId="112" xfId="0" applyFont="1" applyFill="1" applyBorder="1" applyAlignment="1">
      <alignment horizontal="center" vertical="center"/>
    </xf>
    <xf numFmtId="0" fontId="14" fillId="23" borderId="135" xfId="0" applyFont="1" applyFill="1" applyBorder="1" applyAlignment="1">
      <alignment horizontal="center" vertical="center"/>
    </xf>
    <xf numFmtId="0" fontId="34" fillId="23" borderId="114" xfId="0" applyFont="1" applyFill="1" applyBorder="1" applyAlignment="1">
      <alignment horizontal="center" vertical="center"/>
    </xf>
    <xf numFmtId="0" fontId="34" fillId="23" borderId="120" xfId="0" applyFont="1" applyFill="1" applyBorder="1" applyAlignment="1">
      <alignment horizontal="center" vertical="center"/>
    </xf>
    <xf numFmtId="0" fontId="34" fillId="23" borderId="46" xfId="0" applyFont="1" applyFill="1" applyBorder="1" applyAlignment="1">
      <alignment horizontal="center" vertical="center"/>
    </xf>
    <xf numFmtId="0" fontId="34" fillId="23" borderId="4" xfId="0" applyFont="1" applyFill="1" applyBorder="1" applyAlignment="1">
      <alignment horizontal="center" vertical="center"/>
    </xf>
    <xf numFmtId="0" fontId="34" fillId="23" borderId="62" xfId="0" applyFont="1" applyFill="1" applyBorder="1" applyAlignment="1">
      <alignment horizontal="center" vertical="center"/>
    </xf>
    <xf numFmtId="0" fontId="34" fillId="23" borderId="137" xfId="0" applyFont="1" applyFill="1" applyBorder="1" applyAlignment="1">
      <alignment horizontal="center" vertical="center"/>
    </xf>
    <xf numFmtId="0" fontId="14" fillId="22" borderId="8" xfId="0" applyFont="1" applyFill="1" applyBorder="1" applyAlignment="1">
      <alignment horizontal="center" vertical="center"/>
    </xf>
    <xf numFmtId="0" fontId="14" fillId="22" borderId="9" xfId="0" applyFont="1" applyFill="1" applyBorder="1" applyAlignment="1">
      <alignment horizontal="center" vertical="center"/>
    </xf>
    <xf numFmtId="0" fontId="14" fillId="22" borderId="142" xfId="0" applyFont="1" applyFill="1" applyBorder="1" applyAlignment="1">
      <alignment horizontal="center" vertical="center"/>
    </xf>
    <xf numFmtId="0" fontId="14" fillId="22" borderId="134" xfId="0" applyFont="1" applyFill="1" applyBorder="1" applyAlignment="1">
      <alignment horizontal="center" vertical="center"/>
    </xf>
    <xf numFmtId="0" fontId="14" fillId="22" borderId="113" xfId="0" applyFont="1" applyFill="1" applyBorder="1" applyAlignment="1">
      <alignment horizontal="center" vertical="center"/>
    </xf>
    <xf numFmtId="0" fontId="14" fillId="22" borderId="143" xfId="0" applyFont="1" applyFill="1" applyBorder="1" applyAlignment="1">
      <alignment horizontal="center" vertical="center"/>
    </xf>
    <xf numFmtId="0" fontId="14" fillId="22" borderId="10" xfId="0" applyFont="1" applyFill="1" applyBorder="1" applyAlignment="1">
      <alignment horizontal="center" vertical="center"/>
    </xf>
    <xf numFmtId="2" fontId="34" fillId="12" borderId="119" xfId="0" applyNumberFormat="1" applyFont="1" applyFill="1" applyBorder="1" applyAlignment="1">
      <alignment horizontal="center" vertical="center"/>
    </xf>
    <xf numFmtId="2" fontId="34" fillId="12" borderId="115" xfId="0" applyNumberFormat="1" applyFont="1" applyFill="1" applyBorder="1" applyAlignment="1">
      <alignment horizontal="center" vertical="center"/>
    </xf>
    <xf numFmtId="2" fontId="34" fillId="12" borderId="3" xfId="0" applyNumberFormat="1" applyFont="1" applyFill="1" applyBorder="1" applyAlignment="1">
      <alignment horizontal="center" vertical="center"/>
    </xf>
    <xf numFmtId="2" fontId="34" fillId="12" borderId="54" xfId="0" applyNumberFormat="1" applyFont="1" applyFill="1" applyBorder="1" applyAlignment="1">
      <alignment horizontal="center" vertical="center"/>
    </xf>
    <xf numFmtId="2" fontId="34" fillId="12" borderId="136" xfId="0" applyNumberFormat="1" applyFont="1" applyFill="1" applyBorder="1" applyAlignment="1">
      <alignment horizontal="center" vertical="center"/>
    </xf>
    <xf numFmtId="2" fontId="34" fillId="12" borderId="48" xfId="0" applyNumberFormat="1" applyFont="1" applyFill="1" applyBorder="1" applyAlignment="1">
      <alignment horizontal="center" vertical="center"/>
    </xf>
    <xf numFmtId="0" fontId="14" fillId="22" borderId="132" xfId="0" applyFont="1" applyFill="1" applyBorder="1" applyAlignment="1">
      <alignment horizontal="center" vertical="center"/>
    </xf>
    <xf numFmtId="0" fontId="14" fillId="22" borderId="56" xfId="0" applyFont="1" applyFill="1" applyBorder="1" applyAlignment="1">
      <alignment horizontal="center" vertical="center"/>
    </xf>
    <xf numFmtId="0" fontId="14" fillId="13" borderId="132" xfId="0" applyFont="1" applyFill="1" applyBorder="1" applyAlignment="1">
      <alignment horizontal="center" vertical="center"/>
    </xf>
    <xf numFmtId="0" fontId="14" fillId="13" borderId="56" xfId="0" applyFont="1" applyFill="1" applyBorder="1" applyAlignment="1">
      <alignment horizontal="center" vertical="center"/>
    </xf>
    <xf numFmtId="0" fontId="14" fillId="13" borderId="134" xfId="0" applyFont="1" applyFill="1" applyBorder="1" applyAlignment="1">
      <alignment horizontal="center" vertical="center"/>
    </xf>
    <xf numFmtId="0" fontId="14" fillId="13" borderId="113" xfId="0" applyFont="1" applyFill="1" applyBorder="1" applyAlignment="1">
      <alignment horizontal="center" vertical="center"/>
    </xf>
    <xf numFmtId="0" fontId="34" fillId="13" borderId="119" xfId="0" applyFont="1" applyFill="1" applyBorder="1" applyAlignment="1">
      <alignment horizontal="center" vertical="center"/>
    </xf>
    <xf numFmtId="0" fontId="34" fillId="13" borderId="115" xfId="0" applyFont="1" applyFill="1" applyBorder="1" applyAlignment="1">
      <alignment horizontal="center" vertical="center"/>
    </xf>
    <xf numFmtId="0" fontId="34" fillId="13" borderId="3" xfId="0" applyFont="1" applyFill="1" applyBorder="1" applyAlignment="1">
      <alignment horizontal="center" vertical="center"/>
    </xf>
    <xf numFmtId="0" fontId="34" fillId="13" borderId="54" xfId="0" applyFont="1" applyFill="1" applyBorder="1" applyAlignment="1">
      <alignment horizontal="center" vertical="center"/>
    </xf>
    <xf numFmtId="0" fontId="34" fillId="13" borderId="134" xfId="0" applyFont="1" applyFill="1" applyBorder="1" applyAlignment="1">
      <alignment horizontal="center" vertical="center"/>
    </xf>
    <xf numFmtId="0" fontId="34" fillId="13" borderId="113" xfId="0" applyFont="1" applyFill="1" applyBorder="1" applyAlignment="1">
      <alignment horizontal="center" vertical="center"/>
    </xf>
    <xf numFmtId="164" fontId="14" fillId="15" borderId="132" xfId="0" applyNumberFormat="1" applyFont="1" applyFill="1" applyBorder="1" applyAlignment="1">
      <alignment horizontal="center" vertical="center"/>
    </xf>
    <xf numFmtId="164" fontId="14" fillId="15" borderId="56" xfId="0" applyNumberFormat="1" applyFont="1" applyFill="1" applyBorder="1" applyAlignment="1">
      <alignment horizontal="center" vertical="center"/>
    </xf>
    <xf numFmtId="164" fontId="14" fillId="15" borderId="134" xfId="0" applyNumberFormat="1" applyFont="1" applyFill="1" applyBorder="1" applyAlignment="1">
      <alignment horizontal="center" vertical="center"/>
    </xf>
    <xf numFmtId="164" fontId="14" fillId="15" borderId="113" xfId="0" applyNumberFormat="1" applyFont="1" applyFill="1" applyBorder="1" applyAlignment="1">
      <alignment horizontal="center" vertical="center"/>
    </xf>
    <xf numFmtId="164" fontId="34" fillId="15" borderId="119" xfId="0" applyNumberFormat="1" applyFont="1" applyFill="1" applyBorder="1" applyAlignment="1">
      <alignment horizontal="center" vertical="center"/>
    </xf>
    <xf numFmtId="164" fontId="34" fillId="15" borderId="115" xfId="0" applyNumberFormat="1" applyFont="1" applyFill="1" applyBorder="1" applyAlignment="1">
      <alignment horizontal="center" vertical="center"/>
    </xf>
    <xf numFmtId="164" fontId="34" fillId="15" borderId="3" xfId="0" applyNumberFormat="1" applyFont="1" applyFill="1" applyBorder="1" applyAlignment="1">
      <alignment horizontal="center" vertical="center"/>
    </xf>
    <xf numFmtId="164" fontId="34" fillId="15" borderId="54" xfId="0" applyNumberFormat="1" applyFont="1" applyFill="1" applyBorder="1" applyAlignment="1">
      <alignment horizontal="center" vertical="center"/>
    </xf>
    <xf numFmtId="164" fontId="34" fillId="15" borderId="136" xfId="0" applyNumberFormat="1" applyFont="1" applyFill="1" applyBorder="1" applyAlignment="1">
      <alignment horizontal="center" vertical="center"/>
    </xf>
    <xf numFmtId="164" fontId="34" fillId="15" borderId="48" xfId="0" applyNumberFormat="1" applyFont="1" applyFill="1" applyBorder="1" applyAlignment="1">
      <alignment horizontal="center" vertical="center"/>
    </xf>
    <xf numFmtId="0" fontId="15" fillId="12" borderId="121" xfId="0" applyFont="1" applyFill="1" applyBorder="1" applyAlignment="1">
      <alignment horizontal="center"/>
    </xf>
    <xf numFmtId="0" fontId="15" fillId="12" borderId="122" xfId="0" applyFont="1" applyFill="1" applyBorder="1" applyAlignment="1">
      <alignment horizontal="center"/>
    </xf>
    <xf numFmtId="0" fontId="15" fillId="12" borderId="123" xfId="0" applyFont="1" applyFill="1" applyBorder="1" applyAlignment="1">
      <alignment horizontal="center"/>
    </xf>
    <xf numFmtId="164" fontId="34" fillId="15" borderId="11" xfId="0" applyNumberFormat="1" applyFont="1" applyFill="1" applyBorder="1" applyAlignment="1">
      <alignment horizontal="center" vertical="center"/>
    </xf>
    <xf numFmtId="164" fontId="34" fillId="15" borderId="7" xfId="0" applyNumberFormat="1" applyFont="1" applyFill="1" applyBorder="1" applyAlignment="1">
      <alignment horizontal="center" vertical="center"/>
    </xf>
    <xf numFmtId="164" fontId="34" fillId="15" borderId="140" xfId="0" applyNumberFormat="1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horizontal="center" vertical="center"/>
    </xf>
    <xf numFmtId="0" fontId="14" fillId="15" borderId="9" xfId="0" applyFont="1" applyFill="1" applyBorder="1" applyAlignment="1">
      <alignment horizontal="center" vertical="center"/>
    </xf>
    <xf numFmtId="0" fontId="14" fillId="15" borderId="142" xfId="0" applyFont="1" applyFill="1" applyBorder="1" applyAlignment="1">
      <alignment horizontal="center" vertical="center"/>
    </xf>
    <xf numFmtId="0" fontId="14" fillId="15" borderId="134" xfId="0" applyFont="1" applyFill="1" applyBorder="1" applyAlignment="1">
      <alignment horizontal="center" vertical="center"/>
    </xf>
    <xf numFmtId="0" fontId="14" fillId="15" borderId="107" xfId="0" applyFont="1" applyFill="1" applyBorder="1" applyAlignment="1">
      <alignment horizontal="center" vertical="center"/>
    </xf>
    <xf numFmtId="0" fontId="14" fillId="15" borderId="113" xfId="0" applyFont="1" applyFill="1" applyBorder="1" applyAlignment="1">
      <alignment horizontal="center" vertical="center"/>
    </xf>
    <xf numFmtId="9" fontId="34" fillId="13" borderId="119" xfId="0" applyNumberFormat="1" applyFont="1" applyFill="1" applyBorder="1" applyAlignment="1">
      <alignment horizontal="center" vertical="center"/>
    </xf>
    <xf numFmtId="9" fontId="34" fillId="13" borderId="115" xfId="0" applyNumberFormat="1" applyFont="1" applyFill="1" applyBorder="1" applyAlignment="1">
      <alignment horizontal="center" vertical="center"/>
    </xf>
    <xf numFmtId="9" fontId="34" fillId="13" borderId="3" xfId="0" applyNumberFormat="1" applyFont="1" applyFill="1" applyBorder="1" applyAlignment="1">
      <alignment horizontal="center" vertical="center"/>
    </xf>
    <xf numFmtId="9" fontId="34" fillId="13" borderId="54" xfId="0" applyNumberFormat="1" applyFont="1" applyFill="1" applyBorder="1" applyAlignment="1">
      <alignment horizontal="center" vertical="center"/>
    </xf>
    <xf numFmtId="9" fontId="34" fillId="13" borderId="134" xfId="0" applyNumberFormat="1" applyFont="1" applyFill="1" applyBorder="1" applyAlignment="1">
      <alignment horizontal="center" vertical="center"/>
    </xf>
    <xf numFmtId="9" fontId="34" fillId="13" borderId="113" xfId="0" applyNumberFormat="1" applyFont="1" applyFill="1" applyBorder="1" applyAlignment="1">
      <alignment horizontal="center" vertical="center"/>
    </xf>
    <xf numFmtId="2" fontId="34" fillId="13" borderId="119" xfId="0" applyNumberFormat="1" applyFont="1" applyFill="1" applyBorder="1" applyAlignment="1">
      <alignment horizontal="center" vertical="center"/>
    </xf>
    <xf numFmtId="2" fontId="34" fillId="13" borderId="115" xfId="0" applyNumberFormat="1" applyFont="1" applyFill="1" applyBorder="1" applyAlignment="1">
      <alignment horizontal="center" vertical="center"/>
    </xf>
    <xf numFmtId="2" fontId="34" fillId="13" borderId="3" xfId="0" applyNumberFormat="1" applyFont="1" applyFill="1" applyBorder="1" applyAlignment="1">
      <alignment horizontal="center" vertical="center"/>
    </xf>
    <xf numFmtId="2" fontId="34" fillId="13" borderId="54" xfId="0" applyNumberFormat="1" applyFont="1" applyFill="1" applyBorder="1" applyAlignment="1">
      <alignment horizontal="center" vertical="center"/>
    </xf>
    <xf numFmtId="2" fontId="34" fillId="13" borderId="136" xfId="0" applyNumberFormat="1" applyFont="1" applyFill="1" applyBorder="1" applyAlignment="1">
      <alignment horizontal="center" vertical="center"/>
    </xf>
    <xf numFmtId="2" fontId="34" fillId="13" borderId="48" xfId="0" applyNumberFormat="1" applyFont="1" applyFill="1" applyBorder="1" applyAlignment="1">
      <alignment horizontal="center" vertical="center"/>
    </xf>
    <xf numFmtId="2" fontId="34" fillId="21" borderId="119" xfId="0" applyNumberFormat="1" applyFont="1" applyFill="1" applyBorder="1" applyAlignment="1">
      <alignment horizontal="center" vertical="center"/>
    </xf>
    <xf numFmtId="2" fontId="34" fillId="21" borderId="106" xfId="0" applyNumberFormat="1" applyFont="1" applyFill="1" applyBorder="1" applyAlignment="1">
      <alignment horizontal="center" vertical="center"/>
    </xf>
    <xf numFmtId="2" fontId="34" fillId="21" borderId="115" xfId="0" applyNumberFormat="1" applyFont="1" applyFill="1" applyBorder="1" applyAlignment="1">
      <alignment horizontal="center" vertical="center"/>
    </xf>
    <xf numFmtId="2" fontId="34" fillId="21" borderId="3" xfId="0" applyNumberFormat="1" applyFont="1" applyFill="1" applyBorder="1" applyAlignment="1">
      <alignment horizontal="center" vertical="center"/>
    </xf>
    <xf numFmtId="2" fontId="34" fillId="21" borderId="0" xfId="0" applyNumberFormat="1" applyFont="1" applyFill="1" applyAlignment="1">
      <alignment horizontal="center" vertical="center"/>
    </xf>
    <xf numFmtId="2" fontId="34" fillId="21" borderId="54" xfId="0" applyNumberFormat="1" applyFont="1" applyFill="1" applyBorder="1" applyAlignment="1">
      <alignment horizontal="center" vertical="center"/>
    </xf>
    <xf numFmtId="2" fontId="34" fillId="21" borderId="136" xfId="0" applyNumberFormat="1" applyFont="1" applyFill="1" applyBorder="1" applyAlignment="1">
      <alignment horizontal="center" vertical="center"/>
    </xf>
    <xf numFmtId="2" fontId="34" fillId="21" borderId="47" xfId="0" applyNumberFormat="1" applyFont="1" applyFill="1" applyBorder="1" applyAlignment="1">
      <alignment horizontal="center" vertical="center"/>
    </xf>
    <xf numFmtId="2" fontId="34" fillId="21" borderId="48" xfId="0" applyNumberFormat="1" applyFont="1" applyFill="1" applyBorder="1" applyAlignment="1">
      <alignment horizontal="center" vertical="center"/>
    </xf>
    <xf numFmtId="2" fontId="34" fillId="21" borderId="114" xfId="0" applyNumberFormat="1" applyFont="1" applyFill="1" applyBorder="1" applyAlignment="1">
      <alignment horizontal="center" vertical="center"/>
    </xf>
    <xf numFmtId="2" fontId="34" fillId="21" borderId="120" xfId="0" applyNumberFormat="1" applyFont="1" applyFill="1" applyBorder="1" applyAlignment="1">
      <alignment horizontal="center" vertical="center"/>
    </xf>
    <xf numFmtId="2" fontId="34" fillId="21" borderId="46" xfId="0" applyNumberFormat="1" applyFont="1" applyFill="1" applyBorder="1" applyAlignment="1">
      <alignment horizontal="center" vertical="center"/>
    </xf>
    <xf numFmtId="2" fontId="34" fillId="21" borderId="4" xfId="0" applyNumberFormat="1" applyFont="1" applyFill="1" applyBorder="1" applyAlignment="1">
      <alignment horizontal="center" vertical="center"/>
    </xf>
    <xf numFmtId="2" fontId="34" fillId="21" borderId="62" xfId="0" applyNumberFormat="1" applyFont="1" applyFill="1" applyBorder="1" applyAlignment="1">
      <alignment horizontal="center" vertical="center"/>
    </xf>
    <xf numFmtId="2" fontId="34" fillId="21" borderId="137" xfId="0" applyNumberFormat="1" applyFont="1" applyFill="1" applyBorder="1" applyAlignment="1">
      <alignment horizontal="center" vertical="center"/>
    </xf>
    <xf numFmtId="0" fontId="14" fillId="12" borderId="132" xfId="0" applyFont="1" applyFill="1" applyBorder="1" applyAlignment="1">
      <alignment horizontal="center" vertical="center"/>
    </xf>
    <xf numFmtId="0" fontId="14" fillId="12" borderId="49" xfId="0" applyFont="1" applyFill="1" applyBorder="1" applyAlignment="1">
      <alignment horizontal="center" vertical="center"/>
    </xf>
    <xf numFmtId="0" fontId="14" fillId="12" borderId="56" xfId="0" applyFont="1" applyFill="1" applyBorder="1" applyAlignment="1">
      <alignment horizontal="center" vertical="center"/>
    </xf>
    <xf numFmtId="0" fontId="14" fillId="12" borderId="134" xfId="0" applyFont="1" applyFill="1" applyBorder="1" applyAlignment="1">
      <alignment horizontal="center" vertical="center"/>
    </xf>
    <xf numFmtId="0" fontId="14" fillId="12" borderId="107" xfId="0" applyFont="1" applyFill="1" applyBorder="1" applyAlignment="1">
      <alignment horizontal="center" vertical="center"/>
    </xf>
    <xf numFmtId="0" fontId="14" fillId="12" borderId="113" xfId="0" applyFont="1" applyFill="1" applyBorder="1" applyAlignment="1">
      <alignment horizontal="center" vertical="center"/>
    </xf>
    <xf numFmtId="0" fontId="34" fillId="12" borderId="119" xfId="0" applyFont="1" applyFill="1" applyBorder="1" applyAlignment="1">
      <alignment horizontal="center" vertical="center"/>
    </xf>
    <xf numFmtId="0" fontId="34" fillId="12" borderId="1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34" fillId="12" borderId="54" xfId="0" applyFont="1" applyFill="1" applyBorder="1" applyAlignment="1">
      <alignment horizontal="center" vertical="center"/>
    </xf>
    <xf numFmtId="0" fontId="34" fillId="12" borderId="134" xfId="0" applyFont="1" applyFill="1" applyBorder="1" applyAlignment="1">
      <alignment horizontal="center" vertical="center"/>
    </xf>
    <xf numFmtId="0" fontId="34" fillId="12" borderId="107" xfId="0" applyFont="1" applyFill="1" applyBorder="1" applyAlignment="1">
      <alignment horizontal="center" vertical="center"/>
    </xf>
    <xf numFmtId="0" fontId="34" fillId="12" borderId="113" xfId="0" applyFont="1" applyFill="1" applyBorder="1" applyAlignment="1">
      <alignment horizontal="center" vertical="center"/>
    </xf>
    <xf numFmtId="0" fontId="14" fillId="12" borderId="45" xfId="0" applyFont="1" applyFill="1" applyBorder="1" applyAlignment="1">
      <alignment horizontal="center" vertical="center"/>
    </xf>
    <xf numFmtId="0" fontId="14" fillId="12" borderId="133" xfId="0" applyFont="1" applyFill="1" applyBorder="1" applyAlignment="1">
      <alignment horizontal="center" vertical="center"/>
    </xf>
    <xf numFmtId="0" fontId="14" fillId="12" borderId="112" xfId="0" applyFont="1" applyFill="1" applyBorder="1" applyAlignment="1">
      <alignment horizontal="center" vertical="center"/>
    </xf>
    <xf numFmtId="0" fontId="14" fillId="12" borderId="135" xfId="0" applyFont="1" applyFill="1" applyBorder="1" applyAlignment="1">
      <alignment horizontal="center" vertical="center"/>
    </xf>
    <xf numFmtId="0" fontId="34" fillId="12" borderId="114" xfId="0" applyFont="1" applyFill="1" applyBorder="1" applyAlignment="1">
      <alignment horizontal="center" vertical="center"/>
    </xf>
    <xf numFmtId="164" fontId="34" fillId="15" borderId="141" xfId="0" applyNumberFormat="1" applyFont="1" applyFill="1" applyBorder="1" applyAlignment="1">
      <alignment horizontal="center" vertical="center"/>
    </xf>
    <xf numFmtId="164" fontId="34" fillId="15" borderId="12" xfId="0" applyNumberFormat="1" applyFont="1" applyFill="1" applyBorder="1" applyAlignment="1">
      <alignment horizontal="center" vertical="center"/>
    </xf>
    <xf numFmtId="0" fontId="14" fillId="15" borderId="143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4" fillId="15" borderId="112" xfId="0" applyFont="1" applyFill="1" applyBorder="1" applyAlignment="1">
      <alignment horizontal="center" vertical="center"/>
    </xf>
    <xf numFmtId="0" fontId="14" fillId="15" borderId="135" xfId="0" applyFont="1" applyFill="1" applyBorder="1" applyAlignment="1">
      <alignment horizontal="center" vertical="center"/>
    </xf>
    <xf numFmtId="164" fontId="0" fillId="0" borderId="121" xfId="0" applyNumberForma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30" fillId="2" borderId="57" xfId="0" applyFont="1" applyFill="1" applyBorder="1" applyAlignment="1">
      <alignment horizontal="center"/>
    </xf>
    <xf numFmtId="0" fontId="30" fillId="2" borderId="44" xfId="0" applyFont="1" applyFill="1" applyBorder="1" applyAlignment="1">
      <alignment horizontal="center"/>
    </xf>
    <xf numFmtId="0" fontId="30" fillId="2" borderId="65" xfId="0" applyFont="1" applyFill="1" applyBorder="1" applyAlignment="1">
      <alignment horizontal="center"/>
    </xf>
    <xf numFmtId="0" fontId="0" fillId="4" borderId="45" xfId="0" applyFill="1" applyBorder="1" applyAlignment="1">
      <alignment horizontal="left" wrapText="1"/>
    </xf>
    <xf numFmtId="0" fontId="0" fillId="4" borderId="49" xfId="0" applyFill="1" applyBorder="1" applyAlignment="1">
      <alignment horizontal="left" wrapText="1"/>
    </xf>
    <xf numFmtId="0" fontId="0" fillId="4" borderId="56" xfId="0" applyFill="1" applyBorder="1" applyAlignment="1">
      <alignment horizontal="left" wrapText="1"/>
    </xf>
    <xf numFmtId="0" fontId="0" fillId="4" borderId="46" xfId="0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4" borderId="54" xfId="0" applyFill="1" applyBorder="1" applyAlignment="1">
      <alignment horizontal="left" wrapText="1"/>
    </xf>
    <xf numFmtId="0" fontId="0" fillId="4" borderId="62" xfId="0" applyFill="1" applyBorder="1" applyAlignment="1">
      <alignment horizontal="left" wrapText="1"/>
    </xf>
    <xf numFmtId="0" fontId="0" fillId="4" borderId="47" xfId="0" applyFill="1" applyBorder="1" applyAlignment="1">
      <alignment horizontal="left" wrapText="1"/>
    </xf>
    <xf numFmtId="0" fontId="0" fillId="4" borderId="48" xfId="0" applyFill="1" applyBorder="1" applyAlignment="1">
      <alignment horizontal="left" wrapText="1"/>
    </xf>
    <xf numFmtId="0" fontId="1" fillId="0" borderId="45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16" borderId="55" xfId="0" applyFont="1" applyFill="1" applyBorder="1" applyAlignment="1">
      <alignment horizontal="left" vertical="top"/>
    </xf>
    <xf numFmtId="0" fontId="1" fillId="16" borderId="53" xfId="0" applyFont="1" applyFill="1" applyBorder="1" applyAlignment="1">
      <alignment horizontal="left" vertical="top"/>
    </xf>
    <xf numFmtId="0" fontId="1" fillId="16" borderId="64" xfId="0" applyFont="1" applyFill="1" applyBorder="1" applyAlignment="1">
      <alignment horizontal="left" vertical="top"/>
    </xf>
    <xf numFmtId="0" fontId="1" fillId="16" borderId="57" xfId="0" applyFont="1" applyFill="1" applyBorder="1" applyAlignment="1">
      <alignment horizontal="left"/>
    </xf>
    <xf numFmtId="0" fontId="1" fillId="16" borderId="44" xfId="0" applyFont="1" applyFill="1" applyBorder="1" applyAlignment="1">
      <alignment horizontal="left"/>
    </xf>
    <xf numFmtId="0" fontId="1" fillId="16" borderId="65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3" fillId="2" borderId="23" xfId="0" applyFont="1" applyFill="1" applyBorder="1" applyAlignment="1">
      <alignment horizontal="left"/>
    </xf>
    <xf numFmtId="0" fontId="13" fillId="2" borderId="72" xfId="0" applyFont="1" applyFill="1" applyBorder="1" applyAlignment="1">
      <alignment horizontal="left"/>
    </xf>
    <xf numFmtId="9" fontId="4" fillId="2" borderId="68" xfId="2" applyFont="1" applyFill="1" applyBorder="1" applyAlignment="1">
      <alignment horizontal="center"/>
    </xf>
    <xf numFmtId="9" fontId="4" fillId="2" borderId="69" xfId="2" applyFont="1" applyFill="1" applyBorder="1" applyAlignment="1">
      <alignment horizontal="center"/>
    </xf>
    <xf numFmtId="9" fontId="4" fillId="2" borderId="74" xfId="2" applyFont="1" applyFill="1" applyBorder="1" applyAlignment="1">
      <alignment horizontal="center"/>
    </xf>
    <xf numFmtId="9" fontId="4" fillId="2" borderId="70" xfId="2" applyFont="1" applyFill="1" applyBorder="1" applyAlignment="1">
      <alignment horizontal="center"/>
    </xf>
    <xf numFmtId="9" fontId="4" fillId="2" borderId="0" xfId="2" applyFont="1" applyFill="1" applyBorder="1" applyAlignment="1">
      <alignment horizontal="center"/>
    </xf>
    <xf numFmtId="9" fontId="4" fillId="2" borderId="27" xfId="2" applyFont="1" applyFill="1" applyBorder="1" applyAlignment="1">
      <alignment horizontal="center"/>
    </xf>
    <xf numFmtId="9" fontId="4" fillId="2" borderId="71" xfId="2" applyFont="1" applyFill="1" applyBorder="1" applyAlignment="1">
      <alignment horizontal="center"/>
    </xf>
    <xf numFmtId="9" fontId="4" fillId="2" borderId="21" xfId="2" applyFont="1" applyFill="1" applyBorder="1" applyAlignment="1">
      <alignment horizontal="center"/>
    </xf>
    <xf numFmtId="9" fontId="4" fillId="2" borderId="75" xfId="2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1" fillId="2" borderId="9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" fillId="4" borderId="103" xfId="0" applyFont="1" applyFill="1" applyBorder="1" applyAlignment="1">
      <alignment horizontal="center" vertical="center" wrapText="1"/>
    </xf>
    <xf numFmtId="0" fontId="1" fillId="0" borderId="66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4" fillId="0" borderId="44" xfId="0" applyFont="1" applyBorder="1" applyAlignment="1">
      <alignment horizontal="center" vertical="center"/>
    </xf>
    <xf numFmtId="0" fontId="1" fillId="9" borderId="44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5" xfId="0" applyBorder="1" applyAlignment="1">
      <alignment horizontal="center"/>
    </xf>
  </cellXfs>
  <cellStyles count="4">
    <cellStyle name="Hyperlink" xfId="1" builtinId="8"/>
    <cellStyle name="Normal" xfId="0" builtinId="0"/>
    <cellStyle name="Normale 2" xfId="3" xr:uid="{425EAA60-A25B-AA43-9BA8-1FB1CE58D0AE}"/>
    <cellStyle name="Per cent" xfId="2" builtinId="5"/>
  </cellStyles>
  <dxfs count="60">
    <dxf>
      <font>
        <b/>
        <i val="0"/>
        <color auto="1"/>
      </font>
      <fill>
        <patternFill>
          <fgColor auto="1"/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fgColor auto="1"/>
          <bgColor theme="5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CCCC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CB1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1" tint="0.499984740745262"/>
        </right>
        <top/>
        <bottom style="medium">
          <color rgb="FF666666"/>
        </bottom>
      </border>
    </dxf>
    <dxf>
      <border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CCCC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CB1FF"/>
      <color rgb="FFF69A86"/>
      <color rgb="FFFF988A"/>
      <color rgb="FF002C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0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1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2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3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B33-6A4B-941E-63B779CDA2F0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6B33-6A4B-941E-63B779CDA2F0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B33-6A4B-941E-63B779CDA2F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Proteine</a:t>
                    </a:r>
                  </a:p>
                  <a:p>
                    <a:fld id="{47DA0E95-496A-344A-B0FB-86F75C21F1BB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6B33-6A4B-941E-63B779CDA2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Carbo</a:t>
                    </a:r>
                  </a:p>
                  <a:p>
                    <a:fld id="{46287D88-889A-0F4A-BC62-7F39641FD255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6B33-6A4B-941E-63B779CDA2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Grassi </a:t>
                    </a:r>
                  </a:p>
                  <a:p>
                    <a:fld id="{699FFE8E-3419-2340-B97E-C6DCBDFAA209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6B33-6A4B-941E-63B779CDA2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38100" tIns="19050" rIns="38100" bIns="19050">
                <a:spAutoFit/>
              </a:bodyPr>
              <a:lstStyle/>
              <a:p>
                <a:pPr>
                  <a:defRPr sz="1400" b="1"/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'Bilancio calorico'!$W$10:$Y$10</c:f>
              <c:strCache>
                <c:ptCount val="3"/>
                <c:pt idx="0">
                  <c:v>Proteine</c:v>
                </c:pt>
                <c:pt idx="1">
                  <c:v>Carboidrati</c:v>
                </c:pt>
                <c:pt idx="2">
                  <c:v>Grassi</c:v>
                </c:pt>
              </c:strCache>
            </c:strRef>
          </c:cat>
          <c:val>
            <c:numRef>
              <c:f>'Bilancio calorico'!$W$13:$Y$13</c:f>
              <c:numCache>
                <c:formatCode>0%</c:formatCode>
                <c:ptCount val="3"/>
                <c:pt idx="0">
                  <c:v>0.20720420507274623</c:v>
                </c:pt>
                <c:pt idx="1">
                  <c:v>0.56211913534449154</c:v>
                </c:pt>
                <c:pt idx="2">
                  <c:v>0.24227047520843023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B33-6A4B-941E-63B779CDA2F0}"/>
            </c:ext>
          </c:extLst>
        </c:ser>
        <c:ser>
          <c:idx val="0"/>
          <c:order val="1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6B33-6A4B-941E-63B779CDA2F0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6B33-6A4B-941E-63B779CDA2F0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6B33-6A4B-941E-63B779CDA2F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Proteine</a:t>
                    </a:r>
                  </a:p>
                  <a:p>
                    <a:fld id="{47DA0E95-496A-344A-B0FB-86F75C21F1BB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6B33-6A4B-941E-63B779CDA2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Carbo</a:t>
                    </a:r>
                  </a:p>
                  <a:p>
                    <a:fld id="{46287D88-889A-0F4A-BC62-7F39641FD255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6B33-6A4B-941E-63B779CDA2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Grassi </a:t>
                    </a:r>
                  </a:p>
                  <a:p>
                    <a:fld id="{699FFE8E-3419-2340-B97E-C6DCBDFAA209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6B33-6A4B-941E-63B779CDA2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'Bilancio calorico'!$W$10:$Y$10</c:f>
              <c:strCache>
                <c:ptCount val="3"/>
                <c:pt idx="0">
                  <c:v>Proteine</c:v>
                </c:pt>
                <c:pt idx="1">
                  <c:v>Carboidrati</c:v>
                </c:pt>
                <c:pt idx="2">
                  <c:v>Grassi</c:v>
                </c:pt>
              </c:strCache>
            </c:strRef>
          </c:cat>
          <c:val>
            <c:numRef>
              <c:f>'Bilancio calorico'!$W$13:$Y$13</c:f>
              <c:numCache>
                <c:formatCode>0%</c:formatCode>
                <c:ptCount val="3"/>
                <c:pt idx="0">
                  <c:v>0.20720420507274623</c:v>
                </c:pt>
                <c:pt idx="1">
                  <c:v>0.56211913534449154</c:v>
                </c:pt>
                <c:pt idx="2">
                  <c:v>0.24227047520843023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33-6A4B-941E-63B779CDA2F0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Proteine</a:t>
                    </a:r>
                  </a:p>
                  <a:p>
                    <a:fld id="{399365FA-DCB5-7648-A09E-241D6FBEA08C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919-BE4F-A788-18B5FA2876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Carbo</a:t>
                    </a:r>
                  </a:p>
                  <a:p>
                    <a:fld id="{B84B2E1E-DE10-364D-8826-46DBEF306D17}" type="VALUE">
                      <a:rPr lang="en-US"/>
                      <a:pPr/>
                      <a:t>[VALUE]</a:t>
                    </a:fld>
                    <a:endParaRPr lang="it-IT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919-BE4F-A788-18B5FA2876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Grassi </a:t>
                    </a:r>
                    <a:fld id="{FE92DD11-8F6A-5A4E-B6A5-0A28E6F74DA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919-BE4F-A788-18B5FA2876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'Bilancio calorico'!$O$10:$Q$10</c:f>
              <c:strCache>
                <c:ptCount val="3"/>
                <c:pt idx="0">
                  <c:v>Proteine</c:v>
                </c:pt>
                <c:pt idx="1">
                  <c:v>Carboidrati</c:v>
                </c:pt>
                <c:pt idx="2">
                  <c:v>Grassi</c:v>
                </c:pt>
              </c:strCache>
            </c:strRef>
          </c:cat>
          <c:val>
            <c:numRef>
              <c:f>'Bilancio calorico'!$O$13:$Q$13</c:f>
              <c:numCache>
                <c:formatCode>0%</c:formatCode>
                <c:ptCount val="3"/>
                <c:pt idx="0">
                  <c:v>0.18795962113802842</c:v>
                </c:pt>
                <c:pt idx="1">
                  <c:v>0.64094952065247812</c:v>
                </c:pt>
                <c:pt idx="2">
                  <c:v>0.20163840781034975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2B-6D4F-A207-9B1465A3879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92B-6D4F-A207-9B1465A3879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2B-6D4F-A207-9B1465A3879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92B-6D4F-A207-9B1465A38793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2B-6D4F-A207-9B1465A3879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92B-6D4F-A207-9B1465A38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'Bilancio calorico'!$M$121:$T$121</c:f>
              <c:strCache>
                <c:ptCount val="8"/>
                <c:pt idx="0">
                  <c:v>Acqua (mg)</c:v>
                </c:pt>
                <c:pt idx="1">
                  <c:v>Ferro (mg)</c:v>
                </c:pt>
                <c:pt idx="2">
                  <c:v>Calcio (mg)</c:v>
                </c:pt>
                <c:pt idx="3">
                  <c:v>Sodio (mg)</c:v>
                </c:pt>
                <c:pt idx="4">
                  <c:v>Potassio (mg)</c:v>
                </c:pt>
                <c:pt idx="5">
                  <c:v>Fosforo (mg)</c:v>
                </c:pt>
                <c:pt idx="6">
                  <c:v>Zinco (mg)</c:v>
                </c:pt>
                <c:pt idx="7">
                  <c:v>Fibre (mg)</c:v>
                </c:pt>
              </c:strCache>
            </c:strRef>
          </c:cat>
          <c:val>
            <c:numRef>
              <c:f>'Bilancio calorico'!$M$122:$T$122</c:f>
              <c:numCache>
                <c:formatCode>General</c:formatCode>
                <c:ptCount val="8"/>
                <c:pt idx="0">
                  <c:v>836.8900000000001</c:v>
                </c:pt>
                <c:pt idx="1">
                  <c:v>23.895</c:v>
                </c:pt>
                <c:pt idx="2">
                  <c:v>779.15</c:v>
                </c:pt>
                <c:pt idx="3">
                  <c:v>3681.9600000000005</c:v>
                </c:pt>
                <c:pt idx="4">
                  <c:v>3864.26</c:v>
                </c:pt>
                <c:pt idx="5">
                  <c:v>2318.8000000000002</c:v>
                </c:pt>
                <c:pt idx="6">
                  <c:v>24.09</c:v>
                </c:pt>
                <c:pt idx="7">
                  <c:v>60.065000000000005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9-514A-B9A0-43EB2C9A3D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7370512"/>
        <c:axId val="1342658224"/>
      </c:barChart>
      <c:catAx>
        <c:axId val="132737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2658224"/>
        <c:crosses val="autoZero"/>
        <c:auto val="1"/>
        <c:lblAlgn val="ctr"/>
        <c:lblOffset val="100"/>
        <c:noMultiLvlLbl val="0"/>
      </c:catAx>
      <c:valAx>
        <c:axId val="1342658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737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546A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FC6-1245-90EC-8818FCE43472}"/>
              </c:ext>
            </c:extLst>
          </c:dPt>
          <c:dPt>
            <c:idx val="1"/>
            <c:invertIfNegative val="0"/>
            <c:bubble3D val="0"/>
            <c:spPr>
              <a:solidFill>
                <a:srgbClr val="ED7D31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C6-1245-90EC-8818FCE43472}"/>
              </c:ext>
            </c:extLst>
          </c:dPt>
          <c:dPt>
            <c:idx val="2"/>
            <c:invertIfNegative val="0"/>
            <c:bubble3D val="0"/>
            <c:spPr>
              <a:solidFill>
                <a:srgbClr val="A5A5A5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C6-1245-90EC-8818FCE43472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C6-1245-90EC-8818FCE43472}"/>
              </c:ext>
            </c:extLst>
          </c:dPt>
          <c:dPt>
            <c:idx val="4"/>
            <c:invertIfNegative val="0"/>
            <c:bubble3D val="0"/>
            <c:spPr>
              <a:solidFill>
                <a:srgbClr val="5B9BD5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C6-1245-90EC-8818FCE43472}"/>
              </c:ext>
            </c:extLst>
          </c:dPt>
          <c:dPt>
            <c:idx val="5"/>
            <c:invertIfNegative val="0"/>
            <c:bubble3D val="0"/>
            <c:spPr>
              <a:solidFill>
                <a:srgbClr val="70AD47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C6-1245-90EC-8818FCE43472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FC6-1245-90EC-8818FCE43472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C6-1245-90EC-8818FCE434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'Bilancio calorico'!$Z$121:$AG$121</c:f>
              <c:strCache>
                <c:ptCount val="8"/>
                <c:pt idx="0">
                  <c:v>Acqua (mg)</c:v>
                </c:pt>
                <c:pt idx="1">
                  <c:v>Ferro (mg)</c:v>
                </c:pt>
                <c:pt idx="2">
                  <c:v>Calcio (mg)</c:v>
                </c:pt>
                <c:pt idx="3">
                  <c:v>Sodio (mg)</c:v>
                </c:pt>
                <c:pt idx="4">
                  <c:v>Potassio (mg)</c:v>
                </c:pt>
                <c:pt idx="5">
                  <c:v>Fosforo (mg)</c:v>
                </c:pt>
                <c:pt idx="6">
                  <c:v>Zinco (mg)</c:v>
                </c:pt>
                <c:pt idx="7">
                  <c:v>Fibre (mg)</c:v>
                </c:pt>
              </c:strCache>
            </c:strRef>
          </c:cat>
          <c:val>
            <c:numRef>
              <c:f>'Bilancio calorico'!$Z$122:$AG$122</c:f>
              <c:numCache>
                <c:formatCode>General</c:formatCode>
                <c:ptCount val="8"/>
                <c:pt idx="0">
                  <c:v>585.32000000000005</c:v>
                </c:pt>
                <c:pt idx="1">
                  <c:v>17.645</c:v>
                </c:pt>
                <c:pt idx="2">
                  <c:v>687.34999999999991</c:v>
                </c:pt>
                <c:pt idx="3">
                  <c:v>2699.1600000000003</c:v>
                </c:pt>
                <c:pt idx="4">
                  <c:v>2749.66</c:v>
                </c:pt>
                <c:pt idx="5">
                  <c:v>1368.1</c:v>
                </c:pt>
                <c:pt idx="6">
                  <c:v>17.380000000000003</c:v>
                </c:pt>
                <c:pt idx="7">
                  <c:v>42.574999999999996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9-514A-B9A0-43EB2C9A3D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7370512"/>
        <c:axId val="1342658224"/>
      </c:barChart>
      <c:catAx>
        <c:axId val="132737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2658224"/>
        <c:crosses val="autoZero"/>
        <c:auto val="1"/>
        <c:lblAlgn val="ctr"/>
        <c:lblOffset val="100"/>
        <c:noMultiLvlLbl val="0"/>
      </c:catAx>
      <c:valAx>
        <c:axId val="1342658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737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(Dieta!$G$11,Dieta!$I$11,Dieta!$K$11)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(Dieta!$G$22,Dieta!$I$22,Dieta!$K$22)</c:f>
              <c:numCache>
                <c:formatCode>0%</c:formatCode>
                <c:ptCount val="3"/>
                <c:pt idx="0">
                  <c:v>0.14061543418720798</c:v>
                </c:pt>
                <c:pt idx="1">
                  <c:v>0.13210743655807713</c:v>
                </c:pt>
                <c:pt idx="2">
                  <c:v>3.8955437761731847E-2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(Dieta!$G$25,Dieta!$I$25,Dieta!$K$25)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(Dieta!$G$36,Dieta!$I$36,Dieta!$K$36)</c:f>
              <c:numCache>
                <c:formatCode>0%</c:formatCode>
                <c:ptCount val="3"/>
                <c:pt idx="0">
                  <c:v>0.16964717254712419</c:v>
                </c:pt>
                <c:pt idx="1">
                  <c:v>0.12040729890939893</c:v>
                </c:pt>
                <c:pt idx="2">
                  <c:v>0.11763150938408672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(Dieta!$G$39,Dieta!$I$39,Dieta!$K$39)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(Dieta!$G$50,Dieta!$I$50,Dieta!$K$50)</c:f>
              <c:numCache>
                <c:formatCode>0%</c:formatCode>
                <c:ptCount val="3"/>
                <c:pt idx="0">
                  <c:v>8.4678588690188489E-2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(Dieta!$G$53,Dieta!$I$53,Dieta!$K$53)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(Dieta!$G$64,Dieta!$I$64,Dieta!$K$64)</c:f>
              <c:numCache>
                <c:formatCode>0%</c:formatCode>
                <c:ptCount val="3"/>
                <c:pt idx="0">
                  <c:v>0.22178185919123569</c:v>
                </c:pt>
                <c:pt idx="1">
                  <c:v>0.12681325662654852</c:v>
                </c:pt>
                <c:pt idx="2">
                  <c:v>0.18580352546711745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(Dieta!$G$67,Dieta!$I$67,Dieta!$K$67)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(Dieta!$G$78,Dieta!$I$78,Dieta!$K$78)</c:f>
              <c:numCache>
                <c:formatCode>0%</c:formatCode>
                <c:ptCount val="3"/>
                <c:pt idx="0">
                  <c:v>0.15363299500563879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(Dieta!$G$81,Dieta!$I$81,Dieta!$K$81)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(Dieta!$G$89,Dieta!$I$89,Dieta!$K$89)</c:f>
              <c:numCache>
                <c:formatCode>0%</c:formatCode>
                <c:ptCount val="3"/>
                <c:pt idx="0">
                  <c:v>0.22964395037860483</c:v>
                </c:pt>
                <c:pt idx="1">
                  <c:v>0.30048000564712524</c:v>
                </c:pt>
                <c:pt idx="2">
                  <c:v>0.30698276221879045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(Dieta!$U$11,Dieta!$W$11,Dieta!$Y$11)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(Dieta!$U$22,Dieta!$W$22,Dieta!$Y$22)</c:f>
              <c:numCache>
                <c:formatCode>0%</c:formatCode>
                <c:ptCount val="3"/>
                <c:pt idx="0">
                  <c:v>0.14061543418720798</c:v>
                </c:pt>
                <c:pt idx="1">
                  <c:v>0.13210743655807713</c:v>
                </c:pt>
                <c:pt idx="2">
                  <c:v>3.8955437761731847E-2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(Dieta!$U$25,Dieta!$W$25,Dieta!$Y$25)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(Dieta!$U$36,Dieta!$W$36,Dieta!$Y$36)</c:f>
              <c:numCache>
                <c:formatCode>0%</c:formatCode>
                <c:ptCount val="3"/>
                <c:pt idx="0">
                  <c:v>0.16964717254712419</c:v>
                </c:pt>
                <c:pt idx="1">
                  <c:v>0.12040729890939893</c:v>
                </c:pt>
                <c:pt idx="2">
                  <c:v>0.11763150938408672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(Dieta!$U$39,Dieta!$W$39,Dieta!$Y$39)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(Dieta!$U$50,Dieta!$W$50,Dieta!$Y$50)</c:f>
              <c:numCache>
                <c:formatCode>0%</c:formatCode>
                <c:ptCount val="3"/>
                <c:pt idx="0">
                  <c:v>8.4678588690188489E-2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(Dieta!$U$53,Dieta!$W$53,Dieta!$Y$53)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(Dieta!$U$64,Dieta!$W$64,Dieta!$Y$64)</c:f>
              <c:numCache>
                <c:formatCode>0%</c:formatCode>
                <c:ptCount val="3"/>
                <c:pt idx="0">
                  <c:v>0.22178185919123569</c:v>
                </c:pt>
                <c:pt idx="1">
                  <c:v>0.12681325662654852</c:v>
                </c:pt>
                <c:pt idx="2">
                  <c:v>0.18580352546711745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(Dieta!$U$67,Dieta!$W$67,Dieta!$Y$67)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(Dieta!$U$78,Dieta!$W$78,Dieta!$Y$78)</c:f>
              <c:numCache>
                <c:formatCode>0%</c:formatCode>
                <c:ptCount val="3"/>
                <c:pt idx="0">
                  <c:v>0.15363299500563879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(Dieta!$U$81,Dieta!$W$81,Dieta!$Y$81)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(Dieta!$U$89,Dieta!$W$89,Dieta!$Y$89)</c:f>
              <c:numCache>
                <c:formatCode>0%</c:formatCode>
                <c:ptCount val="3"/>
                <c:pt idx="0">
                  <c:v>0.22964395037860483</c:v>
                </c:pt>
                <c:pt idx="1">
                  <c:v>0.24753820633183918</c:v>
                </c:pt>
                <c:pt idx="2">
                  <c:v>0.30698276221879045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(Dieta!$AI$11,Dieta!$AK$11,Dieta!$AM$11)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(Dieta!$AI$22,Dieta!$AK$22,Dieta!$AM$22)</c:f>
              <c:numCache>
                <c:formatCode>0%</c:formatCode>
                <c:ptCount val="3"/>
                <c:pt idx="0">
                  <c:v>0.13394554535202191</c:v>
                </c:pt>
                <c:pt idx="1">
                  <c:v>0.11433663925457943</c:v>
                </c:pt>
                <c:pt idx="2">
                  <c:v>9.2171348275526255E-2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(Dieta!$AI$25,Dieta!$AK$25,Dieta!$AM$25)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(Dieta!$AI$36,Dieta!$AK$36,Dieta!$AM$36)</c:f>
              <c:numCache>
                <c:formatCode>0%</c:formatCode>
                <c:ptCount val="3"/>
                <c:pt idx="0">
                  <c:v>0.16297728371193812</c:v>
                </c:pt>
                <c:pt idx="1">
                  <c:v>0.10263650160590122</c:v>
                </c:pt>
                <c:pt idx="2">
                  <c:v>0.1708474198978811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(Dieta!$AI$39,Dieta!$AK$39,Dieta!$AM$39)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(Dieta!$AI$50,Dieta!$AK$50,Dieta!$AM$50)</c:f>
              <c:numCache>
                <c:formatCode>0%</c:formatCode>
                <c:ptCount val="3"/>
                <c:pt idx="0">
                  <c:v>0.11367810536491058</c:v>
                </c:pt>
                <c:pt idx="1">
                  <c:v>0.14527229732114494</c:v>
                </c:pt>
                <c:pt idx="2">
                  <c:v>0.17392211694978923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(Dieta!$AI$53,Dieta!$AK$53,Dieta!$AM$53)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(Dieta!$AI$64,Dieta!$AK$64,Dieta!$AM$64)</c:f>
              <c:numCache>
                <c:formatCode>0%</c:formatCode>
                <c:ptCount val="3"/>
                <c:pt idx="0">
                  <c:v>0.15089415176413726</c:v>
                </c:pt>
                <c:pt idx="1">
                  <c:v>7.8900928246214641E-2</c:v>
                </c:pt>
                <c:pt idx="2">
                  <c:v>0.16632580658625151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(Dieta!$AI$67,Dieta!$AK$67,Dieta!$AM$67)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(Dieta!$AI$78,Dieta!$AK$78,Dieta!$AM$78)</c:f>
              <c:numCache>
                <c:formatCode>0%</c:formatCode>
                <c:ptCount val="3"/>
                <c:pt idx="0">
                  <c:v>0.1093603995488964</c:v>
                </c:pt>
                <c:pt idx="1">
                  <c:v>0.14248402922387321</c:v>
                </c:pt>
                <c:pt idx="2">
                  <c:v>0.17016569973705081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(Dieta!$AI$81,Dieta!$AK$81,Dieta!$AM$81)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(Dieta!$AI$89,Dieta!$AK$89,Dieta!$AM$89)</c:f>
              <c:numCache>
                <c:formatCode>0%</c:formatCode>
                <c:ptCount val="3"/>
                <c:pt idx="0">
                  <c:v>0.19155791847913645</c:v>
                </c:pt>
                <c:pt idx="1">
                  <c:v>0.20170825539123985</c:v>
                </c:pt>
                <c:pt idx="2">
                  <c:v>0.31602598884204958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(Dieta!$AI$11,Dieta!$AK$11,Dieta!$AM$11)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(Dieta!$AI$22,Dieta!$AK$22,Dieta!$AM$22)</c:f>
              <c:numCache>
                <c:formatCode>0%</c:formatCode>
                <c:ptCount val="3"/>
                <c:pt idx="0">
                  <c:v>0.13394554535202191</c:v>
                </c:pt>
                <c:pt idx="1">
                  <c:v>0.11433663925457943</c:v>
                </c:pt>
                <c:pt idx="2">
                  <c:v>9.2171348275526255E-2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(Dieta!$AW$25,Dieta!$AY$25,Dieta!$BA$25)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(Dieta!$AW$36,Dieta!$AY$36,Dieta!$BA$36)</c:f>
              <c:numCache>
                <c:formatCode>0%</c:formatCode>
                <c:ptCount val="3"/>
                <c:pt idx="0">
                  <c:v>0.16964717254712419</c:v>
                </c:pt>
                <c:pt idx="1">
                  <c:v>0.12040729890939893</c:v>
                </c:pt>
                <c:pt idx="2">
                  <c:v>0.11763150938408672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(Dieta!$AW$39,Dieta!$AY$39,Dieta!$BA$39)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(Dieta!$AW$50,Dieta!$AY$50,Dieta!$BA$50)</c:f>
              <c:numCache>
                <c:formatCode>0%</c:formatCode>
                <c:ptCount val="3"/>
                <c:pt idx="0">
                  <c:v>8.4678588690188489E-2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(Dieta!$AW$53,Dieta!$AY$53,Dieta!$BA$53)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(Dieta!$AW$64,Dieta!$AY$64,Dieta!$BA$64)</c:f>
              <c:numCache>
                <c:formatCode>0%</c:formatCode>
                <c:ptCount val="3"/>
                <c:pt idx="0">
                  <c:v>0.22178185919123569</c:v>
                </c:pt>
                <c:pt idx="1">
                  <c:v>0.12681325662654852</c:v>
                </c:pt>
                <c:pt idx="2">
                  <c:v>0.18580352546711745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(Dieta!$AW$67,Dieta!$AY$67,Dieta!$BA$67)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(Dieta!$AW$78,Dieta!$AY$78,Dieta!$BA$78)</c:f>
              <c:numCache>
                <c:formatCode>0%</c:formatCode>
                <c:ptCount val="3"/>
                <c:pt idx="0">
                  <c:v>0.15363299500563879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(Dieta!$AW$81,Dieta!$AY$81,Dieta!$BA$81)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(Dieta!$AW$89,Dieta!$AY$89,Dieta!$BA$89)</c:f>
              <c:numCache>
                <c:formatCode>0%</c:formatCode>
                <c:ptCount val="3"/>
                <c:pt idx="0">
                  <c:v>0.22964395037860483</c:v>
                </c:pt>
                <c:pt idx="1">
                  <c:v>0.24753820633183918</c:v>
                </c:pt>
                <c:pt idx="2">
                  <c:v>0.30698276221879045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(Dieta!$BK$11,Dieta!$BM$11,Dieta!$BO$11)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(Dieta!$BK$22,Dieta!$BM$22,Dieta!$BO$22)</c:f>
              <c:numCache>
                <c:formatCode>0%</c:formatCode>
                <c:ptCount val="3"/>
                <c:pt idx="0">
                  <c:v>0.14061543418720798</c:v>
                </c:pt>
                <c:pt idx="1">
                  <c:v>0.13210743655807713</c:v>
                </c:pt>
                <c:pt idx="2">
                  <c:v>3.8955437761731847E-2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(Dieta!$BK$25,Dieta!$BM$25,Dieta!$BO$25)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(Dieta!$BK$36,Dieta!$BM$36,Dieta!$BO$36)</c:f>
              <c:numCache>
                <c:formatCode>0%</c:formatCode>
                <c:ptCount val="3"/>
                <c:pt idx="0">
                  <c:v>0.16964717254712419</c:v>
                </c:pt>
                <c:pt idx="1">
                  <c:v>0.12040729890939893</c:v>
                </c:pt>
                <c:pt idx="2">
                  <c:v>0.11763150938408672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(Dieta!$BK$39,Dieta!$BM$39,Dieta!$BO$39)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(Dieta!$BK$50,Dieta!$BM$50,Dieta!$BO$50)</c:f>
              <c:numCache>
                <c:formatCode>0%</c:formatCode>
                <c:ptCount val="3"/>
                <c:pt idx="0">
                  <c:v>8.4678588690188489E-2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(Dieta!$BK$53,Dieta!$BM$53,Dieta!$BO$53)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(Dieta!$BK$64,Dieta!$BM$64,Dieta!$BO$64)</c:f>
              <c:numCache>
                <c:formatCode>0%</c:formatCode>
                <c:ptCount val="3"/>
                <c:pt idx="0">
                  <c:v>0.22178185919123569</c:v>
                </c:pt>
                <c:pt idx="1">
                  <c:v>0.12681325662654852</c:v>
                </c:pt>
                <c:pt idx="2">
                  <c:v>0.18580352546711745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(Dieta!$BK$67,Dieta!$BM$67,Dieta!$BO$67)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(Dieta!$BK$78,Dieta!$BM$78,Dieta!$BO$78)</c:f>
              <c:numCache>
                <c:formatCode>0%</c:formatCode>
                <c:ptCount val="3"/>
                <c:pt idx="0">
                  <c:v>0.15363299500563879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(Dieta!$BK$81,Dieta!$BM$81,Dieta!$BO$81)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(Dieta!$BK$89,Dieta!$BM$89,Dieta!$BO$89)</c:f>
              <c:numCache>
                <c:formatCode>0%</c:formatCode>
                <c:ptCount val="3"/>
                <c:pt idx="0">
                  <c:v>0.22964395037860483</c:v>
                </c:pt>
                <c:pt idx="1">
                  <c:v>0.24753820633183918</c:v>
                </c:pt>
                <c:pt idx="2">
                  <c:v>0.30698276221879045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(Dieta!$BY$11,Dieta!$CA$11,Dieta!$CC$11)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(Dieta!$BY$22,Dieta!$CA$22,Dieta!$CC$22)</c:f>
              <c:numCache>
                <c:formatCode>0%</c:formatCode>
                <c:ptCount val="3"/>
                <c:pt idx="0">
                  <c:v>0.14061543418720798</c:v>
                </c:pt>
                <c:pt idx="1">
                  <c:v>0.13210743655807713</c:v>
                </c:pt>
                <c:pt idx="2">
                  <c:v>3.8955437761731847E-2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(Dieta!$BY$25,Dieta!$CA$25,Dieta!$CC$25)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(Dieta!$BY$36,Dieta!$CA$36,Dieta!$CC$36)</c:f>
              <c:numCache>
                <c:formatCode>0%</c:formatCode>
                <c:ptCount val="3"/>
                <c:pt idx="0">
                  <c:v>0.16964717254712419</c:v>
                </c:pt>
                <c:pt idx="1">
                  <c:v>0.12040729890939893</c:v>
                </c:pt>
                <c:pt idx="2">
                  <c:v>0.11763150938408672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(Dieta!$BY$39,Dieta!$CA$39,Dieta!$CC$39)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(Dieta!$BY$50,Dieta!$CA$50,Dieta!$CC$50)</c:f>
              <c:numCache>
                <c:formatCode>0%</c:formatCode>
                <c:ptCount val="3"/>
                <c:pt idx="0">
                  <c:v>8.4678588690188489E-2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(Dieta!$BY$53,Dieta!$CA$53,Dieta!$CC$53)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(Dieta!$BY$64,Dieta!$CA$64,Dieta!$CC$64)</c:f>
              <c:numCache>
                <c:formatCode>0%</c:formatCode>
                <c:ptCount val="3"/>
                <c:pt idx="0">
                  <c:v>0.22178185919123569</c:v>
                </c:pt>
                <c:pt idx="1">
                  <c:v>0.12681325662654852</c:v>
                </c:pt>
                <c:pt idx="2">
                  <c:v>0.18580352546711745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(Dieta!$BY$67,Dieta!$CA$67,Dieta!$CC$67)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(Dieta!$BY$78,Dieta!$CA$78,Dieta!$CC$78)</c:f>
              <c:numCache>
                <c:formatCode>0%</c:formatCode>
                <c:ptCount val="3"/>
                <c:pt idx="0">
                  <c:v>0.15363299500563879</c:v>
                </c:pt>
                <c:pt idx="1">
                  <c:v>0.16009600112942504</c:v>
                </c:pt>
                <c:pt idx="2">
                  <c:v>0.17531338258413678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(Dieta!$BY$81,Dieta!$CA$81,Dieta!$CC$81)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(Dieta!$BY$89,Dieta!$CA$89,Dieta!$CC$89)</c:f>
              <c:numCache>
                <c:formatCode>0%</c:formatCode>
                <c:ptCount val="3"/>
                <c:pt idx="0">
                  <c:v>0.22964395037860483</c:v>
                </c:pt>
                <c:pt idx="1">
                  <c:v>0.24753820633183918</c:v>
                </c:pt>
                <c:pt idx="2">
                  <c:v>0.30698276221879045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(Dieta!$CM$11,Dieta!$CO$11,Dieta!$CQ$11)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(Dieta!$CM$22,Dieta!$CO$22,Dieta!$CQ$22)</c:f>
              <c:numCache>
                <c:formatCode>0%</c:formatCode>
                <c:ptCount val="3"/>
                <c:pt idx="0">
                  <c:v>0.13394554535202191</c:v>
                </c:pt>
                <c:pt idx="1">
                  <c:v>0.11433663925457943</c:v>
                </c:pt>
                <c:pt idx="2">
                  <c:v>9.2171348275526255E-2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(Dieta!$CM$25,Dieta!$CO$25,Dieta!$CQ$25)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(Dieta!$CM$36,Dieta!$CO$36,Dieta!$CQ$36)</c:f>
              <c:numCache>
                <c:formatCode>0%</c:formatCode>
                <c:ptCount val="3"/>
                <c:pt idx="0">
                  <c:v>0.16297728371193812</c:v>
                </c:pt>
                <c:pt idx="1">
                  <c:v>0.10263650160590122</c:v>
                </c:pt>
                <c:pt idx="2">
                  <c:v>0.1708474198978811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(Dieta!$CM$39,Dieta!$CO$39,Dieta!$CQ$39)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(Dieta!$CM$50,Dieta!$CO$50,Dieta!$CQ$50)</c:f>
              <c:numCache>
                <c:formatCode>0%</c:formatCode>
                <c:ptCount val="3"/>
                <c:pt idx="0">
                  <c:v>0.11367810536491058</c:v>
                </c:pt>
                <c:pt idx="1">
                  <c:v>0.14527229732114494</c:v>
                </c:pt>
                <c:pt idx="2">
                  <c:v>0.17392211694978923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(Dieta!$CM$53,Dieta!$CO$53,Dieta!$CQ$53)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(Dieta!$CM$64,Dieta!$CO$64,Dieta!$CQ$64)</c:f>
              <c:numCache>
                <c:formatCode>0%</c:formatCode>
                <c:ptCount val="3"/>
                <c:pt idx="0">
                  <c:v>0.15089415176413726</c:v>
                </c:pt>
                <c:pt idx="1">
                  <c:v>7.8900928246214641E-2</c:v>
                </c:pt>
                <c:pt idx="2">
                  <c:v>0.16632580658625151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(Dieta!$CM$67,Dieta!$CO$67,Dieta!$CQ$67)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(Dieta!$CM$78,Dieta!$CO$78,Dieta!$CQ$78)</c:f>
              <c:numCache>
                <c:formatCode>0%</c:formatCode>
                <c:ptCount val="3"/>
                <c:pt idx="0">
                  <c:v>0.1093603995488964</c:v>
                </c:pt>
                <c:pt idx="1">
                  <c:v>0.14248402922387321</c:v>
                </c:pt>
                <c:pt idx="2">
                  <c:v>0.17016569973705081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9-BE4F-A788-18B5FA28763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19-BE4F-A788-18B5FA287636}"/>
              </c:ext>
            </c:extLst>
          </c:dPt>
          <c:dPt>
            <c:idx val="2"/>
            <c:bubble3D val="0"/>
            <c:spPr>
              <a:solidFill>
                <a:srgbClr val="BCB1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9-BE4F-A788-18B5FA287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(Dieta!$CM$81,Dieta!$CO$81,Dieta!$CQ$81)</c:f>
              <c:strCache>
                <c:ptCount val="3"/>
                <c:pt idx="0">
                  <c:v>% Proteine</c:v>
                </c:pt>
                <c:pt idx="1">
                  <c:v>% Carboidrati</c:v>
                </c:pt>
                <c:pt idx="2">
                  <c:v>% Grassi</c:v>
                </c:pt>
              </c:strCache>
            </c:strRef>
          </c:cat>
          <c:val>
            <c:numRef>
              <c:f>(Dieta!$CM$89,Dieta!$CO$89,Dieta!$CQ$89)</c:f>
              <c:numCache>
                <c:formatCode>0%</c:formatCode>
                <c:ptCount val="3"/>
                <c:pt idx="0">
                  <c:v>0.19155791847913645</c:v>
                </c:pt>
                <c:pt idx="1">
                  <c:v>0.20170825539123985</c:v>
                </c:pt>
                <c:pt idx="2">
                  <c:v>0.31602598884204958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BE4F-A788-18B5FA28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161784776902887E-2"/>
          <c:y val="6.2331606217616589E-2"/>
          <c:w val="0.96030488188976382"/>
          <c:h val="0.86716181850325702"/>
        </c:manualLayout>
      </c:layout>
      <c:lineChart>
        <c:grouping val="standard"/>
        <c:varyColors val="0"/>
        <c:ser>
          <c:idx val="0"/>
          <c:order val="0"/>
          <c:tx>
            <c:strRef>
              <c:f>'Progressione peso'!$J$67</c:f>
              <c:strCache>
                <c:ptCount val="1"/>
                <c:pt idx="0">
                  <c:v>Log peso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strRef>
              <c:f>'Progressione peso'!$D$67:$D$114</c:f>
              <c:strCache>
                <c:ptCount val="48"/>
                <c:pt idx="0">
                  <c:v>Periodo</c:v>
                </c:pt>
                <c:pt idx="1">
                  <c:v>05-ago</c:v>
                </c:pt>
                <c:pt idx="2">
                  <c:v>12-ago</c:v>
                </c:pt>
                <c:pt idx="3">
                  <c:v>19-ago</c:v>
                </c:pt>
                <c:pt idx="4">
                  <c:v>26-ago</c:v>
                </c:pt>
                <c:pt idx="5">
                  <c:v>02-set</c:v>
                </c:pt>
                <c:pt idx="6">
                  <c:v>09-set</c:v>
                </c:pt>
                <c:pt idx="7">
                  <c:v>16-set</c:v>
                </c:pt>
                <c:pt idx="8">
                  <c:v>23-set</c:v>
                </c:pt>
                <c:pt idx="9">
                  <c:v>30-set</c:v>
                </c:pt>
                <c:pt idx="10">
                  <c:v>07-ott</c:v>
                </c:pt>
                <c:pt idx="11">
                  <c:v>14-ott</c:v>
                </c:pt>
                <c:pt idx="12">
                  <c:v>21-ott</c:v>
                </c:pt>
                <c:pt idx="13">
                  <c:v>28-ott</c:v>
                </c:pt>
                <c:pt idx="14">
                  <c:v>04-nov</c:v>
                </c:pt>
                <c:pt idx="15">
                  <c:v>11-nov</c:v>
                </c:pt>
                <c:pt idx="16">
                  <c:v>18-nov</c:v>
                </c:pt>
                <c:pt idx="17">
                  <c:v>25-nov</c:v>
                </c:pt>
                <c:pt idx="18">
                  <c:v>02-dic</c:v>
                </c:pt>
                <c:pt idx="19">
                  <c:v>09-dic</c:v>
                </c:pt>
                <c:pt idx="20">
                  <c:v>16-dic</c:v>
                </c:pt>
                <c:pt idx="21">
                  <c:v>23-dic</c:v>
                </c:pt>
                <c:pt idx="22">
                  <c:v>30-dic</c:v>
                </c:pt>
                <c:pt idx="23">
                  <c:v>06-gen</c:v>
                </c:pt>
                <c:pt idx="24">
                  <c:v>13-gen</c:v>
                </c:pt>
                <c:pt idx="25">
                  <c:v>20-gen</c:v>
                </c:pt>
                <c:pt idx="26">
                  <c:v>27-gen</c:v>
                </c:pt>
                <c:pt idx="27">
                  <c:v>03-feb</c:v>
                </c:pt>
                <c:pt idx="28">
                  <c:v>10-feb</c:v>
                </c:pt>
                <c:pt idx="29">
                  <c:v>17-feb</c:v>
                </c:pt>
                <c:pt idx="30">
                  <c:v>24-feb</c:v>
                </c:pt>
                <c:pt idx="31">
                  <c:v>03-mar</c:v>
                </c:pt>
                <c:pt idx="32">
                  <c:v>10-mar</c:v>
                </c:pt>
                <c:pt idx="33">
                  <c:v>17-mar</c:v>
                </c:pt>
                <c:pt idx="34">
                  <c:v>24-mar</c:v>
                </c:pt>
                <c:pt idx="35">
                  <c:v>31-mar</c:v>
                </c:pt>
                <c:pt idx="36">
                  <c:v>07-apr</c:v>
                </c:pt>
                <c:pt idx="37">
                  <c:v>14-apr</c:v>
                </c:pt>
                <c:pt idx="38">
                  <c:v>21-apr</c:v>
                </c:pt>
                <c:pt idx="39">
                  <c:v>28-apr</c:v>
                </c:pt>
                <c:pt idx="40">
                  <c:v>05-mag</c:v>
                </c:pt>
                <c:pt idx="41">
                  <c:v>12-mag</c:v>
                </c:pt>
                <c:pt idx="42">
                  <c:v>19-mag</c:v>
                </c:pt>
                <c:pt idx="43">
                  <c:v>26-mag</c:v>
                </c:pt>
                <c:pt idx="44">
                  <c:v>02-giu</c:v>
                </c:pt>
                <c:pt idx="45">
                  <c:v>09-giu</c:v>
                </c:pt>
                <c:pt idx="46">
                  <c:v>16-giu</c:v>
                </c:pt>
                <c:pt idx="47">
                  <c:v>23-giu</c:v>
                </c:pt>
              </c:strCache>
            </c:strRef>
          </c:cat>
          <c:val>
            <c:numRef>
              <c:f>'Progressione peso'!$P$65:$P$108</c:f>
              <c:numCache>
                <c:formatCode>General</c:formatCode>
                <c:ptCount val="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8-9443-9E73-CF320EB9C06F}"/>
            </c:ext>
          </c:extLst>
        </c:ser>
        <c:ser>
          <c:idx val="1"/>
          <c:order val="1"/>
          <c:tx>
            <c:strRef>
              <c:f>'Progressione peso'!$K$67</c:f>
              <c:strCache>
                <c:ptCount val="1"/>
                <c:pt idx="0">
                  <c:v>Log calorie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'Progressione peso'!$D$67:$D$114</c:f>
              <c:strCache>
                <c:ptCount val="48"/>
                <c:pt idx="0">
                  <c:v>Periodo</c:v>
                </c:pt>
                <c:pt idx="1">
                  <c:v>05-ago</c:v>
                </c:pt>
                <c:pt idx="2">
                  <c:v>12-ago</c:v>
                </c:pt>
                <c:pt idx="3">
                  <c:v>19-ago</c:v>
                </c:pt>
                <c:pt idx="4">
                  <c:v>26-ago</c:v>
                </c:pt>
                <c:pt idx="5">
                  <c:v>02-set</c:v>
                </c:pt>
                <c:pt idx="6">
                  <c:v>09-set</c:v>
                </c:pt>
                <c:pt idx="7">
                  <c:v>16-set</c:v>
                </c:pt>
                <c:pt idx="8">
                  <c:v>23-set</c:v>
                </c:pt>
                <c:pt idx="9">
                  <c:v>30-set</c:v>
                </c:pt>
                <c:pt idx="10">
                  <c:v>07-ott</c:v>
                </c:pt>
                <c:pt idx="11">
                  <c:v>14-ott</c:v>
                </c:pt>
                <c:pt idx="12">
                  <c:v>21-ott</c:v>
                </c:pt>
                <c:pt idx="13">
                  <c:v>28-ott</c:v>
                </c:pt>
                <c:pt idx="14">
                  <c:v>04-nov</c:v>
                </c:pt>
                <c:pt idx="15">
                  <c:v>11-nov</c:v>
                </c:pt>
                <c:pt idx="16">
                  <c:v>18-nov</c:v>
                </c:pt>
                <c:pt idx="17">
                  <c:v>25-nov</c:v>
                </c:pt>
                <c:pt idx="18">
                  <c:v>02-dic</c:v>
                </c:pt>
                <c:pt idx="19">
                  <c:v>09-dic</c:v>
                </c:pt>
                <c:pt idx="20">
                  <c:v>16-dic</c:v>
                </c:pt>
                <c:pt idx="21">
                  <c:v>23-dic</c:v>
                </c:pt>
                <c:pt idx="22">
                  <c:v>30-dic</c:v>
                </c:pt>
                <c:pt idx="23">
                  <c:v>06-gen</c:v>
                </c:pt>
                <c:pt idx="24">
                  <c:v>13-gen</c:v>
                </c:pt>
                <c:pt idx="25">
                  <c:v>20-gen</c:v>
                </c:pt>
                <c:pt idx="26">
                  <c:v>27-gen</c:v>
                </c:pt>
                <c:pt idx="27">
                  <c:v>03-feb</c:v>
                </c:pt>
                <c:pt idx="28">
                  <c:v>10-feb</c:v>
                </c:pt>
                <c:pt idx="29">
                  <c:v>17-feb</c:v>
                </c:pt>
                <c:pt idx="30">
                  <c:v>24-feb</c:v>
                </c:pt>
                <c:pt idx="31">
                  <c:v>03-mar</c:v>
                </c:pt>
                <c:pt idx="32">
                  <c:v>10-mar</c:v>
                </c:pt>
                <c:pt idx="33">
                  <c:v>17-mar</c:v>
                </c:pt>
                <c:pt idx="34">
                  <c:v>24-mar</c:v>
                </c:pt>
                <c:pt idx="35">
                  <c:v>31-mar</c:v>
                </c:pt>
                <c:pt idx="36">
                  <c:v>07-apr</c:v>
                </c:pt>
                <c:pt idx="37">
                  <c:v>14-apr</c:v>
                </c:pt>
                <c:pt idx="38">
                  <c:v>21-apr</c:v>
                </c:pt>
                <c:pt idx="39">
                  <c:v>28-apr</c:v>
                </c:pt>
                <c:pt idx="40">
                  <c:v>05-mag</c:v>
                </c:pt>
                <c:pt idx="41">
                  <c:v>12-mag</c:v>
                </c:pt>
                <c:pt idx="42">
                  <c:v>19-mag</c:v>
                </c:pt>
                <c:pt idx="43">
                  <c:v>26-mag</c:v>
                </c:pt>
                <c:pt idx="44">
                  <c:v>02-giu</c:v>
                </c:pt>
                <c:pt idx="45">
                  <c:v>09-giu</c:v>
                </c:pt>
                <c:pt idx="46">
                  <c:v>16-giu</c:v>
                </c:pt>
                <c:pt idx="47">
                  <c:v>23-giu</c:v>
                </c:pt>
              </c:strCache>
            </c:strRef>
          </c:cat>
          <c:val>
            <c:numRef>
              <c:f>'Progressione peso'!$Q$65:$Q$108</c:f>
              <c:numCache>
                <c:formatCode>General</c:formatCode>
                <c:ptCount val="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8-9443-9E73-CF320EB9C06F}"/>
            </c:ext>
          </c:extLst>
        </c:ser>
        <c:ser>
          <c:idx val="2"/>
          <c:order val="2"/>
          <c:tx>
            <c:strRef>
              <c:f>'Progressione peso'!$L$67</c:f>
              <c:strCache>
                <c:ptCount val="1"/>
                <c:pt idx="0">
                  <c:v>Log proteine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'Progressione peso'!$D$67:$D$114</c:f>
              <c:strCache>
                <c:ptCount val="48"/>
                <c:pt idx="0">
                  <c:v>Periodo</c:v>
                </c:pt>
                <c:pt idx="1">
                  <c:v>05-ago</c:v>
                </c:pt>
                <c:pt idx="2">
                  <c:v>12-ago</c:v>
                </c:pt>
                <c:pt idx="3">
                  <c:v>19-ago</c:v>
                </c:pt>
                <c:pt idx="4">
                  <c:v>26-ago</c:v>
                </c:pt>
                <c:pt idx="5">
                  <c:v>02-set</c:v>
                </c:pt>
                <c:pt idx="6">
                  <c:v>09-set</c:v>
                </c:pt>
                <c:pt idx="7">
                  <c:v>16-set</c:v>
                </c:pt>
                <c:pt idx="8">
                  <c:v>23-set</c:v>
                </c:pt>
                <c:pt idx="9">
                  <c:v>30-set</c:v>
                </c:pt>
                <c:pt idx="10">
                  <c:v>07-ott</c:v>
                </c:pt>
                <c:pt idx="11">
                  <c:v>14-ott</c:v>
                </c:pt>
                <c:pt idx="12">
                  <c:v>21-ott</c:v>
                </c:pt>
                <c:pt idx="13">
                  <c:v>28-ott</c:v>
                </c:pt>
                <c:pt idx="14">
                  <c:v>04-nov</c:v>
                </c:pt>
                <c:pt idx="15">
                  <c:v>11-nov</c:v>
                </c:pt>
                <c:pt idx="16">
                  <c:v>18-nov</c:v>
                </c:pt>
                <c:pt idx="17">
                  <c:v>25-nov</c:v>
                </c:pt>
                <c:pt idx="18">
                  <c:v>02-dic</c:v>
                </c:pt>
                <c:pt idx="19">
                  <c:v>09-dic</c:v>
                </c:pt>
                <c:pt idx="20">
                  <c:v>16-dic</c:v>
                </c:pt>
                <c:pt idx="21">
                  <c:v>23-dic</c:v>
                </c:pt>
                <c:pt idx="22">
                  <c:v>30-dic</c:v>
                </c:pt>
                <c:pt idx="23">
                  <c:v>06-gen</c:v>
                </c:pt>
                <c:pt idx="24">
                  <c:v>13-gen</c:v>
                </c:pt>
                <c:pt idx="25">
                  <c:v>20-gen</c:v>
                </c:pt>
                <c:pt idx="26">
                  <c:v>27-gen</c:v>
                </c:pt>
                <c:pt idx="27">
                  <c:v>03-feb</c:v>
                </c:pt>
                <c:pt idx="28">
                  <c:v>10-feb</c:v>
                </c:pt>
                <c:pt idx="29">
                  <c:v>17-feb</c:v>
                </c:pt>
                <c:pt idx="30">
                  <c:v>24-feb</c:v>
                </c:pt>
                <c:pt idx="31">
                  <c:v>03-mar</c:v>
                </c:pt>
                <c:pt idx="32">
                  <c:v>10-mar</c:v>
                </c:pt>
                <c:pt idx="33">
                  <c:v>17-mar</c:v>
                </c:pt>
                <c:pt idx="34">
                  <c:v>24-mar</c:v>
                </c:pt>
                <c:pt idx="35">
                  <c:v>31-mar</c:v>
                </c:pt>
                <c:pt idx="36">
                  <c:v>07-apr</c:v>
                </c:pt>
                <c:pt idx="37">
                  <c:v>14-apr</c:v>
                </c:pt>
                <c:pt idx="38">
                  <c:v>21-apr</c:v>
                </c:pt>
                <c:pt idx="39">
                  <c:v>28-apr</c:v>
                </c:pt>
                <c:pt idx="40">
                  <c:v>05-mag</c:v>
                </c:pt>
                <c:pt idx="41">
                  <c:v>12-mag</c:v>
                </c:pt>
                <c:pt idx="42">
                  <c:v>19-mag</c:v>
                </c:pt>
                <c:pt idx="43">
                  <c:v>26-mag</c:v>
                </c:pt>
                <c:pt idx="44">
                  <c:v>02-giu</c:v>
                </c:pt>
                <c:pt idx="45">
                  <c:v>09-giu</c:v>
                </c:pt>
                <c:pt idx="46">
                  <c:v>16-giu</c:v>
                </c:pt>
                <c:pt idx="47">
                  <c:v>23-giu</c:v>
                </c:pt>
              </c:strCache>
            </c:strRef>
          </c:cat>
          <c:val>
            <c:numRef>
              <c:f>'Progressione peso'!$R$65:$R$108</c:f>
              <c:numCache>
                <c:formatCode>General</c:formatCode>
                <c:ptCount val="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88-9443-9E73-CF320EB9C06F}"/>
            </c:ext>
          </c:extLst>
        </c:ser>
        <c:ser>
          <c:idx val="3"/>
          <c:order val="3"/>
          <c:tx>
            <c:strRef>
              <c:f>'Progressione peso'!$M$67</c:f>
              <c:strCache>
                <c:ptCount val="1"/>
                <c:pt idx="0">
                  <c:v>Log carbo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'Progressione peso'!$D$67:$D$114</c:f>
              <c:strCache>
                <c:ptCount val="48"/>
                <c:pt idx="0">
                  <c:v>Periodo</c:v>
                </c:pt>
                <c:pt idx="1">
                  <c:v>05-ago</c:v>
                </c:pt>
                <c:pt idx="2">
                  <c:v>12-ago</c:v>
                </c:pt>
                <c:pt idx="3">
                  <c:v>19-ago</c:v>
                </c:pt>
                <c:pt idx="4">
                  <c:v>26-ago</c:v>
                </c:pt>
                <c:pt idx="5">
                  <c:v>02-set</c:v>
                </c:pt>
                <c:pt idx="6">
                  <c:v>09-set</c:v>
                </c:pt>
                <c:pt idx="7">
                  <c:v>16-set</c:v>
                </c:pt>
                <c:pt idx="8">
                  <c:v>23-set</c:v>
                </c:pt>
                <c:pt idx="9">
                  <c:v>30-set</c:v>
                </c:pt>
                <c:pt idx="10">
                  <c:v>07-ott</c:v>
                </c:pt>
                <c:pt idx="11">
                  <c:v>14-ott</c:v>
                </c:pt>
                <c:pt idx="12">
                  <c:v>21-ott</c:v>
                </c:pt>
                <c:pt idx="13">
                  <c:v>28-ott</c:v>
                </c:pt>
                <c:pt idx="14">
                  <c:v>04-nov</c:v>
                </c:pt>
                <c:pt idx="15">
                  <c:v>11-nov</c:v>
                </c:pt>
                <c:pt idx="16">
                  <c:v>18-nov</c:v>
                </c:pt>
                <c:pt idx="17">
                  <c:v>25-nov</c:v>
                </c:pt>
                <c:pt idx="18">
                  <c:v>02-dic</c:v>
                </c:pt>
                <c:pt idx="19">
                  <c:v>09-dic</c:v>
                </c:pt>
                <c:pt idx="20">
                  <c:v>16-dic</c:v>
                </c:pt>
                <c:pt idx="21">
                  <c:v>23-dic</c:v>
                </c:pt>
                <c:pt idx="22">
                  <c:v>30-dic</c:v>
                </c:pt>
                <c:pt idx="23">
                  <c:v>06-gen</c:v>
                </c:pt>
                <c:pt idx="24">
                  <c:v>13-gen</c:v>
                </c:pt>
                <c:pt idx="25">
                  <c:v>20-gen</c:v>
                </c:pt>
                <c:pt idx="26">
                  <c:v>27-gen</c:v>
                </c:pt>
                <c:pt idx="27">
                  <c:v>03-feb</c:v>
                </c:pt>
                <c:pt idx="28">
                  <c:v>10-feb</c:v>
                </c:pt>
                <c:pt idx="29">
                  <c:v>17-feb</c:v>
                </c:pt>
                <c:pt idx="30">
                  <c:v>24-feb</c:v>
                </c:pt>
                <c:pt idx="31">
                  <c:v>03-mar</c:v>
                </c:pt>
                <c:pt idx="32">
                  <c:v>10-mar</c:v>
                </c:pt>
                <c:pt idx="33">
                  <c:v>17-mar</c:v>
                </c:pt>
                <c:pt idx="34">
                  <c:v>24-mar</c:v>
                </c:pt>
                <c:pt idx="35">
                  <c:v>31-mar</c:v>
                </c:pt>
                <c:pt idx="36">
                  <c:v>07-apr</c:v>
                </c:pt>
                <c:pt idx="37">
                  <c:v>14-apr</c:v>
                </c:pt>
                <c:pt idx="38">
                  <c:v>21-apr</c:v>
                </c:pt>
                <c:pt idx="39">
                  <c:v>28-apr</c:v>
                </c:pt>
                <c:pt idx="40">
                  <c:v>05-mag</c:v>
                </c:pt>
                <c:pt idx="41">
                  <c:v>12-mag</c:v>
                </c:pt>
                <c:pt idx="42">
                  <c:v>19-mag</c:v>
                </c:pt>
                <c:pt idx="43">
                  <c:v>26-mag</c:v>
                </c:pt>
                <c:pt idx="44">
                  <c:v>02-giu</c:v>
                </c:pt>
                <c:pt idx="45">
                  <c:v>09-giu</c:v>
                </c:pt>
                <c:pt idx="46">
                  <c:v>16-giu</c:v>
                </c:pt>
                <c:pt idx="47">
                  <c:v>23-giu</c:v>
                </c:pt>
              </c:strCache>
            </c:strRef>
          </c:cat>
          <c:val>
            <c:numRef>
              <c:f>'Progressione peso'!$S$68:$S$111</c:f>
              <c:numCache>
                <c:formatCode>General</c:formatCode>
                <c:ptCount val="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88-9443-9E73-CF320EB9C06F}"/>
            </c:ext>
          </c:extLst>
        </c:ser>
        <c:ser>
          <c:idx val="4"/>
          <c:order val="4"/>
          <c:tx>
            <c:strRef>
              <c:f>'Progressione peso'!$N$67</c:f>
              <c:strCache>
                <c:ptCount val="1"/>
                <c:pt idx="0">
                  <c:v>Log grassi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'Progressione peso'!$D$67:$D$114</c:f>
              <c:strCache>
                <c:ptCount val="48"/>
                <c:pt idx="0">
                  <c:v>Periodo</c:v>
                </c:pt>
                <c:pt idx="1">
                  <c:v>05-ago</c:v>
                </c:pt>
                <c:pt idx="2">
                  <c:v>12-ago</c:v>
                </c:pt>
                <c:pt idx="3">
                  <c:v>19-ago</c:v>
                </c:pt>
                <c:pt idx="4">
                  <c:v>26-ago</c:v>
                </c:pt>
                <c:pt idx="5">
                  <c:v>02-set</c:v>
                </c:pt>
                <c:pt idx="6">
                  <c:v>09-set</c:v>
                </c:pt>
                <c:pt idx="7">
                  <c:v>16-set</c:v>
                </c:pt>
                <c:pt idx="8">
                  <c:v>23-set</c:v>
                </c:pt>
                <c:pt idx="9">
                  <c:v>30-set</c:v>
                </c:pt>
                <c:pt idx="10">
                  <c:v>07-ott</c:v>
                </c:pt>
                <c:pt idx="11">
                  <c:v>14-ott</c:v>
                </c:pt>
                <c:pt idx="12">
                  <c:v>21-ott</c:v>
                </c:pt>
                <c:pt idx="13">
                  <c:v>28-ott</c:v>
                </c:pt>
                <c:pt idx="14">
                  <c:v>04-nov</c:v>
                </c:pt>
                <c:pt idx="15">
                  <c:v>11-nov</c:v>
                </c:pt>
                <c:pt idx="16">
                  <c:v>18-nov</c:v>
                </c:pt>
                <c:pt idx="17">
                  <c:v>25-nov</c:v>
                </c:pt>
                <c:pt idx="18">
                  <c:v>02-dic</c:v>
                </c:pt>
                <c:pt idx="19">
                  <c:v>09-dic</c:v>
                </c:pt>
                <c:pt idx="20">
                  <c:v>16-dic</c:v>
                </c:pt>
                <c:pt idx="21">
                  <c:v>23-dic</c:v>
                </c:pt>
                <c:pt idx="22">
                  <c:v>30-dic</c:v>
                </c:pt>
                <c:pt idx="23">
                  <c:v>06-gen</c:v>
                </c:pt>
                <c:pt idx="24">
                  <c:v>13-gen</c:v>
                </c:pt>
                <c:pt idx="25">
                  <c:v>20-gen</c:v>
                </c:pt>
                <c:pt idx="26">
                  <c:v>27-gen</c:v>
                </c:pt>
                <c:pt idx="27">
                  <c:v>03-feb</c:v>
                </c:pt>
                <c:pt idx="28">
                  <c:v>10-feb</c:v>
                </c:pt>
                <c:pt idx="29">
                  <c:v>17-feb</c:v>
                </c:pt>
                <c:pt idx="30">
                  <c:v>24-feb</c:v>
                </c:pt>
                <c:pt idx="31">
                  <c:v>03-mar</c:v>
                </c:pt>
                <c:pt idx="32">
                  <c:v>10-mar</c:v>
                </c:pt>
                <c:pt idx="33">
                  <c:v>17-mar</c:v>
                </c:pt>
                <c:pt idx="34">
                  <c:v>24-mar</c:v>
                </c:pt>
                <c:pt idx="35">
                  <c:v>31-mar</c:v>
                </c:pt>
                <c:pt idx="36">
                  <c:v>07-apr</c:v>
                </c:pt>
                <c:pt idx="37">
                  <c:v>14-apr</c:v>
                </c:pt>
                <c:pt idx="38">
                  <c:v>21-apr</c:v>
                </c:pt>
                <c:pt idx="39">
                  <c:v>28-apr</c:v>
                </c:pt>
                <c:pt idx="40">
                  <c:v>05-mag</c:v>
                </c:pt>
                <c:pt idx="41">
                  <c:v>12-mag</c:v>
                </c:pt>
                <c:pt idx="42">
                  <c:v>19-mag</c:v>
                </c:pt>
                <c:pt idx="43">
                  <c:v>26-mag</c:v>
                </c:pt>
                <c:pt idx="44">
                  <c:v>02-giu</c:v>
                </c:pt>
                <c:pt idx="45">
                  <c:v>09-giu</c:v>
                </c:pt>
                <c:pt idx="46">
                  <c:v>16-giu</c:v>
                </c:pt>
                <c:pt idx="47">
                  <c:v>23-giu</c:v>
                </c:pt>
              </c:strCache>
            </c:strRef>
          </c:cat>
          <c:val>
            <c:numRef>
              <c:f>'Progressione peso'!$T$68:$T$111</c:f>
              <c:numCache>
                <c:formatCode>General</c:formatCode>
                <c:ptCount val="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88-9443-9E73-CF320EB9C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366511"/>
        <c:axId val="1992368223"/>
      </c:lineChart>
      <c:catAx>
        <c:axId val="1992366511"/>
        <c:scaling>
          <c:orientation val="minMax"/>
          <c:min val="-3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2368223"/>
        <c:crosses val="autoZero"/>
        <c:auto val="1"/>
        <c:lblAlgn val="ctr"/>
        <c:lblOffset val="100"/>
        <c:noMultiLvlLbl val="1"/>
      </c:catAx>
      <c:valAx>
        <c:axId val="199236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236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48399770300715"/>
          <c:y val="8.3231641124522165E-2"/>
          <c:w val="0.72973215608118469"/>
          <c:h val="0.83353671775095572"/>
        </c:manualLayout>
      </c:layout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2C83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54-C44D-A873-49A65972F00E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554-C44D-A873-49A65972F00E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222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54-C44D-A873-49A65972F00E}"/>
              </c:ext>
            </c:extLst>
          </c:dPt>
          <c:dLbls>
            <c:dLbl>
              <c:idx val="0"/>
              <c:layout>
                <c:manualLayout>
                  <c:x val="3.6346758525931375E-2"/>
                  <c:y val="5.4673939077091067E-2"/>
                </c:manualLayout>
              </c:layout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54-C44D-A873-49A65972F00E}"/>
                </c:ext>
              </c:extLst>
            </c:dLbl>
            <c:dLbl>
              <c:idx val="1"/>
              <c:layout>
                <c:manualLayout>
                  <c:x val="-3.6886065492837287E-2"/>
                  <c:y val="-4.6210957418863025E-2"/>
                </c:manualLayout>
              </c:layout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54-C44D-A873-49A65972F00E}"/>
                </c:ext>
              </c:extLst>
            </c:dLbl>
            <c:dLbl>
              <c:idx val="2"/>
              <c:layout>
                <c:manualLayout>
                  <c:x val="6.1266550869106852E-3"/>
                  <c:y val="-0.14777333669848106"/>
                </c:manualLayout>
              </c:layout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54-C44D-A873-49A65972F0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('Progressione peso'!$G$5,'Progressione peso'!$I$5,'Progressione peso'!$K$5)</c:f>
              <c:strCache>
                <c:ptCount val="3"/>
                <c:pt idx="0">
                  <c:v>% massa magra</c:v>
                </c:pt>
                <c:pt idx="1">
                  <c:v>% massa grassa</c:v>
                </c:pt>
                <c:pt idx="2">
                  <c:v>% massa ossea</c:v>
                </c:pt>
              </c:strCache>
            </c:strRef>
          </c:cat>
          <c:val>
            <c:numRef>
              <c:f>('Progressione peso'!$G$6,'Progressione peso'!$I$6,'Progressione peso'!$K$6)</c:f>
              <c:numCache>
                <c:formatCode>0.00%</c:formatCode>
                <c:ptCount val="3"/>
                <c:pt idx="0">
                  <c:v>0.89360540223135643</c:v>
                </c:pt>
                <c:pt idx="1">
                  <c:v>8.2831931884908977E-2</c:v>
                </c:pt>
                <c:pt idx="2">
                  <c:v>4.1926012918379323E-2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4-C44D-A873-49A65972F00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B6-924D-9C5D-786875AE5CBC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B6-924D-9C5D-786875AE5CBC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AB6-924D-9C5D-786875AE5CB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Massa Muscolare (kg)</a:t>
                    </a:r>
                  </a:p>
                  <a:p>
                    <a:fld id="{04B4EA52-8C2A-4943-9091-8FC30E7B26C7}" type="VALUE">
                      <a:rPr lang="en-US" baseline="0"/>
                      <a:pPr/>
                      <a:t>[VALUE]</a:t>
                    </a:fld>
                    <a:endParaRPr lang="it-IT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6001155209422516"/>
                      <c:h val="0.1267990654205607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AB6-924D-9C5D-786875AE5C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Massa Grassa (kg)</a:t>
                    </a:r>
                  </a:p>
                  <a:p>
                    <a:r>
                      <a:rPr lang="en-US" baseline="0"/>
                      <a:t> </a:t>
                    </a:r>
                    <a:fld id="{9CB5C175-9651-0D4F-9A09-39423647A29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AB6-924D-9C5D-786875AE5C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Massa Ossea (kg)</a:t>
                    </a:r>
                  </a:p>
                  <a:p>
                    <a:r>
                      <a:rPr lang="en-US" baseline="0"/>
                      <a:t> </a:t>
                    </a:r>
                    <a:fld id="{FF8F28CA-A540-8543-9B49-3ECD9AAF876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AB6-924D-9C5D-786875AE5C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('Progressione peso'!$F$5,'Progressione peso'!$H$5,'Progressione peso'!$J$5)</c:f>
              <c:strCache>
                <c:ptCount val="3"/>
                <c:pt idx="0">
                  <c:v>Massa muscolare (kg)</c:v>
                </c:pt>
                <c:pt idx="1">
                  <c:v>Massa grassa (kg)</c:v>
                </c:pt>
                <c:pt idx="2">
                  <c:v>Massa ossea (kg)</c:v>
                </c:pt>
              </c:strCache>
            </c:strRef>
          </c:cat>
          <c:val>
            <c:numRef>
              <c:f>('Progressione peso'!$F$6,'Progressione peso'!$H$6,'Progressione peso'!$J$6)</c:f>
              <c:numCache>
                <c:formatCode>General</c:formatCode>
                <c:ptCount val="3"/>
                <c:pt idx="0">
                  <c:v>68.55</c:v>
                </c:pt>
                <c:pt idx="1">
                  <c:v>13.03</c:v>
                </c:pt>
                <c:pt idx="2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6-924D-9C5D-786875AE5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'Progressione peso'!$E$11:$E$57</c:f>
              <c:numCache>
                <c:formatCode>General</c:formatCode>
                <c:ptCount val="47"/>
                <c:pt idx="0" formatCode="0.00">
                  <c:v>82.3</c:v>
                </c:pt>
                <c:pt idx="1">
                  <c:v>83.75</c:v>
                </c:pt>
                <c:pt idx="2">
                  <c:v>85.15</c:v>
                </c:pt>
                <c:pt idx="3">
                  <c:v>86.15</c:v>
                </c:pt>
                <c:pt idx="4">
                  <c:v>85.05</c:v>
                </c:pt>
                <c:pt idx="5">
                  <c:v>86.05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868-474A-B127-5131E4497BC9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'Progressione peso'!$F$11:$F$57</c:f>
              <c:numCache>
                <c:formatCode>General</c:formatCode>
                <c:ptCount val="47"/>
                <c:pt idx="0">
                  <c:v>66.75</c:v>
                </c:pt>
                <c:pt idx="1">
                  <c:v>67.67</c:v>
                </c:pt>
                <c:pt idx="2">
                  <c:v>68.55</c:v>
                </c:pt>
                <c:pt idx="3">
                  <c:v>69.180000000000007</c:v>
                </c:pt>
                <c:pt idx="4">
                  <c:v>68.55</c:v>
                </c:pt>
                <c:pt idx="5">
                  <c:v>69.099999999999994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E868-474A-B127-5131E4497BC9}"/>
            </c:ext>
          </c:extLst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'Progressione peso'!$H$11:$H$57</c:f>
              <c:numCache>
                <c:formatCode>General</c:formatCode>
                <c:ptCount val="47"/>
                <c:pt idx="0" formatCode="0.00">
                  <c:v>3.53</c:v>
                </c:pt>
                <c:pt idx="1">
                  <c:v>3.6</c:v>
                </c:pt>
                <c:pt idx="2">
                  <c:v>3.57</c:v>
                </c:pt>
                <c:pt idx="3">
                  <c:v>3.6</c:v>
                </c:pt>
                <c:pt idx="4">
                  <c:v>3.57</c:v>
                </c:pt>
                <c:pt idx="5">
                  <c:v>3.6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E868-474A-B127-5131E4497BC9}"/>
            </c:ext>
          </c:extLst>
        </c:ser>
        <c:ser>
          <c:idx val="6"/>
          <c:order val="3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'Progressione peso'!$J$11:$J$57</c:f>
              <c:numCache>
                <c:formatCode>General</c:formatCode>
                <c:ptCount val="47"/>
                <c:pt idx="0">
                  <c:v>12.02</c:v>
                </c:pt>
                <c:pt idx="1">
                  <c:v>12.48</c:v>
                </c:pt>
                <c:pt idx="2">
                  <c:v>13.03</c:v>
                </c:pt>
                <c:pt idx="3">
                  <c:v>13.35</c:v>
                </c:pt>
                <c:pt idx="4">
                  <c:v>12.93</c:v>
                </c:pt>
                <c:pt idx="5">
                  <c:v>13.34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E868-474A-B127-5131E4497BC9}"/>
            </c:ext>
          </c:extLst>
        </c:ser>
        <c:ser>
          <c:idx val="0"/>
          <c:order val="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E868-474A-B127-5131E4497BC9}"/>
            </c:ext>
          </c:extLst>
        </c:ser>
        <c:ser>
          <c:idx val="3"/>
          <c:order val="5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E868-474A-B127-5131E4497BC9}"/>
            </c:ext>
          </c:extLst>
        </c:ser>
        <c:ser>
          <c:idx val="5"/>
          <c:order val="6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E868-474A-B127-5131E4497BC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E868-474A-B127-5131E4497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20528"/>
        <c:axId val="529907568"/>
      </c:lineChart>
      <c:catAx>
        <c:axId val="52992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9907568"/>
        <c:crosses val="autoZero"/>
        <c:auto val="1"/>
        <c:lblAlgn val="ctr"/>
        <c:lblOffset val="100"/>
        <c:noMultiLvlLbl val="0"/>
      </c:catAx>
      <c:valAx>
        <c:axId val="529907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992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'Progressione peso'!$G$11:$G$57</c:f>
              <c:numCache>
                <c:formatCode>0.00%</c:formatCode>
                <c:ptCount val="47"/>
                <c:pt idx="0">
                  <c:v>0.90027339003645213</c:v>
                </c:pt>
                <c:pt idx="1">
                  <c:v>0.89688000000000012</c:v>
                </c:pt>
                <c:pt idx="2">
                  <c:v>0.89360540223135643</c:v>
                </c:pt>
                <c:pt idx="3">
                  <c:v>0.89134997098084745</c:v>
                </c:pt>
                <c:pt idx="4">
                  <c:v>0.8946560846560847</c:v>
                </c:pt>
                <c:pt idx="5" formatCode="0%">
                  <c:v>0.8030214991284137</c:v>
                </c:pt>
                <c:pt idx="6" formatCode="0%">
                  <c:v>0</c:v>
                </c:pt>
                <c:pt idx="7" formatCode="0%">
                  <c:v>0</c:v>
                </c:pt>
                <c:pt idx="8" formatCode="0%">
                  <c:v>0</c:v>
                </c:pt>
                <c:pt idx="9" formatCode="0%">
                  <c:v>0</c:v>
                </c:pt>
                <c:pt idx="10" formatCode="0%">
                  <c:v>0</c:v>
                </c:pt>
                <c:pt idx="11" formatCode="0%">
                  <c:v>0</c:v>
                </c:pt>
                <c:pt idx="12" formatCode="0%">
                  <c:v>0</c:v>
                </c:pt>
                <c:pt idx="13" formatCode="0%">
                  <c:v>0</c:v>
                </c:pt>
                <c:pt idx="14" formatCode="0%">
                  <c:v>0</c:v>
                </c:pt>
                <c:pt idx="15" formatCode="0%">
                  <c:v>0</c:v>
                </c:pt>
                <c:pt idx="16" formatCode="0%">
                  <c:v>0</c:v>
                </c:pt>
                <c:pt idx="17" formatCode="0%">
                  <c:v>0</c:v>
                </c:pt>
                <c:pt idx="18" formatCode="0%">
                  <c:v>0</c:v>
                </c:pt>
                <c:pt idx="19" formatCode="0%">
                  <c:v>0</c:v>
                </c:pt>
                <c:pt idx="20" formatCode="0%">
                  <c:v>0</c:v>
                </c:pt>
                <c:pt idx="21" formatCode="0%">
                  <c:v>0</c:v>
                </c:pt>
                <c:pt idx="22" formatCode="0%">
                  <c:v>0</c:v>
                </c:pt>
                <c:pt idx="23" formatCode="0%">
                  <c:v>0</c:v>
                </c:pt>
                <c:pt idx="24" formatCode="0%">
                  <c:v>0</c:v>
                </c:pt>
                <c:pt idx="25" formatCode="0%">
                  <c:v>0</c:v>
                </c:pt>
                <c:pt idx="26" formatCode="0%">
                  <c:v>0</c:v>
                </c:pt>
                <c:pt idx="27" formatCode="0%">
                  <c:v>0</c:v>
                </c:pt>
                <c:pt idx="28" formatCode="0%">
                  <c:v>0</c:v>
                </c:pt>
                <c:pt idx="29" formatCode="0%">
                  <c:v>0</c:v>
                </c:pt>
                <c:pt idx="30" formatCode="0%">
                  <c:v>0</c:v>
                </c:pt>
                <c:pt idx="31" formatCode="0%">
                  <c:v>0</c:v>
                </c:pt>
                <c:pt idx="32" formatCode="0%">
                  <c:v>0</c:v>
                </c:pt>
                <c:pt idx="33" formatCode="0%">
                  <c:v>0</c:v>
                </c:pt>
                <c:pt idx="34" formatCode="0%">
                  <c:v>0</c:v>
                </c:pt>
                <c:pt idx="35" formatCode="0%">
                  <c:v>0</c:v>
                </c:pt>
                <c:pt idx="36" formatCode="0%">
                  <c:v>0</c:v>
                </c:pt>
                <c:pt idx="37" formatCode="0%">
                  <c:v>0</c:v>
                </c:pt>
                <c:pt idx="38" formatCode="0%">
                  <c:v>0</c:v>
                </c:pt>
                <c:pt idx="39" formatCode="0%">
                  <c:v>0</c:v>
                </c:pt>
                <c:pt idx="40" formatCode="0%">
                  <c:v>0</c:v>
                </c:pt>
                <c:pt idx="41" formatCode="0%">
                  <c:v>0</c:v>
                </c:pt>
                <c:pt idx="42" formatCode="0%">
                  <c:v>0</c:v>
                </c:pt>
                <c:pt idx="43" formatCode="0%">
                  <c:v>0</c:v>
                </c:pt>
                <c:pt idx="44" formatCode="0%">
                  <c:v>0</c:v>
                </c:pt>
                <c:pt idx="45" formatCode="0%">
                  <c:v>0</c:v>
                </c:pt>
                <c:pt idx="46" formatCode="0%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D282-4675-83E9-10192219424F}"/>
            </c:ext>
          </c:extLst>
        </c:ser>
        <c:ser>
          <c:idx val="3"/>
          <c:order val="2"/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'Progressione peso'!$I$11:$I$57</c:f>
              <c:numCache>
                <c:formatCode>0.00%</c:formatCode>
                <c:ptCount val="47"/>
                <c:pt idx="0">
                  <c:v>4.289185905224787E-2</c:v>
                </c:pt>
                <c:pt idx="1">
                  <c:v>4.2985074626865676E-2</c:v>
                </c:pt>
                <c:pt idx="2">
                  <c:v>4.1926012918379323E-2</c:v>
                </c:pt>
                <c:pt idx="3">
                  <c:v>4.1787579802669762E-2</c:v>
                </c:pt>
                <c:pt idx="4" formatCode="0%">
                  <c:v>4.1975308641975309E-2</c:v>
                </c:pt>
                <c:pt idx="5" formatCode="0%">
                  <c:v>4.1836141778036025E-2</c:v>
                </c:pt>
                <c:pt idx="6" formatCode="0%">
                  <c:v>0</c:v>
                </c:pt>
                <c:pt idx="7" formatCode="0%">
                  <c:v>0</c:v>
                </c:pt>
                <c:pt idx="8" formatCode="0%">
                  <c:v>0</c:v>
                </c:pt>
                <c:pt idx="9" formatCode="0%">
                  <c:v>0</c:v>
                </c:pt>
                <c:pt idx="10" formatCode="0%">
                  <c:v>0</c:v>
                </c:pt>
                <c:pt idx="11" formatCode="0%">
                  <c:v>0</c:v>
                </c:pt>
                <c:pt idx="12" formatCode="0%">
                  <c:v>0</c:v>
                </c:pt>
                <c:pt idx="13" formatCode="0%">
                  <c:v>0</c:v>
                </c:pt>
                <c:pt idx="14" formatCode="0%">
                  <c:v>0</c:v>
                </c:pt>
                <c:pt idx="15" formatCode="0%">
                  <c:v>0</c:v>
                </c:pt>
                <c:pt idx="16" formatCode="0%">
                  <c:v>0</c:v>
                </c:pt>
                <c:pt idx="17" formatCode="0%">
                  <c:v>0</c:v>
                </c:pt>
                <c:pt idx="18" formatCode="0%">
                  <c:v>0</c:v>
                </c:pt>
                <c:pt idx="19" formatCode="0%">
                  <c:v>0</c:v>
                </c:pt>
                <c:pt idx="20" formatCode="0%">
                  <c:v>0</c:v>
                </c:pt>
                <c:pt idx="21" formatCode="0%">
                  <c:v>0</c:v>
                </c:pt>
                <c:pt idx="22" formatCode="0%">
                  <c:v>0</c:v>
                </c:pt>
                <c:pt idx="23" formatCode="0%">
                  <c:v>0</c:v>
                </c:pt>
                <c:pt idx="24" formatCode="0%">
                  <c:v>0</c:v>
                </c:pt>
                <c:pt idx="25" formatCode="0%">
                  <c:v>0</c:v>
                </c:pt>
                <c:pt idx="26" formatCode="0%">
                  <c:v>0</c:v>
                </c:pt>
                <c:pt idx="27" formatCode="0%">
                  <c:v>0</c:v>
                </c:pt>
                <c:pt idx="28" formatCode="0%">
                  <c:v>0</c:v>
                </c:pt>
                <c:pt idx="29" formatCode="0%">
                  <c:v>0</c:v>
                </c:pt>
                <c:pt idx="30" formatCode="0%">
                  <c:v>0</c:v>
                </c:pt>
                <c:pt idx="31" formatCode="0%">
                  <c:v>0</c:v>
                </c:pt>
                <c:pt idx="32" formatCode="0%">
                  <c:v>0</c:v>
                </c:pt>
                <c:pt idx="33" formatCode="0%">
                  <c:v>0</c:v>
                </c:pt>
                <c:pt idx="34" formatCode="0%">
                  <c:v>0</c:v>
                </c:pt>
                <c:pt idx="35" formatCode="0%">
                  <c:v>0</c:v>
                </c:pt>
                <c:pt idx="36" formatCode="0%">
                  <c:v>0</c:v>
                </c:pt>
                <c:pt idx="37" formatCode="0%">
                  <c:v>0</c:v>
                </c:pt>
                <c:pt idx="38" formatCode="0%">
                  <c:v>0</c:v>
                </c:pt>
                <c:pt idx="39" formatCode="0%">
                  <c:v>0</c:v>
                </c:pt>
                <c:pt idx="40" formatCode="0%">
                  <c:v>0</c:v>
                </c:pt>
                <c:pt idx="41" formatCode="0%">
                  <c:v>0</c:v>
                </c:pt>
                <c:pt idx="42" formatCode="0%">
                  <c:v>0</c:v>
                </c:pt>
                <c:pt idx="43" formatCode="0%">
                  <c:v>0</c:v>
                </c:pt>
                <c:pt idx="44" formatCode="0%">
                  <c:v>0</c:v>
                </c:pt>
                <c:pt idx="45" formatCode="0%">
                  <c:v>0</c:v>
                </c:pt>
                <c:pt idx="46" formatCode="0%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D282-4675-83E9-10192219424F}"/>
            </c:ext>
          </c:extLst>
        </c:ser>
        <c:ser>
          <c:idx val="4"/>
          <c:order val="3"/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'Progressione peso'!$K$11:$K$57</c:f>
              <c:numCache>
                <c:formatCode>0.00%</c:formatCode>
                <c:ptCount val="47"/>
                <c:pt idx="0">
                  <c:v>7.9057424058323209E-2</c:v>
                </c:pt>
                <c:pt idx="1">
                  <c:v>8.066177910447761E-2</c:v>
                </c:pt>
                <c:pt idx="2">
                  <c:v>8.2831931884908977E-2</c:v>
                </c:pt>
                <c:pt idx="3">
                  <c:v>8.3881079512478224E-2</c:v>
                </c:pt>
                <c:pt idx="4">
                  <c:v>8.2292874779541447E-2</c:v>
                </c:pt>
                <c:pt idx="5">
                  <c:v>8.3915653689715278E-2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D282-4675-83E9-10192219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377135"/>
        <c:axId val="2147392015"/>
      </c:area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'Progressione peso'!$E$11:$E$57</c:f>
              <c:numCache>
                <c:formatCode>General</c:formatCode>
                <c:ptCount val="47"/>
                <c:pt idx="0" formatCode="0.00">
                  <c:v>82.3</c:v>
                </c:pt>
                <c:pt idx="1">
                  <c:v>83.75</c:v>
                </c:pt>
                <c:pt idx="2">
                  <c:v>85.15</c:v>
                </c:pt>
                <c:pt idx="3">
                  <c:v>86.15</c:v>
                </c:pt>
                <c:pt idx="4">
                  <c:v>85.05</c:v>
                </c:pt>
                <c:pt idx="5">
                  <c:v>86.05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282-4675-83E9-10192219424F}"/>
            </c:ext>
          </c:extLst>
        </c:ser>
        <c:ser>
          <c:idx val="0"/>
          <c:order val="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D282-4675-83E9-10192219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63248"/>
        <c:axId val="529934448"/>
      </c:lineChart>
      <c:catAx>
        <c:axId val="21473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7392015"/>
        <c:crosses val="autoZero"/>
        <c:auto val="1"/>
        <c:lblAlgn val="ctr"/>
        <c:lblOffset val="100"/>
        <c:noMultiLvlLbl val="0"/>
      </c:catAx>
      <c:valAx>
        <c:axId val="214739201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7377135"/>
        <c:crosses val="autoZero"/>
        <c:crossBetween val="between"/>
      </c:valAx>
      <c:valAx>
        <c:axId val="52993444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9963248"/>
        <c:crosses val="max"/>
        <c:crossBetween val="between"/>
      </c:valAx>
      <c:catAx>
        <c:axId val="52996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9934448"/>
        <c:crosses val="autoZero"/>
        <c:auto val="1"/>
        <c:lblAlgn val="ctr"/>
        <c:lblOffset val="100"/>
        <c:noMultiLvlLbl val="0"/>
      </c:catAx>
      <c:spPr>
        <a:solidFill>
          <a:schemeClr val="tx1"/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carichi'!$F$3:$BJ$3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</c:numCache>
            </c:numRef>
          </c:cat>
          <c:val>
            <c:numRef>
              <c:f>'Progressione carichi'!$F$6:$BJ$6</c:f>
              <c:numCache>
                <c:formatCode>General</c:formatCode>
                <c:ptCount val="57"/>
                <c:pt idx="0">
                  <c:v>5.6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5-3348-8C88-05415AAC6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carichi'!$F$32:$BJ$32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carichi'!$F$35:$BJ$35</c:f>
              <c:numCache>
                <c:formatCode>General</c:formatCode>
                <c:ptCount val="57"/>
                <c:pt idx="0">
                  <c:v>4.8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D-B34D-8A1D-62D64F1A8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carichi'!$F$61:$BJ$61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carichi'!$F$64:$BJ$64</c:f>
              <c:numCache>
                <c:formatCode>General</c:formatCode>
                <c:ptCount val="57"/>
                <c:pt idx="0">
                  <c:v>4.8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C-E548-B340-DA986911F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carichi'!$F$90:$BJ$90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carichi'!$F$93:$BJ$93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7-C14D-B5CC-046DD1253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166-DF46-941E-95586915118C}"/>
              </c:ext>
            </c:extLst>
          </c:dPt>
          <c:cat>
            <c:numRef>
              <c:f>'Progressione carichi'!$F$119:$BJ$119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carichi'!$F$122:$BJ$122</c:f>
              <c:numCache>
                <c:formatCode>General</c:formatCode>
                <c:ptCount val="57"/>
                <c:pt idx="0">
                  <c:v>4.8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6-DF46-941E-955869151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carichi'!$F$148:$BJ$148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carichi'!$F$151:$BJ$151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7-C747-A62D-C1F4553E7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carichi'!$F$185:$BJ$185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carichi'!$F$188:$BJ$188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B-E449-A6CB-406F058CA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carichi'!$F$225:$BJ$225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carichi'!$F$228:$BJ$228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7-0D46-9D46-3FA47BBB2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'Progressione carichi'!$F$263:$BJ$263</c:f>
              <c:numCache>
                <c:formatCode>d\-mmm</c:formatCode>
                <c:ptCount val="57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  <c:pt idx="6">
                  <c:v>45551</c:v>
                </c:pt>
                <c:pt idx="7">
                  <c:v>45558</c:v>
                </c:pt>
                <c:pt idx="8">
                  <c:v>45565</c:v>
                </c:pt>
                <c:pt idx="9">
                  <c:v>45572</c:v>
                </c:pt>
                <c:pt idx="10">
                  <c:v>45579</c:v>
                </c:pt>
                <c:pt idx="11">
                  <c:v>45586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45614</c:v>
                </c:pt>
                <c:pt idx="16">
                  <c:v>45621</c:v>
                </c:pt>
                <c:pt idx="17">
                  <c:v>45628</c:v>
                </c:pt>
                <c:pt idx="18">
                  <c:v>45635</c:v>
                </c:pt>
                <c:pt idx="19">
                  <c:v>45642</c:v>
                </c:pt>
                <c:pt idx="20">
                  <c:v>45649</c:v>
                </c:pt>
                <c:pt idx="21">
                  <c:v>45656</c:v>
                </c:pt>
                <c:pt idx="22">
                  <c:v>45663</c:v>
                </c:pt>
                <c:pt idx="23">
                  <c:v>45670</c:v>
                </c:pt>
                <c:pt idx="24">
                  <c:v>45677</c:v>
                </c:pt>
                <c:pt idx="25">
                  <c:v>45684</c:v>
                </c:pt>
                <c:pt idx="26">
                  <c:v>45691</c:v>
                </c:pt>
                <c:pt idx="27">
                  <c:v>45698</c:v>
                </c:pt>
                <c:pt idx="28">
                  <c:v>45705</c:v>
                </c:pt>
                <c:pt idx="29">
                  <c:v>45712</c:v>
                </c:pt>
                <c:pt idx="30">
                  <c:v>45719</c:v>
                </c:pt>
                <c:pt idx="31">
                  <c:v>45726</c:v>
                </c:pt>
                <c:pt idx="32">
                  <c:v>45733</c:v>
                </c:pt>
                <c:pt idx="33">
                  <c:v>45740</c:v>
                </c:pt>
                <c:pt idx="34">
                  <c:v>45747</c:v>
                </c:pt>
                <c:pt idx="35">
                  <c:v>45754</c:v>
                </c:pt>
                <c:pt idx="36">
                  <c:v>45761</c:v>
                </c:pt>
                <c:pt idx="37">
                  <c:v>45768</c:v>
                </c:pt>
                <c:pt idx="38">
                  <c:v>45775</c:v>
                </c:pt>
                <c:pt idx="39">
                  <c:v>45782</c:v>
                </c:pt>
                <c:pt idx="40">
                  <c:v>45789</c:v>
                </c:pt>
                <c:pt idx="41">
                  <c:v>45796</c:v>
                </c:pt>
                <c:pt idx="42">
                  <c:v>45803</c:v>
                </c:pt>
                <c:pt idx="43">
                  <c:v>45810</c:v>
                </c:pt>
                <c:pt idx="44">
                  <c:v>45817</c:v>
                </c:pt>
                <c:pt idx="45">
                  <c:v>45824</c:v>
                </c:pt>
                <c:pt idx="46">
                  <c:v>45831</c:v>
                </c:pt>
                <c:pt idx="47">
                  <c:v>45787</c:v>
                </c:pt>
                <c:pt idx="48">
                  <c:v>45793</c:v>
                </c:pt>
                <c:pt idx="49">
                  <c:v>45799</c:v>
                </c:pt>
                <c:pt idx="50">
                  <c:v>45805</c:v>
                </c:pt>
                <c:pt idx="51">
                  <c:v>45811</c:v>
                </c:pt>
                <c:pt idx="52">
                  <c:v>45817</c:v>
                </c:pt>
                <c:pt idx="53">
                  <c:v>45823</c:v>
                </c:pt>
                <c:pt idx="54">
                  <c:v>45829</c:v>
                </c:pt>
                <c:pt idx="55">
                  <c:v>45835</c:v>
                </c:pt>
                <c:pt idx="56">
                  <c:v>45841</c:v>
                </c:pt>
              </c:numCache>
            </c:numRef>
          </c:cat>
          <c:val>
            <c:numRef>
              <c:f>'Progressione carichi'!$F$266:$BJ$266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B-9043-A539-24658A7C5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49743"/>
        <c:axId val="1483718239"/>
      </c:lineChart>
      <c:dateAx>
        <c:axId val="1483649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3718239"/>
        <c:crosses val="autoZero"/>
        <c:auto val="1"/>
        <c:lblOffset val="100"/>
        <c:baseTimeUnit val="days"/>
      </c:dateAx>
      <c:valAx>
        <c:axId val="14837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26" Type="http://schemas.openxmlformats.org/officeDocument/2006/relationships/chart" Target="../charts/chart30.xml"/><Relationship Id="rId39" Type="http://schemas.openxmlformats.org/officeDocument/2006/relationships/chart" Target="../charts/chart43.xml"/><Relationship Id="rId21" Type="http://schemas.openxmlformats.org/officeDocument/2006/relationships/chart" Target="../charts/chart25.xml"/><Relationship Id="rId34" Type="http://schemas.openxmlformats.org/officeDocument/2006/relationships/chart" Target="../charts/chart38.xml"/><Relationship Id="rId42" Type="http://schemas.openxmlformats.org/officeDocument/2006/relationships/chart" Target="../charts/chart46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20" Type="http://schemas.openxmlformats.org/officeDocument/2006/relationships/chart" Target="../charts/chart24.xml"/><Relationship Id="rId29" Type="http://schemas.openxmlformats.org/officeDocument/2006/relationships/chart" Target="../charts/chart33.xml"/><Relationship Id="rId41" Type="http://schemas.openxmlformats.org/officeDocument/2006/relationships/chart" Target="../charts/chart45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24" Type="http://schemas.openxmlformats.org/officeDocument/2006/relationships/chart" Target="../charts/chart28.xml"/><Relationship Id="rId32" Type="http://schemas.openxmlformats.org/officeDocument/2006/relationships/chart" Target="../charts/chart36.xml"/><Relationship Id="rId37" Type="http://schemas.openxmlformats.org/officeDocument/2006/relationships/chart" Target="../charts/chart41.xml"/><Relationship Id="rId40" Type="http://schemas.openxmlformats.org/officeDocument/2006/relationships/chart" Target="../charts/chart44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23" Type="http://schemas.openxmlformats.org/officeDocument/2006/relationships/chart" Target="../charts/chart27.xml"/><Relationship Id="rId28" Type="http://schemas.openxmlformats.org/officeDocument/2006/relationships/chart" Target="../charts/chart32.xml"/><Relationship Id="rId36" Type="http://schemas.openxmlformats.org/officeDocument/2006/relationships/chart" Target="../charts/chart40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31" Type="http://schemas.openxmlformats.org/officeDocument/2006/relationships/chart" Target="../charts/chart35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Relationship Id="rId22" Type="http://schemas.openxmlformats.org/officeDocument/2006/relationships/chart" Target="../charts/chart26.xml"/><Relationship Id="rId27" Type="http://schemas.openxmlformats.org/officeDocument/2006/relationships/chart" Target="../charts/chart31.xml"/><Relationship Id="rId30" Type="http://schemas.openxmlformats.org/officeDocument/2006/relationships/chart" Target="../charts/chart34.xml"/><Relationship Id="rId35" Type="http://schemas.openxmlformats.org/officeDocument/2006/relationships/chart" Target="../charts/chart39.xml"/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5" Type="http://schemas.openxmlformats.org/officeDocument/2006/relationships/chart" Target="../charts/chart29.xml"/><Relationship Id="rId33" Type="http://schemas.openxmlformats.org/officeDocument/2006/relationships/chart" Target="../charts/chart37.xml"/><Relationship Id="rId38" Type="http://schemas.openxmlformats.org/officeDocument/2006/relationships/chart" Target="../charts/chart4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9.xml"/><Relationship Id="rId3" Type="http://schemas.openxmlformats.org/officeDocument/2006/relationships/chart" Target="../charts/chart54.xml"/><Relationship Id="rId7" Type="http://schemas.openxmlformats.org/officeDocument/2006/relationships/chart" Target="../charts/chart58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Relationship Id="rId9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1146495</xdr:colOff>
      <xdr:row>12</xdr:row>
      <xdr:rowOff>169334</xdr:rowOff>
    </xdr:from>
    <xdr:to>
      <xdr:col>25</xdr:col>
      <xdr:colOff>762000</xdr:colOff>
      <xdr:row>26</xdr:row>
      <xdr:rowOff>200828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8818A8B-166F-DEE6-DC67-DF3630569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1270000</xdr:colOff>
      <xdr:row>13</xdr:row>
      <xdr:rowOff>152400</xdr:rowOff>
    </xdr:from>
    <xdr:to>
      <xdr:col>17</xdr:col>
      <xdr:colOff>84666</xdr:colOff>
      <xdr:row>25</xdr:row>
      <xdr:rowOff>84667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6850093-3DE7-B848-926C-DF5D554CB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1913466</xdr:colOff>
      <xdr:row>124</xdr:row>
      <xdr:rowOff>0</xdr:rowOff>
    </xdr:from>
    <xdr:to>
      <xdr:col>19</xdr:col>
      <xdr:colOff>1991360</xdr:colOff>
      <xdr:row>138</xdr:row>
      <xdr:rowOff>135467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53CFA93-A393-73B2-9BBD-A30D97FF8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160866</xdr:colOff>
      <xdr:row>124</xdr:row>
      <xdr:rowOff>186267</xdr:rowOff>
    </xdr:from>
    <xdr:to>
      <xdr:col>33</xdr:col>
      <xdr:colOff>117232</xdr:colOff>
      <xdr:row>138</xdr:row>
      <xdr:rowOff>67734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00F5D6D-72F6-969E-E04D-69CEB5D2A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999068</xdr:colOff>
      <xdr:row>8</xdr:row>
      <xdr:rowOff>160867</xdr:rowOff>
    </xdr:from>
    <xdr:to>
      <xdr:col>14</xdr:col>
      <xdr:colOff>745068</xdr:colOff>
      <xdr:row>22</xdr:row>
      <xdr:rowOff>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7EEB0F8-057E-98FA-385F-5B50A1C3F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948267</xdr:colOff>
      <xdr:row>22</xdr:row>
      <xdr:rowOff>93134</xdr:rowOff>
    </xdr:from>
    <xdr:to>
      <xdr:col>15</xdr:col>
      <xdr:colOff>16933</xdr:colOff>
      <xdr:row>35</xdr:row>
      <xdr:rowOff>169334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937E96F-07E0-0B36-ACBC-9B22D6917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16933</xdr:colOff>
      <xdr:row>36</xdr:row>
      <xdr:rowOff>118533</xdr:rowOff>
    </xdr:from>
    <xdr:to>
      <xdr:col>14</xdr:col>
      <xdr:colOff>711200</xdr:colOff>
      <xdr:row>49</xdr:row>
      <xdr:rowOff>194733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0675668-74A9-4945-9381-DD023DC8F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16933</xdr:colOff>
      <xdr:row>50</xdr:row>
      <xdr:rowOff>101600</xdr:rowOff>
    </xdr:from>
    <xdr:to>
      <xdr:col>15</xdr:col>
      <xdr:colOff>118532</xdr:colOff>
      <xdr:row>63</xdr:row>
      <xdr:rowOff>177801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5882B2A-2DD4-B14E-A60E-4DA687398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84667</xdr:colOff>
      <xdr:row>64</xdr:row>
      <xdr:rowOff>67733</xdr:rowOff>
    </xdr:from>
    <xdr:to>
      <xdr:col>15</xdr:col>
      <xdr:colOff>186266</xdr:colOff>
      <xdr:row>77</xdr:row>
      <xdr:rowOff>143933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CE83407-20FB-2F4D-967F-B87624314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169334</xdr:colOff>
      <xdr:row>77</xdr:row>
      <xdr:rowOff>169333</xdr:rowOff>
    </xdr:from>
    <xdr:to>
      <xdr:col>15</xdr:col>
      <xdr:colOff>33867</xdr:colOff>
      <xdr:row>89</xdr:row>
      <xdr:rowOff>93134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282A1EDD-2BCA-B545-BE16-5B5A66939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999068</xdr:colOff>
      <xdr:row>8</xdr:row>
      <xdr:rowOff>160867</xdr:rowOff>
    </xdr:from>
    <xdr:to>
      <xdr:col>28</xdr:col>
      <xdr:colOff>745068</xdr:colOff>
      <xdr:row>22</xdr:row>
      <xdr:rowOff>1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DF6061DC-ADA4-B14A-880B-155B758A5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22</xdr:row>
      <xdr:rowOff>93135</xdr:rowOff>
    </xdr:from>
    <xdr:to>
      <xdr:col>29</xdr:col>
      <xdr:colOff>0</xdr:colOff>
      <xdr:row>35</xdr:row>
      <xdr:rowOff>169335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4ECDEDC3-5308-4E43-AF39-24725C51C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84666</xdr:colOff>
      <xdr:row>36</xdr:row>
      <xdr:rowOff>135466</xdr:rowOff>
    </xdr:from>
    <xdr:to>
      <xdr:col>28</xdr:col>
      <xdr:colOff>778933</xdr:colOff>
      <xdr:row>49</xdr:row>
      <xdr:rowOff>211666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C87632B8-74F7-CF46-948E-AEE3C0754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33867</xdr:colOff>
      <xdr:row>50</xdr:row>
      <xdr:rowOff>67733</xdr:rowOff>
    </xdr:from>
    <xdr:to>
      <xdr:col>28</xdr:col>
      <xdr:colOff>812800</xdr:colOff>
      <xdr:row>63</xdr:row>
      <xdr:rowOff>143934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C27A144E-8FA8-494F-ACBB-01A503350A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101600</xdr:colOff>
      <xdr:row>64</xdr:row>
      <xdr:rowOff>101600</xdr:rowOff>
    </xdr:from>
    <xdr:to>
      <xdr:col>29</xdr:col>
      <xdr:colOff>0</xdr:colOff>
      <xdr:row>77</xdr:row>
      <xdr:rowOff>177800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2F5F2522-23B4-194E-AD55-9CD819168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220135</xdr:colOff>
      <xdr:row>77</xdr:row>
      <xdr:rowOff>169333</xdr:rowOff>
    </xdr:from>
    <xdr:to>
      <xdr:col>28</xdr:col>
      <xdr:colOff>491067</xdr:colOff>
      <xdr:row>89</xdr:row>
      <xdr:rowOff>110067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F3C21434-19A2-6D4C-A323-C093B4F15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38</xdr:col>
      <xdr:colOff>999068</xdr:colOff>
      <xdr:row>8</xdr:row>
      <xdr:rowOff>160867</xdr:rowOff>
    </xdr:from>
    <xdr:to>
      <xdr:col>42</xdr:col>
      <xdr:colOff>745068</xdr:colOff>
      <xdr:row>22</xdr:row>
      <xdr:rowOff>1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270A2140-F77E-8942-B9E2-4061B1916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39</xdr:col>
      <xdr:colOff>0</xdr:colOff>
      <xdr:row>23</xdr:row>
      <xdr:rowOff>59268</xdr:rowOff>
    </xdr:from>
    <xdr:to>
      <xdr:col>43</xdr:col>
      <xdr:colOff>0</xdr:colOff>
      <xdr:row>36</xdr:row>
      <xdr:rowOff>118535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326CC513-6264-7749-B6DE-D7102C39B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16933</xdr:colOff>
      <xdr:row>36</xdr:row>
      <xdr:rowOff>101600</xdr:rowOff>
    </xdr:from>
    <xdr:to>
      <xdr:col>42</xdr:col>
      <xdr:colOff>711200</xdr:colOff>
      <xdr:row>49</xdr:row>
      <xdr:rowOff>177800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D96C289B-3C55-6643-A637-1050231ED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39</xdr:col>
      <xdr:colOff>50800</xdr:colOff>
      <xdr:row>51</xdr:row>
      <xdr:rowOff>50800</xdr:rowOff>
    </xdr:from>
    <xdr:to>
      <xdr:col>43</xdr:col>
      <xdr:colOff>0</xdr:colOff>
      <xdr:row>64</xdr:row>
      <xdr:rowOff>110067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9C71D4A9-E5A9-BA45-8F91-0873DEE5B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39</xdr:col>
      <xdr:colOff>101600</xdr:colOff>
      <xdr:row>64</xdr:row>
      <xdr:rowOff>101600</xdr:rowOff>
    </xdr:from>
    <xdr:to>
      <xdr:col>43</xdr:col>
      <xdr:colOff>0</xdr:colOff>
      <xdr:row>77</xdr:row>
      <xdr:rowOff>177800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F1DA145B-8586-3842-BC8B-0EB301664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39</xdr:col>
      <xdr:colOff>287867</xdr:colOff>
      <xdr:row>77</xdr:row>
      <xdr:rowOff>203199</xdr:rowOff>
    </xdr:from>
    <xdr:to>
      <xdr:col>42</xdr:col>
      <xdr:colOff>711200</xdr:colOff>
      <xdr:row>89</xdr:row>
      <xdr:rowOff>59267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006035E8-BC27-7749-B4B8-D3C054D0B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52</xdr:col>
      <xdr:colOff>999068</xdr:colOff>
      <xdr:row>8</xdr:row>
      <xdr:rowOff>160867</xdr:rowOff>
    </xdr:from>
    <xdr:to>
      <xdr:col>56</xdr:col>
      <xdr:colOff>745068</xdr:colOff>
      <xdr:row>22</xdr:row>
      <xdr:rowOff>1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D6A506E8-F778-394C-80BB-2B5A45441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52</xdr:col>
      <xdr:colOff>812799</xdr:colOff>
      <xdr:row>22</xdr:row>
      <xdr:rowOff>93135</xdr:rowOff>
    </xdr:from>
    <xdr:to>
      <xdr:col>57</xdr:col>
      <xdr:colOff>84665</xdr:colOff>
      <xdr:row>35</xdr:row>
      <xdr:rowOff>169335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A2569013-1EDB-5A4F-985A-A5F07A636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53</xdr:col>
      <xdr:colOff>16933</xdr:colOff>
      <xdr:row>36</xdr:row>
      <xdr:rowOff>118533</xdr:rowOff>
    </xdr:from>
    <xdr:to>
      <xdr:col>56</xdr:col>
      <xdr:colOff>711200</xdr:colOff>
      <xdr:row>49</xdr:row>
      <xdr:rowOff>194733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B5C18E96-D662-7643-80DF-C1A9B6DD8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52</xdr:col>
      <xdr:colOff>795867</xdr:colOff>
      <xdr:row>50</xdr:row>
      <xdr:rowOff>50800</xdr:rowOff>
    </xdr:from>
    <xdr:to>
      <xdr:col>57</xdr:col>
      <xdr:colOff>67733</xdr:colOff>
      <xdr:row>63</xdr:row>
      <xdr:rowOff>127001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8304503C-9D99-4447-8A86-FE3D5DDB1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53</xdr:col>
      <xdr:colOff>84667</xdr:colOff>
      <xdr:row>64</xdr:row>
      <xdr:rowOff>50800</xdr:rowOff>
    </xdr:from>
    <xdr:to>
      <xdr:col>57</xdr:col>
      <xdr:colOff>186266</xdr:colOff>
      <xdr:row>77</xdr:row>
      <xdr:rowOff>127000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21B7E2BD-68FA-2A44-9179-FAE465B71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53</xdr:col>
      <xdr:colOff>203202</xdr:colOff>
      <xdr:row>77</xdr:row>
      <xdr:rowOff>186266</xdr:rowOff>
    </xdr:from>
    <xdr:to>
      <xdr:col>56</xdr:col>
      <xdr:colOff>795867</xdr:colOff>
      <xdr:row>89</xdr:row>
      <xdr:rowOff>76200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B971A091-1B32-7A41-A97E-7A421DBC7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66</xdr:col>
      <xdr:colOff>999068</xdr:colOff>
      <xdr:row>8</xdr:row>
      <xdr:rowOff>160867</xdr:rowOff>
    </xdr:from>
    <xdr:to>
      <xdr:col>70</xdr:col>
      <xdr:colOff>745068</xdr:colOff>
      <xdr:row>22</xdr:row>
      <xdr:rowOff>1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E59BA0F6-D3A4-A74B-9244-D86D79878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67</xdr:col>
      <xdr:colOff>16934</xdr:colOff>
      <xdr:row>22</xdr:row>
      <xdr:rowOff>110068</xdr:rowOff>
    </xdr:from>
    <xdr:to>
      <xdr:col>71</xdr:col>
      <xdr:colOff>16934</xdr:colOff>
      <xdr:row>35</xdr:row>
      <xdr:rowOff>186268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1CC1A01D-DCAD-824E-9821-11403454D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67</xdr:col>
      <xdr:colOff>67733</xdr:colOff>
      <xdr:row>36</xdr:row>
      <xdr:rowOff>101599</xdr:rowOff>
    </xdr:from>
    <xdr:to>
      <xdr:col>70</xdr:col>
      <xdr:colOff>762000</xdr:colOff>
      <xdr:row>49</xdr:row>
      <xdr:rowOff>177799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638F0FE1-8223-DE4C-B672-0B09E4541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67</xdr:col>
      <xdr:colOff>50800</xdr:colOff>
      <xdr:row>50</xdr:row>
      <xdr:rowOff>101600</xdr:rowOff>
    </xdr:from>
    <xdr:to>
      <xdr:col>71</xdr:col>
      <xdr:colOff>0</xdr:colOff>
      <xdr:row>63</xdr:row>
      <xdr:rowOff>177801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CA7AE559-2697-9044-BB0A-551A35291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67</xdr:col>
      <xdr:colOff>101600</xdr:colOff>
      <xdr:row>64</xdr:row>
      <xdr:rowOff>101600</xdr:rowOff>
    </xdr:from>
    <xdr:to>
      <xdr:col>71</xdr:col>
      <xdr:colOff>0</xdr:colOff>
      <xdr:row>77</xdr:row>
      <xdr:rowOff>177800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37810B5-2754-974D-970A-A3769E06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67</xdr:col>
      <xdr:colOff>575735</xdr:colOff>
      <xdr:row>77</xdr:row>
      <xdr:rowOff>118534</xdr:rowOff>
    </xdr:from>
    <xdr:to>
      <xdr:col>70</xdr:col>
      <xdr:colOff>558800</xdr:colOff>
      <xdr:row>89</xdr:row>
      <xdr:rowOff>33868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81EB7080-E183-BD42-AF32-77703516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80</xdr:col>
      <xdr:colOff>999068</xdr:colOff>
      <xdr:row>8</xdr:row>
      <xdr:rowOff>160867</xdr:rowOff>
    </xdr:from>
    <xdr:to>
      <xdr:col>84</xdr:col>
      <xdr:colOff>745068</xdr:colOff>
      <xdr:row>22</xdr:row>
      <xdr:rowOff>1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491ECE6B-04B9-4A41-B77C-79DEC16F1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80</xdr:col>
      <xdr:colOff>812800</xdr:colOff>
      <xdr:row>22</xdr:row>
      <xdr:rowOff>76201</xdr:rowOff>
    </xdr:from>
    <xdr:to>
      <xdr:col>85</xdr:col>
      <xdr:colOff>84666</xdr:colOff>
      <xdr:row>35</xdr:row>
      <xdr:rowOff>152401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B06020D-1ACF-FD44-81CB-226A402D2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81</xdr:col>
      <xdr:colOff>33867</xdr:colOff>
      <xdr:row>36</xdr:row>
      <xdr:rowOff>135466</xdr:rowOff>
    </xdr:from>
    <xdr:to>
      <xdr:col>84</xdr:col>
      <xdr:colOff>728134</xdr:colOff>
      <xdr:row>49</xdr:row>
      <xdr:rowOff>211666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CAA08E3E-F7A7-7143-AF83-F81FCC4EB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81</xdr:col>
      <xdr:colOff>16933</xdr:colOff>
      <xdr:row>50</xdr:row>
      <xdr:rowOff>118533</xdr:rowOff>
    </xdr:from>
    <xdr:to>
      <xdr:col>85</xdr:col>
      <xdr:colOff>118532</xdr:colOff>
      <xdr:row>63</xdr:row>
      <xdr:rowOff>194734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80E8E509-F28D-DF41-91AB-A8596ABF0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81</xdr:col>
      <xdr:colOff>101600</xdr:colOff>
      <xdr:row>64</xdr:row>
      <xdr:rowOff>101600</xdr:rowOff>
    </xdr:from>
    <xdr:to>
      <xdr:col>85</xdr:col>
      <xdr:colOff>203199</xdr:colOff>
      <xdr:row>77</xdr:row>
      <xdr:rowOff>177800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180358A8-5A45-914D-A71F-BC2B9FA6F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81</xdr:col>
      <xdr:colOff>338668</xdr:colOff>
      <xdr:row>77</xdr:row>
      <xdr:rowOff>152401</xdr:rowOff>
    </xdr:from>
    <xdr:to>
      <xdr:col>84</xdr:col>
      <xdr:colOff>694267</xdr:colOff>
      <xdr:row>89</xdr:row>
      <xdr:rowOff>84667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DAB09B74-9597-DE4C-AAC3-33A20B1C9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94</xdr:col>
      <xdr:colOff>999068</xdr:colOff>
      <xdr:row>8</xdr:row>
      <xdr:rowOff>160867</xdr:rowOff>
    </xdr:from>
    <xdr:to>
      <xdr:col>98</xdr:col>
      <xdr:colOff>745068</xdr:colOff>
      <xdr:row>22</xdr:row>
      <xdr:rowOff>1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37DC128B-2CCE-164B-8C2E-D50E5FBEA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94</xdr:col>
      <xdr:colOff>761999</xdr:colOff>
      <xdr:row>22</xdr:row>
      <xdr:rowOff>76201</xdr:rowOff>
    </xdr:from>
    <xdr:to>
      <xdr:col>99</xdr:col>
      <xdr:colOff>33865</xdr:colOff>
      <xdr:row>35</xdr:row>
      <xdr:rowOff>152401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0C8E21B-C79B-1649-9594-61E5CC3BA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95</xdr:col>
      <xdr:colOff>33866</xdr:colOff>
      <xdr:row>36</xdr:row>
      <xdr:rowOff>84667</xdr:rowOff>
    </xdr:from>
    <xdr:to>
      <xdr:col>98</xdr:col>
      <xdr:colOff>728133</xdr:colOff>
      <xdr:row>49</xdr:row>
      <xdr:rowOff>160867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4AD50D8D-F319-8F43-860B-FC44A7452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95</xdr:col>
      <xdr:colOff>33866</xdr:colOff>
      <xdr:row>50</xdr:row>
      <xdr:rowOff>101600</xdr:rowOff>
    </xdr:from>
    <xdr:to>
      <xdr:col>99</xdr:col>
      <xdr:colOff>135465</xdr:colOff>
      <xdr:row>63</xdr:row>
      <xdr:rowOff>177801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106B6F7D-0E57-AA48-8A6D-3FEA2E094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95</xdr:col>
      <xdr:colOff>101600</xdr:colOff>
      <xdr:row>64</xdr:row>
      <xdr:rowOff>101600</xdr:rowOff>
    </xdr:from>
    <xdr:to>
      <xdr:col>99</xdr:col>
      <xdr:colOff>203199</xdr:colOff>
      <xdr:row>77</xdr:row>
      <xdr:rowOff>177800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58DBBFC2-BDD0-DD40-B384-B40FCD75A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95</xdr:col>
      <xdr:colOff>237069</xdr:colOff>
      <xdr:row>77</xdr:row>
      <xdr:rowOff>169333</xdr:rowOff>
    </xdr:from>
    <xdr:to>
      <xdr:col>98</xdr:col>
      <xdr:colOff>795869</xdr:colOff>
      <xdr:row>89</xdr:row>
      <xdr:rowOff>93134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643256CC-8DFB-E649-8C6C-DC74AE5FC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1491286</xdr:colOff>
      <xdr:row>66</xdr:row>
      <xdr:rowOff>19243</xdr:rowOff>
    </xdr:from>
    <xdr:to>
      <xdr:col>46</xdr:col>
      <xdr:colOff>390768</xdr:colOff>
      <xdr:row>113</xdr:row>
      <xdr:rowOff>1992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F70679D5-94A0-554B-A81E-A3710FFC0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509134</xdr:colOff>
      <xdr:row>31</xdr:row>
      <xdr:rowOff>3907</xdr:rowOff>
    </xdr:from>
    <xdr:to>
      <xdr:col>23</xdr:col>
      <xdr:colOff>347352</xdr:colOff>
      <xdr:row>61</xdr:row>
      <xdr:rowOff>68229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A610972-F88C-B493-F267-001B08707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392399</xdr:colOff>
      <xdr:row>6</xdr:row>
      <xdr:rowOff>237112</xdr:rowOff>
    </xdr:from>
    <xdr:to>
      <xdr:col>23</xdr:col>
      <xdr:colOff>401518</xdr:colOff>
      <xdr:row>29</xdr:row>
      <xdr:rowOff>220179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B3BADBA-1990-09F7-4A0E-DDD7E6BD0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277812</xdr:colOff>
      <xdr:row>7</xdr:row>
      <xdr:rowOff>174625</xdr:rowOff>
    </xdr:from>
    <xdr:to>
      <xdr:col>43</xdr:col>
      <xdr:colOff>571500</xdr:colOff>
      <xdr:row>29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7B699-4426-83F8-FEE6-911319697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381000</xdr:colOff>
      <xdr:row>31</xdr:row>
      <xdr:rowOff>17319</xdr:rowOff>
    </xdr:from>
    <xdr:to>
      <xdr:col>44</xdr:col>
      <xdr:colOff>294409</xdr:colOff>
      <xdr:row>60</xdr:row>
      <xdr:rowOff>51954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DCEAE4-6621-154F-D07F-33FEE6DAF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440824</xdr:colOff>
      <xdr:row>5</xdr:row>
      <xdr:rowOff>52470</xdr:rowOff>
    </xdr:from>
    <xdr:to>
      <xdr:col>45</xdr:col>
      <xdr:colOff>453716</xdr:colOff>
      <xdr:row>27</xdr:row>
      <xdr:rowOff>46120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802EAD5-640A-B7C7-9D0C-2C765C3C3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779378</xdr:colOff>
      <xdr:row>35</xdr:row>
      <xdr:rowOff>119424</xdr:rowOff>
    </xdr:from>
    <xdr:to>
      <xdr:col>45</xdr:col>
      <xdr:colOff>794002</xdr:colOff>
      <xdr:row>57</xdr:row>
      <xdr:rowOff>113074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54454EA-B487-9147-AB67-261230510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278063</xdr:colOff>
      <xdr:row>64</xdr:row>
      <xdr:rowOff>86004</xdr:rowOff>
    </xdr:from>
    <xdr:to>
      <xdr:col>46</xdr:col>
      <xdr:colOff>377759</xdr:colOff>
      <xdr:row>86</xdr:row>
      <xdr:rowOff>79653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677A05F-7BC1-7943-BE0E-1A36B558E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204537</xdr:colOff>
      <xdr:row>94</xdr:row>
      <xdr:rowOff>33867</xdr:rowOff>
    </xdr:from>
    <xdr:to>
      <xdr:col>45</xdr:col>
      <xdr:colOff>754505</xdr:colOff>
      <xdr:row>116</xdr:row>
      <xdr:rowOff>27517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8E2E41A-A552-C446-820A-65A0F8C9B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153291</xdr:colOff>
      <xdr:row>122</xdr:row>
      <xdr:rowOff>51245</xdr:rowOff>
    </xdr:from>
    <xdr:to>
      <xdr:col>46</xdr:col>
      <xdr:colOff>298764</xdr:colOff>
      <xdr:row>144</xdr:row>
      <xdr:rowOff>44896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7535336-CAB7-114A-987D-5ABA268A6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251325</xdr:colOff>
      <xdr:row>158</xdr:row>
      <xdr:rowOff>150619</xdr:rowOff>
    </xdr:from>
    <xdr:to>
      <xdr:col>46</xdr:col>
      <xdr:colOff>469920</xdr:colOff>
      <xdr:row>180</xdr:row>
      <xdr:rowOff>144269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0093575-945C-5246-BD30-5963E6D5C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401053</xdr:colOff>
      <xdr:row>198</xdr:row>
      <xdr:rowOff>66841</xdr:rowOff>
    </xdr:from>
    <xdr:to>
      <xdr:col>46</xdr:col>
      <xdr:colOff>619648</xdr:colOff>
      <xdr:row>220</xdr:row>
      <xdr:rowOff>63166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232A78B-65E8-9147-9AFE-DFC505637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285062</xdr:colOff>
      <xdr:row>237</xdr:row>
      <xdr:rowOff>15728</xdr:rowOff>
    </xdr:from>
    <xdr:to>
      <xdr:col>46</xdr:col>
      <xdr:colOff>503657</xdr:colOff>
      <xdr:row>259</xdr:row>
      <xdr:rowOff>25813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CF6EAA72-DC25-874E-A80D-2F0310196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338143</xdr:colOff>
      <xdr:row>274</xdr:row>
      <xdr:rowOff>70774</xdr:rowOff>
    </xdr:from>
    <xdr:to>
      <xdr:col>46</xdr:col>
      <xdr:colOff>556738</xdr:colOff>
      <xdr:row>296</xdr:row>
      <xdr:rowOff>80859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313F4DB6-321D-F245-A71A-96E25C62E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ma\Desktop\Portfolio%20Management.xlsx" TargetMode="External"/><Relationship Id="rId1" Type="http://schemas.openxmlformats.org/officeDocument/2006/relationships/externalLinkPath" Target="Portfolio%20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ransaction Log"/>
      <sheetName val="Stock Analysis"/>
      <sheetName val="Stock Comparison Analysis"/>
      <sheetName val="Bonds"/>
      <sheetName val="Montecarlo"/>
      <sheetName val="Input stock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746596F7-A4D9-664A-816F-C3DF0026042D}" autoFormatId="16" applyNumberFormats="0" applyBorderFormats="0" applyFontFormats="0" applyPatternFormats="0" applyAlignmentFormats="0" applyWidthHeightFormats="0">
  <queryTableRefresh nextId="19" unboundColumnsRight="1">
    <queryTableFields count="17">
      <queryTableField id="1" name="Alimento" tableColumnId="1"/>
      <queryTableField id="2" name="Energia (kcal)" tableColumnId="2"/>
      <queryTableField id="3" name="Proteine" tableColumnId="3"/>
      <queryTableField id="13" dataBound="0" tableColumnId="13"/>
      <queryTableField id="4" name="Lipidi" tableColumnId="4"/>
      <queryTableField id="14" dataBound="0" tableColumnId="14"/>
      <queryTableField id="5" name="Colesterolo" tableColumnId="5"/>
      <queryTableField id="6" name="Carbo" tableColumnId="6"/>
      <queryTableField id="15" dataBound="0" tableColumnId="15"/>
      <queryTableField id="7" name="Amido" tableColumnId="7"/>
      <queryTableField id="16" dataBound="0" tableColumnId="16"/>
      <queryTableField id="8" name="Zuccheri" tableColumnId="8"/>
      <queryTableField id="17" dataBound="0" tableColumnId="17"/>
      <queryTableField id="9" name="Fibra totale" tableColumnId="9"/>
      <queryTableField id="10" name="Saccarosio" tableColumnId="10"/>
      <queryTableField id="11" name="Glucosio" tableColumnId="11"/>
      <queryTableField id="18" dataBound="0" tableColumnId="1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C342B9-E082-B74F-817F-39EA9ECE334F}" name="Tabella2" displayName="Tabella2" ref="A17:H60" totalsRowShown="0" headerRowDxfId="46" tableBorderDxfId="45">
  <autoFilter ref="A17:H60" xr:uid="{5FC342B9-E082-B74F-817F-39EA9ECE334F}"/>
  <tableColumns count="8">
    <tableColumn id="1" xr3:uid="{5D0B67A0-ECB9-3E4D-98A1-F6EE1183D488}" name="Giorno" dataDxfId="44"/>
    <tableColumn id="2" xr3:uid="{9F67AD88-6D3C-D145-AD95-797C350FEA31}" name="Distretto"/>
    <tableColumn id="3" xr3:uid="{6DFFD679-1B94-D449-9D2E-12D1BC131B49}" name="Esercizi"/>
    <tableColumn id="4" xr3:uid="{A65271F1-E1E0-7A45-9D05-8F09588C4217}" name="Serie"/>
    <tableColumn id="5" xr3:uid="{8A744B5E-60C3-9E4A-99DC-B7D8290F8926}" name="Ripetizioni"/>
    <tableColumn id="6" xr3:uid="{0FAA7610-3909-AD4D-A519-F843623D51BD}" name="Recupero (&quot;)"/>
    <tableColumn id="7" xr3:uid="{1C6F74FB-85A4-0A45-A5DC-6FCF05B0EE3A}" name="Variante"/>
    <tableColumn id="8" xr3:uid="{5BA5B859-8361-6A4E-907C-8A0218C18D2C}" name="Not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09BD23-2F19-2147-9B55-7695E499DC5C}" name="Tabella25" displayName="Tabella25" ref="J17:Q60" totalsRowShown="0" headerRowDxfId="43" tableBorderDxfId="42">
  <autoFilter ref="J17:Q60" xr:uid="{5F09BD23-2F19-2147-9B55-7695E499DC5C}"/>
  <tableColumns count="8">
    <tableColumn id="1" xr3:uid="{523AC852-4E15-CA43-B2D2-94CC804A1DFA}" name="Giorno" dataDxfId="41"/>
    <tableColumn id="2" xr3:uid="{85EB2176-6852-FA4E-9B3F-5B1B7FB3B001}" name="Distretto"/>
    <tableColumn id="3" xr3:uid="{8D4F9AA1-2B1E-744C-BD7C-A4EE3702DFA9}" name="Esercizi"/>
    <tableColumn id="4" xr3:uid="{732F62A9-CAC9-2640-8B70-68AE28C58111}" name="Serie"/>
    <tableColumn id="5" xr3:uid="{D962646F-354A-F34D-B973-935372756839}" name="Ripetizioni"/>
    <tableColumn id="6" xr3:uid="{708AE4B2-9DE2-ED43-BC3E-32FDDD4610A4}" name="Recupero (&quot;)"/>
    <tableColumn id="7" xr3:uid="{35D52792-A809-B846-BC3B-A30F55DAC578}" name="Variante"/>
    <tableColumn id="8" xr3:uid="{822EDAE4-C9F5-774B-9F2D-27D6E9CBA40E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F21D4-42A0-A64E-A51E-134653A25D42}" name="DBAprincipale" displayName="DBAprincipale" ref="A2:G640" totalsRowShown="0" headerRowDxfId="40" dataDxfId="38" headerRowBorderDxfId="39" tableBorderDxfId="37" headerRowCellStyle="Normale 2" dataCellStyle="Normale 2">
  <autoFilter ref="A2:G640" xr:uid="{A96F21D4-42A0-A64E-A51E-134653A25D42}"/>
  <tableColumns count="7">
    <tableColumn id="1" xr3:uid="{B756F07A-8C71-9F43-970E-D48CC1A2B833}" name="  ALIMENTO" dataDxfId="36" dataCellStyle="Normale 2"/>
    <tableColumn id="2" xr3:uid="{E26661D5-58E9-EE40-8193-C180133A0208}" name="kcal" dataDxfId="35" dataCellStyle="Normale 2"/>
    <tableColumn id="3" xr3:uid="{B88FA9DF-AA11-3840-B0B7-1625DE7C187B}" name="% parte edule" dataDxfId="34" dataCellStyle="Normale 2"/>
    <tableColumn id="4" xr3:uid="{B699B49D-FE9C-CE47-A299-83A2231139BA}" name="proteine (g)" dataDxfId="33" dataCellStyle="Normale 2"/>
    <tableColumn id="5" xr3:uid="{57D89C8F-AD38-CA43-B01C-91B04661FFF9}" name="lipidi (g)" dataDxfId="32" dataCellStyle="Normale 2"/>
    <tableColumn id="6" xr3:uid="{A25E6234-9107-4245-B400-AC415E63150E}" name="glucidi disponibili (g)" dataDxfId="31" dataCellStyle="Normale 2"/>
    <tableColumn id="7" xr3:uid="{4D3A2FDE-2B07-DA4B-A3DA-E039AD128FDF}" name="amido (g)" dataDxfId="30" dataCellStyle="Normale 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320A8A-8C34-7341-84C4-16A72A57F996}" name="Foglio4" displayName="Foglio4" ref="A1:Q904" tableType="queryTable" totalsRowShown="0">
  <autoFilter ref="A1:Q904" xr:uid="{36320A8A-8C34-7341-84C4-16A72A57F996}"/>
  <tableColumns count="17">
    <tableColumn id="1" xr3:uid="{25EE0E63-488D-A949-9440-AF7C0A653F9B}" uniqueName="1" name="Alimento" queryTableFieldId="1"/>
    <tableColumn id="2" xr3:uid="{48CA9756-7BE0-BE41-9645-6591D75BB859}" uniqueName="2" name="Energia (kcal)" queryTableFieldId="2"/>
    <tableColumn id="3" xr3:uid="{E714135A-22D8-D545-AB0E-D608098BE7B1}" uniqueName="3" name="Proteine" queryTableFieldId="3"/>
    <tableColumn id="13" xr3:uid="{76068BC9-B2B0-7848-96BE-AD46F3184C6D}" uniqueName="13" name="Kcal prote" queryTableFieldId="13" dataDxfId="29">
      <calculatedColumnFormula>Foglio4[[#This Row],[Proteine]]*4</calculatedColumnFormula>
    </tableColumn>
    <tableColumn id="4" xr3:uid="{E571E438-EDC5-7E46-9474-EF2A3FFC8664}" uniqueName="4" name="Lipidi" queryTableFieldId="4"/>
    <tableColumn id="14" xr3:uid="{99A39CDD-1E55-0C4B-BEE5-61EEAF7342B5}" uniqueName="14" name="kcal Lipidi" queryTableFieldId="14" dataDxfId="28">
      <calculatedColumnFormula>Foglio4[[#This Row],[Lipidi]]*9</calculatedColumnFormula>
    </tableColumn>
    <tableColumn id="5" xr3:uid="{263884F2-B461-2244-9048-2A1C1C831431}" uniqueName="5" name="Colesterolo" queryTableFieldId="5"/>
    <tableColumn id="6" xr3:uid="{708DE3A5-F828-4E42-B5F5-717C6C758EDE}" uniqueName="6" name="Carbo" queryTableFieldId="6"/>
    <tableColumn id="15" xr3:uid="{EB604C39-C4C0-B34D-A309-A0EA4D03D221}" uniqueName="15" name="kcal Carbo" queryTableFieldId="15" dataDxfId="27">
      <calculatedColumnFormula>Foglio4[[#This Row],[Carbo]]*4</calculatedColumnFormula>
    </tableColumn>
    <tableColumn id="7" xr3:uid="{2BB13D94-844F-C943-8BA1-C9306D74D3EB}" uniqueName="7" name="Amido" queryTableFieldId="7"/>
    <tableColumn id="16" xr3:uid="{97AACD2A-4F2B-4B46-82E3-CAF9D02F61AE}" uniqueName="16" name="Kcal amido" queryTableFieldId="16" dataDxfId="26">
      <calculatedColumnFormula>Foglio4[[#This Row],[Amido]]*4</calculatedColumnFormula>
    </tableColumn>
    <tableColumn id="8" xr3:uid="{94DBAD66-BCF4-D249-B024-362C6784A57D}" uniqueName="8" name="Zuccheri" queryTableFieldId="8"/>
    <tableColumn id="17" xr3:uid="{692E05C2-1B8E-3945-9DDD-BAB560D2B1B1}" uniqueName="17" name="kcal zuccheri" queryTableFieldId="17" dataDxfId="25">
      <calculatedColumnFormula>Foglio4[[#This Row],[Zuccheri]]*4</calculatedColumnFormula>
    </tableColumn>
    <tableColumn id="9" xr3:uid="{68E71013-ABD8-914C-B686-8FE84143D8CD}" uniqueName="9" name="Fibra totale" queryTableFieldId="9"/>
    <tableColumn id="10" xr3:uid="{83EA8C6E-C461-3342-8A27-D87EB5E55A48}" uniqueName="10" name="Saccarosio" queryTableFieldId="10"/>
    <tableColumn id="11" xr3:uid="{C7B9358F-55E9-CF49-BCBB-A10A7E943ED6}" uniqueName="11" name="Glucosio" queryTableFieldId="11"/>
    <tableColumn id="18" xr3:uid="{AFC49F3B-751F-6544-BEAE-4B62992AB946}" uniqueName="18" name="Colonna1" queryTableFieldId="18" dataDxfId="24">
      <calculatedColumnFormula>Foglio4[[#This Row],[Kcal prote]]+Foglio4[[#This Row],[kcal Lipidi]]+Foglio4[[#This Row],[kcal Carbo]]+Foglio4[[#This Row],[Kcal amido]]+Foglio4[[#This Row],[kcal zuccheri]]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EAD568-B216-194E-9DF6-414231ECAD96}" name="Tabella6" displayName="Tabella6" ref="B2:L790" totalsRowShown="0" headerRowDxfId="59" dataDxfId="58">
  <autoFilter ref="B2:L790" xr:uid="{B1EAD568-B216-194E-9DF6-414231ECAD96}"/>
  <tableColumns count="11">
    <tableColumn id="1" xr3:uid="{980A7D84-356B-FF4F-AAB5-EC7F698DBA5D}" name=" ALIMENTI:   A - B" dataDxfId="57"/>
    <tableColumn id="2" xr3:uid="{5F650845-7FB9-3240-96E2-7C5126D60F53}" name="kcal" dataDxfId="56"/>
    <tableColumn id="3" xr3:uid="{019101AA-BFF2-2945-BA3F-CF4B7CD79A9C}" name="acqua" dataDxfId="55"/>
    <tableColumn id="4" xr3:uid="{2626DC60-40F8-D04C-AF64-F4363B111206}" name="ferro" dataDxfId="54"/>
    <tableColumn id="5" xr3:uid="{45136D26-D5B1-5346-91B5-9E9574DC3458}" name="calcio" dataDxfId="53"/>
    <tableColumn id="6" xr3:uid="{A75A2BFB-3D20-8049-A50B-380C0B9146A6}" name="sodio" dataDxfId="52"/>
    <tableColumn id="7" xr3:uid="{789E183C-3C8E-954E-A544-A40BB4E581C1}" name="Potassio" dataDxfId="51"/>
    <tableColumn id="8" xr3:uid="{F2EB2AA9-2510-1E4A-A61C-9230E8CA663B}" name="Fosforo" dataDxfId="50"/>
    <tableColumn id="9" xr3:uid="{BD6EBB28-547A-D34C-B8BF-9AF9785C5E1E}" name="Zinco" dataDxfId="49"/>
    <tableColumn id="10" xr3:uid="{FACBEFD8-14EE-9D4F-AC8D-C243CFE76AE8}" name="fibre" dataDxfId="48"/>
    <tableColumn id="11" xr3:uid="{F9E08AD6-57F0-E247-820A-7CE1F93999E7}" name="Check con DB alimenti" dataDxfId="47">
      <calculatedColumnFormula>_xlfn.XLOOKUP(Tabella6[[#This Row],[ ALIMENTI:   A - B]],' DB alimenti principale'!A:A,' DB alimenti principale'!A:A,,0)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DF57-4927-124C-A6AD-D9F888544AFA}">
  <sheetPr codeName="Foglio1">
    <tabColor rgb="FFFF0000"/>
  </sheetPr>
  <dimension ref="A1:AY225"/>
  <sheetViews>
    <sheetView showGridLines="0" zoomScale="53" zoomScaleNormal="53" workbookViewId="0">
      <selection activeCell="M24" sqref="M24"/>
    </sheetView>
  </sheetViews>
  <sheetFormatPr defaultColWidth="11" defaultRowHeight="15.75" x14ac:dyDescent="0.25"/>
  <cols>
    <col min="4" max="4" width="4.875" customWidth="1"/>
    <col min="11" max="11" width="26" bestFit="1" customWidth="1"/>
    <col min="12" max="12" width="12.5" bestFit="1" customWidth="1"/>
    <col min="13" max="13" width="26.375" bestFit="1" customWidth="1"/>
    <col min="14" max="17" width="17.875" customWidth="1"/>
    <col min="18" max="18" width="19.375" customWidth="1"/>
    <col min="20" max="20" width="26.375" bestFit="1" customWidth="1"/>
    <col min="21" max="21" width="16.875" customWidth="1"/>
    <col min="22" max="22" width="16.875" hidden="1" customWidth="1"/>
    <col min="23" max="23" width="16.875" customWidth="1"/>
    <col min="24" max="24" width="27.875" bestFit="1" customWidth="1"/>
    <col min="25" max="25" width="16.875" customWidth="1"/>
    <col min="26" max="27" width="17.875" customWidth="1"/>
    <col min="29" max="29" width="22.375" customWidth="1"/>
    <col min="30" max="30" width="7.875" customWidth="1"/>
    <col min="31" max="31" width="10.875" customWidth="1"/>
    <col min="33" max="33" width="23.625" customWidth="1"/>
    <col min="35" max="35" width="13.375" customWidth="1"/>
    <col min="49" max="49" width="41.125" bestFit="1" customWidth="1"/>
  </cols>
  <sheetData>
    <row r="1" spans="1:51" ht="24" customHeight="1" thickBot="1" x14ac:dyDescent="0.3">
      <c r="A1" s="204"/>
      <c r="B1" s="204"/>
      <c r="C1" s="204"/>
      <c r="D1" s="204"/>
      <c r="E1" s="204"/>
      <c r="F1" s="204"/>
      <c r="G1" s="192"/>
      <c r="H1" s="192"/>
      <c r="I1" s="192"/>
      <c r="J1" s="192"/>
      <c r="K1" s="192"/>
      <c r="M1" s="294" t="s">
        <v>963</v>
      </c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6"/>
      <c r="AA1" s="5"/>
      <c r="AB1" s="5"/>
      <c r="AC1" s="294" t="s">
        <v>1661</v>
      </c>
      <c r="AD1" s="296"/>
      <c r="AG1" s="294" t="s">
        <v>895</v>
      </c>
      <c r="AH1" s="295"/>
      <c r="AI1" s="295"/>
      <c r="AJ1" s="295"/>
      <c r="AK1" s="295"/>
      <c r="AL1" s="295"/>
      <c r="AM1" s="295"/>
      <c r="AN1" s="296"/>
      <c r="AO1" s="87"/>
      <c r="AP1" s="87"/>
      <c r="AQ1" s="87"/>
      <c r="AR1" s="87"/>
    </row>
    <row r="2" spans="1:51" ht="30.95" customHeight="1" x14ac:dyDescent="0.25">
      <c r="A2" s="488" t="s">
        <v>2456</v>
      </c>
      <c r="B2" s="489"/>
      <c r="C2" s="489"/>
      <c r="D2" s="489"/>
      <c r="E2" s="489"/>
      <c r="F2" s="489"/>
      <c r="G2" s="490"/>
      <c r="H2" s="192"/>
      <c r="I2" s="192"/>
      <c r="J2" s="192"/>
      <c r="K2" s="192"/>
      <c r="M2" s="297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9"/>
      <c r="AA2" s="5"/>
      <c r="AB2" s="5"/>
      <c r="AC2" s="297"/>
      <c r="AD2" s="299"/>
      <c r="AG2" s="297"/>
      <c r="AH2" s="298"/>
      <c r="AI2" s="298"/>
      <c r="AJ2" s="298"/>
      <c r="AK2" s="298"/>
      <c r="AL2" s="298"/>
      <c r="AM2" s="298"/>
      <c r="AN2" s="299"/>
      <c r="AO2" s="87"/>
      <c r="AP2" s="87"/>
      <c r="AQ2" s="87"/>
      <c r="AR2" s="87"/>
    </row>
    <row r="3" spans="1:51" ht="32.1" customHeight="1" thickBot="1" x14ac:dyDescent="0.3">
      <c r="A3" s="327">
        <f>N11*5+U11*2</f>
        <v>23692.69</v>
      </c>
      <c r="B3" s="328"/>
      <c r="C3" s="328"/>
      <c r="D3" s="328"/>
      <c r="E3" s="328"/>
      <c r="F3" s="328"/>
      <c r="G3" s="356"/>
      <c r="M3" s="300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2"/>
      <c r="AA3" s="5"/>
      <c r="AB3" s="5"/>
      <c r="AC3" s="300"/>
      <c r="AD3" s="302"/>
      <c r="AG3" s="300"/>
      <c r="AH3" s="301"/>
      <c r="AI3" s="301"/>
      <c r="AJ3" s="301"/>
      <c r="AK3" s="301"/>
      <c r="AL3" s="301"/>
      <c r="AM3" s="301"/>
      <c r="AN3" s="302"/>
      <c r="AO3" s="87"/>
      <c r="AP3" s="87"/>
      <c r="AQ3" s="87"/>
      <c r="AR3" s="87"/>
    </row>
    <row r="4" spans="1:51" ht="20.100000000000001" customHeight="1" x14ac:dyDescent="0.25">
      <c r="A4" s="330"/>
      <c r="B4" s="331"/>
      <c r="C4" s="331"/>
      <c r="D4" s="331"/>
      <c r="E4" s="331"/>
      <c r="F4" s="331"/>
      <c r="G4" s="35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W4" s="316" t="s">
        <v>45</v>
      </c>
      <c r="AX4" s="317"/>
      <c r="AY4" t="s">
        <v>1670</v>
      </c>
    </row>
    <row r="5" spans="1:51" ht="20.100000000000001" customHeight="1" thickBot="1" x14ac:dyDescent="0.3">
      <c r="A5" s="373"/>
      <c r="B5" s="374"/>
      <c r="C5" s="374"/>
      <c r="D5" s="374"/>
      <c r="E5" s="374"/>
      <c r="F5" s="374"/>
      <c r="G5" s="37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W5" s="320" t="s">
        <v>927</v>
      </c>
      <c r="AX5" s="320"/>
      <c r="AY5" t="s">
        <v>951</v>
      </c>
    </row>
    <row r="6" spans="1:51" ht="20.100000000000001" customHeight="1" thickBot="1" x14ac:dyDescent="0.3">
      <c r="A6" s="376" t="s">
        <v>1739</v>
      </c>
      <c r="B6" s="377"/>
      <c r="C6" s="377"/>
      <c r="E6" s="377" t="s">
        <v>1740</v>
      </c>
      <c r="F6" s="377"/>
      <c r="G6" s="378"/>
      <c r="P6" s="5"/>
      <c r="Q6" s="5"/>
      <c r="R6" s="5">
        <f>+'[1]Transaction Log'!$B$27</f>
        <v>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W6" s="320" t="s">
        <v>930</v>
      </c>
      <c r="AX6" s="320"/>
      <c r="AY6" t="s">
        <v>964</v>
      </c>
    </row>
    <row r="7" spans="1:51" ht="20.100000000000001" customHeight="1" x14ac:dyDescent="0.25">
      <c r="A7" s="321" t="s">
        <v>1781</v>
      </c>
      <c r="B7" s="322"/>
      <c r="C7" s="323"/>
      <c r="D7" s="194"/>
      <c r="E7" s="351" t="s">
        <v>1781</v>
      </c>
      <c r="F7" s="322"/>
      <c r="G7" s="352"/>
      <c r="H7" s="194"/>
      <c r="I7" s="194"/>
      <c r="J7" s="194"/>
      <c r="K7" s="19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W7" s="320" t="s">
        <v>937</v>
      </c>
      <c r="AX7" s="320"/>
      <c r="AY7" t="s">
        <v>1671</v>
      </c>
    </row>
    <row r="8" spans="1:51" ht="24" thickBot="1" x14ac:dyDescent="0.3">
      <c r="A8" s="324"/>
      <c r="B8" s="325"/>
      <c r="C8" s="326"/>
      <c r="D8" s="194"/>
      <c r="E8" s="353"/>
      <c r="F8" s="325"/>
      <c r="G8" s="354"/>
      <c r="H8" s="194"/>
      <c r="I8" s="194"/>
      <c r="J8" s="194"/>
      <c r="K8" s="194"/>
      <c r="M8" s="5"/>
      <c r="N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303" t="s">
        <v>1684</v>
      </c>
      <c r="AD8" s="303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W8" s="320" t="s">
        <v>946</v>
      </c>
      <c r="AX8" s="320"/>
      <c r="AY8" t="s">
        <v>1672</v>
      </c>
    </row>
    <row r="9" spans="1:51" ht="24" customHeight="1" thickBot="1" x14ac:dyDescent="0.3">
      <c r="A9" s="327">
        <f>N11</f>
        <v>3466.17</v>
      </c>
      <c r="B9" s="328"/>
      <c r="C9" s="329"/>
      <c r="D9" s="223"/>
      <c r="E9" s="355">
        <f>U11</f>
        <v>3180.92</v>
      </c>
      <c r="F9" s="328"/>
      <c r="G9" s="356"/>
      <c r="H9" s="195"/>
      <c r="I9" s="195"/>
      <c r="J9" s="195"/>
      <c r="K9" s="195"/>
      <c r="M9" s="5"/>
      <c r="N9" s="310" t="s">
        <v>2484</v>
      </c>
      <c r="O9" s="311"/>
      <c r="P9" s="311"/>
      <c r="Q9" s="312"/>
      <c r="S9" s="5"/>
      <c r="T9" s="5"/>
      <c r="U9" s="310" t="s">
        <v>2484</v>
      </c>
      <c r="V9" s="311"/>
      <c r="W9" s="311"/>
      <c r="X9" s="311"/>
      <c r="Y9" s="312"/>
      <c r="Z9" s="5"/>
      <c r="AA9" s="5"/>
      <c r="AB9" s="5"/>
      <c r="AC9" s="5"/>
      <c r="AD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W9" s="320" t="s">
        <v>947</v>
      </c>
      <c r="AX9" s="320"/>
      <c r="AY9" t="s">
        <v>1673</v>
      </c>
    </row>
    <row r="10" spans="1:51" ht="17.100000000000001" customHeight="1" thickBot="1" x14ac:dyDescent="0.3">
      <c r="A10" s="330"/>
      <c r="B10" s="331"/>
      <c r="C10" s="332"/>
      <c r="D10" s="223"/>
      <c r="E10" s="357"/>
      <c r="F10" s="331"/>
      <c r="G10" s="358"/>
      <c r="H10" s="195"/>
      <c r="I10" s="195"/>
      <c r="J10" s="195"/>
      <c r="K10" s="195"/>
      <c r="M10" s="1"/>
      <c r="N10" s="250" t="s">
        <v>888</v>
      </c>
      <c r="O10" s="251" t="s">
        <v>872</v>
      </c>
      <c r="P10" s="252" t="s">
        <v>890</v>
      </c>
      <c r="Q10" s="253" t="s">
        <v>889</v>
      </c>
      <c r="T10" s="1"/>
      <c r="U10" s="35" t="s">
        <v>888</v>
      </c>
      <c r="V10" s="45" t="s">
        <v>872</v>
      </c>
      <c r="W10" s="45" t="s">
        <v>872</v>
      </c>
      <c r="X10" s="36" t="s">
        <v>890</v>
      </c>
      <c r="Y10" s="37" t="s">
        <v>889</v>
      </c>
      <c r="AB10" s="1"/>
      <c r="AJ10" s="17" t="s">
        <v>929</v>
      </c>
      <c r="AK10" s="17"/>
      <c r="AL10" s="17"/>
      <c r="AW10" s="320" t="s">
        <v>977</v>
      </c>
      <c r="AX10" s="320"/>
      <c r="AY10" t="s">
        <v>1674</v>
      </c>
    </row>
    <row r="11" spans="1:51" ht="21" customHeight="1" thickBot="1" x14ac:dyDescent="0.3">
      <c r="A11" s="333"/>
      <c r="B11" s="334"/>
      <c r="C11" s="335"/>
      <c r="D11" s="223"/>
      <c r="E11" s="359"/>
      <c r="F11" s="334"/>
      <c r="G11" s="360"/>
      <c r="H11" s="195"/>
      <c r="I11" s="195"/>
      <c r="J11" s="195"/>
      <c r="K11" s="195"/>
      <c r="M11" s="12" t="s">
        <v>1732</v>
      </c>
      <c r="N11" s="34">
        <f>SUM(O43,O56,O69,O82,O95,O105,O113)</f>
        <v>3466.17</v>
      </c>
      <c r="O11" s="34">
        <f>SUM(P43,P56,P69,P82,P95,P105,P113)</f>
        <v>162.875</v>
      </c>
      <c r="P11" s="34">
        <f>SUM(Q43,Q56,Q69,Q82,Q95,Q105,Q113)</f>
        <v>555.41000000000008</v>
      </c>
      <c r="Q11" s="34">
        <f>SUM(R43,R56,R69,R82,R95,R105,R113)</f>
        <v>77.656999999999996</v>
      </c>
      <c r="S11" s="1"/>
      <c r="T11" s="12" t="s">
        <v>972</v>
      </c>
      <c r="U11" s="34">
        <f>SUM(W43,W56,W69,W82,W95,W105,W113)</f>
        <v>3180.92</v>
      </c>
      <c r="V11" s="34">
        <f>SUM(X43,X56,X69,X82,X95,X105)</f>
        <v>147.57499999999999</v>
      </c>
      <c r="W11" s="34">
        <f>SUM(X43,X56,X69,X82,X95,X105,X113)</f>
        <v>164.77499999999998</v>
      </c>
      <c r="X11" s="34">
        <f>SUM(Y43,Y56,Y69,Y82,Y95,Y105,Y113)</f>
        <v>447.01400000000001</v>
      </c>
      <c r="Y11" s="34">
        <f>SUM(Z43,Z56,Z69,Z82,Z95,Z105,Z113)</f>
        <v>85.626999999999995</v>
      </c>
      <c r="AB11" s="1"/>
      <c r="AC11" s="15" t="s">
        <v>950</v>
      </c>
      <c r="AD11" s="16">
        <v>200</v>
      </c>
      <c r="AG11" s="74" t="s">
        <v>908</v>
      </c>
      <c r="AH11" s="4">
        <v>83</v>
      </c>
      <c r="AJ11" s="304">
        <f>AH14*(66.473+(13.7516*$AH$11)+(5.0033*$AH$12)-($AH$13*6.755))</f>
        <v>2959.6470000000004</v>
      </c>
      <c r="AK11" s="305"/>
      <c r="AL11" s="305"/>
      <c r="AM11" s="306"/>
      <c r="AN11" s="289"/>
      <c r="AO11" s="103"/>
      <c r="AP11" s="103"/>
      <c r="AQ11" s="103"/>
      <c r="AR11" s="103"/>
      <c r="AW11" s="190" t="s">
        <v>980</v>
      </c>
      <c r="AX11" s="190" t="s">
        <v>978</v>
      </c>
      <c r="AY11" t="s">
        <v>1675</v>
      </c>
    </row>
    <row r="12" spans="1:51" ht="21" customHeight="1" thickBot="1" x14ac:dyDescent="0.3">
      <c r="A12" s="376" t="s">
        <v>1739</v>
      </c>
      <c r="B12" s="377"/>
      <c r="C12" s="377"/>
      <c r="E12" s="377" t="s">
        <v>1740</v>
      </c>
      <c r="F12" s="377"/>
      <c r="G12" s="378"/>
      <c r="M12" s="12" t="s">
        <v>1735</v>
      </c>
      <c r="N12" s="99">
        <f>N11/$AH$11</f>
        <v>41.761084337349395</v>
      </c>
      <c r="O12" s="99">
        <f>O11/$AH$11</f>
        <v>1.9623493975903614</v>
      </c>
      <c r="P12" s="99">
        <f>P11/$AH$11</f>
        <v>6.6916867469879531</v>
      </c>
      <c r="Q12" s="99">
        <f>Q11/$AH$11</f>
        <v>0.93562650602409636</v>
      </c>
      <c r="S12" s="1"/>
      <c r="T12" s="12" t="s">
        <v>1735</v>
      </c>
      <c r="U12" s="99">
        <f>U11/$AH$11</f>
        <v>38.324337349397588</v>
      </c>
      <c r="V12" s="99">
        <f>V11/$AH$11</f>
        <v>1.778012048192771</v>
      </c>
      <c r="W12" s="99">
        <f>W11/$AH$11</f>
        <v>1.9852409638554214</v>
      </c>
      <c r="X12" s="99">
        <f>X11/$AH$11</f>
        <v>5.3857108433734941</v>
      </c>
      <c r="Y12" s="99">
        <f>Y11/$AH$11</f>
        <v>1.0316506024096386</v>
      </c>
      <c r="AB12" s="1"/>
      <c r="AC12" s="15" t="s">
        <v>951</v>
      </c>
      <c r="AD12" s="16">
        <v>500</v>
      </c>
      <c r="AG12" s="74" t="s">
        <v>932</v>
      </c>
      <c r="AH12" s="4">
        <v>184</v>
      </c>
      <c r="AJ12" s="307"/>
      <c r="AK12" s="308"/>
      <c r="AL12" s="308"/>
      <c r="AM12" s="309"/>
      <c r="AN12" s="289"/>
      <c r="AO12" s="103"/>
      <c r="AP12" s="103"/>
      <c r="AQ12" s="103"/>
      <c r="AR12" s="103"/>
      <c r="AW12" s="193" t="s">
        <v>875</v>
      </c>
      <c r="AX12" s="193">
        <v>4</v>
      </c>
      <c r="AY12" t="s">
        <v>1676</v>
      </c>
    </row>
    <row r="13" spans="1:51" ht="21" customHeight="1" x14ac:dyDescent="0.25">
      <c r="A13" s="336" t="s">
        <v>1782</v>
      </c>
      <c r="B13" s="337"/>
      <c r="C13" s="338"/>
      <c r="E13" s="362" t="s">
        <v>1782</v>
      </c>
      <c r="F13" s="337"/>
      <c r="G13" s="363"/>
      <c r="H13" s="194"/>
      <c r="I13" s="194"/>
      <c r="J13" s="194"/>
      <c r="K13" s="194"/>
      <c r="M13" s="38" t="s">
        <v>1659</v>
      </c>
      <c r="N13" s="39">
        <f>SUM(O13:Q13)</f>
        <v>1.0305475496008563</v>
      </c>
      <c r="O13" s="40">
        <f>O11*4/N11</f>
        <v>0.18795962113802842</v>
      </c>
      <c r="P13" s="40">
        <f>P11*4/N11</f>
        <v>0.64094952065247812</v>
      </c>
      <c r="Q13" s="40">
        <f>Q11*9/N11</f>
        <v>0.20163840781034975</v>
      </c>
      <c r="R13" s="25"/>
      <c r="S13" s="1"/>
      <c r="T13" s="38" t="s">
        <v>1659</v>
      </c>
      <c r="U13" s="39">
        <f>SUM(W13:Y13)</f>
        <v>1.0115938156256679</v>
      </c>
      <c r="V13" s="40">
        <f>V11*4/U11</f>
        <v>0.18557524238270687</v>
      </c>
      <c r="W13" s="40">
        <f>W11*4/U11</f>
        <v>0.20720420507274623</v>
      </c>
      <c r="X13" s="40">
        <f>X11*4/U11</f>
        <v>0.56211913534449154</v>
      </c>
      <c r="Y13" s="40">
        <f>Y11*9/U11</f>
        <v>0.24227047520843023</v>
      </c>
      <c r="AB13" s="1"/>
      <c r="AC13" s="1"/>
      <c r="AG13" s="74" t="s">
        <v>926</v>
      </c>
      <c r="AH13" s="4">
        <v>23</v>
      </c>
      <c r="AW13" s="193" t="s">
        <v>889</v>
      </c>
      <c r="AX13" s="193">
        <v>9</v>
      </c>
    </row>
    <row r="14" spans="1:51" ht="21" customHeight="1" thickBot="1" x14ac:dyDescent="0.3">
      <c r="A14" s="339"/>
      <c r="B14" s="340"/>
      <c r="C14" s="341"/>
      <c r="E14" s="364"/>
      <c r="F14" s="340"/>
      <c r="G14" s="365"/>
      <c r="H14" s="194"/>
      <c r="I14" s="194"/>
      <c r="J14" s="194"/>
      <c r="K14" s="194"/>
      <c r="M14" s="12" t="s">
        <v>968</v>
      </c>
      <c r="N14" s="100">
        <f>AJ15</f>
        <v>3259.6470000000004</v>
      </c>
      <c r="O14" s="1"/>
      <c r="P14" s="1"/>
      <c r="T14" s="12" t="s">
        <v>968</v>
      </c>
      <c r="U14" s="100">
        <f>AJ11</f>
        <v>2959.6470000000004</v>
      </c>
      <c r="AC14" s="1"/>
      <c r="AG14" s="75" t="s">
        <v>928</v>
      </c>
      <c r="AH14" s="4">
        <v>1.5</v>
      </c>
      <c r="AJ14" s="290" t="s">
        <v>931</v>
      </c>
      <c r="AK14" s="290"/>
      <c r="AL14" s="290"/>
      <c r="AM14" s="290"/>
      <c r="AW14" s="193" t="s">
        <v>979</v>
      </c>
      <c r="AX14" s="193">
        <v>4</v>
      </c>
    </row>
    <row r="15" spans="1:51" ht="21" customHeight="1" thickBot="1" x14ac:dyDescent="0.35">
      <c r="A15" s="342" t="str">
        <f>O11&amp;" g"</f>
        <v>162,875 g</v>
      </c>
      <c r="B15" s="343"/>
      <c r="C15" s="344"/>
      <c r="E15" s="366" t="str">
        <f>W11&amp;" g"</f>
        <v>164,775 g</v>
      </c>
      <c r="F15" s="343"/>
      <c r="G15" s="367"/>
      <c r="H15" s="195"/>
      <c r="I15" s="195"/>
      <c r="J15" s="195"/>
      <c r="K15" s="195"/>
      <c r="M15" s="38" t="s">
        <v>969</v>
      </c>
      <c r="N15" s="101">
        <f>N11-N14</f>
        <v>206.52299999999968</v>
      </c>
      <c r="T15" s="38" t="s">
        <v>969</v>
      </c>
      <c r="U15" s="101">
        <f>U11-U14</f>
        <v>221.27299999999968</v>
      </c>
      <c r="AC15" s="15" t="s">
        <v>964</v>
      </c>
      <c r="AD15" s="88">
        <v>200</v>
      </c>
      <c r="AG15" s="90" t="s">
        <v>933</v>
      </c>
      <c r="AH15" s="4">
        <v>300</v>
      </c>
      <c r="AJ15" s="304">
        <f>AH14*(66.473+(13.7516*$AH$11)+(5.0033*$AH$12)-($AH$13*6.755))+AH15</f>
        <v>3259.6470000000004</v>
      </c>
      <c r="AK15" s="305"/>
      <c r="AL15" s="305"/>
      <c r="AM15" s="306"/>
      <c r="AN15" s="289"/>
      <c r="AO15" s="103"/>
      <c r="AP15" s="103"/>
      <c r="AQ15" s="103"/>
      <c r="AR15" s="103"/>
      <c r="AW15" s="318" t="s">
        <v>1683</v>
      </c>
      <c r="AX15" s="319"/>
    </row>
    <row r="16" spans="1:51" ht="21" customHeight="1" thickBot="1" x14ac:dyDescent="0.3">
      <c r="A16" s="345"/>
      <c r="B16" s="346"/>
      <c r="C16" s="347"/>
      <c r="E16" s="368"/>
      <c r="F16" s="346"/>
      <c r="G16" s="369"/>
      <c r="H16" s="195"/>
      <c r="I16" s="195"/>
      <c r="J16" s="195"/>
      <c r="K16" s="195"/>
      <c r="M16" s="12" t="s">
        <v>970</v>
      </c>
      <c r="N16" s="102">
        <f>AD15</f>
        <v>200</v>
      </c>
      <c r="T16" s="12" t="s">
        <v>970</v>
      </c>
      <c r="U16" s="102">
        <f>AD15</f>
        <v>200</v>
      </c>
      <c r="AG16" s="74"/>
      <c r="AH16" s="4"/>
      <c r="AJ16" s="307"/>
      <c r="AK16" s="308"/>
      <c r="AL16" s="308"/>
      <c r="AM16" s="309"/>
      <c r="AN16" s="289"/>
      <c r="AO16" s="103"/>
      <c r="AP16" s="103"/>
      <c r="AQ16" s="103"/>
      <c r="AR16" s="103"/>
      <c r="AW16" s="190" t="s">
        <v>1660</v>
      </c>
      <c r="AX16" s="190" t="s">
        <v>976</v>
      </c>
    </row>
    <row r="17" spans="1:50" ht="21" customHeight="1" thickBot="1" x14ac:dyDescent="0.35">
      <c r="A17" s="348"/>
      <c r="B17" s="349"/>
      <c r="C17" s="350"/>
      <c r="E17" s="370"/>
      <c r="F17" s="349"/>
      <c r="G17" s="371"/>
      <c r="H17" s="195"/>
      <c r="I17" s="195"/>
      <c r="J17" s="195"/>
      <c r="K17" s="195"/>
      <c r="M17" s="38" t="s">
        <v>971</v>
      </c>
      <c r="N17" s="101">
        <f>N15-N16</f>
        <v>6.5229999999996835</v>
      </c>
      <c r="T17" s="38" t="s">
        <v>971</v>
      </c>
      <c r="U17" s="101">
        <f>U15-U16</f>
        <v>21.272999999999683</v>
      </c>
      <c r="AW17" s="193" t="s">
        <v>965</v>
      </c>
      <c r="AX17" s="193" t="s">
        <v>975</v>
      </c>
    </row>
    <row r="18" spans="1:50" ht="46.5" x14ac:dyDescent="0.25">
      <c r="A18" s="361">
        <f>O13</f>
        <v>0.18795962113802842</v>
      </c>
      <c r="B18" s="343"/>
      <c r="C18" s="344"/>
      <c r="E18" s="372">
        <f>W13</f>
        <v>0.20720420507274623</v>
      </c>
      <c r="F18" s="343"/>
      <c r="G18" s="367"/>
      <c r="H18" s="195"/>
      <c r="I18" s="195"/>
      <c r="J18" s="195"/>
      <c r="K18" s="195"/>
      <c r="M18" s="5"/>
      <c r="N18" s="5"/>
      <c r="O18" s="5"/>
      <c r="P18" s="5"/>
      <c r="Q18" s="5"/>
      <c r="R18" s="5"/>
      <c r="S18" s="5"/>
      <c r="T18" s="1"/>
      <c r="U18" s="5"/>
      <c r="V18" s="5"/>
      <c r="W18" s="5"/>
      <c r="X18" s="5"/>
      <c r="Y18" s="5"/>
      <c r="Z18" s="5"/>
      <c r="AA18" s="5"/>
      <c r="AB18" s="5"/>
      <c r="AC18" s="1"/>
      <c r="AD18" s="1"/>
      <c r="AI18" s="5"/>
      <c r="AJ18" s="5"/>
      <c r="AK18" s="5"/>
      <c r="AL18" s="5"/>
      <c r="AM18" s="5"/>
      <c r="AN18" s="5"/>
      <c r="AO18" s="5"/>
      <c r="AP18" s="5"/>
      <c r="AQ18" s="5"/>
      <c r="AR18" s="5"/>
      <c r="AW18" s="193" t="s">
        <v>966</v>
      </c>
      <c r="AX18" s="193" t="s">
        <v>974</v>
      </c>
    </row>
    <row r="19" spans="1:50" ht="20.100000000000001" customHeight="1" x14ac:dyDescent="0.25">
      <c r="A19" s="345"/>
      <c r="B19" s="346"/>
      <c r="C19" s="347"/>
      <c r="E19" s="368"/>
      <c r="F19" s="346"/>
      <c r="G19" s="369"/>
      <c r="H19" s="195"/>
      <c r="I19" s="195"/>
      <c r="J19" s="195"/>
      <c r="K19" s="195"/>
      <c r="AC19" s="1"/>
      <c r="AD19" s="1"/>
      <c r="AW19" s="193" t="s">
        <v>967</v>
      </c>
      <c r="AX19" s="193" t="s">
        <v>973</v>
      </c>
    </row>
    <row r="20" spans="1:50" ht="15.95" customHeight="1" thickBot="1" x14ac:dyDescent="0.3">
      <c r="A20" s="348"/>
      <c r="B20" s="349"/>
      <c r="C20" s="350"/>
      <c r="E20" s="370"/>
      <c r="F20" s="349"/>
      <c r="G20" s="371"/>
      <c r="H20" s="195"/>
      <c r="I20" s="195"/>
      <c r="J20" s="195"/>
      <c r="K20" s="195"/>
      <c r="S20" s="13"/>
      <c r="AA20" s="13"/>
      <c r="AB20" s="13"/>
      <c r="AC20" s="1"/>
      <c r="AD20" s="1"/>
      <c r="AS20" s="1"/>
      <c r="AT20" s="1"/>
      <c r="AU20" s="1"/>
      <c r="AV20" s="1"/>
      <c r="AW20" s="318" t="s">
        <v>1780</v>
      </c>
      <c r="AX20" s="319"/>
    </row>
    <row r="21" spans="1:50" ht="17.100000000000001" customHeight="1" thickBot="1" x14ac:dyDescent="0.3">
      <c r="A21" s="627">
        <f>O12</f>
        <v>1.9623493975903614</v>
      </c>
      <c r="B21" s="628"/>
      <c r="C21" s="629"/>
      <c r="E21" s="636">
        <f>W12</f>
        <v>1.9852409638554214</v>
      </c>
      <c r="F21" s="628"/>
      <c r="G21" s="637"/>
      <c r="H21" s="196"/>
      <c r="I21" s="196"/>
      <c r="J21" s="196"/>
      <c r="K21" s="196"/>
      <c r="M21" s="199" t="s">
        <v>2450</v>
      </c>
      <c r="N21" s="200">
        <f>P11/Q11</f>
        <v>7.1520918912654379</v>
      </c>
      <c r="S21" s="1"/>
      <c r="T21" s="199" t="s">
        <v>2450</v>
      </c>
      <c r="U21" s="200">
        <f>X11/Y11</f>
        <v>5.2204795216462099</v>
      </c>
      <c r="AA21" s="1"/>
      <c r="AB21" s="1"/>
      <c r="AC21" s="1"/>
      <c r="AD21" s="1"/>
      <c r="AE21" s="1"/>
      <c r="AF21" s="1"/>
    </row>
    <row r="22" spans="1:50" ht="15.95" customHeight="1" x14ac:dyDescent="0.25">
      <c r="A22" s="630"/>
      <c r="B22" s="631"/>
      <c r="C22" s="632"/>
      <c r="E22" s="638"/>
      <c r="F22" s="631"/>
      <c r="G22" s="639"/>
      <c r="H22" s="196"/>
      <c r="I22" s="196"/>
      <c r="J22" s="196"/>
      <c r="K22" s="196"/>
      <c r="AC22" s="1"/>
      <c r="AD22" s="1"/>
    </row>
    <row r="23" spans="1:50" ht="15.95" customHeight="1" thickBot="1" x14ac:dyDescent="0.3">
      <c r="A23" s="633"/>
      <c r="B23" s="634"/>
      <c r="C23" s="635"/>
      <c r="E23" s="640"/>
      <c r="F23" s="634"/>
      <c r="G23" s="641"/>
      <c r="H23" s="196"/>
      <c r="I23" s="196"/>
      <c r="J23" s="196"/>
      <c r="K23" s="196"/>
      <c r="AC23" s="1"/>
      <c r="AD23" s="1"/>
    </row>
    <row r="24" spans="1:50" ht="15.95" customHeight="1" thickBot="1" x14ac:dyDescent="0.3">
      <c r="A24" s="376" t="s">
        <v>1739</v>
      </c>
      <c r="B24" s="377"/>
      <c r="C24" s="377"/>
      <c r="E24" s="377" t="s">
        <v>1740</v>
      </c>
      <c r="F24" s="377"/>
      <c r="G24" s="378"/>
      <c r="AC24" s="1"/>
      <c r="AD24" s="1"/>
    </row>
    <row r="25" spans="1:50" ht="15.95" customHeight="1" x14ac:dyDescent="0.25">
      <c r="A25" s="642" t="s">
        <v>1783</v>
      </c>
      <c r="B25" s="643"/>
      <c r="C25" s="644"/>
      <c r="E25" s="655" t="s">
        <v>1783</v>
      </c>
      <c r="F25" s="643"/>
      <c r="G25" s="656"/>
      <c r="H25" s="194"/>
      <c r="I25" s="194"/>
      <c r="J25" s="194"/>
      <c r="K25" s="194"/>
      <c r="AC25" s="1"/>
      <c r="AD25" s="1"/>
    </row>
    <row r="26" spans="1:50" ht="17.100000000000001" customHeight="1" x14ac:dyDescent="0.25">
      <c r="A26" s="645"/>
      <c r="B26" s="646"/>
      <c r="C26" s="647"/>
      <c r="E26" s="657"/>
      <c r="F26" s="646"/>
      <c r="G26" s="658"/>
      <c r="H26" s="194"/>
      <c r="I26" s="194"/>
      <c r="J26" s="194"/>
      <c r="K26" s="194"/>
      <c r="AC26" s="1"/>
      <c r="AD26" s="1"/>
      <c r="AJ26" s="13"/>
    </row>
    <row r="27" spans="1:50" ht="15.95" customHeight="1" x14ac:dyDescent="0.25">
      <c r="A27" s="648" t="str">
        <f>P11&amp;" g"</f>
        <v>555,41 g</v>
      </c>
      <c r="B27" s="477"/>
      <c r="C27" s="649"/>
      <c r="E27" s="659" t="str">
        <f>X11&amp;" g"</f>
        <v>447,014 g</v>
      </c>
      <c r="F27" s="477"/>
      <c r="G27" s="478"/>
      <c r="H27" s="195"/>
      <c r="I27" s="195"/>
      <c r="J27" s="195"/>
      <c r="K27" s="195"/>
      <c r="AC27" s="1"/>
      <c r="AD27" s="1"/>
    </row>
    <row r="28" spans="1:50" ht="15.95" customHeight="1" x14ac:dyDescent="0.25">
      <c r="A28" s="650"/>
      <c r="B28" s="480"/>
      <c r="C28" s="651"/>
      <c r="E28" s="479"/>
      <c r="F28" s="480"/>
      <c r="G28" s="481"/>
      <c r="H28" s="195"/>
      <c r="I28" s="195"/>
      <c r="J28" s="195"/>
      <c r="K28" s="195"/>
      <c r="AC28" s="201"/>
    </row>
    <row r="29" spans="1:50" ht="15.95" customHeight="1" thickBot="1" x14ac:dyDescent="0.3">
      <c r="A29" s="652"/>
      <c r="B29" s="653"/>
      <c r="C29" s="654"/>
      <c r="E29" s="482"/>
      <c r="F29" s="483"/>
      <c r="G29" s="484"/>
      <c r="H29" s="195"/>
      <c r="I29" s="195"/>
      <c r="J29" s="195"/>
      <c r="K29" s="195"/>
    </row>
    <row r="30" spans="1:50" ht="20.100000000000001" customHeight="1" thickBot="1" x14ac:dyDescent="0.35">
      <c r="A30" s="467">
        <f>P13</f>
        <v>0.64094952065247812</v>
      </c>
      <c r="B30" s="468"/>
      <c r="C30" s="469"/>
      <c r="D30" s="224"/>
      <c r="E30" s="476">
        <f>X13</f>
        <v>0.56211913534449154</v>
      </c>
      <c r="F30" s="477"/>
      <c r="G30" s="478"/>
      <c r="H30" s="195"/>
      <c r="I30" s="195"/>
      <c r="J30" s="195"/>
      <c r="K30" s="195"/>
      <c r="M30" s="485" t="s">
        <v>934</v>
      </c>
      <c r="N30" s="486"/>
      <c r="O30" s="486"/>
      <c r="P30" s="486"/>
      <c r="Q30" s="486"/>
      <c r="R30" s="487"/>
      <c r="T30" s="291" t="s">
        <v>935</v>
      </c>
      <c r="U30" s="292"/>
      <c r="V30" s="292"/>
      <c r="W30" s="292"/>
      <c r="X30" s="292"/>
      <c r="Y30" s="292"/>
      <c r="Z30" s="293"/>
    </row>
    <row r="31" spans="1:50" ht="15.95" customHeight="1" x14ac:dyDescent="0.25">
      <c r="A31" s="470"/>
      <c r="B31" s="471"/>
      <c r="C31" s="472"/>
      <c r="D31" s="224"/>
      <c r="E31" s="479"/>
      <c r="F31" s="480"/>
      <c r="G31" s="481"/>
      <c r="H31" s="195"/>
      <c r="I31" s="195"/>
      <c r="J31" s="195"/>
      <c r="K31" s="195"/>
      <c r="M31" s="412" t="s">
        <v>884</v>
      </c>
      <c r="N31" s="413"/>
      <c r="O31" s="413"/>
      <c r="P31" s="413"/>
      <c r="Q31" s="413"/>
      <c r="R31" s="414"/>
      <c r="T31" s="313" t="s">
        <v>884</v>
      </c>
      <c r="U31" s="314"/>
      <c r="V31" s="314"/>
      <c r="W31" s="314"/>
      <c r="X31" s="314"/>
      <c r="Y31" s="314"/>
      <c r="Z31" s="315"/>
    </row>
    <row r="32" spans="1:50" ht="15.95" customHeight="1" x14ac:dyDescent="0.25">
      <c r="A32" s="473"/>
      <c r="B32" s="474"/>
      <c r="C32" s="475"/>
      <c r="D32" s="224"/>
      <c r="E32" s="482"/>
      <c r="F32" s="483"/>
      <c r="G32" s="484"/>
      <c r="H32" s="195"/>
      <c r="I32" s="195"/>
      <c r="J32" s="195"/>
      <c r="K32" s="195"/>
      <c r="M32" s="65" t="s">
        <v>47</v>
      </c>
      <c r="N32" s="41" t="s">
        <v>892</v>
      </c>
      <c r="O32" s="42" t="s">
        <v>888</v>
      </c>
      <c r="P32" s="43" t="s">
        <v>872</v>
      </c>
      <c r="Q32" s="44" t="s">
        <v>890</v>
      </c>
      <c r="R32" s="66" t="s">
        <v>889</v>
      </c>
      <c r="T32" s="65" t="s">
        <v>47</v>
      </c>
      <c r="U32" s="41" t="s">
        <v>892</v>
      </c>
      <c r="V32" s="42" t="s">
        <v>888</v>
      </c>
      <c r="W32" s="42" t="s">
        <v>888</v>
      </c>
      <c r="X32" s="43" t="s">
        <v>872</v>
      </c>
      <c r="Y32" s="44" t="s">
        <v>890</v>
      </c>
      <c r="Z32" s="66" t="s">
        <v>889</v>
      </c>
    </row>
    <row r="33" spans="1:29" ht="15.95" customHeight="1" x14ac:dyDescent="0.25">
      <c r="A33" s="575">
        <f>P12</f>
        <v>6.6916867469879531</v>
      </c>
      <c r="B33" s="459"/>
      <c r="C33" s="576"/>
      <c r="E33" s="458">
        <f>X12</f>
        <v>5.3857108433734941</v>
      </c>
      <c r="F33" s="459"/>
      <c r="G33" s="460"/>
      <c r="H33" s="196"/>
      <c r="I33" s="196"/>
      <c r="J33" s="196"/>
      <c r="K33" s="196"/>
      <c r="M33" s="67" t="s">
        <v>1278</v>
      </c>
      <c r="N33" s="64">
        <v>1.25</v>
      </c>
      <c r="O33" s="64">
        <f>N33*(_xlfn.XLOOKUP(M33,' DB alimenti principale'!A:A,' DB alimenti principale'!B:B,"not found",0))</f>
        <v>303.75</v>
      </c>
      <c r="P33" s="64">
        <f>N33*(_xlfn.XLOOKUP(M33,' DB alimenti principale'!A:A,' DB alimenti principale'!D:D,"not found",0))</f>
        <v>9.375</v>
      </c>
      <c r="Q33" s="64">
        <f>N33*(_xlfn.XLOOKUP(M33,' DB alimenti principale'!A:A,' DB alimenti principale'!F:F,"not found",0))</f>
        <v>67.25</v>
      </c>
      <c r="R33" s="68">
        <f>N33*(_xlfn.XLOOKUP(M33,' DB alimenti principale'!A:A,' DB alimenti principale'!E:E,"not found",0))</f>
        <v>1.625</v>
      </c>
      <c r="S33" s="13"/>
      <c r="T33" s="67" t="s">
        <v>1278</v>
      </c>
      <c r="U33" s="64">
        <v>0.75</v>
      </c>
      <c r="V33" s="64">
        <f>U33*(_xlfn.XLOOKUP(T33,' DB alimenti principale'!A:A,' DB alimenti principale'!B:B,"not found",0))</f>
        <v>182.25</v>
      </c>
      <c r="W33" s="64">
        <f>U33*(_xlfn.XLOOKUP(T33,' DB alimenti principale'!A:A,' DB alimenti principale'!B:B,"not found",0))</f>
        <v>182.25</v>
      </c>
      <c r="X33" s="64">
        <f>U33*(_xlfn.XLOOKUP(T33,' DB alimenti principale'!A:A,' DB alimenti principale'!D:D,"not found",0))</f>
        <v>5.625</v>
      </c>
      <c r="Y33" s="64">
        <f>'Bilancio calorico'!U33*(_xlfn.XLOOKUP('Bilancio calorico'!T33,' DB alimenti principale'!A:A,' DB alimenti principale'!F:F,"not found",0))</f>
        <v>40.349999999999994</v>
      </c>
      <c r="Z33" s="68">
        <f>U33*(_xlfn.XLOOKUP(T33,' DB alimenti principale'!A:A,' DB alimenti principale'!E:E,"not found",0))</f>
        <v>0.97500000000000009</v>
      </c>
      <c r="AA33" s="13"/>
      <c r="AB33" s="13"/>
      <c r="AC33" s="13"/>
    </row>
    <row r="34" spans="1:29" ht="15.95" customHeight="1" x14ac:dyDescent="0.25">
      <c r="A34" s="577"/>
      <c r="B34" s="462"/>
      <c r="C34" s="578"/>
      <c r="E34" s="461"/>
      <c r="F34" s="462"/>
      <c r="G34" s="463"/>
      <c r="H34" s="196"/>
      <c r="I34" s="196"/>
      <c r="J34" s="196"/>
      <c r="K34" s="196"/>
      <c r="M34" s="67" t="s">
        <v>1601</v>
      </c>
      <c r="N34" s="64">
        <v>0.2</v>
      </c>
      <c r="O34" s="64">
        <f>N34*(_xlfn.XLOOKUP(M34,' DB alimenti principale'!A:A,' DB alimenti principale'!B:B,"not found",0))</f>
        <v>60.800000000000004</v>
      </c>
      <c r="P34" s="64">
        <f>N34*(_xlfn.XLOOKUP(M34,' DB alimenti principale'!A:A,' DB alimenti principale'!D:D,"not found",0))</f>
        <v>0.12</v>
      </c>
      <c r="Q34" s="64">
        <f>N34*(_xlfn.XLOOKUP(M34,' DB alimenti principale'!A:A,' DB alimenti principale'!F:F,"not found",0))</f>
        <v>16.059999999999999</v>
      </c>
      <c r="R34" s="68">
        <f>N34*(_xlfn.XLOOKUP(M34,' DB alimenti principale'!A:A,' DB alimenti principale'!E:E,"not found",0))</f>
        <v>0</v>
      </c>
      <c r="S34" s="1"/>
      <c r="T34" s="67" t="s">
        <v>1601</v>
      </c>
      <c r="U34" s="64">
        <v>0.2</v>
      </c>
      <c r="V34" s="64">
        <f>U34*(_xlfn.XLOOKUP(T34,' DB alimenti principale'!A:A,' DB alimenti principale'!B:B,"not found",0))</f>
        <v>60.800000000000004</v>
      </c>
      <c r="W34" s="64">
        <f>U34*(_xlfn.XLOOKUP(T34,' DB alimenti principale'!A:A,' DB alimenti principale'!B:B,"not found",0))</f>
        <v>60.800000000000004</v>
      </c>
      <c r="X34" s="64">
        <f>U34*(_xlfn.XLOOKUP(T34,' DB alimenti principale'!A:A,' DB alimenti principale'!D:D,"not found",0))</f>
        <v>0.12</v>
      </c>
      <c r="Y34" s="64">
        <f>'Bilancio calorico'!U34*(_xlfn.XLOOKUP('Bilancio calorico'!T34,' DB alimenti principale'!A:A,' DB alimenti principale'!F:F,"not found",0))</f>
        <v>16.059999999999999</v>
      </c>
      <c r="Z34" s="68">
        <f>U34*(_xlfn.XLOOKUP(T34,' DB alimenti principale'!A:A,' DB alimenti principale'!E:E,"not found",0))</f>
        <v>0</v>
      </c>
      <c r="AA34" s="1"/>
      <c r="AB34" s="1"/>
      <c r="AC34" s="1"/>
    </row>
    <row r="35" spans="1:29" ht="15.95" customHeight="1" thickBot="1" x14ac:dyDescent="0.3">
      <c r="A35" s="579"/>
      <c r="B35" s="465"/>
      <c r="C35" s="580"/>
      <c r="E35" s="464"/>
      <c r="F35" s="465"/>
      <c r="G35" s="466"/>
      <c r="H35" s="196"/>
      <c r="I35" s="196"/>
      <c r="J35" s="196"/>
      <c r="K35" s="196"/>
      <c r="M35" s="67" t="s">
        <v>1536</v>
      </c>
      <c r="N35" s="64">
        <v>1</v>
      </c>
      <c r="O35" s="64">
        <f>N35*(_xlfn.XLOOKUP(M35,' DB alimenti principale'!A:A,' DB alimenti principale'!B:B,"not found",0))</f>
        <v>46</v>
      </c>
      <c r="P35" s="64">
        <f>N35*(_xlfn.XLOOKUP(M35,' DB alimenti principale'!A:A,' DB alimenti principale'!D:D,"not found",0))</f>
        <v>3.5</v>
      </c>
      <c r="Q35" s="64">
        <f>N35*(_xlfn.XLOOKUP(M35,' DB alimenti principale'!A:A,' DB alimenti principale'!F:F,"not found",0))</f>
        <v>5</v>
      </c>
      <c r="R35" s="68">
        <f>N35*(_xlfn.XLOOKUP(M35,' DB alimenti principale'!A:A,' DB alimenti principale'!E:E,"not found",0))</f>
        <v>1.5</v>
      </c>
      <c r="T35" s="67" t="s">
        <v>1536</v>
      </c>
      <c r="U35" s="64">
        <v>1</v>
      </c>
      <c r="V35" s="64">
        <f>U35*(_xlfn.XLOOKUP(T35,' DB alimenti principale'!A:A,' DB alimenti principale'!B:B,"not found",0))</f>
        <v>46</v>
      </c>
      <c r="W35" s="64">
        <f>U35*(_xlfn.XLOOKUP(T35,' DB alimenti principale'!A:A,' DB alimenti principale'!B:B,"not found",0))</f>
        <v>46</v>
      </c>
      <c r="X35" s="64">
        <f>U35*(_xlfn.XLOOKUP(T35,' DB alimenti principale'!A:A,' DB alimenti principale'!D:D,"not found",0))</f>
        <v>3.5</v>
      </c>
      <c r="Y35" s="64">
        <f>'Bilancio calorico'!U35*(_xlfn.XLOOKUP('Bilancio calorico'!T35,' DB alimenti principale'!A:A,' DB alimenti principale'!F:F,"not found",0))</f>
        <v>5</v>
      </c>
      <c r="Z35" s="68">
        <f>U35*(_xlfn.XLOOKUP(T35,' DB alimenti principale'!A:A,' DB alimenti principale'!E:E,"not found",0))</f>
        <v>1.5</v>
      </c>
    </row>
    <row r="36" spans="1:29" ht="16.5" thickBot="1" x14ac:dyDescent="0.3">
      <c r="A36" s="376" t="s">
        <v>1739</v>
      </c>
      <c r="B36" s="377"/>
      <c r="C36" s="377"/>
      <c r="E36" s="377" t="s">
        <v>1740</v>
      </c>
      <c r="F36" s="377"/>
      <c r="G36" s="378"/>
      <c r="M36" s="67" t="s">
        <v>1567</v>
      </c>
      <c r="N36" s="64">
        <v>2</v>
      </c>
      <c r="O36" s="64">
        <f>N36*(_xlfn.XLOOKUP(M36,' DB alimenti principale'!A:A,' DB alimenti principale'!B:B,"not found",0))</f>
        <v>86</v>
      </c>
      <c r="P36" s="64">
        <f>N36*(_xlfn.XLOOKUP(M36,' DB alimenti principale'!A:A,' DB alimenti principale'!D:D,"not found",0))</f>
        <v>21.4</v>
      </c>
      <c r="Q36" s="64">
        <f>N36*(_xlfn.XLOOKUP(M36,' DB alimenti principale'!A:A,' DB alimenti principale'!F:F,"not found",0))</f>
        <v>0</v>
      </c>
      <c r="R36" s="68">
        <f>N36*(_xlfn.XLOOKUP(M36,' DB alimenti principale'!A:A,' DB alimenti principale'!E:E,"not found",0))</f>
        <v>0</v>
      </c>
      <c r="T36" s="67" t="s">
        <v>1567</v>
      </c>
      <c r="U36" s="64">
        <v>2</v>
      </c>
      <c r="V36" s="64">
        <f>U36*(_xlfn.XLOOKUP(T36,' DB alimenti principale'!A:A,' DB alimenti principale'!B:B,"not found",0))</f>
        <v>86</v>
      </c>
      <c r="W36" s="64">
        <f>U36*(_xlfn.XLOOKUP(T36,' DB alimenti principale'!A:A,' DB alimenti principale'!B:B,"not found",0))</f>
        <v>86</v>
      </c>
      <c r="X36" s="64">
        <f>U36*(_xlfn.XLOOKUP(T36,' DB alimenti principale'!A:A,' DB alimenti principale'!D:D,"not found",0))</f>
        <v>21.4</v>
      </c>
      <c r="Y36" s="64">
        <f>'Bilancio calorico'!U36*(_xlfn.XLOOKUP('Bilancio calorico'!T36,' DB alimenti principale'!A:A,' DB alimenti principale'!F:F,"not found",0))</f>
        <v>0</v>
      </c>
      <c r="Z36" s="68">
        <f>U36*(_xlfn.XLOOKUP(T36,' DB alimenti principale'!A:A,' DB alimenti principale'!E:E,"not found",0))</f>
        <v>0</v>
      </c>
    </row>
    <row r="37" spans="1:29" x14ac:dyDescent="0.25">
      <c r="A37" s="583" t="s">
        <v>1784</v>
      </c>
      <c r="B37" s="426"/>
      <c r="C37" s="584"/>
      <c r="E37" s="425" t="s">
        <v>1784</v>
      </c>
      <c r="F37" s="426"/>
      <c r="G37" s="427"/>
      <c r="M37" s="67" t="s">
        <v>893</v>
      </c>
      <c r="N37" s="64"/>
      <c r="O37" s="64">
        <f>N37*(_xlfn.XLOOKUP(M37,' DB alimenti principale'!A:A,' DB alimenti principale'!B:B,"not found",0))</f>
        <v>0</v>
      </c>
      <c r="P37" s="64">
        <f>N37*(_xlfn.XLOOKUP(M37,' DB alimenti principale'!A:A,' DB alimenti principale'!D:D,"not found",0))</f>
        <v>0</v>
      </c>
      <c r="Q37" s="64">
        <f>N37*(_xlfn.XLOOKUP(M37,' DB alimenti principale'!A:A,' DB alimenti principale'!F:F,"not found",0))</f>
        <v>0</v>
      </c>
      <c r="R37" s="68">
        <f>N37*(_xlfn.XLOOKUP(M37,' DB alimenti principale'!A:A,' DB alimenti principale'!E:E,"not found",0))</f>
        <v>0</v>
      </c>
      <c r="T37" s="67" t="s">
        <v>1584</v>
      </c>
      <c r="U37" s="64">
        <v>0.1</v>
      </c>
      <c r="V37" s="64">
        <f>U37*(_xlfn.XLOOKUP(T37,' DB alimenti principale'!A:A,' DB alimenti principale'!B:B,"not found",0))</f>
        <v>56.5</v>
      </c>
      <c r="W37" s="64">
        <f>U37*(_xlfn.XLOOKUP(T37,' DB alimenti principale'!A:A,' DB alimenti principale'!B:B,"not found",0))</f>
        <v>56.5</v>
      </c>
      <c r="X37" s="64">
        <f>U37*(_xlfn.XLOOKUP(T37,' DB alimenti principale'!A:A,' DB alimenti principale'!D:D,"not found",0))</f>
        <v>0.84000000000000008</v>
      </c>
      <c r="Y37" s="64">
        <f>'Bilancio calorico'!U37*(_xlfn.XLOOKUP('Bilancio calorico'!T37,' DB alimenti principale'!A:A,' DB alimenti principale'!F:F,"not found",0))</f>
        <v>3.38</v>
      </c>
      <c r="Z37" s="68">
        <f>U37*(_xlfn.XLOOKUP(T37,' DB alimenti principale'!A:A,' DB alimenti principale'!E:E,"not found",0))</f>
        <v>4.1500000000000004</v>
      </c>
    </row>
    <row r="38" spans="1:29" x14ac:dyDescent="0.25">
      <c r="A38" s="585"/>
      <c r="B38" s="429"/>
      <c r="C38" s="586"/>
      <c r="E38" s="428"/>
      <c r="F38" s="429"/>
      <c r="G38" s="430"/>
      <c r="M38" s="67" t="s">
        <v>893</v>
      </c>
      <c r="N38" s="64"/>
      <c r="O38" s="64">
        <f>N38*(_xlfn.XLOOKUP(M38,' DB alimenti principale'!A:A,' DB alimenti principale'!B:B,"not found",0))</f>
        <v>0</v>
      </c>
      <c r="P38" s="64">
        <f>N38*(_xlfn.XLOOKUP(M38,' DB alimenti principale'!A:A,' DB alimenti principale'!D:D,"not found",0))</f>
        <v>0</v>
      </c>
      <c r="Q38" s="64">
        <f>N38*(_xlfn.XLOOKUP(M38,' DB alimenti principale'!A:A,' DB alimenti principale'!F:F,"not found",0))</f>
        <v>0</v>
      </c>
      <c r="R38" s="68">
        <f>N38*(_xlfn.XLOOKUP(M38,' DB alimenti principale'!A:A,' DB alimenti principale'!E:E,"not found",0))</f>
        <v>0</v>
      </c>
      <c r="T38" s="67" t="s">
        <v>893</v>
      </c>
      <c r="U38" s="64"/>
      <c r="V38" s="64">
        <f>U38*(_xlfn.XLOOKUP(T38,' DB alimenti principale'!A:A,' DB alimenti principale'!B:B,"not found",0))</f>
        <v>0</v>
      </c>
      <c r="W38" s="64">
        <f>U38*(_xlfn.XLOOKUP(T38,' DB alimenti principale'!A:A,' DB alimenti principale'!B:B,"not found",0))</f>
        <v>0</v>
      </c>
      <c r="X38" s="64">
        <f>U38*(_xlfn.XLOOKUP(T38,' DB alimenti principale'!A:A,' DB alimenti principale'!D:D,"not found",0))</f>
        <v>0</v>
      </c>
      <c r="Y38" s="64">
        <f>'Bilancio calorico'!U38*(_xlfn.XLOOKUP('Bilancio calorico'!T38,' DB alimenti principale'!A:A,' DB alimenti principale'!F:F,"not found",0))</f>
        <v>0</v>
      </c>
      <c r="Z38" s="68">
        <f>U38*(_xlfn.XLOOKUP(T38,' DB alimenti principale'!A:A,' DB alimenti principale'!E:E,"not found",0))</f>
        <v>0</v>
      </c>
    </row>
    <row r="39" spans="1:29" x14ac:dyDescent="0.25">
      <c r="A39" s="587" t="str">
        <f>Q11&amp;" g"</f>
        <v>77,657 g</v>
      </c>
      <c r="B39" s="432"/>
      <c r="C39" s="588"/>
      <c r="E39" s="431" t="str">
        <f>Y11&amp;" g"</f>
        <v>85,627 g</v>
      </c>
      <c r="F39" s="432"/>
      <c r="G39" s="433"/>
      <c r="M39" s="67" t="s">
        <v>893</v>
      </c>
      <c r="N39" s="64"/>
      <c r="O39" s="64">
        <f>N39*(_xlfn.XLOOKUP(M39,' DB alimenti principale'!A:A,' DB alimenti principale'!B:B,"not found",0))</f>
        <v>0</v>
      </c>
      <c r="P39" s="64">
        <f>N39*(_xlfn.XLOOKUP(M39,' DB alimenti principale'!A:A,' DB alimenti principale'!D:D,"not found",0))</f>
        <v>0</v>
      </c>
      <c r="Q39" s="64">
        <f>N39*(_xlfn.XLOOKUP(M39,' DB alimenti principale'!A:A,' DB alimenti principale'!F:F,"not found",0))</f>
        <v>0</v>
      </c>
      <c r="R39" s="68">
        <f>N39*(_xlfn.XLOOKUP(M39,' DB alimenti principale'!A:A,' DB alimenti principale'!E:E,"not found",0))</f>
        <v>0</v>
      </c>
      <c r="T39" s="67" t="s">
        <v>893</v>
      </c>
      <c r="U39" s="64"/>
      <c r="V39" s="64">
        <f>U39*(_xlfn.XLOOKUP(T39,' DB alimenti principale'!A:A,' DB alimenti principale'!B:B,"not found",0))</f>
        <v>0</v>
      </c>
      <c r="W39" s="64">
        <f>U39*(_xlfn.XLOOKUP(T39,' DB alimenti principale'!A:A,' DB alimenti principale'!B:B,"not found",0))</f>
        <v>0</v>
      </c>
      <c r="X39" s="64">
        <f>U39*(_xlfn.XLOOKUP(T39,' DB alimenti principale'!A:A,' DB alimenti principale'!D:D,"not found",0))</f>
        <v>0</v>
      </c>
      <c r="Y39" s="64">
        <f>'Bilancio calorico'!U39*(_xlfn.XLOOKUP('Bilancio calorico'!T39,' DB alimenti principale'!A:A,' DB alimenti principale'!F:F,"not found",0))</f>
        <v>0</v>
      </c>
      <c r="Z39" s="68">
        <f>U39*(_xlfn.XLOOKUP(T39,' DB alimenti principale'!A:A,' DB alimenti principale'!E:E,"not found",0))</f>
        <v>0</v>
      </c>
    </row>
    <row r="40" spans="1:29" x14ac:dyDescent="0.25">
      <c r="A40" s="589"/>
      <c r="B40" s="435"/>
      <c r="C40" s="590"/>
      <c r="E40" s="434"/>
      <c r="F40" s="435"/>
      <c r="G40" s="436"/>
      <c r="M40" s="67" t="s">
        <v>893</v>
      </c>
      <c r="N40" s="64"/>
      <c r="O40" s="64">
        <f>N40*(_xlfn.XLOOKUP(M40,' DB alimenti principale'!A:A,' DB alimenti principale'!B:B,"not found",0))</f>
        <v>0</v>
      </c>
      <c r="P40" s="64">
        <f>N40*(_xlfn.XLOOKUP(M40,' DB alimenti principale'!A:A,' DB alimenti principale'!D:D,"not found",0))</f>
        <v>0</v>
      </c>
      <c r="Q40" s="64">
        <f>N40*(_xlfn.XLOOKUP(M40,' DB alimenti principale'!A:A,' DB alimenti principale'!F:F,"not found",0))</f>
        <v>0</v>
      </c>
      <c r="R40" s="68">
        <f>N40*(_xlfn.XLOOKUP(M40,' DB alimenti principale'!A:A,' DB alimenti principale'!E:E,"not found",0))</f>
        <v>0</v>
      </c>
      <c r="T40" s="67" t="s">
        <v>893</v>
      </c>
      <c r="U40" s="64"/>
      <c r="V40" s="64">
        <f>U40*(_xlfn.XLOOKUP(T40,' DB alimenti principale'!A:A,' DB alimenti principale'!B:B,"not found",0))</f>
        <v>0</v>
      </c>
      <c r="W40" s="64">
        <f>U40*(_xlfn.XLOOKUP(T40,' DB alimenti principale'!A:A,' DB alimenti principale'!B:B,"not found",0))</f>
        <v>0</v>
      </c>
      <c r="X40" s="64">
        <f>U40*(_xlfn.XLOOKUP(T40,' DB alimenti principale'!A:A,' DB alimenti principale'!D:D,"not found",0))</f>
        <v>0</v>
      </c>
      <c r="Y40" s="64">
        <f>'Bilancio calorico'!U40*(_xlfn.XLOOKUP('Bilancio calorico'!T40,' DB alimenti principale'!A:A,' DB alimenti principale'!F:F,"not found",0))</f>
        <v>0</v>
      </c>
      <c r="Z40" s="68">
        <f>U40*(_xlfn.XLOOKUP(T40,' DB alimenti principale'!A:A,' DB alimenti principale'!E:E,"not found",0))</f>
        <v>0</v>
      </c>
    </row>
    <row r="41" spans="1:29" x14ac:dyDescent="0.25">
      <c r="A41" s="591"/>
      <c r="B41" s="438"/>
      <c r="C41" s="592"/>
      <c r="E41" s="437"/>
      <c r="F41" s="438"/>
      <c r="G41" s="439"/>
      <c r="M41" s="67" t="s">
        <v>893</v>
      </c>
      <c r="N41" s="64"/>
      <c r="O41" s="64">
        <f>N41*(_xlfn.XLOOKUP(M41,' DB alimenti principale'!A:A,' DB alimenti principale'!B:B,"not found",0))</f>
        <v>0</v>
      </c>
      <c r="P41" s="64">
        <f>N41*(_xlfn.XLOOKUP(M41,' DB alimenti principale'!A:A,' DB alimenti principale'!D:D,"not found",0))</f>
        <v>0</v>
      </c>
      <c r="Q41" s="64">
        <f>N41*(_xlfn.XLOOKUP(M41,' DB alimenti principale'!A:A,' DB alimenti principale'!F:F,"not found",0))</f>
        <v>0</v>
      </c>
      <c r="R41" s="68">
        <f>N41*(_xlfn.XLOOKUP(M41,' DB alimenti principale'!A:A,' DB alimenti principale'!E:E,"not found",0))</f>
        <v>0</v>
      </c>
      <c r="T41" s="67" t="s">
        <v>893</v>
      </c>
      <c r="U41" s="64"/>
      <c r="V41" s="64">
        <f>U41*(_xlfn.XLOOKUP(T41,' DB alimenti principale'!A:A,' DB alimenti principale'!B:B,"not found",0))</f>
        <v>0</v>
      </c>
      <c r="W41" s="64">
        <f>U41*(_xlfn.XLOOKUP(T41,' DB alimenti principale'!A:A,' DB alimenti principale'!B:B,"not found",0))</f>
        <v>0</v>
      </c>
      <c r="X41" s="64">
        <f>U41*(_xlfn.XLOOKUP(T41,' DB alimenti principale'!A:A,' DB alimenti principale'!D:D,"not found",0))</f>
        <v>0</v>
      </c>
      <c r="Y41" s="64">
        <f>'Bilancio calorico'!U41*(_xlfn.XLOOKUP('Bilancio calorico'!T41,' DB alimenti principale'!A:A,' DB alimenti principale'!F:F,"not found",0))</f>
        <v>0</v>
      </c>
      <c r="Z41" s="68">
        <f>U41*(_xlfn.XLOOKUP(T41,' DB alimenti principale'!A:A,' DB alimenti principale'!E:E,"not found",0))</f>
        <v>0</v>
      </c>
    </row>
    <row r="42" spans="1:29" x14ac:dyDescent="0.25">
      <c r="A42" s="615">
        <f>Q13</f>
        <v>0.20163840781034975</v>
      </c>
      <c r="B42" s="441"/>
      <c r="C42" s="616"/>
      <c r="E42" s="440">
        <f>Y13</f>
        <v>0.24227047520843023</v>
      </c>
      <c r="F42" s="441"/>
      <c r="G42" s="442"/>
      <c r="M42" s="67" t="s">
        <v>893</v>
      </c>
      <c r="N42" s="64"/>
      <c r="O42" s="64">
        <f>N42*(_xlfn.XLOOKUP(M42,' DB alimenti principale'!A:A,' DB alimenti principale'!B:B,"not found",0))</f>
        <v>0</v>
      </c>
      <c r="P42" s="64">
        <f>N42*(_xlfn.XLOOKUP(M42,' DB alimenti principale'!A:A,' DB alimenti principale'!D:D,"not found",0))</f>
        <v>0</v>
      </c>
      <c r="Q42" s="64">
        <f>N42*(_xlfn.XLOOKUP(M42,' DB alimenti principale'!A:A,' DB alimenti principale'!F:F,"not found",0))</f>
        <v>0</v>
      </c>
      <c r="R42" s="68">
        <f>N42*(_xlfn.XLOOKUP(M42,' DB alimenti principale'!A:A,' DB alimenti principale'!E:E,"not found",0))</f>
        <v>0</v>
      </c>
      <c r="T42" s="67" t="s">
        <v>893</v>
      </c>
      <c r="U42" s="64"/>
      <c r="V42" s="64">
        <f>U42*(_xlfn.XLOOKUP(T42,' DB alimenti principale'!A:A,' DB alimenti principale'!B:B,"not found",0))</f>
        <v>0</v>
      </c>
      <c r="W42" s="64">
        <f>U42*(_xlfn.XLOOKUP(T42,' DB alimenti principale'!A:A,' DB alimenti principale'!B:B,"not found",0))</f>
        <v>0</v>
      </c>
      <c r="X42" s="64">
        <f>U42*(_xlfn.XLOOKUP(T42,' DB alimenti principale'!A:A,' DB alimenti principale'!D:D,"not found",0))</f>
        <v>0</v>
      </c>
      <c r="Y42" s="64">
        <f>'Bilancio calorico'!U42*(_xlfn.XLOOKUP('Bilancio calorico'!T42,' DB alimenti principale'!A:A,' DB alimenti principale'!F:F,"not found",0))</f>
        <v>0</v>
      </c>
      <c r="Z42" s="68">
        <f>U42*(_xlfn.XLOOKUP(T42,' DB alimenti principale'!A:A,' DB alimenti principale'!E:E,"not found",0))</f>
        <v>0</v>
      </c>
    </row>
    <row r="43" spans="1:29" ht="16.5" thickBot="1" x14ac:dyDescent="0.3">
      <c r="A43" s="617"/>
      <c r="B43" s="444"/>
      <c r="C43" s="618"/>
      <c r="E43" s="443"/>
      <c r="F43" s="444"/>
      <c r="G43" s="445"/>
      <c r="M43" s="69" t="s">
        <v>891</v>
      </c>
      <c r="N43" s="63"/>
      <c r="O43" s="63">
        <f>SUM(O33:O42)</f>
        <v>496.55</v>
      </c>
      <c r="P43" s="63">
        <f>SUM(P33:P42)</f>
        <v>34.394999999999996</v>
      </c>
      <c r="Q43" s="63">
        <f>SUM(Q33:Q42)</f>
        <v>88.31</v>
      </c>
      <c r="R43" s="70">
        <f>SUM(R33:R42)</f>
        <v>3.125</v>
      </c>
      <c r="T43" s="69" t="s">
        <v>891</v>
      </c>
      <c r="U43" s="63"/>
      <c r="V43" s="63">
        <f>SUM(V33:V42)</f>
        <v>431.55</v>
      </c>
      <c r="W43" s="63">
        <f>SUM(W33:W42)</f>
        <v>431.55</v>
      </c>
      <c r="X43" s="63">
        <f>SUM(X33:X42)</f>
        <v>31.484999999999999</v>
      </c>
      <c r="Y43" s="63">
        <f>SUM(Y33:Y42)</f>
        <v>64.789999999999992</v>
      </c>
      <c r="Z43" s="70">
        <f>SUM(Z33:Z42)</f>
        <v>6.625</v>
      </c>
    </row>
    <row r="44" spans="1:29" x14ac:dyDescent="0.25">
      <c r="A44" s="619"/>
      <c r="B44" s="447"/>
      <c r="C44" s="620"/>
      <c r="E44" s="446"/>
      <c r="F44" s="447"/>
      <c r="G44" s="448"/>
      <c r="M44" s="286" t="s">
        <v>886</v>
      </c>
      <c r="N44" s="287"/>
      <c r="O44" s="287"/>
      <c r="P44" s="287"/>
      <c r="Q44" s="287"/>
      <c r="R44" s="288"/>
      <c r="T44" s="286" t="s">
        <v>886</v>
      </c>
      <c r="U44" s="287"/>
      <c r="V44" s="287"/>
      <c r="W44" s="287"/>
      <c r="X44" s="287"/>
      <c r="Y44" s="287"/>
      <c r="Z44" s="288"/>
    </row>
    <row r="45" spans="1:29" x14ac:dyDescent="0.25">
      <c r="A45" s="621">
        <f>Q12</f>
        <v>0.93562650602409636</v>
      </c>
      <c r="B45" s="450"/>
      <c r="C45" s="622"/>
      <c r="E45" s="449">
        <f>Y12</f>
        <v>1.0316506024096386</v>
      </c>
      <c r="F45" s="450"/>
      <c r="G45" s="451"/>
      <c r="M45" s="65" t="s">
        <v>47</v>
      </c>
      <c r="N45" s="41" t="s">
        <v>892</v>
      </c>
      <c r="O45" s="42" t="s">
        <v>888</v>
      </c>
      <c r="P45" s="43" t="s">
        <v>872</v>
      </c>
      <c r="Q45" s="44" t="s">
        <v>890</v>
      </c>
      <c r="R45" s="66" t="s">
        <v>889</v>
      </c>
      <c r="T45" s="65" t="s">
        <v>47</v>
      </c>
      <c r="U45" s="41" t="s">
        <v>892</v>
      </c>
      <c r="V45" s="42" t="s">
        <v>888</v>
      </c>
      <c r="W45" s="42" t="s">
        <v>888</v>
      </c>
      <c r="X45" s="43" t="s">
        <v>872</v>
      </c>
      <c r="Y45" s="44" t="s">
        <v>890</v>
      </c>
      <c r="Z45" s="66" t="s">
        <v>889</v>
      </c>
    </row>
    <row r="46" spans="1:29" x14ac:dyDescent="0.25">
      <c r="A46" s="623"/>
      <c r="B46" s="453"/>
      <c r="C46" s="624"/>
      <c r="E46" s="452"/>
      <c r="F46" s="453"/>
      <c r="G46" s="454"/>
      <c r="M46" s="67" t="s">
        <v>1198</v>
      </c>
      <c r="N46" s="64">
        <v>0.1</v>
      </c>
      <c r="O46" s="64">
        <f>N46*(_xlfn.XLOOKUP(M46,' DB alimenti principale'!A:A,' DB alimenti principale'!B:B,"not found",0))</f>
        <v>62.1</v>
      </c>
      <c r="P46" s="64">
        <f>N46*(_xlfn.XLOOKUP(M46,' DB alimenti principale'!A:A,' DB alimenti principale'!D:D,"not found",0))</f>
        <v>2.4500000000000002</v>
      </c>
      <c r="Q46" s="64">
        <f>N46*(_xlfn.XLOOKUP(M46,' DB alimenti principale'!A:A,' DB alimenti principale'!F:F,"not found",0))</f>
        <v>0.48</v>
      </c>
      <c r="R46" s="68">
        <f>N46*(_xlfn.XLOOKUP(M46,' DB alimenti principale'!A:A,' DB alimenti principale'!E:E,"not found",0))</f>
        <v>5.33</v>
      </c>
      <c r="S46" s="13"/>
      <c r="T46" s="67" t="s">
        <v>1198</v>
      </c>
      <c r="U46" s="64">
        <v>0.1</v>
      </c>
      <c r="V46" s="64">
        <f>U46*(_xlfn.XLOOKUP(T46,' DB alimenti principale'!A:A,' DB alimenti principale'!B:B,"not found",0))</f>
        <v>62.1</v>
      </c>
      <c r="W46" s="64">
        <f>U46*(_xlfn.XLOOKUP(T46,' DB alimenti principale'!A:A,' DB alimenti principale'!B:B,"not found",0))</f>
        <v>62.1</v>
      </c>
      <c r="X46" s="64">
        <f>U46*(_xlfn.XLOOKUP(T46,' DB alimenti principale'!A:A,' DB alimenti principale'!D:D,"not found",0))</f>
        <v>2.4500000000000002</v>
      </c>
      <c r="Y46" s="64">
        <f>'Bilancio calorico'!U46*(_xlfn.XLOOKUP('Bilancio calorico'!T46,' DB alimenti principale'!A:A,' DB alimenti principale'!F:F,"not found",0))</f>
        <v>0.48</v>
      </c>
      <c r="Z46" s="68">
        <f>U46*(_xlfn.XLOOKUP(T46,' DB alimenti principale'!A:A,' DB alimenti principale'!E:E,"not found",0))</f>
        <v>5.33</v>
      </c>
      <c r="AA46" s="13"/>
      <c r="AB46" s="13"/>
      <c r="AC46" s="13"/>
    </row>
    <row r="47" spans="1:29" ht="16.5" thickBot="1" x14ac:dyDescent="0.3">
      <c r="A47" s="625"/>
      <c r="B47" s="456"/>
      <c r="C47" s="626"/>
      <c r="E47" s="455"/>
      <c r="F47" s="456"/>
      <c r="G47" s="457"/>
      <c r="M47" s="67" t="s">
        <v>1278</v>
      </c>
      <c r="N47" s="64">
        <v>1</v>
      </c>
      <c r="O47" s="64">
        <f>N47*(_xlfn.XLOOKUP(M47,' DB alimenti principale'!A:A,' DB alimenti principale'!B:B,"not found",0))</f>
        <v>243</v>
      </c>
      <c r="P47" s="64">
        <f>N47*(_xlfn.XLOOKUP(M47,' DB alimenti principale'!A:A,' DB alimenti principale'!D:D,"not found",0))</f>
        <v>7.5</v>
      </c>
      <c r="Q47" s="64">
        <f>N47*(_xlfn.XLOOKUP(M47,' DB alimenti principale'!A:A,' DB alimenti principale'!F:F,"not found",0))</f>
        <v>53.8</v>
      </c>
      <c r="R47" s="68">
        <f>N47*(_xlfn.XLOOKUP(M47,' DB alimenti principale'!A:A,' DB alimenti principale'!E:E,"not found",0))</f>
        <v>1.3</v>
      </c>
      <c r="S47" s="1"/>
      <c r="T47" s="67" t="s">
        <v>1278</v>
      </c>
      <c r="U47" s="64">
        <v>1</v>
      </c>
      <c r="V47" s="64">
        <f>U47*(_xlfn.XLOOKUP(T47,' DB alimenti principale'!A:A,' DB alimenti principale'!B:B,"not found",0))</f>
        <v>243</v>
      </c>
      <c r="W47" s="64">
        <f>U47*(_xlfn.XLOOKUP(T47,' DB alimenti principale'!A:A,' DB alimenti principale'!B:B,"not found",0))</f>
        <v>243</v>
      </c>
      <c r="X47" s="64">
        <f>U47*(_xlfn.XLOOKUP(T47,' DB alimenti principale'!A:A,' DB alimenti principale'!D:D,"not found",0))</f>
        <v>7.5</v>
      </c>
      <c r="Y47" s="64">
        <f>'Bilancio calorico'!U47*(_xlfn.XLOOKUP('Bilancio calorico'!T47,' DB alimenti principale'!A:A,' DB alimenti principale'!F:F,"not found",0))</f>
        <v>53.8</v>
      </c>
      <c r="Z47" s="68">
        <f>U47*(_xlfn.XLOOKUP(T47,' DB alimenti principale'!A:A,' DB alimenti principale'!E:E,"not found",0))</f>
        <v>1.3</v>
      </c>
      <c r="AA47" s="1"/>
      <c r="AB47" s="1"/>
      <c r="AC47" s="1"/>
    </row>
    <row r="48" spans="1:29" ht="16.5" thickBot="1" x14ac:dyDescent="0.3">
      <c r="A48" s="376" t="s">
        <v>1739</v>
      </c>
      <c r="B48" s="377"/>
      <c r="C48" s="377"/>
      <c r="E48" s="377" t="s">
        <v>1740</v>
      </c>
      <c r="F48" s="377"/>
      <c r="G48" s="378"/>
      <c r="M48" s="67" t="s">
        <v>2488</v>
      </c>
      <c r="N48" s="64">
        <v>0.5</v>
      </c>
      <c r="O48" s="64">
        <f>N48*(_xlfn.XLOOKUP(M48,' DB alimenti principale'!A:A,' DB alimenti principale'!B:B,"not found",0))</f>
        <v>60</v>
      </c>
      <c r="P48" s="64">
        <f>N48*(_xlfn.XLOOKUP(M48,' DB alimenti principale'!A:A,' DB alimenti principale'!D:D,"not found",0))</f>
        <v>12.5</v>
      </c>
      <c r="Q48" s="64">
        <f>N48*(_xlfn.XLOOKUP(M48,' DB alimenti principale'!A:A,' DB alimenti principale'!F:F,"not found",0))</f>
        <v>0</v>
      </c>
      <c r="R48" s="68">
        <f>N48*(_xlfn.XLOOKUP(M48,' DB alimenti principale'!A:A,' DB alimenti principale'!E:E,"not found",0))</f>
        <v>1.1000000000000001</v>
      </c>
      <c r="T48" s="67" t="s">
        <v>2488</v>
      </c>
      <c r="U48" s="64">
        <v>0.5</v>
      </c>
      <c r="V48" s="64">
        <f>U48*(_xlfn.XLOOKUP(T48,' DB alimenti principale'!A:A,' DB alimenti principale'!B:B,"not found",0))</f>
        <v>60</v>
      </c>
      <c r="W48" s="64">
        <f>U48*(_xlfn.XLOOKUP(T48,' DB alimenti principale'!A:A,' DB alimenti principale'!B:B,"not found",0))</f>
        <v>60</v>
      </c>
      <c r="X48" s="64">
        <f>U48*(_xlfn.XLOOKUP(T48,' DB alimenti principale'!A:A,' DB alimenti principale'!D:D,"not found",0))</f>
        <v>12.5</v>
      </c>
      <c r="Y48" s="64">
        <f>'Bilancio calorico'!U48*(_xlfn.XLOOKUP('Bilancio calorico'!T48,' DB alimenti principale'!A:A,' DB alimenti principale'!F:F,"not found",0))</f>
        <v>0</v>
      </c>
      <c r="Z48" s="68">
        <f>U48*(_xlfn.XLOOKUP(T48,' DB alimenti principale'!A:A,' DB alimenti principale'!E:E,"not found",0))</f>
        <v>1.1000000000000001</v>
      </c>
    </row>
    <row r="49" spans="1:29" ht="15.95" customHeight="1" x14ac:dyDescent="0.25">
      <c r="A49" s="397" t="s">
        <v>2450</v>
      </c>
      <c r="B49" s="398"/>
      <c r="C49" s="399"/>
      <c r="E49" s="415" t="s">
        <v>2450</v>
      </c>
      <c r="F49" s="398"/>
      <c r="G49" s="416"/>
      <c r="M49" s="67" t="s">
        <v>893</v>
      </c>
      <c r="N49" s="64"/>
      <c r="O49" s="64">
        <f>N49*(_xlfn.XLOOKUP(M49,' DB alimenti principale'!A:A,' DB alimenti principale'!B:B,"not found",0))</f>
        <v>0</v>
      </c>
      <c r="P49" s="64">
        <f>N49*(_xlfn.XLOOKUP(M49,' DB alimenti principale'!A:A,' DB alimenti principale'!D:D,"not found",0))</f>
        <v>0</v>
      </c>
      <c r="Q49" s="64">
        <f>N49*(_xlfn.XLOOKUP(M49,' DB alimenti principale'!A:A,' DB alimenti principale'!F:F,"not found",0))</f>
        <v>0</v>
      </c>
      <c r="R49" s="68">
        <f>N49*(_xlfn.XLOOKUP(M49,' DB alimenti principale'!A:A,' DB alimenti principale'!E:E,"not found",0))</f>
        <v>0</v>
      </c>
      <c r="T49" s="67" t="s">
        <v>1584</v>
      </c>
      <c r="U49" s="64">
        <v>0.1</v>
      </c>
      <c r="V49" s="64">
        <f>U49*(_xlfn.XLOOKUP(T49,' DB alimenti principale'!A:A,' DB alimenti principale'!B:B,"not found",0))</f>
        <v>56.5</v>
      </c>
      <c r="W49" s="64">
        <f>U49*(_xlfn.XLOOKUP(T49,' DB alimenti principale'!A:A,' DB alimenti principale'!B:B,"not found",0))</f>
        <v>56.5</v>
      </c>
      <c r="X49" s="64">
        <f>U49*(_xlfn.XLOOKUP(T49,' DB alimenti principale'!A:A,' DB alimenti principale'!D:D,"not found",0))</f>
        <v>0.84000000000000008</v>
      </c>
      <c r="Y49" s="64">
        <f>'Bilancio calorico'!U49*(_xlfn.XLOOKUP('Bilancio calorico'!T49,' DB alimenti principale'!A:A,' DB alimenti principale'!F:F,"not found",0))</f>
        <v>3.38</v>
      </c>
      <c r="Z49" s="68">
        <f>U49*(_xlfn.XLOOKUP(T49,' DB alimenti principale'!A:A,' DB alimenti principale'!E:E,"not found",0))</f>
        <v>4.1500000000000004</v>
      </c>
    </row>
    <row r="50" spans="1:29" ht="15.95" customHeight="1" x14ac:dyDescent="0.25">
      <c r="A50" s="400"/>
      <c r="B50" s="401"/>
      <c r="C50" s="402"/>
      <c r="E50" s="417"/>
      <c r="F50" s="401"/>
      <c r="G50" s="418"/>
      <c r="M50" s="67" t="s">
        <v>893</v>
      </c>
      <c r="N50" s="64"/>
      <c r="O50" s="64">
        <f>N50*(_xlfn.XLOOKUP(M50,' DB alimenti principale'!A:A,' DB alimenti principale'!B:B,"not found",0))</f>
        <v>0</v>
      </c>
      <c r="P50" s="64">
        <f>N50*(_xlfn.XLOOKUP(M50,' DB alimenti principale'!A:A,' DB alimenti principale'!D:D,"not found",0))</f>
        <v>0</v>
      </c>
      <c r="Q50" s="64">
        <f>N50*(_xlfn.XLOOKUP(M50,' DB alimenti principale'!A:A,' DB alimenti principale'!F:F,"not found",0))</f>
        <v>0</v>
      </c>
      <c r="R50" s="68">
        <f>N50*(_xlfn.XLOOKUP(M50,' DB alimenti principale'!A:A,' DB alimenti principale'!E:E,"not found",0))</f>
        <v>0</v>
      </c>
      <c r="T50" s="67" t="s">
        <v>893</v>
      </c>
      <c r="U50" s="64"/>
      <c r="V50" s="64">
        <f>U50*(_xlfn.XLOOKUP(T50,' DB alimenti principale'!A:A,' DB alimenti principale'!B:B,"not found",0))</f>
        <v>0</v>
      </c>
      <c r="W50" s="64">
        <f>U50*(_xlfn.XLOOKUP(T50,' DB alimenti principale'!A:A,' DB alimenti principale'!B:B,"not found",0))</f>
        <v>0</v>
      </c>
      <c r="X50" s="64">
        <f>U50*(_xlfn.XLOOKUP(T50,' DB alimenti principale'!A:A,' DB alimenti principale'!D:D,"not found",0))</f>
        <v>0</v>
      </c>
      <c r="Y50" s="64">
        <f>'Bilancio calorico'!U50*(_xlfn.XLOOKUP('Bilancio calorico'!T50,' DB alimenti principale'!A:A,' DB alimenti principale'!F:F,"not found",0))</f>
        <v>0</v>
      </c>
      <c r="Z50" s="68">
        <f>U50*(_xlfn.XLOOKUP(T50,' DB alimenti principale'!A:A,' DB alimenti principale'!E:E,"not found",0))</f>
        <v>0</v>
      </c>
    </row>
    <row r="51" spans="1:29" x14ac:dyDescent="0.25">
      <c r="A51" s="403">
        <f>N21</f>
        <v>7.1520918912654379</v>
      </c>
      <c r="B51" s="404"/>
      <c r="C51" s="405"/>
      <c r="E51" s="419">
        <f>U21</f>
        <v>5.2204795216462099</v>
      </c>
      <c r="F51" s="404"/>
      <c r="G51" s="420"/>
      <c r="M51" s="67" t="s">
        <v>893</v>
      </c>
      <c r="N51" s="64"/>
      <c r="O51" s="64">
        <f>N51*(_xlfn.XLOOKUP(M51,' DB alimenti principale'!A:A,' DB alimenti principale'!B:B,"not found",0))</f>
        <v>0</v>
      </c>
      <c r="P51" s="64">
        <f>N51*(_xlfn.XLOOKUP(M51,' DB alimenti principale'!A:A,' DB alimenti principale'!D:D,"not found",0))</f>
        <v>0</v>
      </c>
      <c r="Q51" s="64">
        <f>N51*(_xlfn.XLOOKUP(M51,' DB alimenti principale'!A:A,' DB alimenti principale'!F:F,"not found",0))</f>
        <v>0</v>
      </c>
      <c r="R51" s="68">
        <f>N51*(_xlfn.XLOOKUP(M51,' DB alimenti principale'!A:A,' DB alimenti principale'!E:E,"not found",0))</f>
        <v>0</v>
      </c>
      <c r="T51" s="67" t="s">
        <v>893</v>
      </c>
      <c r="U51" s="64"/>
      <c r="V51" s="64">
        <f>U51*(_xlfn.XLOOKUP(T51,' DB alimenti principale'!A:A,' DB alimenti principale'!B:B,"not found",0))</f>
        <v>0</v>
      </c>
      <c r="W51" s="64">
        <f>U51*(_xlfn.XLOOKUP(T51,' DB alimenti principale'!A:A,' DB alimenti principale'!B:B,"not found",0))</f>
        <v>0</v>
      </c>
      <c r="X51" s="64">
        <f>U51*(_xlfn.XLOOKUP(T51,' DB alimenti principale'!A:A,' DB alimenti principale'!D:D,"not found",0))</f>
        <v>0</v>
      </c>
      <c r="Y51" s="64">
        <f>'Bilancio calorico'!U51*(_xlfn.XLOOKUP('Bilancio calorico'!T51,' DB alimenti principale'!A:A,' DB alimenti principale'!F:F,"not found",0))</f>
        <v>0</v>
      </c>
      <c r="Z51" s="68">
        <f>U51*(_xlfn.XLOOKUP(T51,' DB alimenti principale'!A:A,' DB alimenti principale'!E:E,"not found",0))</f>
        <v>0</v>
      </c>
    </row>
    <row r="52" spans="1:29" x14ac:dyDescent="0.25">
      <c r="A52" s="406"/>
      <c r="B52" s="407"/>
      <c r="C52" s="408"/>
      <c r="E52" s="421"/>
      <c r="F52" s="407"/>
      <c r="G52" s="422"/>
      <c r="M52" s="67" t="s">
        <v>893</v>
      </c>
      <c r="N52" s="64"/>
      <c r="O52" s="64">
        <f>N52*(_xlfn.XLOOKUP(M52,' DB alimenti principale'!A:A,' DB alimenti principale'!B:B,"not found",0))</f>
        <v>0</v>
      </c>
      <c r="P52" s="64">
        <f>N52*(_xlfn.XLOOKUP(M52,' DB alimenti principale'!A:A,' DB alimenti principale'!D:D,"not found",0))</f>
        <v>0</v>
      </c>
      <c r="Q52" s="64">
        <f>N52*(_xlfn.XLOOKUP(M52,' DB alimenti principale'!A:A,' DB alimenti principale'!F:F,"not found",0))</f>
        <v>0</v>
      </c>
      <c r="R52" s="68">
        <f>N52*(_xlfn.XLOOKUP(M52,' DB alimenti principale'!A:A,' DB alimenti principale'!E:E,"not found",0))</f>
        <v>0</v>
      </c>
      <c r="T52" s="67" t="s">
        <v>893</v>
      </c>
      <c r="U52" s="64"/>
      <c r="V52" s="64">
        <f>U52*(_xlfn.XLOOKUP(T52,' DB alimenti principale'!A:A,' DB alimenti principale'!B:B,"not found",0))</f>
        <v>0</v>
      </c>
      <c r="W52" s="64">
        <f>U52*(_xlfn.XLOOKUP(T52,' DB alimenti principale'!A:A,' DB alimenti principale'!B:B,"not found",0))</f>
        <v>0</v>
      </c>
      <c r="X52" s="64">
        <f>U52*(_xlfn.XLOOKUP(T52,' DB alimenti principale'!A:A,' DB alimenti principale'!D:D,"not found",0))</f>
        <v>0</v>
      </c>
      <c r="Y52" s="64">
        <f>'Bilancio calorico'!U52*(_xlfn.XLOOKUP('Bilancio calorico'!T52,' DB alimenti principale'!A:A,' DB alimenti principale'!F:F,"not found",0))</f>
        <v>0</v>
      </c>
      <c r="Z52" s="68">
        <f>U52*(_xlfn.XLOOKUP(T52,' DB alimenti principale'!A:A,' DB alimenti principale'!E:E,"not found",0))</f>
        <v>0</v>
      </c>
    </row>
    <row r="53" spans="1:29" ht="16.5" thickBot="1" x14ac:dyDescent="0.3">
      <c r="A53" s="409"/>
      <c r="B53" s="410"/>
      <c r="C53" s="411"/>
      <c r="D53" s="135"/>
      <c r="E53" s="423"/>
      <c r="F53" s="410"/>
      <c r="G53" s="424"/>
      <c r="M53" s="67" t="s">
        <v>893</v>
      </c>
      <c r="N53" s="64"/>
      <c r="O53" s="64">
        <f>N53*(_xlfn.XLOOKUP(M53,' DB alimenti principale'!A:A,' DB alimenti principale'!B:B,"not found",0))</f>
        <v>0</v>
      </c>
      <c r="P53" s="64">
        <f>N53*(_xlfn.XLOOKUP(M53,' DB alimenti principale'!A:A,' DB alimenti principale'!D:D,"not found",0))</f>
        <v>0</v>
      </c>
      <c r="Q53" s="64">
        <f>N53*(_xlfn.XLOOKUP(M53,' DB alimenti principale'!A:A,' DB alimenti principale'!F:F,"not found",0))</f>
        <v>0</v>
      </c>
      <c r="R53" s="68">
        <f>N53*(_xlfn.XLOOKUP(M53,' DB alimenti principale'!A:A,' DB alimenti principale'!E:E,"not found",0))</f>
        <v>0</v>
      </c>
      <c r="T53" s="67" t="s">
        <v>893</v>
      </c>
      <c r="U53" s="64"/>
      <c r="V53" s="64">
        <f>U53*(_xlfn.XLOOKUP(T53,' DB alimenti principale'!A:A,' DB alimenti principale'!B:B,"not found",0))</f>
        <v>0</v>
      </c>
      <c r="W53" s="64">
        <f>U53*(_xlfn.XLOOKUP(T53,' DB alimenti principale'!A:A,' DB alimenti principale'!B:B,"not found",0))</f>
        <v>0</v>
      </c>
      <c r="X53" s="64">
        <f>U53*(_xlfn.XLOOKUP(T53,' DB alimenti principale'!A:A,' DB alimenti principale'!D:D,"not found",0))</f>
        <v>0</v>
      </c>
      <c r="Y53" s="64">
        <f>'Bilancio calorico'!U53*(_xlfn.XLOOKUP('Bilancio calorico'!T53,' DB alimenti principale'!A:A,' DB alimenti principale'!F:F,"not found",0))</f>
        <v>0</v>
      </c>
      <c r="Z53" s="68">
        <f>U53*(_xlfn.XLOOKUP(T53,' DB alimenti principale'!A:A,' DB alimenti principale'!E:E,"not found",0))</f>
        <v>0</v>
      </c>
    </row>
    <row r="54" spans="1:29" ht="16.5" thickBot="1" x14ac:dyDescent="0.3">
      <c r="A54" s="376" t="s">
        <v>1739</v>
      </c>
      <c r="B54" s="377"/>
      <c r="C54" s="377"/>
      <c r="E54" s="377" t="s">
        <v>1740</v>
      </c>
      <c r="F54" s="377"/>
      <c r="G54" s="378"/>
      <c r="M54" s="67" t="s">
        <v>893</v>
      </c>
      <c r="N54" s="64"/>
      <c r="O54" s="64">
        <f>N54*(_xlfn.XLOOKUP(M54,' DB alimenti principale'!A:A,' DB alimenti principale'!B:B,"not found",0))</f>
        <v>0</v>
      </c>
      <c r="P54" s="64">
        <f>N54*(_xlfn.XLOOKUP(M54,' DB alimenti principale'!A:A,' DB alimenti principale'!D:D,"not found",0))</f>
        <v>0</v>
      </c>
      <c r="Q54" s="64">
        <f>N54*(_xlfn.XLOOKUP(M54,' DB alimenti principale'!A:A,' DB alimenti principale'!F:F,"not found",0))</f>
        <v>0</v>
      </c>
      <c r="R54" s="68">
        <f>N54*(_xlfn.XLOOKUP(M54,' DB alimenti principale'!A:A,' DB alimenti principale'!E:E,"not found",0))</f>
        <v>0</v>
      </c>
      <c r="T54" s="67" t="s">
        <v>893</v>
      </c>
      <c r="U54" s="64"/>
      <c r="V54" s="64">
        <f>U54*(_xlfn.XLOOKUP(T54,' DB alimenti principale'!A:A,' DB alimenti principale'!B:B,"not found",0))</f>
        <v>0</v>
      </c>
      <c r="W54" s="64">
        <f>U54*(_xlfn.XLOOKUP(T54,' DB alimenti principale'!A:A,' DB alimenti principale'!B:B,"not found",0))</f>
        <v>0</v>
      </c>
      <c r="X54" s="64">
        <f>U54*(_xlfn.XLOOKUP(T54,' DB alimenti principale'!A:A,' DB alimenti principale'!D:D,"not found",0))</f>
        <v>0</v>
      </c>
      <c r="Y54" s="64">
        <f>'Bilancio calorico'!U54*(_xlfn.XLOOKUP('Bilancio calorico'!T54,' DB alimenti principale'!A:A,' DB alimenti principale'!F:F,"not found",0))</f>
        <v>0</v>
      </c>
      <c r="Z54" s="68">
        <f>U54*(_xlfn.XLOOKUP(T54,' DB alimenti principale'!A:A,' DB alimenti principale'!E:E,"not found",0))</f>
        <v>0</v>
      </c>
    </row>
    <row r="55" spans="1:29" ht="15.95" customHeight="1" x14ac:dyDescent="0.25">
      <c r="A55" s="568" t="s">
        <v>1785</v>
      </c>
      <c r="B55" s="569"/>
      <c r="C55" s="570"/>
      <c r="D55" s="130"/>
      <c r="E55" s="573" t="s">
        <v>1785</v>
      </c>
      <c r="F55" s="569"/>
      <c r="G55" s="574"/>
      <c r="M55" s="67" t="s">
        <v>893</v>
      </c>
      <c r="N55" s="64"/>
      <c r="O55" s="64">
        <f>N55*(_xlfn.XLOOKUP(M55,' DB alimenti principale'!A:A,' DB alimenti principale'!B:B,"not found",0))</f>
        <v>0</v>
      </c>
      <c r="P55" s="64">
        <f>N55*(_xlfn.XLOOKUP(M55,' DB alimenti principale'!A:A,' DB alimenti principale'!D:D,"not found",0))</f>
        <v>0</v>
      </c>
      <c r="Q55" s="64">
        <f>N55*(_xlfn.XLOOKUP(M55,' DB alimenti principale'!A:A,' DB alimenti principale'!F:F,"not found",0))</f>
        <v>0</v>
      </c>
      <c r="R55" s="68">
        <f>N55*(_xlfn.XLOOKUP(M55,' DB alimenti principale'!A:A,' DB alimenti principale'!E:E,"not found",0))</f>
        <v>0</v>
      </c>
      <c r="T55" s="67" t="s">
        <v>893</v>
      </c>
      <c r="U55" s="64"/>
      <c r="V55" s="64">
        <f>U55*(_xlfn.XLOOKUP(T55,' DB alimenti principale'!A:A,' DB alimenti principale'!B:B,"not found",0))</f>
        <v>0</v>
      </c>
      <c r="W55" s="64">
        <f>U55*(_xlfn.XLOOKUP(T55,' DB alimenti principale'!A:A,' DB alimenti principale'!B:B,"not found",0))</f>
        <v>0</v>
      </c>
      <c r="X55" s="64">
        <f>U55*(_xlfn.XLOOKUP(T55,' DB alimenti principale'!A:A,' DB alimenti principale'!D:D,"not found",0))</f>
        <v>0</v>
      </c>
      <c r="Y55" s="64">
        <f>'Bilancio calorico'!U55*(_xlfn.XLOOKUP('Bilancio calorico'!T55,' DB alimenti principale'!A:A,' DB alimenti principale'!F:F,"not found",0))</f>
        <v>0</v>
      </c>
      <c r="Z55" s="68">
        <f>U55*(_xlfn.XLOOKUP(T55,' DB alimenti principale'!A:A,' DB alimenti principale'!E:E,"not found",0))</f>
        <v>0</v>
      </c>
    </row>
    <row r="56" spans="1:29" ht="17.100000000000001" customHeight="1" thickBot="1" x14ac:dyDescent="0.3">
      <c r="A56" s="571"/>
      <c r="B56" s="535"/>
      <c r="C56" s="572"/>
      <c r="E56" s="534"/>
      <c r="F56" s="535"/>
      <c r="G56" s="536"/>
      <c r="M56" s="69" t="s">
        <v>891</v>
      </c>
      <c r="N56" s="63"/>
      <c r="O56" s="63">
        <f>SUM(O46:O55)</f>
        <v>365.1</v>
      </c>
      <c r="P56" s="63">
        <f>SUM(P46:P55)</f>
        <v>22.45</v>
      </c>
      <c r="Q56" s="63">
        <f>SUM(Q46:Q55)</f>
        <v>54.279999999999994</v>
      </c>
      <c r="R56" s="70">
        <f>SUM(R46:R55)</f>
        <v>7.73</v>
      </c>
      <c r="T56" s="69" t="s">
        <v>891</v>
      </c>
      <c r="U56" s="63"/>
      <c r="V56" s="63">
        <f>SUM(V46:V55)</f>
        <v>421.6</v>
      </c>
      <c r="W56" s="63">
        <f>SUM(W46:W55)</f>
        <v>421.6</v>
      </c>
      <c r="X56" s="63">
        <f>SUM(X46:X55)</f>
        <v>23.29</v>
      </c>
      <c r="Y56" s="63">
        <f>SUM(Y46:Y55)</f>
        <v>57.66</v>
      </c>
      <c r="Z56" s="70">
        <f>SUM(Z46:Z55)</f>
        <v>11.88</v>
      </c>
    </row>
    <row r="57" spans="1:29" ht="15.95" customHeight="1" x14ac:dyDescent="0.25">
      <c r="A57" s="522" t="str">
        <f>AJ15&amp; "Kcal"</f>
        <v>3259,647Kcal</v>
      </c>
      <c r="B57" s="523"/>
      <c r="C57" s="524"/>
      <c r="E57" s="537" t="str">
        <f>AJ11&amp; "Kcal"</f>
        <v>2959,647Kcal</v>
      </c>
      <c r="F57" s="523"/>
      <c r="G57" s="538"/>
      <c r="M57" s="286" t="s">
        <v>885</v>
      </c>
      <c r="N57" s="287"/>
      <c r="O57" s="287"/>
      <c r="P57" s="287"/>
      <c r="Q57" s="287"/>
      <c r="R57" s="288"/>
      <c r="T57" s="286" t="s">
        <v>885</v>
      </c>
      <c r="U57" s="287"/>
      <c r="V57" s="287"/>
      <c r="W57" s="287"/>
      <c r="X57" s="287"/>
      <c r="Y57" s="287"/>
      <c r="Z57" s="288"/>
    </row>
    <row r="58" spans="1:29" ht="15.95" customHeight="1" x14ac:dyDescent="0.25">
      <c r="A58" s="525"/>
      <c r="B58" s="526"/>
      <c r="C58" s="527"/>
      <c r="E58" s="539"/>
      <c r="F58" s="526"/>
      <c r="G58" s="540"/>
      <c r="M58" s="65" t="s">
        <v>47</v>
      </c>
      <c r="N58" s="41" t="s">
        <v>892</v>
      </c>
      <c r="O58" s="42" t="s">
        <v>888</v>
      </c>
      <c r="P58" s="43" t="s">
        <v>872</v>
      </c>
      <c r="Q58" s="44" t="s">
        <v>890</v>
      </c>
      <c r="R58" s="66" t="s">
        <v>889</v>
      </c>
      <c r="T58" s="65" t="s">
        <v>47</v>
      </c>
      <c r="U58" s="41" t="s">
        <v>892</v>
      </c>
      <c r="V58" s="42" t="s">
        <v>888</v>
      </c>
      <c r="W58" s="42" t="s">
        <v>888</v>
      </c>
      <c r="X58" s="43" t="s">
        <v>872</v>
      </c>
      <c r="Y58" s="44" t="s">
        <v>890</v>
      </c>
      <c r="Z58" s="66" t="s">
        <v>889</v>
      </c>
    </row>
    <row r="59" spans="1:29" ht="17.100000000000001" customHeight="1" thickBot="1" x14ac:dyDescent="0.3">
      <c r="A59" s="528"/>
      <c r="B59" s="529"/>
      <c r="C59" s="530"/>
      <c r="E59" s="541"/>
      <c r="F59" s="529"/>
      <c r="G59" s="542"/>
      <c r="M59" s="67" t="s">
        <v>1296</v>
      </c>
      <c r="N59" s="64">
        <v>1</v>
      </c>
      <c r="O59" s="64">
        <f>N59*(_xlfn.XLOOKUP(M59,' DB alimenti principale'!A:A,' DB alimenti principale'!B:B,"not found",0))</f>
        <v>337</v>
      </c>
      <c r="P59" s="64">
        <f>N59*(_xlfn.XLOOKUP(M59,' DB alimenti principale'!A:A,' DB alimenti principale'!D:D,"not found",0))</f>
        <v>7.5</v>
      </c>
      <c r="Q59" s="64">
        <f>N59*(_xlfn.XLOOKUP(M59,' DB alimenti principale'!A:A,' DB alimenti principale'!F:F,"not found",0))</f>
        <v>77.400000000000006</v>
      </c>
      <c r="R59" s="68">
        <f>N59*(_xlfn.XLOOKUP(M59,' DB alimenti principale'!A:A,' DB alimenti principale'!E:E,"not found",0))</f>
        <v>1.9</v>
      </c>
      <c r="S59" s="13"/>
      <c r="T59" s="67" t="s">
        <v>1734</v>
      </c>
      <c r="U59" s="64">
        <v>1</v>
      </c>
      <c r="V59" s="64">
        <f>U59*(_xlfn.XLOOKUP(T59,' DB alimenti principale'!A:A,' DB alimenti principale'!B:B,"not found",0))</f>
        <v>349</v>
      </c>
      <c r="W59" s="64">
        <f>U59*(_xlfn.XLOOKUP(T59,' DB alimenti principale'!A:A,' DB alimenti principale'!B:B,"not found",0))</f>
        <v>349</v>
      </c>
      <c r="X59" s="64">
        <f>U59*(_xlfn.XLOOKUP(T59,' DB alimenti principale'!A:A,' DB alimenti principale'!D:D,"not found",0))</f>
        <v>12</v>
      </c>
      <c r="Y59" s="64">
        <f>'Bilancio calorico'!U59*(_xlfn.XLOOKUP('Bilancio calorico'!T59,' DB alimenti principale'!A:A,' DB alimenti principale'!F:F,"not found",0))</f>
        <v>69</v>
      </c>
      <c r="Z59" s="68">
        <f>U59*(_xlfn.XLOOKUP(T59,' DB alimenti principale'!A:A,' DB alimenti principale'!E:E,"not found",0))</f>
        <v>1.8</v>
      </c>
      <c r="AA59" s="13"/>
      <c r="AB59" s="13"/>
      <c r="AC59" s="13"/>
    </row>
    <row r="60" spans="1:29" ht="16.5" thickBot="1" x14ac:dyDescent="0.3">
      <c r="A60" s="376" t="s">
        <v>1739</v>
      </c>
      <c r="B60" s="377"/>
      <c r="C60" s="377"/>
      <c r="E60" s="377" t="s">
        <v>1740</v>
      </c>
      <c r="F60" s="377"/>
      <c r="G60" s="378"/>
      <c r="M60" s="67" t="s">
        <v>1110</v>
      </c>
      <c r="N60" s="64">
        <v>0.6</v>
      </c>
      <c r="O60" s="64">
        <f>N60*(_xlfn.XLOOKUP(M60,' DB alimenti principale'!A:A,' DB alimenti principale'!B:B,"not found",0))</f>
        <v>75</v>
      </c>
      <c r="P60" s="64">
        <f>N60*(_xlfn.XLOOKUP(M60,' DB alimenti principale'!A:A,' DB alimenti principale'!D:D,"not found",0))</f>
        <v>4.0199999999999996</v>
      </c>
      <c r="Q60" s="64">
        <f>N60*(_xlfn.XLOOKUP(M60,' DB alimenti principale'!A:A,' DB alimenti principale'!F:F,"not found",0))</f>
        <v>9.48</v>
      </c>
      <c r="R60" s="68">
        <f>N60*(_xlfn.XLOOKUP(M60,' DB alimenti principale'!A:A,' DB alimenti principale'!E:E,"not found",0))</f>
        <v>1.62</v>
      </c>
      <c r="S60" s="1"/>
      <c r="T60" s="67" t="s">
        <v>1110</v>
      </c>
      <c r="U60" s="64">
        <v>0.6</v>
      </c>
      <c r="V60" s="64">
        <f>U60*(_xlfn.XLOOKUP(T60,' DB alimenti principale'!A:A,' DB alimenti principale'!B:B,"not found",0))</f>
        <v>75</v>
      </c>
      <c r="W60" s="64">
        <f>U60*(_xlfn.XLOOKUP(T60,' DB alimenti principale'!A:A,' DB alimenti principale'!B:B,"not found",0))</f>
        <v>75</v>
      </c>
      <c r="X60" s="64">
        <f>U60*(_xlfn.XLOOKUP(T60,' DB alimenti principale'!A:A,' DB alimenti principale'!D:D,"not found",0))</f>
        <v>4.0199999999999996</v>
      </c>
      <c r="Y60" s="64">
        <f>'Bilancio calorico'!U60*(_xlfn.XLOOKUP('Bilancio calorico'!T60,' DB alimenti principale'!A:A,' DB alimenti principale'!F:F,"not found",0))</f>
        <v>9.48</v>
      </c>
      <c r="Z60" s="68">
        <f>U60*(_xlfn.XLOOKUP(T60,' DB alimenti principale'!A:A,' DB alimenti principale'!E:E,"not found",0))</f>
        <v>1.62</v>
      </c>
      <c r="AA60" s="1"/>
      <c r="AB60" s="1"/>
      <c r="AC60" s="1"/>
    </row>
    <row r="61" spans="1:29" ht="15.95" customHeight="1" x14ac:dyDescent="0.25">
      <c r="A61" s="581" t="s">
        <v>1786</v>
      </c>
      <c r="B61" s="532"/>
      <c r="C61" s="582"/>
      <c r="E61" s="531" t="s">
        <v>1786</v>
      </c>
      <c r="F61" s="532"/>
      <c r="G61" s="533"/>
      <c r="M61" s="67" t="s">
        <v>1133</v>
      </c>
      <c r="N61" s="64">
        <v>0.3</v>
      </c>
      <c r="O61" s="64">
        <f>N61*(_xlfn.XLOOKUP(M61,' DB alimenti principale'!A:A,' DB alimenti principale'!B:B,"not found",0))</f>
        <v>21.599999999999998</v>
      </c>
      <c r="P61" s="64">
        <f>N61*(_xlfn.XLOOKUP(M61,' DB alimenti principale'!A:A,' DB alimenti principale'!D:D,"not found",0))</f>
        <v>1.62</v>
      </c>
      <c r="Q61" s="64">
        <f>N61*(_xlfn.XLOOKUP(M61,' DB alimenti principale'!A:A,' DB alimenti principale'!F:F,"not found",0))</f>
        <v>3.84</v>
      </c>
      <c r="R61" s="68">
        <f>N61*(_xlfn.XLOOKUP(M61,' DB alimenti principale'!A:A,' DB alimenti principale'!E:E,"not found",0))</f>
        <v>0.09</v>
      </c>
      <c r="T61" s="67" t="s">
        <v>1133</v>
      </c>
      <c r="U61" s="64">
        <v>0.3</v>
      </c>
      <c r="V61" s="64">
        <f>U61*(_xlfn.XLOOKUP(T61,' DB alimenti principale'!A:A,' DB alimenti principale'!B:B,"not found",0))</f>
        <v>21.599999999999998</v>
      </c>
      <c r="W61" s="64">
        <f>U61*(_xlfn.XLOOKUP(T61,' DB alimenti principale'!A:A,' DB alimenti principale'!B:B,"not found",0))</f>
        <v>21.599999999999998</v>
      </c>
      <c r="X61" s="64">
        <f>U61*(_xlfn.XLOOKUP(T61,' DB alimenti principale'!A:A,' DB alimenti principale'!D:D,"not found",0))</f>
        <v>1.62</v>
      </c>
      <c r="Y61" s="64">
        <f>'Bilancio calorico'!U61*(_xlfn.XLOOKUP('Bilancio calorico'!T61,' DB alimenti principale'!A:A,' DB alimenti principale'!F:F,"not found",0))</f>
        <v>3.84</v>
      </c>
      <c r="Z61" s="68">
        <f>U61*(_xlfn.XLOOKUP(T61,' DB alimenti principale'!A:A,' DB alimenti principale'!E:E,"not found",0))</f>
        <v>0.09</v>
      </c>
    </row>
    <row r="62" spans="1:29" ht="15.95" customHeight="1" x14ac:dyDescent="0.25">
      <c r="A62" s="571"/>
      <c r="B62" s="535"/>
      <c r="C62" s="572"/>
      <c r="E62" s="534"/>
      <c r="F62" s="535"/>
      <c r="G62" s="536"/>
      <c r="M62" s="67" t="s">
        <v>1227</v>
      </c>
      <c r="N62" s="64">
        <v>0.09</v>
      </c>
      <c r="O62" s="64">
        <f>N62*(_xlfn.XLOOKUP(M62,' DB alimenti principale'!A:A,' DB alimenti principale'!B:B,"not found",0))</f>
        <v>80.91</v>
      </c>
      <c r="P62" s="64">
        <f>N62*(_xlfn.XLOOKUP(M62,' DB alimenti principale'!A:A,' DB alimenti principale'!D:D,"not found",0))</f>
        <v>0</v>
      </c>
      <c r="Q62" s="64">
        <f>N62*(_xlfn.XLOOKUP(M62,' DB alimenti principale'!A:A,' DB alimenti principale'!F:F,"not found",0))</f>
        <v>0</v>
      </c>
      <c r="R62" s="68">
        <f>N62*(_xlfn.XLOOKUP(M62,' DB alimenti principale'!A:A,' DB alimenti principale'!E:E,"not found",0))</f>
        <v>8.9909999999999997</v>
      </c>
      <c r="T62" s="67" t="s">
        <v>1227</v>
      </c>
      <c r="U62" s="64">
        <v>0.09</v>
      </c>
      <c r="V62" s="64">
        <f>U62*(_xlfn.XLOOKUP(T62,' DB alimenti principale'!A:A,' DB alimenti principale'!B:B,"not found",0))</f>
        <v>80.91</v>
      </c>
      <c r="W62" s="64">
        <f>U62*(_xlfn.XLOOKUP(T62,' DB alimenti principale'!A:A,' DB alimenti principale'!B:B,"not found",0))</f>
        <v>80.91</v>
      </c>
      <c r="X62" s="64">
        <f>U62*(_xlfn.XLOOKUP(T62,' DB alimenti principale'!A:A,' DB alimenti principale'!D:D,"not found",0))</f>
        <v>0</v>
      </c>
      <c r="Y62" s="64">
        <f>'Bilancio calorico'!U62*(_xlfn.XLOOKUP('Bilancio calorico'!T62,' DB alimenti principale'!A:A,' DB alimenti principale'!F:F,"not found",0))</f>
        <v>0</v>
      </c>
      <c r="Z62" s="68">
        <f>U62*(_xlfn.XLOOKUP(T62,' DB alimenti principale'!A:A,' DB alimenti principale'!E:E,"not found",0))</f>
        <v>8.9909999999999997</v>
      </c>
    </row>
    <row r="63" spans="1:29" ht="15.95" customHeight="1" x14ac:dyDescent="0.25">
      <c r="A63" s="522" t="str">
        <f>AD15&amp; "Kcal"</f>
        <v>200Kcal</v>
      </c>
      <c r="B63" s="523"/>
      <c r="C63" s="524"/>
      <c r="E63" s="537" t="str">
        <f>AD15&amp; "Kcal"</f>
        <v>200Kcal</v>
      </c>
      <c r="F63" s="523"/>
      <c r="G63" s="538"/>
      <c r="M63" s="67" t="s">
        <v>1567</v>
      </c>
      <c r="N63" s="64">
        <v>1</v>
      </c>
      <c r="O63" s="64">
        <f>N63*(_xlfn.XLOOKUP(M63,' DB alimenti principale'!A:A,' DB alimenti principale'!B:B,"not found",0))</f>
        <v>43</v>
      </c>
      <c r="P63" s="64">
        <f>N63*(_xlfn.XLOOKUP(M63,' DB alimenti principale'!A:A,' DB alimenti principale'!D:D,"not found",0))</f>
        <v>10.7</v>
      </c>
      <c r="Q63" s="64">
        <f>N63*(_xlfn.XLOOKUP(M63,' DB alimenti principale'!A:A,' DB alimenti principale'!F:F,"not found",0))</f>
        <v>0</v>
      </c>
      <c r="R63" s="68">
        <f>N63*(_xlfn.XLOOKUP(M63,' DB alimenti principale'!A:A,' DB alimenti principale'!E:E,"not found",0))</f>
        <v>0</v>
      </c>
      <c r="S63" s="89"/>
      <c r="T63" s="67" t="s">
        <v>893</v>
      </c>
      <c r="U63" s="64"/>
      <c r="V63" s="64">
        <f>U63*(_xlfn.XLOOKUP(T63,' DB alimenti principale'!A:A,' DB alimenti principale'!B:B,"not found",0))</f>
        <v>0</v>
      </c>
      <c r="W63" s="64">
        <f>U63*(_xlfn.XLOOKUP(T63,' DB alimenti principale'!A:A,' DB alimenti principale'!B:B,"not found",0))</f>
        <v>0</v>
      </c>
      <c r="X63" s="64">
        <f>U63*(_xlfn.XLOOKUP(T63,' DB alimenti principale'!A:A,' DB alimenti principale'!D:D,"not found",0))</f>
        <v>0</v>
      </c>
      <c r="Y63" s="64">
        <f>'Bilancio calorico'!U63*(_xlfn.XLOOKUP('Bilancio calorico'!T63,' DB alimenti principale'!A:A,' DB alimenti principale'!F:F,"not found",0))</f>
        <v>0</v>
      </c>
      <c r="Z63" s="68">
        <f>U63*(_xlfn.XLOOKUP(T63,' DB alimenti principale'!A:A,' DB alimenti principale'!E:E,"not found",0))</f>
        <v>0</v>
      </c>
    </row>
    <row r="64" spans="1:29" ht="15.95" customHeight="1" x14ac:dyDescent="0.25">
      <c r="A64" s="525"/>
      <c r="B64" s="526"/>
      <c r="C64" s="527"/>
      <c r="E64" s="539"/>
      <c r="F64" s="526"/>
      <c r="G64" s="540"/>
      <c r="M64" s="67" t="s">
        <v>893</v>
      </c>
      <c r="N64" s="64"/>
      <c r="O64" s="64">
        <f>N64*(_xlfn.XLOOKUP(M64,' DB alimenti principale'!A:A,' DB alimenti principale'!B:B,"not found",0))</f>
        <v>0</v>
      </c>
      <c r="P64" s="64">
        <f>N64*(_xlfn.XLOOKUP(M64,' DB alimenti principale'!A:A,' DB alimenti principale'!D:D,"not found",0))</f>
        <v>0</v>
      </c>
      <c r="Q64" s="64">
        <f>N64*(_xlfn.XLOOKUP(M64,' DB alimenti principale'!A:A,' DB alimenti principale'!F:F,"not found",0))</f>
        <v>0</v>
      </c>
      <c r="R64" s="68">
        <f>N64*(_xlfn.XLOOKUP(M64,' DB alimenti principale'!A:A,' DB alimenti principale'!E:E,"not found",0))</f>
        <v>0</v>
      </c>
      <c r="T64" s="67" t="s">
        <v>893</v>
      </c>
      <c r="U64" s="64"/>
      <c r="V64" s="64">
        <f>U64*(_xlfn.XLOOKUP(T64,' DB alimenti principale'!A:A,' DB alimenti principale'!B:B,"not found",0))</f>
        <v>0</v>
      </c>
      <c r="W64" s="64">
        <f>U64*(_xlfn.XLOOKUP(T64,' DB alimenti principale'!A:A,' DB alimenti principale'!B:B,"not found",0))</f>
        <v>0</v>
      </c>
      <c r="X64" s="64">
        <f>U64*(_xlfn.XLOOKUP(T64,' DB alimenti principale'!A:A,' DB alimenti principale'!D:D,"not found",0))</f>
        <v>0</v>
      </c>
      <c r="Y64" s="64">
        <f>'Bilancio calorico'!U64*(_xlfn.XLOOKUP('Bilancio calorico'!T64,' DB alimenti principale'!A:A,' DB alimenti principale'!F:F,"not found",0))</f>
        <v>0</v>
      </c>
      <c r="Z64" s="68">
        <f>U64*(_xlfn.XLOOKUP(T64,' DB alimenti principale'!A:A,' DB alimenti principale'!E:E,"not found",0))</f>
        <v>0</v>
      </c>
    </row>
    <row r="65" spans="1:29" ht="17.100000000000001" customHeight="1" thickBot="1" x14ac:dyDescent="0.3">
      <c r="A65" s="528"/>
      <c r="B65" s="529"/>
      <c r="C65" s="530"/>
      <c r="E65" s="541"/>
      <c r="F65" s="529"/>
      <c r="G65" s="542"/>
      <c r="M65" s="67" t="s">
        <v>893</v>
      </c>
      <c r="N65" s="64"/>
      <c r="O65" s="64">
        <f>N65*(_xlfn.XLOOKUP(M65,' DB alimenti principale'!A:A,' DB alimenti principale'!B:B,"not found",0))</f>
        <v>0</v>
      </c>
      <c r="P65" s="64">
        <f>N65*(_xlfn.XLOOKUP(M65,' DB alimenti principale'!A:A,' DB alimenti principale'!D:D,"not found",0))</f>
        <v>0</v>
      </c>
      <c r="Q65" s="64">
        <f>N65*(_xlfn.XLOOKUP(M65,' DB alimenti principale'!A:A,' DB alimenti principale'!F:F,"not found",0))</f>
        <v>0</v>
      </c>
      <c r="R65" s="68">
        <f>N65*(_xlfn.XLOOKUP(M65,' DB alimenti principale'!A:A,' DB alimenti principale'!E:E,"not found",0))</f>
        <v>0</v>
      </c>
      <c r="T65" s="67" t="s">
        <v>893</v>
      </c>
      <c r="U65" s="64"/>
      <c r="V65" s="64">
        <f>U65*(_xlfn.XLOOKUP(T65,' DB alimenti principale'!A:A,' DB alimenti principale'!B:B,"not found",0))</f>
        <v>0</v>
      </c>
      <c r="W65" s="64">
        <f>U65*(_xlfn.XLOOKUP(T65,' DB alimenti principale'!A:A,' DB alimenti principale'!B:B,"not found",0))</f>
        <v>0</v>
      </c>
      <c r="X65" s="64">
        <f>U65*(_xlfn.XLOOKUP(T65,' DB alimenti principale'!A:A,' DB alimenti principale'!D:D,"not found",0))</f>
        <v>0</v>
      </c>
      <c r="Y65" s="64">
        <f>'Bilancio calorico'!U65*(_xlfn.XLOOKUP('Bilancio calorico'!T65,' DB alimenti principale'!A:A,' DB alimenti principale'!F:F,"not found",0))</f>
        <v>0</v>
      </c>
      <c r="Z65" s="68">
        <f>U65*(_xlfn.XLOOKUP(T65,' DB alimenti principale'!A:A,' DB alimenti principale'!E:E,"not found",0))</f>
        <v>0</v>
      </c>
    </row>
    <row r="66" spans="1:29" ht="16.5" thickBot="1" x14ac:dyDescent="0.3">
      <c r="A66" s="376" t="s">
        <v>1739</v>
      </c>
      <c r="B66" s="377"/>
      <c r="C66" s="377"/>
      <c r="E66" s="377" t="s">
        <v>1740</v>
      </c>
      <c r="F66" s="377"/>
      <c r="G66" s="378"/>
      <c r="M66" s="67" t="s">
        <v>893</v>
      </c>
      <c r="N66" s="64"/>
      <c r="O66" s="64">
        <f>N66*(_xlfn.XLOOKUP(M66,' DB alimenti principale'!A:A,' DB alimenti principale'!B:B,"not found",0))</f>
        <v>0</v>
      </c>
      <c r="P66" s="64">
        <f>N66*(_xlfn.XLOOKUP(M66,' DB alimenti principale'!A:A,' DB alimenti principale'!D:D,"not found",0))</f>
        <v>0</v>
      </c>
      <c r="Q66" s="64">
        <f>N66*(_xlfn.XLOOKUP(M66,' DB alimenti principale'!A:A,' DB alimenti principale'!F:F,"not found",0))</f>
        <v>0</v>
      </c>
      <c r="R66" s="68">
        <f>N66*(_xlfn.XLOOKUP(M66,' DB alimenti principale'!A:A,' DB alimenti principale'!E:E,"not found",0))</f>
        <v>0</v>
      </c>
      <c r="T66" s="67" t="s">
        <v>893</v>
      </c>
      <c r="U66" s="64"/>
      <c r="V66" s="64">
        <f>U66*(_xlfn.XLOOKUP(T66,' DB alimenti principale'!A:A,' DB alimenti principale'!B:B,"not found",0))</f>
        <v>0</v>
      </c>
      <c r="W66" s="64">
        <f>U66*(_xlfn.XLOOKUP(T66,' DB alimenti principale'!A:A,' DB alimenti principale'!B:B,"not found",0))</f>
        <v>0</v>
      </c>
      <c r="X66" s="64">
        <f>U66*(_xlfn.XLOOKUP(T66,' DB alimenti principale'!A:A,' DB alimenti principale'!D:D,"not found",0))</f>
        <v>0</v>
      </c>
      <c r="Y66" s="64">
        <f>'Bilancio calorico'!U66*(_xlfn.XLOOKUP('Bilancio calorico'!T66,' DB alimenti principale'!A:A,' DB alimenti principale'!F:F,"not found",0))</f>
        <v>0</v>
      </c>
      <c r="Z66" s="68">
        <f>U66*(_xlfn.XLOOKUP(T66,' DB alimenti principale'!A:A,' DB alimenti principale'!E:E,"not found",0))</f>
        <v>0</v>
      </c>
    </row>
    <row r="67" spans="1:29" ht="15.95" customHeight="1" x14ac:dyDescent="0.25">
      <c r="A67" s="543" t="s">
        <v>1787</v>
      </c>
      <c r="B67" s="544"/>
      <c r="C67" s="545"/>
      <c r="E67" s="558" t="s">
        <v>1787</v>
      </c>
      <c r="F67" s="544"/>
      <c r="G67" s="559"/>
      <c r="M67" s="67" t="s">
        <v>893</v>
      </c>
      <c r="N67" s="64"/>
      <c r="O67" s="64">
        <f>N67*(_xlfn.XLOOKUP(M67,' DB alimenti principale'!A:A,' DB alimenti principale'!B:B,"not found",0))</f>
        <v>0</v>
      </c>
      <c r="P67" s="64">
        <f>N67*(_xlfn.XLOOKUP(M67,' DB alimenti principale'!A:A,' DB alimenti principale'!D:D,"not found",0))</f>
        <v>0</v>
      </c>
      <c r="Q67" s="64">
        <f>N67*(_xlfn.XLOOKUP(M67,' DB alimenti principale'!A:A,' DB alimenti principale'!F:F,"not found",0))</f>
        <v>0</v>
      </c>
      <c r="R67" s="68">
        <f>N67*(_xlfn.XLOOKUP(M67,' DB alimenti principale'!A:A,' DB alimenti principale'!E:E,"not found",0))</f>
        <v>0</v>
      </c>
      <c r="T67" s="67" t="s">
        <v>893</v>
      </c>
      <c r="U67" s="64"/>
      <c r="V67" s="64">
        <f>U67*(_xlfn.XLOOKUP(T67,' DB alimenti principale'!A:A,' DB alimenti principale'!B:B,"not found",0))</f>
        <v>0</v>
      </c>
      <c r="W67" s="64">
        <f>U67*(_xlfn.XLOOKUP(T67,' DB alimenti principale'!A:A,' DB alimenti principale'!B:B,"not found",0))</f>
        <v>0</v>
      </c>
      <c r="X67" s="64">
        <f>U67*(_xlfn.XLOOKUP(T67,' DB alimenti principale'!A:A,' DB alimenti principale'!D:D,"not found",0))</f>
        <v>0</v>
      </c>
      <c r="Y67" s="64">
        <f>'Bilancio calorico'!U67*(_xlfn.XLOOKUP('Bilancio calorico'!T67,' DB alimenti principale'!A:A,' DB alimenti principale'!F:F,"not found",0))</f>
        <v>0</v>
      </c>
      <c r="Z67" s="68">
        <f>U67*(_xlfn.XLOOKUP(T67,' DB alimenti principale'!A:A,' DB alimenti principale'!E:E,"not found",0))</f>
        <v>0</v>
      </c>
    </row>
    <row r="68" spans="1:29" ht="15.95" customHeight="1" x14ac:dyDescent="0.25">
      <c r="A68" s="546"/>
      <c r="B68" s="547"/>
      <c r="C68" s="548"/>
      <c r="E68" s="560"/>
      <c r="F68" s="547"/>
      <c r="G68" s="561"/>
      <c r="M68" s="67" t="s">
        <v>893</v>
      </c>
      <c r="N68" s="64"/>
      <c r="O68" s="64">
        <f>N68*(_xlfn.XLOOKUP(M68,' DB alimenti principale'!A:A,' DB alimenti principale'!B:B,"not found",0))</f>
        <v>0</v>
      </c>
      <c r="P68" s="64">
        <f>N68*(_xlfn.XLOOKUP(M68,' DB alimenti principale'!A:A,' DB alimenti principale'!D:D,"not found",0))</f>
        <v>0</v>
      </c>
      <c r="Q68" s="64">
        <f>N68*(_xlfn.XLOOKUP(M68,' DB alimenti principale'!A:A,' DB alimenti principale'!F:F,"not found",0))</f>
        <v>0</v>
      </c>
      <c r="R68" s="68">
        <f>N68*(_xlfn.XLOOKUP(M68,' DB alimenti principale'!A:A,' DB alimenti principale'!E:E,"not found",0))</f>
        <v>0</v>
      </c>
      <c r="T68" s="67" t="s">
        <v>893</v>
      </c>
      <c r="U68" s="64"/>
      <c r="V68" s="64">
        <f>U68*(_xlfn.XLOOKUP(T68,' DB alimenti principale'!A:A,' DB alimenti principale'!B:B,"not found",0))</f>
        <v>0</v>
      </c>
      <c r="W68" s="64">
        <f>U68*(_xlfn.XLOOKUP(T68,' DB alimenti principale'!A:A,' DB alimenti principale'!B:B,"not found",0))</f>
        <v>0</v>
      </c>
      <c r="X68" s="64">
        <f>U68*(_xlfn.XLOOKUP(T68,' DB alimenti principale'!A:A,' DB alimenti principale'!D:D,"not found",0))</f>
        <v>0</v>
      </c>
      <c r="Y68" s="64">
        <f>'Bilancio calorico'!U68*(_xlfn.XLOOKUP('Bilancio calorico'!T68,' DB alimenti principale'!A:A,' DB alimenti principale'!F:F,"not found",0))</f>
        <v>0</v>
      </c>
      <c r="Z68" s="68">
        <f>U68*(_xlfn.XLOOKUP(T68,' DB alimenti principale'!A:A,' DB alimenti principale'!E:E,"not found",0))</f>
        <v>0</v>
      </c>
    </row>
    <row r="69" spans="1:29" ht="17.100000000000001" customHeight="1" thickBot="1" x14ac:dyDescent="0.3">
      <c r="A69" s="549" t="str">
        <f>N15&amp; "Kcal"</f>
        <v>206,523Kcal</v>
      </c>
      <c r="B69" s="550"/>
      <c r="C69" s="551"/>
      <c r="E69" s="562" t="str">
        <f>U15&amp; "Kcal"</f>
        <v>221,273Kcal</v>
      </c>
      <c r="F69" s="550"/>
      <c r="G69" s="563"/>
      <c r="M69" s="69" t="s">
        <v>891</v>
      </c>
      <c r="N69" s="63"/>
      <c r="O69" s="63">
        <f>SUM(O59:O68)</f>
        <v>557.51</v>
      </c>
      <c r="P69" s="63">
        <f>SUM(P59:P68)</f>
        <v>23.84</v>
      </c>
      <c r="Q69" s="63">
        <f>SUM(Q59:Q68)</f>
        <v>90.720000000000013</v>
      </c>
      <c r="R69" s="70">
        <f>SUM(R59:R68)</f>
        <v>12.600999999999999</v>
      </c>
      <c r="T69" s="69" t="s">
        <v>891</v>
      </c>
      <c r="U69" s="63"/>
      <c r="V69" s="63">
        <f>SUM(V59:V68)</f>
        <v>526.51</v>
      </c>
      <c r="W69" s="63">
        <f>SUM(W59:W68)</f>
        <v>526.51</v>
      </c>
      <c r="X69" s="63">
        <f>SUM(X59:X68)</f>
        <v>17.64</v>
      </c>
      <c r="Y69" s="63">
        <f>SUM(Y59:Y68)</f>
        <v>82.320000000000007</v>
      </c>
      <c r="Z69" s="70">
        <f>SUM(Z59:Z68)</f>
        <v>12.500999999999999</v>
      </c>
    </row>
    <row r="70" spans="1:29" ht="15.95" customHeight="1" x14ac:dyDescent="0.25">
      <c r="A70" s="552"/>
      <c r="B70" s="553"/>
      <c r="C70" s="554"/>
      <c r="E70" s="564"/>
      <c r="F70" s="553"/>
      <c r="G70" s="565"/>
      <c r="M70" s="286" t="s">
        <v>886</v>
      </c>
      <c r="N70" s="287"/>
      <c r="O70" s="287"/>
      <c r="P70" s="287"/>
      <c r="Q70" s="287"/>
      <c r="R70" s="288"/>
      <c r="T70" s="286" t="s">
        <v>886</v>
      </c>
      <c r="U70" s="287"/>
      <c r="V70" s="287"/>
      <c r="W70" s="287"/>
      <c r="X70" s="287"/>
      <c r="Y70" s="287"/>
      <c r="Z70" s="288"/>
    </row>
    <row r="71" spans="1:29" ht="17.100000000000001" customHeight="1" thickBot="1" x14ac:dyDescent="0.3">
      <c r="A71" s="555"/>
      <c r="B71" s="556"/>
      <c r="C71" s="557"/>
      <c r="E71" s="566"/>
      <c r="F71" s="556"/>
      <c r="G71" s="567"/>
      <c r="M71" s="65" t="s">
        <v>47</v>
      </c>
      <c r="N71" s="41" t="s">
        <v>892</v>
      </c>
      <c r="O71" s="42" t="s">
        <v>888</v>
      </c>
      <c r="P71" s="43" t="s">
        <v>872</v>
      </c>
      <c r="Q71" s="44" t="s">
        <v>890</v>
      </c>
      <c r="R71" s="66" t="s">
        <v>889</v>
      </c>
      <c r="T71" s="65" t="s">
        <v>47</v>
      </c>
      <c r="U71" s="41" t="s">
        <v>892</v>
      </c>
      <c r="V71" s="42" t="s">
        <v>888</v>
      </c>
      <c r="W71" s="42" t="s">
        <v>888</v>
      </c>
      <c r="X71" s="43" t="s">
        <v>872</v>
      </c>
      <c r="Y71" s="44" t="s">
        <v>890</v>
      </c>
      <c r="Z71" s="66" t="s">
        <v>889</v>
      </c>
    </row>
    <row r="72" spans="1:29" ht="16.5" thickBot="1" x14ac:dyDescent="0.3">
      <c r="A72" s="376" t="s">
        <v>1739</v>
      </c>
      <c r="B72" s="377"/>
      <c r="C72" s="377"/>
      <c r="E72" s="377" t="s">
        <v>1740</v>
      </c>
      <c r="F72" s="377"/>
      <c r="G72" s="378"/>
      <c r="M72" s="67" t="s">
        <v>1198</v>
      </c>
      <c r="N72" s="64">
        <v>0.1</v>
      </c>
      <c r="O72" s="64">
        <f>N72*(_xlfn.XLOOKUP(M72,' DB alimenti principale'!A:A,' DB alimenti principale'!B:B,"not found",0))</f>
        <v>62.1</v>
      </c>
      <c r="P72" s="64">
        <f>N72*(_xlfn.XLOOKUP(M72,' DB alimenti principale'!A:A,' DB alimenti principale'!D:D,"not found",0))</f>
        <v>2.4500000000000002</v>
      </c>
      <c r="Q72" s="64">
        <f>N72*(_xlfn.XLOOKUP(M72,' DB alimenti principale'!A:A,' DB alimenti principale'!F:F,"not found",0))</f>
        <v>0.48</v>
      </c>
      <c r="R72" s="68">
        <f>N72*(_xlfn.XLOOKUP(M72,' DB alimenti principale'!A:A,' DB alimenti principale'!E:E,"not found",0))</f>
        <v>5.33</v>
      </c>
      <c r="S72" s="13"/>
      <c r="T72" s="67" t="s">
        <v>1198</v>
      </c>
      <c r="U72" s="64">
        <v>0.1</v>
      </c>
      <c r="V72" s="64">
        <f>U72*(_xlfn.XLOOKUP(T72,' DB alimenti principale'!A:A,' DB alimenti principale'!B:B,"not found",0))</f>
        <v>62.1</v>
      </c>
      <c r="W72" s="64">
        <f>U72*(_xlfn.XLOOKUP(T72,' DB alimenti principale'!A:A,' DB alimenti principale'!B:B,"not found",0))</f>
        <v>62.1</v>
      </c>
      <c r="X72" s="64">
        <f>U72*(_xlfn.XLOOKUP(T72,' DB alimenti principale'!A:A,' DB alimenti principale'!D:D,"not found",0))</f>
        <v>2.4500000000000002</v>
      </c>
      <c r="Y72" s="64">
        <f>'Bilancio calorico'!U72*(_xlfn.XLOOKUP('Bilancio calorico'!T72,' DB alimenti principale'!A:A,' DB alimenti principale'!F:F,"not found",0))</f>
        <v>0.48</v>
      </c>
      <c r="Z72" s="68">
        <f>U72*(_xlfn.XLOOKUP(T72,' DB alimenti principale'!A:A,' DB alimenti principale'!E:E,"not found",0))</f>
        <v>5.33</v>
      </c>
      <c r="AA72" s="13"/>
      <c r="AB72" s="13"/>
      <c r="AC72" s="13"/>
    </row>
    <row r="73" spans="1:29" x14ac:dyDescent="0.25">
      <c r="A73" s="497" t="s">
        <v>1788</v>
      </c>
      <c r="B73" s="498"/>
      <c r="C73" s="499"/>
      <c r="E73" s="512" t="s">
        <v>1788</v>
      </c>
      <c r="F73" s="498"/>
      <c r="G73" s="513"/>
      <c r="M73" s="67" t="s">
        <v>1584</v>
      </c>
      <c r="N73" s="64">
        <v>0.1</v>
      </c>
      <c r="O73" s="64">
        <f>N73*(_xlfn.XLOOKUP(M73,' DB alimenti principale'!A:A,' DB alimenti principale'!B:B,"not found",0))</f>
        <v>56.5</v>
      </c>
      <c r="P73" s="64">
        <f>N73*(_xlfn.XLOOKUP(M73,' DB alimenti principale'!A:A,' DB alimenti principale'!D:D,"not found",0))</f>
        <v>0.84000000000000008</v>
      </c>
      <c r="Q73" s="64">
        <f>N73*(_xlfn.XLOOKUP(M73,' DB alimenti principale'!A:A,' DB alimenti principale'!F:F,"not found",0))</f>
        <v>3.38</v>
      </c>
      <c r="R73" s="68">
        <f>N73*(_xlfn.XLOOKUP(M73,' DB alimenti principale'!A:A,' DB alimenti principale'!E:E,"not found",0))</f>
        <v>4.1500000000000004</v>
      </c>
      <c r="S73" s="1"/>
      <c r="T73" s="67" t="s">
        <v>1584</v>
      </c>
      <c r="U73" s="64">
        <v>0.1</v>
      </c>
      <c r="V73" s="64">
        <f>U73*(_xlfn.XLOOKUP(T73,' DB alimenti principale'!A:A,' DB alimenti principale'!B:B,"not found",0))</f>
        <v>56.5</v>
      </c>
      <c r="W73" s="64">
        <f>U73*(_xlfn.XLOOKUP(T73,' DB alimenti principale'!A:A,' DB alimenti principale'!B:B,"not found",0))</f>
        <v>56.5</v>
      </c>
      <c r="X73" s="64">
        <f>U73*(_xlfn.XLOOKUP(T73,' DB alimenti principale'!A:A,' DB alimenti principale'!D:D,"not found",0))</f>
        <v>0.84000000000000008</v>
      </c>
      <c r="Y73" s="64">
        <f>'Bilancio calorico'!U73*(_xlfn.XLOOKUP('Bilancio calorico'!T73,' DB alimenti principale'!A:A,' DB alimenti principale'!F:F,"not found",0))</f>
        <v>3.38</v>
      </c>
      <c r="Z73" s="68">
        <f>U73*(_xlfn.XLOOKUP(T73,' DB alimenti principale'!A:A,' DB alimenti principale'!E:E,"not found",0))</f>
        <v>4.1500000000000004</v>
      </c>
      <c r="AA73" s="1"/>
      <c r="AB73" s="1"/>
      <c r="AC73" s="1"/>
    </row>
    <row r="74" spans="1:29" x14ac:dyDescent="0.25">
      <c r="A74" s="500"/>
      <c r="B74" s="501"/>
      <c r="C74" s="502"/>
      <c r="E74" s="514"/>
      <c r="F74" s="501"/>
      <c r="G74" s="515"/>
      <c r="M74" s="67" t="s">
        <v>1278</v>
      </c>
      <c r="N74" s="64">
        <v>1.25</v>
      </c>
      <c r="O74" s="64">
        <f>N74*(_xlfn.XLOOKUP(M74,' DB alimenti principale'!A:A,' DB alimenti principale'!B:B,"not found",0))</f>
        <v>303.75</v>
      </c>
      <c r="P74" s="64">
        <f>N74*(_xlfn.XLOOKUP(M74,' DB alimenti principale'!A:A,' DB alimenti principale'!D:D,"not found",0))</f>
        <v>9.375</v>
      </c>
      <c r="Q74" s="64">
        <f>N74*(_xlfn.XLOOKUP(M74,' DB alimenti principale'!A:A,' DB alimenti principale'!F:F,"not found",0))</f>
        <v>67.25</v>
      </c>
      <c r="R74" s="68">
        <f>N74*(_xlfn.XLOOKUP(M74,' DB alimenti principale'!A:A,' DB alimenti principale'!E:E,"not found",0))</f>
        <v>1.625</v>
      </c>
      <c r="T74" s="67" t="s">
        <v>1278</v>
      </c>
      <c r="U74" s="64">
        <v>0.75</v>
      </c>
      <c r="V74" s="64">
        <f>U74*(_xlfn.XLOOKUP(T74,' DB alimenti principale'!A:A,' DB alimenti principale'!B:B,"not found",0))</f>
        <v>182.25</v>
      </c>
      <c r="W74" s="64">
        <f>U74*(_xlfn.XLOOKUP(T74,' DB alimenti principale'!A:A,' DB alimenti principale'!B:B,"not found",0))</f>
        <v>182.25</v>
      </c>
      <c r="X74" s="64">
        <f>U74*(_xlfn.XLOOKUP(T74,' DB alimenti principale'!A:A,' DB alimenti principale'!D:D,"not found",0))</f>
        <v>5.625</v>
      </c>
      <c r="Y74" s="64">
        <f>'Bilancio calorico'!U74*(_xlfn.XLOOKUP('Bilancio calorico'!T74,' DB alimenti principale'!A:A,' DB alimenti principale'!F:F,"not found",0))</f>
        <v>40.349999999999994</v>
      </c>
      <c r="Z74" s="68">
        <f>U74*(_xlfn.XLOOKUP(T74,' DB alimenti principale'!A:A,' DB alimenti principale'!E:E,"not found",0))</f>
        <v>0.97500000000000009</v>
      </c>
    </row>
    <row r="75" spans="1:29" x14ac:dyDescent="0.25">
      <c r="A75" s="503">
        <f>N17</f>
        <v>6.5229999999996835</v>
      </c>
      <c r="B75" s="504"/>
      <c r="C75" s="505"/>
      <c r="E75" s="516">
        <f>U17</f>
        <v>21.272999999999683</v>
      </c>
      <c r="F75" s="504"/>
      <c r="G75" s="517"/>
      <c r="M75" s="67" t="s">
        <v>893</v>
      </c>
      <c r="N75" s="64"/>
      <c r="O75" s="64">
        <f>N75*(_xlfn.XLOOKUP(M75,' DB alimenti principale'!A:A,' DB alimenti principale'!B:B,"not found",0))</f>
        <v>0</v>
      </c>
      <c r="P75" s="64">
        <f>N75*(_xlfn.XLOOKUP(M75,' DB alimenti principale'!A:A,' DB alimenti principale'!D:D,"not found",0))</f>
        <v>0</v>
      </c>
      <c r="Q75" s="64">
        <f>N75*(_xlfn.XLOOKUP(M75,' DB alimenti principale'!A:A,' DB alimenti principale'!F:F,"not found",0))</f>
        <v>0</v>
      </c>
      <c r="R75" s="68">
        <f>N75*(_xlfn.XLOOKUP(M75,' DB alimenti principale'!A:A,' DB alimenti principale'!E:E,"not found",0))</f>
        <v>0</v>
      </c>
      <c r="T75" s="67" t="s">
        <v>2488</v>
      </c>
      <c r="U75" s="64">
        <v>0.5</v>
      </c>
      <c r="V75" s="64">
        <f>U75*(_xlfn.XLOOKUP(T75,' DB alimenti principale'!A:A,' DB alimenti principale'!B:B,"not found",0))</f>
        <v>60</v>
      </c>
      <c r="W75" s="64">
        <f>U75*(_xlfn.XLOOKUP(T75,' DB alimenti principale'!A:A,' DB alimenti principale'!B:B,"not found",0))</f>
        <v>60</v>
      </c>
      <c r="X75" s="64">
        <f>U75*(_xlfn.XLOOKUP(T75,' DB alimenti principale'!A:A,' DB alimenti principale'!D:D,"not found",0))</f>
        <v>12.5</v>
      </c>
      <c r="Y75" s="64">
        <f>'Bilancio calorico'!U75*(_xlfn.XLOOKUP('Bilancio calorico'!T75,' DB alimenti principale'!A:A,' DB alimenti principale'!F:F,"not found",0))</f>
        <v>0</v>
      </c>
      <c r="Z75" s="68">
        <f>U75*(_xlfn.XLOOKUP(T75,' DB alimenti principale'!A:A,' DB alimenti principale'!E:E,"not found",0))</f>
        <v>1.1000000000000001</v>
      </c>
    </row>
    <row r="76" spans="1:29" x14ac:dyDescent="0.25">
      <c r="A76" s="506"/>
      <c r="B76" s="507"/>
      <c r="C76" s="508"/>
      <c r="E76" s="518"/>
      <c r="F76" s="507"/>
      <c r="G76" s="519"/>
      <c r="M76" s="67" t="s">
        <v>893</v>
      </c>
      <c r="N76" s="64"/>
      <c r="O76" s="64">
        <f>N76*(_xlfn.XLOOKUP(M76,' DB alimenti principale'!A:A,' DB alimenti principale'!B:B,"not found",0))</f>
        <v>0</v>
      </c>
      <c r="P76" s="64">
        <f>N76*(_xlfn.XLOOKUP(M76,' DB alimenti principale'!A:A,' DB alimenti principale'!D:D,"not found",0))</f>
        <v>0</v>
      </c>
      <c r="Q76" s="64">
        <f>N76*(_xlfn.XLOOKUP(M76,' DB alimenti principale'!A:A,' DB alimenti principale'!F:F,"not found",0))</f>
        <v>0</v>
      </c>
      <c r="R76" s="68">
        <f>N76*(_xlfn.XLOOKUP(M76,' DB alimenti principale'!A:A,' DB alimenti principale'!E:E,"not found",0))</f>
        <v>0</v>
      </c>
      <c r="T76" s="67" t="s">
        <v>893</v>
      </c>
      <c r="U76" s="64"/>
      <c r="V76" s="64">
        <f>U76*(_xlfn.XLOOKUP(T76,' DB alimenti principale'!A:A,' DB alimenti principale'!B:B,"not found",0))</f>
        <v>0</v>
      </c>
      <c r="W76" s="64">
        <f>U76*(_xlfn.XLOOKUP(T76,' DB alimenti principale'!A:A,' DB alimenti principale'!B:B,"not found",0))</f>
        <v>0</v>
      </c>
      <c r="X76" s="64">
        <f>U76*(_xlfn.XLOOKUP(T76,' DB alimenti principale'!A:A,' DB alimenti principale'!D:D,"not found",0))</f>
        <v>0</v>
      </c>
      <c r="Y76" s="64">
        <f>'Bilancio calorico'!U76*(_xlfn.XLOOKUP('Bilancio calorico'!T76,' DB alimenti principale'!A:A,' DB alimenti principale'!F:F,"not found",0))</f>
        <v>0</v>
      </c>
      <c r="Z76" s="68">
        <f>U76*(_xlfn.XLOOKUP(T76,' DB alimenti principale'!A:A,' DB alimenti principale'!E:E,"not found",0))</f>
        <v>0</v>
      </c>
    </row>
    <row r="77" spans="1:29" ht="16.5" thickBot="1" x14ac:dyDescent="0.3">
      <c r="A77" s="509"/>
      <c r="B77" s="510"/>
      <c r="C77" s="511"/>
      <c r="D77" s="135"/>
      <c r="E77" s="520"/>
      <c r="F77" s="510"/>
      <c r="G77" s="521"/>
      <c r="M77" s="67" t="s">
        <v>893</v>
      </c>
      <c r="N77" s="64"/>
      <c r="O77" s="64">
        <f>N77*(_xlfn.XLOOKUP(M77,' DB alimenti principale'!A:A,' DB alimenti principale'!B:B,"not found",0))</f>
        <v>0</v>
      </c>
      <c r="P77" s="64">
        <f>N77*(_xlfn.XLOOKUP(M77,' DB alimenti principale'!A:A,' DB alimenti principale'!D:D,"not found",0))</f>
        <v>0</v>
      </c>
      <c r="Q77" s="64">
        <f>N77*(_xlfn.XLOOKUP(M77,' DB alimenti principale'!A:A,' DB alimenti principale'!F:F,"not found",0))</f>
        <v>0</v>
      </c>
      <c r="R77" s="68">
        <f>N77*(_xlfn.XLOOKUP(M77,' DB alimenti principale'!A:A,' DB alimenti principale'!E:E,"not found",0))</f>
        <v>0</v>
      </c>
      <c r="T77" s="67" t="s">
        <v>893</v>
      </c>
      <c r="U77" s="64"/>
      <c r="V77" s="64">
        <f>U77*(_xlfn.XLOOKUP(T77,' DB alimenti principale'!A:A,' DB alimenti principale'!B:B,"not found",0))</f>
        <v>0</v>
      </c>
      <c r="W77" s="64">
        <f>U77*(_xlfn.XLOOKUP(T77,' DB alimenti principale'!A:A,' DB alimenti principale'!B:B,"not found",0))</f>
        <v>0</v>
      </c>
      <c r="X77" s="64">
        <f>U77*(_xlfn.XLOOKUP(T77,' DB alimenti principale'!A:A,' DB alimenti principale'!D:D,"not found",0))</f>
        <v>0</v>
      </c>
      <c r="Y77" s="64">
        <f>'Bilancio calorico'!U77*(_xlfn.XLOOKUP('Bilancio calorico'!T77,' DB alimenti principale'!A:A,' DB alimenti principale'!F:F,"not found",0))</f>
        <v>0</v>
      </c>
      <c r="Z77" s="68">
        <f>U77*(_xlfn.XLOOKUP(T77,' DB alimenti principale'!A:A,' DB alimenti principale'!E:E,"not found",0))</f>
        <v>0</v>
      </c>
    </row>
    <row r="78" spans="1:29" ht="16.5" thickBot="1" x14ac:dyDescent="0.3">
      <c r="A78" s="376" t="s">
        <v>1739</v>
      </c>
      <c r="B78" s="377"/>
      <c r="C78" s="377"/>
      <c r="E78" s="377" t="s">
        <v>1740</v>
      </c>
      <c r="F78" s="377"/>
      <c r="G78" s="378"/>
      <c r="M78" s="67" t="s">
        <v>893</v>
      </c>
      <c r="N78" s="64"/>
      <c r="O78" s="64">
        <f>N78*(_xlfn.XLOOKUP(M78,' DB alimenti principale'!A:A,' DB alimenti principale'!B:B,"not found",0))</f>
        <v>0</v>
      </c>
      <c r="P78" s="64">
        <f>N78*(_xlfn.XLOOKUP(M78,' DB alimenti principale'!A:A,' DB alimenti principale'!D:D,"not found",0))</f>
        <v>0</v>
      </c>
      <c r="Q78" s="64">
        <f>N78*(_xlfn.XLOOKUP(M78,' DB alimenti principale'!A:A,' DB alimenti principale'!F:F,"not found",0))</f>
        <v>0</v>
      </c>
      <c r="R78" s="68">
        <f>N78*(_xlfn.XLOOKUP(M78,' DB alimenti principale'!A:A,' DB alimenti principale'!E:E,"not found",0))</f>
        <v>0</v>
      </c>
      <c r="T78" s="67" t="s">
        <v>893</v>
      </c>
      <c r="U78" s="64"/>
      <c r="V78" s="64">
        <f>U78*(_xlfn.XLOOKUP(T78,' DB alimenti principale'!A:A,' DB alimenti principale'!B:B,"not found",0))</f>
        <v>0</v>
      </c>
      <c r="W78" s="64">
        <f>U78*(_xlfn.XLOOKUP(T78,' DB alimenti principale'!A:A,' DB alimenti principale'!B:B,"not found",0))</f>
        <v>0</v>
      </c>
      <c r="X78" s="64">
        <f>U78*(_xlfn.XLOOKUP(T78,' DB alimenti principale'!A:A,' DB alimenti principale'!D:D,"not found",0))</f>
        <v>0</v>
      </c>
      <c r="Y78" s="64">
        <f>'Bilancio calorico'!U78*(_xlfn.XLOOKUP('Bilancio calorico'!T78,' DB alimenti principale'!A:A,' DB alimenti principale'!F:F,"not found",0))</f>
        <v>0</v>
      </c>
      <c r="Z78" s="68">
        <f>U78*(_xlfn.XLOOKUP(T78,' DB alimenti principale'!A:A,' DB alimenti principale'!E:E,"not found",0))</f>
        <v>0</v>
      </c>
    </row>
    <row r="79" spans="1:29" ht="15.95" customHeight="1" x14ac:dyDescent="0.25">
      <c r="A79" s="609" t="s">
        <v>2469</v>
      </c>
      <c r="B79" s="610"/>
      <c r="C79" s="611"/>
      <c r="D79" s="130"/>
      <c r="E79" s="662" t="s">
        <v>2469</v>
      </c>
      <c r="F79" s="610"/>
      <c r="G79" s="663"/>
      <c r="M79" s="67" t="s">
        <v>893</v>
      </c>
      <c r="N79" s="64"/>
      <c r="O79" s="64">
        <f>N79*(_xlfn.XLOOKUP(M79,' DB alimenti principale'!A:A,' DB alimenti principale'!B:B,"not found",0))</f>
        <v>0</v>
      </c>
      <c r="P79" s="64">
        <f>N79*(_xlfn.XLOOKUP(M79,' DB alimenti principale'!A:A,' DB alimenti principale'!D:D,"not found",0))</f>
        <v>0</v>
      </c>
      <c r="Q79" s="64">
        <f>N79*(_xlfn.XLOOKUP(M79,' DB alimenti principale'!A:A,' DB alimenti principale'!F:F,"not found",0))</f>
        <v>0</v>
      </c>
      <c r="R79" s="68">
        <f>N79*(_xlfn.XLOOKUP(M79,' DB alimenti principale'!A:A,' DB alimenti principale'!E:E,"not found",0))</f>
        <v>0</v>
      </c>
      <c r="T79" s="67" t="s">
        <v>893</v>
      </c>
      <c r="U79" s="64"/>
      <c r="V79" s="64">
        <f>U79*(_xlfn.XLOOKUP(T79,' DB alimenti principale'!A:A,' DB alimenti principale'!B:B,"not found",0))</f>
        <v>0</v>
      </c>
      <c r="W79" s="64">
        <f>U79*(_xlfn.XLOOKUP(T79,' DB alimenti principale'!A:A,' DB alimenti principale'!B:B,"not found",0))</f>
        <v>0</v>
      </c>
      <c r="X79" s="64">
        <f>U79*(_xlfn.XLOOKUP(T79,' DB alimenti principale'!A:A,' DB alimenti principale'!D:D,"not found",0))</f>
        <v>0</v>
      </c>
      <c r="Y79" s="64">
        <f>'Bilancio calorico'!U79*(_xlfn.XLOOKUP('Bilancio calorico'!T79,' DB alimenti principale'!A:A,' DB alimenti principale'!F:F,"not found",0))</f>
        <v>0</v>
      </c>
      <c r="Z79" s="68">
        <f>U79*(_xlfn.XLOOKUP(T79,' DB alimenti principale'!A:A,' DB alimenti principale'!E:E,"not found",0))</f>
        <v>0</v>
      </c>
    </row>
    <row r="80" spans="1:29" ht="15.95" customHeight="1" x14ac:dyDescent="0.25">
      <c r="A80" s="612"/>
      <c r="B80" s="613"/>
      <c r="C80" s="614"/>
      <c r="E80" s="664"/>
      <c r="F80" s="613"/>
      <c r="G80" s="665"/>
      <c r="M80" s="67" t="s">
        <v>893</v>
      </c>
      <c r="N80" s="64"/>
      <c r="O80" s="64">
        <f>N80*(_xlfn.XLOOKUP(M80,' DB alimenti principale'!A:A,' DB alimenti principale'!B:B,"not found",0))</f>
        <v>0</v>
      </c>
      <c r="P80" s="64">
        <f>N80*(_xlfn.XLOOKUP(M80,' DB alimenti principale'!A:A,' DB alimenti principale'!D:D,"not found",0))</f>
        <v>0</v>
      </c>
      <c r="Q80" s="64">
        <f>N80*(_xlfn.XLOOKUP(M80,' DB alimenti principale'!A:A,' DB alimenti principale'!F:F,"not found",0))</f>
        <v>0</v>
      </c>
      <c r="R80" s="68">
        <f>N80*(_xlfn.XLOOKUP(M80,' DB alimenti principale'!A:A,' DB alimenti principale'!E:E,"not found",0))</f>
        <v>0</v>
      </c>
      <c r="T80" s="67" t="s">
        <v>893</v>
      </c>
      <c r="U80" s="64"/>
      <c r="V80" s="64">
        <f>U80*(_xlfn.XLOOKUP(T80,' DB alimenti principale'!A:A,' DB alimenti principale'!B:B,"not found",0))</f>
        <v>0</v>
      </c>
      <c r="W80" s="64">
        <f>U80*(_xlfn.XLOOKUP(T80,' DB alimenti principale'!A:A,' DB alimenti principale'!B:B,"not found",0))</f>
        <v>0</v>
      </c>
      <c r="X80" s="64">
        <f>U80*(_xlfn.XLOOKUP(T80,' DB alimenti principale'!A:A,' DB alimenti principale'!D:D,"not found",0))</f>
        <v>0</v>
      </c>
      <c r="Y80" s="64">
        <f>'Bilancio calorico'!U80*(_xlfn.XLOOKUP('Bilancio calorico'!T80,' DB alimenti principale'!A:A,' DB alimenti principale'!F:F,"not found",0))</f>
        <v>0</v>
      </c>
      <c r="Z80" s="68">
        <f>U80*(_xlfn.XLOOKUP(T80,' DB alimenti principale'!A:A,' DB alimenti principale'!E:E,"not found",0))</f>
        <v>0</v>
      </c>
    </row>
    <row r="81" spans="1:29" x14ac:dyDescent="0.25">
      <c r="A81" s="597">
        <f>M123</f>
        <v>0.83689000000000013</v>
      </c>
      <c r="B81" s="381"/>
      <c r="C81" s="598"/>
      <c r="D81" s="230"/>
      <c r="E81" s="380">
        <f>Z123</f>
        <v>0.58532000000000006</v>
      </c>
      <c r="F81" s="381"/>
      <c r="G81" s="382"/>
      <c r="M81" s="67" t="s">
        <v>893</v>
      </c>
      <c r="N81" s="64"/>
      <c r="O81" s="64">
        <f>N81*(_xlfn.XLOOKUP(M81,' DB alimenti principale'!A:A,' DB alimenti principale'!B:B,"not found",0))</f>
        <v>0</v>
      </c>
      <c r="P81" s="64">
        <f>N81*(_xlfn.XLOOKUP(M81,' DB alimenti principale'!A:A,' DB alimenti principale'!D:D,"not found",0))</f>
        <v>0</v>
      </c>
      <c r="Q81" s="64">
        <f>N81*(_xlfn.XLOOKUP(M81,' DB alimenti principale'!A:A,' DB alimenti principale'!F:F,"not found",0))</f>
        <v>0</v>
      </c>
      <c r="R81" s="68">
        <f>N81*(_xlfn.XLOOKUP(M81,' DB alimenti principale'!A:A,' DB alimenti principale'!E:E,"not found",0))</f>
        <v>0</v>
      </c>
      <c r="T81" s="67" t="s">
        <v>893</v>
      </c>
      <c r="U81" s="64"/>
      <c r="V81" s="64">
        <f>U81*(_xlfn.XLOOKUP(T81,' DB alimenti principale'!A:A,' DB alimenti principale'!B:B,"not found",0))</f>
        <v>0</v>
      </c>
      <c r="W81" s="64">
        <f>U81*(_xlfn.XLOOKUP(T81,' DB alimenti principale'!A:A,' DB alimenti principale'!B:B,"not found",0))</f>
        <v>0</v>
      </c>
      <c r="X81" s="64">
        <f>U81*(_xlfn.XLOOKUP(T81,' DB alimenti principale'!A:A,' DB alimenti principale'!D:D,"not found",0))</f>
        <v>0</v>
      </c>
      <c r="Y81" s="64">
        <f>'Bilancio calorico'!U81*(_xlfn.XLOOKUP('Bilancio calorico'!T81,' DB alimenti principale'!A:A,' DB alimenti principale'!F:F,"not found",0))</f>
        <v>0</v>
      </c>
      <c r="Z81" s="68">
        <f>U81*(_xlfn.XLOOKUP(T81,' DB alimenti principale'!A:A,' DB alimenti principale'!E:E,"not found",0))</f>
        <v>0</v>
      </c>
    </row>
    <row r="82" spans="1:29" ht="16.5" thickBot="1" x14ac:dyDescent="0.3">
      <c r="A82" s="599"/>
      <c r="B82" s="384"/>
      <c r="C82" s="600"/>
      <c r="D82" s="230"/>
      <c r="E82" s="383"/>
      <c r="F82" s="384"/>
      <c r="G82" s="385"/>
      <c r="M82" s="69" t="s">
        <v>891</v>
      </c>
      <c r="N82" s="63"/>
      <c r="O82" s="63">
        <f>SUM(O72:O81)</f>
        <v>422.35</v>
      </c>
      <c r="P82" s="63">
        <f>SUM(P72:P81)</f>
        <v>12.664999999999999</v>
      </c>
      <c r="Q82" s="63">
        <f>SUM(Q72:Q81)</f>
        <v>71.11</v>
      </c>
      <c r="R82" s="70">
        <f>SUM(R72:R81)</f>
        <v>11.105</v>
      </c>
      <c r="T82" s="69" t="s">
        <v>891</v>
      </c>
      <c r="U82" s="63"/>
      <c r="V82" s="63">
        <f>SUM(V72:V81)</f>
        <v>360.85</v>
      </c>
      <c r="W82" s="63">
        <f>SUM(W72:W81)</f>
        <v>360.85</v>
      </c>
      <c r="X82" s="63">
        <f>SUM(X72:X81)</f>
        <v>21.414999999999999</v>
      </c>
      <c r="Y82" s="63">
        <f>SUM(Y72:Y81)</f>
        <v>44.209999999999994</v>
      </c>
      <c r="Z82" s="70">
        <f>SUM(Z72:Z81)</f>
        <v>11.555</v>
      </c>
    </row>
    <row r="83" spans="1:29" ht="16.5" thickBot="1" x14ac:dyDescent="0.3">
      <c r="A83" s="601"/>
      <c r="B83" s="387"/>
      <c r="C83" s="602"/>
      <c r="D83" s="230"/>
      <c r="E83" s="386"/>
      <c r="F83" s="387"/>
      <c r="G83" s="388"/>
      <c r="M83" s="286" t="s">
        <v>887</v>
      </c>
      <c r="N83" s="287"/>
      <c r="O83" s="287"/>
      <c r="P83" s="287"/>
      <c r="Q83" s="287"/>
      <c r="R83" s="288"/>
      <c r="T83" s="286" t="s">
        <v>887</v>
      </c>
      <c r="U83" s="287"/>
      <c r="V83" s="287"/>
      <c r="W83" s="287"/>
      <c r="X83" s="287"/>
      <c r="Y83" s="287"/>
      <c r="Z83" s="288"/>
    </row>
    <row r="84" spans="1:29" ht="16.5" thickBot="1" x14ac:dyDescent="0.3">
      <c r="A84" s="666" t="s">
        <v>1739</v>
      </c>
      <c r="B84" s="395"/>
      <c r="C84" s="395"/>
      <c r="D84" s="230"/>
      <c r="E84" s="395" t="s">
        <v>1740</v>
      </c>
      <c r="F84" s="395"/>
      <c r="G84" s="396"/>
      <c r="M84" s="65" t="s">
        <v>47</v>
      </c>
      <c r="N84" s="41" t="s">
        <v>892</v>
      </c>
      <c r="O84" s="42" t="s">
        <v>888</v>
      </c>
      <c r="P84" s="43" t="s">
        <v>872</v>
      </c>
      <c r="Q84" s="44" t="s">
        <v>890</v>
      </c>
      <c r="R84" s="66" t="s">
        <v>889</v>
      </c>
      <c r="T84" s="65" t="s">
        <v>47</v>
      </c>
      <c r="U84" s="41" t="s">
        <v>892</v>
      </c>
      <c r="V84" s="42" t="s">
        <v>888</v>
      </c>
      <c r="W84" s="42" t="s">
        <v>888</v>
      </c>
      <c r="X84" s="43" t="s">
        <v>872</v>
      </c>
      <c r="Y84" s="44" t="s">
        <v>890</v>
      </c>
      <c r="Z84" s="66" t="s">
        <v>889</v>
      </c>
    </row>
    <row r="85" spans="1:29" x14ac:dyDescent="0.25">
      <c r="A85" s="593" t="s">
        <v>2470</v>
      </c>
      <c r="B85" s="390"/>
      <c r="C85" s="594"/>
      <c r="D85" s="230"/>
      <c r="E85" s="389" t="s">
        <v>2470</v>
      </c>
      <c r="F85" s="390"/>
      <c r="G85" s="391"/>
      <c r="M85" s="67" t="s">
        <v>1296</v>
      </c>
      <c r="N85" s="64">
        <v>1</v>
      </c>
      <c r="O85" s="64">
        <f>N85*(_xlfn.XLOOKUP(M85,' DB alimenti principale'!A:A,' DB alimenti principale'!B:B,"not found",0))</f>
        <v>337</v>
      </c>
      <c r="P85" s="64">
        <f>N85*(_xlfn.XLOOKUP(M85,' DB alimenti principale'!A:A,' DB alimenti principale'!D:D,"not found",0))</f>
        <v>7.5</v>
      </c>
      <c r="Q85" s="64">
        <f>N85*(_xlfn.XLOOKUP(M85,' DB alimenti principale'!A:A,' DB alimenti principale'!F:F,"not found",0))</f>
        <v>77.400000000000006</v>
      </c>
      <c r="R85" s="68">
        <f>N85*(_xlfn.XLOOKUP(M85,' DB alimenti principale'!A:A,' DB alimenti principale'!E:E,"not found",0))</f>
        <v>1.9</v>
      </c>
      <c r="S85" s="13"/>
      <c r="T85" s="67" t="s">
        <v>1734</v>
      </c>
      <c r="U85" s="64">
        <v>0.75</v>
      </c>
      <c r="V85" s="64">
        <f>U85*(_xlfn.XLOOKUP(T85,' DB alimenti principale'!A:A,' DB alimenti principale'!B:B,"not found",0))</f>
        <v>261.75</v>
      </c>
      <c r="W85" s="64">
        <f>U85*(_xlfn.XLOOKUP(T85,' DB alimenti principale'!A:A,' DB alimenti principale'!B:B,"not found",0))</f>
        <v>261.75</v>
      </c>
      <c r="X85" s="64">
        <f>U85*(_xlfn.XLOOKUP(T85,' DB alimenti principale'!A:A,' DB alimenti principale'!D:D,"not found",0))</f>
        <v>9</v>
      </c>
      <c r="Y85" s="64">
        <f>'Bilancio calorico'!U85*(_xlfn.XLOOKUP('Bilancio calorico'!T85,' DB alimenti principale'!A:A,' DB alimenti principale'!F:F,"not found",0))</f>
        <v>51.75</v>
      </c>
      <c r="Z85" s="68">
        <f>U85*(_xlfn.XLOOKUP(T85,' DB alimenti principale'!A:A,' DB alimenti principale'!E:E,"not found",0))</f>
        <v>1.35</v>
      </c>
      <c r="AA85" s="13"/>
      <c r="AB85" s="13"/>
      <c r="AC85" s="13"/>
    </row>
    <row r="86" spans="1:29" x14ac:dyDescent="0.25">
      <c r="A86" s="595"/>
      <c r="B86" s="393"/>
      <c r="C86" s="596"/>
      <c r="D86" s="230"/>
      <c r="E86" s="392"/>
      <c r="F86" s="393"/>
      <c r="G86" s="394"/>
      <c r="M86" s="67" t="s">
        <v>1110</v>
      </c>
      <c r="N86" s="64">
        <v>0.6</v>
      </c>
      <c r="O86" s="64">
        <f>N86*(_xlfn.XLOOKUP(M86,' DB alimenti principale'!A:A,' DB alimenti principale'!B:B,"not found",0))</f>
        <v>75</v>
      </c>
      <c r="P86" s="64">
        <f>N86*(_xlfn.XLOOKUP(M86,' DB alimenti principale'!A:A,' DB alimenti principale'!D:D,"not found",0))</f>
        <v>4.0199999999999996</v>
      </c>
      <c r="Q86" s="64">
        <f>N86*(_xlfn.XLOOKUP(M86,' DB alimenti principale'!A:A,' DB alimenti principale'!F:F,"not found",0))</f>
        <v>9.48</v>
      </c>
      <c r="R86" s="68">
        <f>N86*(_xlfn.XLOOKUP(M86,' DB alimenti principale'!A:A,' DB alimenti principale'!E:E,"not found",0))</f>
        <v>1.62</v>
      </c>
      <c r="S86" s="1"/>
      <c r="T86" s="67" t="s">
        <v>1110</v>
      </c>
      <c r="U86" s="64">
        <v>0.5</v>
      </c>
      <c r="V86" s="64">
        <f>U86*(_xlfn.XLOOKUP(T86,' DB alimenti principale'!A:A,' DB alimenti principale'!B:B,"not found",0))</f>
        <v>62.5</v>
      </c>
      <c r="W86" s="64">
        <f>U86*(_xlfn.XLOOKUP(T86,' DB alimenti principale'!A:A,' DB alimenti principale'!B:B,"not found",0))</f>
        <v>62.5</v>
      </c>
      <c r="X86" s="64">
        <f>U86*(_xlfn.XLOOKUP(T86,' DB alimenti principale'!A:A,' DB alimenti principale'!D:D,"not found",0))</f>
        <v>3.35</v>
      </c>
      <c r="Y86" s="64">
        <f>'Bilancio calorico'!U86*(_xlfn.XLOOKUP('Bilancio calorico'!T86,' DB alimenti principale'!A:A,' DB alimenti principale'!F:F,"not found",0))</f>
        <v>7.9</v>
      </c>
      <c r="Z86" s="68">
        <f>U86*(_xlfn.XLOOKUP(T86,' DB alimenti principale'!A:A,' DB alimenti principale'!E:E,"not found",0))</f>
        <v>1.35</v>
      </c>
      <c r="AA86" s="1"/>
      <c r="AB86" s="1"/>
      <c r="AC86" s="1"/>
    </row>
    <row r="87" spans="1:29" x14ac:dyDescent="0.25">
      <c r="A87" s="597">
        <f>N123</f>
        <v>2.3895E-2</v>
      </c>
      <c r="B87" s="381"/>
      <c r="C87" s="598"/>
      <c r="D87" s="230"/>
      <c r="E87" s="380">
        <f>AA123</f>
        <v>1.7645000000000001E-2</v>
      </c>
      <c r="F87" s="381"/>
      <c r="G87" s="382"/>
      <c r="M87" s="67" t="s">
        <v>1133</v>
      </c>
      <c r="N87" s="64">
        <v>0.3</v>
      </c>
      <c r="O87" s="64">
        <f>N87*(_xlfn.XLOOKUP(M87,' DB alimenti principale'!A:A,' DB alimenti principale'!B:B,"not found",0))</f>
        <v>21.599999999999998</v>
      </c>
      <c r="P87" s="64">
        <f>N87*(_xlfn.XLOOKUP(M87,' DB alimenti principale'!A:A,' DB alimenti principale'!D:D,"not found",0))</f>
        <v>1.62</v>
      </c>
      <c r="Q87" s="64">
        <f>N87*(_xlfn.XLOOKUP(M87,' DB alimenti principale'!A:A,' DB alimenti principale'!F:F,"not found",0))</f>
        <v>3.84</v>
      </c>
      <c r="R87" s="68">
        <f>N87*(_xlfn.XLOOKUP(M87,' DB alimenti principale'!A:A,' DB alimenti principale'!E:E,"not found",0))</f>
        <v>0.09</v>
      </c>
      <c r="T87" s="67" t="s">
        <v>1133</v>
      </c>
      <c r="U87" s="64">
        <v>0.3</v>
      </c>
      <c r="V87" s="64">
        <f>U87*(_xlfn.XLOOKUP(T87,' DB alimenti principale'!A:A,' DB alimenti principale'!B:B,"not found",0))</f>
        <v>21.599999999999998</v>
      </c>
      <c r="W87" s="64">
        <f>U87*(_xlfn.XLOOKUP(T87,' DB alimenti principale'!A:A,' DB alimenti principale'!B:B,"not found",0))</f>
        <v>21.599999999999998</v>
      </c>
      <c r="X87" s="64">
        <f>U87*(_xlfn.XLOOKUP(T87,' DB alimenti principale'!A:A,' DB alimenti principale'!D:D,"not found",0))</f>
        <v>1.62</v>
      </c>
      <c r="Y87" s="64">
        <f>'Bilancio calorico'!U87*(_xlfn.XLOOKUP('Bilancio calorico'!T87,' DB alimenti principale'!A:A,' DB alimenti principale'!F:F,"not found",0))</f>
        <v>3.84</v>
      </c>
      <c r="Z87" s="68">
        <f>U87*(_xlfn.XLOOKUP(T87,' DB alimenti principale'!A:A,' DB alimenti principale'!E:E,"not found",0))</f>
        <v>0.09</v>
      </c>
    </row>
    <row r="88" spans="1:29" x14ac:dyDescent="0.25">
      <c r="A88" s="599"/>
      <c r="B88" s="384"/>
      <c r="C88" s="600"/>
      <c r="D88" s="230"/>
      <c r="E88" s="383"/>
      <c r="F88" s="384"/>
      <c r="G88" s="385"/>
      <c r="M88" s="67" t="s">
        <v>1227</v>
      </c>
      <c r="N88" s="64">
        <v>0.09</v>
      </c>
      <c r="O88" s="64">
        <f>N88*(_xlfn.XLOOKUP(M88,' DB alimenti principale'!A:A,' DB alimenti principale'!B:B,"not found",0))</f>
        <v>80.91</v>
      </c>
      <c r="P88" s="64">
        <f>N88*(_xlfn.XLOOKUP(M88,' DB alimenti principale'!A:A,' DB alimenti principale'!D:D,"not found",0))</f>
        <v>0</v>
      </c>
      <c r="Q88" s="64">
        <f>N88*(_xlfn.XLOOKUP(M88,' DB alimenti principale'!A:A,' DB alimenti principale'!F:F,"not found",0))</f>
        <v>0</v>
      </c>
      <c r="R88" s="68">
        <f>N88*(_xlfn.XLOOKUP(M88,' DB alimenti principale'!A:A,' DB alimenti principale'!E:E,"not found",0))</f>
        <v>8.9909999999999997</v>
      </c>
      <c r="T88" s="67" t="s">
        <v>1227</v>
      </c>
      <c r="U88" s="64">
        <v>0.09</v>
      </c>
      <c r="V88" s="64">
        <f>U88*(_xlfn.XLOOKUP(T88,' DB alimenti principale'!A:A,' DB alimenti principale'!B:B,"not found",0))</f>
        <v>80.91</v>
      </c>
      <c r="W88" s="64">
        <f>U88*(_xlfn.XLOOKUP(T88,' DB alimenti principale'!A:A,' DB alimenti principale'!B:B,"not found",0))</f>
        <v>80.91</v>
      </c>
      <c r="X88" s="64">
        <f>U88*(_xlfn.XLOOKUP(T88,' DB alimenti principale'!A:A,' DB alimenti principale'!D:D,"not found",0))</f>
        <v>0</v>
      </c>
      <c r="Y88" s="64">
        <f>'Bilancio calorico'!U88*(_xlfn.XLOOKUP('Bilancio calorico'!T88,' DB alimenti principale'!A:A,' DB alimenti principale'!F:F,"not found",0))</f>
        <v>0</v>
      </c>
      <c r="Z88" s="68">
        <f>U88*(_xlfn.XLOOKUP(T88,' DB alimenti principale'!A:A,' DB alimenti principale'!E:E,"not found",0))</f>
        <v>8.9909999999999997</v>
      </c>
    </row>
    <row r="89" spans="1:29" ht="16.5" thickBot="1" x14ac:dyDescent="0.3">
      <c r="A89" s="601"/>
      <c r="B89" s="387"/>
      <c r="C89" s="602"/>
      <c r="D89" s="230"/>
      <c r="E89" s="386"/>
      <c r="F89" s="387"/>
      <c r="G89" s="388"/>
      <c r="M89" s="67" t="s">
        <v>1567</v>
      </c>
      <c r="N89" s="64">
        <v>1</v>
      </c>
      <c r="O89" s="64">
        <f>N89*(_xlfn.XLOOKUP(M89,' DB alimenti principale'!A:A,' DB alimenti principale'!B:B,"not found",0))</f>
        <v>43</v>
      </c>
      <c r="P89" s="64">
        <f>N89*(_xlfn.XLOOKUP(M89,' DB alimenti principale'!A:A,' DB alimenti principale'!D:D,"not found",0))</f>
        <v>10.7</v>
      </c>
      <c r="Q89" s="64">
        <f>N89*(_xlfn.XLOOKUP(M89,' DB alimenti principale'!A:A,' DB alimenti principale'!F:F,"not found",0))</f>
        <v>0</v>
      </c>
      <c r="R89" s="68">
        <f>N89*(_xlfn.XLOOKUP(M89,' DB alimenti principale'!A:A,' DB alimenti principale'!E:E,"not found",0))</f>
        <v>0</v>
      </c>
      <c r="T89" s="67" t="s">
        <v>1547</v>
      </c>
      <c r="U89" s="64">
        <v>0.3</v>
      </c>
      <c r="V89" s="64">
        <f>U89*(_xlfn.XLOOKUP(T89,' DB alimenti principale'!A:A,' DB alimenti principale'!B:B,"not found",0))</f>
        <v>116.1</v>
      </c>
      <c r="W89" s="64">
        <f>U89*(_xlfn.XLOOKUP(T89,' DB alimenti principale'!A:A,' DB alimenti principale'!B:B,"not found",0))</f>
        <v>116.1</v>
      </c>
      <c r="X89" s="64">
        <f>U89*(_xlfn.XLOOKUP(T89,' DB alimenti principale'!A:A,' DB alimenti principale'!D:D,"not found",0))</f>
        <v>10.049999999999999</v>
      </c>
      <c r="Y89" s="64">
        <f>'Bilancio calorico'!U89*(_xlfn.XLOOKUP('Bilancio calorico'!T89,' DB alimenti principale'!A:A,' DB alimenti principale'!F:F,"not found",0))</f>
        <v>0</v>
      </c>
      <c r="Z89" s="68">
        <f>U89*(_xlfn.XLOOKUP(T89,' DB alimenti principale'!A:A,' DB alimenti principale'!E:E,"not found",0))</f>
        <v>8.43</v>
      </c>
    </row>
    <row r="90" spans="1:29" ht="16.5" thickBot="1" x14ac:dyDescent="0.3">
      <c r="A90" s="666" t="s">
        <v>1739</v>
      </c>
      <c r="B90" s="395"/>
      <c r="C90" s="395"/>
      <c r="D90" s="230"/>
      <c r="E90" s="395" t="s">
        <v>1740</v>
      </c>
      <c r="F90" s="395"/>
      <c r="G90" s="396"/>
      <c r="M90" s="67" t="s">
        <v>1547</v>
      </c>
      <c r="N90" s="64">
        <v>0.3</v>
      </c>
      <c r="O90" s="64">
        <f>N90*(_xlfn.XLOOKUP(M90,' DB alimenti principale'!A:A,' DB alimenti principale'!B:B,"not found",0))</f>
        <v>116.1</v>
      </c>
      <c r="P90" s="64">
        <f>N90*(_xlfn.XLOOKUP(M90,' DB alimenti principale'!A:A,' DB alimenti principale'!D:D,"not found",0))</f>
        <v>10.049999999999999</v>
      </c>
      <c r="Q90" s="64">
        <f>N90*(_xlfn.XLOOKUP(M90,' DB alimenti principale'!A:A,' DB alimenti principale'!F:F,"not found",0))</f>
        <v>0</v>
      </c>
      <c r="R90" s="68">
        <f>N90*(_xlfn.XLOOKUP(M90,' DB alimenti principale'!A:A,' DB alimenti principale'!E:E,"not found",0))</f>
        <v>8.43</v>
      </c>
      <c r="T90" s="67" t="s">
        <v>893</v>
      </c>
      <c r="U90" s="64"/>
      <c r="V90" s="64">
        <f>U90*(_xlfn.XLOOKUP(T90,' DB alimenti principale'!A:A,' DB alimenti principale'!B:B,"not found",0))</f>
        <v>0</v>
      </c>
      <c r="W90" s="64">
        <f>U90*(_xlfn.XLOOKUP(T90,' DB alimenti principale'!A:A,' DB alimenti principale'!B:B,"not found",0))</f>
        <v>0</v>
      </c>
      <c r="X90" s="64">
        <f>U90*(_xlfn.XLOOKUP(T90,' DB alimenti principale'!A:A,' DB alimenti principale'!D:D,"not found",0))</f>
        <v>0</v>
      </c>
      <c r="Y90" s="64">
        <f>'Bilancio calorico'!U90*(_xlfn.XLOOKUP('Bilancio calorico'!T90,' DB alimenti principale'!A:A,' DB alimenti principale'!F:F,"not found",0))</f>
        <v>0</v>
      </c>
      <c r="Z90" s="68">
        <f>U90*(_xlfn.XLOOKUP(T90,' DB alimenti principale'!A:A,' DB alimenti principale'!E:E,"not found",0))</f>
        <v>0</v>
      </c>
    </row>
    <row r="91" spans="1:29" x14ac:dyDescent="0.25">
      <c r="A91" s="593" t="s">
        <v>2471</v>
      </c>
      <c r="B91" s="390"/>
      <c r="C91" s="594"/>
      <c r="D91" s="230"/>
      <c r="E91" s="389" t="s">
        <v>2471</v>
      </c>
      <c r="F91" s="390"/>
      <c r="G91" s="391"/>
      <c r="M91" s="67" t="s">
        <v>893</v>
      </c>
      <c r="N91" s="64"/>
      <c r="O91" s="64">
        <f>N91*(_xlfn.XLOOKUP(M91,' DB alimenti principale'!A:A,' DB alimenti principale'!B:B,"not found",0))</f>
        <v>0</v>
      </c>
      <c r="P91" s="64">
        <f>N91*(_xlfn.XLOOKUP(M91,' DB alimenti principale'!A:A,' DB alimenti principale'!D:D,"not found",0))</f>
        <v>0</v>
      </c>
      <c r="Q91" s="64">
        <f>N91*(_xlfn.XLOOKUP(M91,' DB alimenti principale'!A:A,' DB alimenti principale'!F:F,"not found",0))</f>
        <v>0</v>
      </c>
      <c r="R91" s="68">
        <f>N91*(_xlfn.XLOOKUP(M91,' DB alimenti principale'!A:A,' DB alimenti principale'!E:E,"not found",0))</f>
        <v>0</v>
      </c>
      <c r="T91" s="67" t="s">
        <v>893</v>
      </c>
      <c r="U91" s="64"/>
      <c r="V91" s="64">
        <f>U91*(_xlfn.XLOOKUP(T91,' DB alimenti principale'!A:A,' DB alimenti principale'!B:B,"not found",0))</f>
        <v>0</v>
      </c>
      <c r="W91" s="64">
        <f>U91*(_xlfn.XLOOKUP(T91,' DB alimenti principale'!A:A,' DB alimenti principale'!B:B,"not found",0))</f>
        <v>0</v>
      </c>
      <c r="X91" s="64">
        <f>U91*(_xlfn.XLOOKUP(T91,' DB alimenti principale'!A:A,' DB alimenti principale'!D:D,"not found",0))</f>
        <v>0</v>
      </c>
      <c r="Y91" s="64">
        <f>'Bilancio calorico'!U91*(_xlfn.XLOOKUP('Bilancio calorico'!T91,' DB alimenti principale'!A:A,' DB alimenti principale'!F:F,"not found",0))</f>
        <v>0</v>
      </c>
      <c r="Z91" s="68">
        <f>U91*(_xlfn.XLOOKUP(T91,' DB alimenti principale'!A:A,' DB alimenti principale'!E:E,"not found",0))</f>
        <v>0</v>
      </c>
    </row>
    <row r="92" spans="1:29" x14ac:dyDescent="0.25">
      <c r="A92" s="595"/>
      <c r="B92" s="393"/>
      <c r="C92" s="596"/>
      <c r="D92" s="230"/>
      <c r="E92" s="392"/>
      <c r="F92" s="393"/>
      <c r="G92" s="394"/>
      <c r="M92" s="67" t="s">
        <v>893</v>
      </c>
      <c r="N92" s="64"/>
      <c r="O92" s="64">
        <f>N92*(_xlfn.XLOOKUP(M92,' DB alimenti principale'!A:A,' DB alimenti principale'!B:B,"not found",0))</f>
        <v>0</v>
      </c>
      <c r="P92" s="64">
        <f>N92*(_xlfn.XLOOKUP(M92,' DB alimenti principale'!A:A,' DB alimenti principale'!D:D,"not found",0))</f>
        <v>0</v>
      </c>
      <c r="Q92" s="64">
        <f>N92*(_xlfn.XLOOKUP(M92,' DB alimenti principale'!A:A,' DB alimenti principale'!F:F,"not found",0))</f>
        <v>0</v>
      </c>
      <c r="R92" s="68">
        <f>N92*(_xlfn.XLOOKUP(M92,' DB alimenti principale'!A:A,' DB alimenti principale'!E:E,"not found",0))</f>
        <v>0</v>
      </c>
      <c r="T92" s="67" t="s">
        <v>893</v>
      </c>
      <c r="U92" s="64"/>
      <c r="V92" s="64">
        <f>U92*(_xlfn.XLOOKUP(T92,' DB alimenti principale'!A:A,' DB alimenti principale'!B:B,"not found",0))</f>
        <v>0</v>
      </c>
      <c r="W92" s="64">
        <f>U92*(_xlfn.XLOOKUP(T92,' DB alimenti principale'!A:A,' DB alimenti principale'!B:B,"not found",0))</f>
        <v>0</v>
      </c>
      <c r="X92" s="64">
        <f>U92*(_xlfn.XLOOKUP(T92,' DB alimenti principale'!A:A,' DB alimenti principale'!D:D,"not found",0))</f>
        <v>0</v>
      </c>
      <c r="Y92" s="64">
        <f>'Bilancio calorico'!U92*(_xlfn.XLOOKUP('Bilancio calorico'!T92,' DB alimenti principale'!A:A,' DB alimenti principale'!F:F,"not found",0))</f>
        <v>0</v>
      </c>
      <c r="Z92" s="68">
        <f>U92*(_xlfn.XLOOKUP(T92,' DB alimenti principale'!A:A,' DB alimenti principale'!E:E,"not found",0))</f>
        <v>0</v>
      </c>
    </row>
    <row r="93" spans="1:29" x14ac:dyDescent="0.25">
      <c r="A93" s="597">
        <f>O123</f>
        <v>0.77915000000000001</v>
      </c>
      <c r="B93" s="381"/>
      <c r="C93" s="598"/>
      <c r="D93" s="230"/>
      <c r="E93" s="380">
        <f>AB123</f>
        <v>0.68734999999999991</v>
      </c>
      <c r="F93" s="381"/>
      <c r="G93" s="382"/>
      <c r="M93" s="67" t="s">
        <v>893</v>
      </c>
      <c r="N93" s="64"/>
      <c r="O93" s="64">
        <f>N93*(_xlfn.XLOOKUP(M93,' DB alimenti principale'!A:A,' DB alimenti principale'!B:B,"not found",0))</f>
        <v>0</v>
      </c>
      <c r="P93" s="64">
        <f>N93*(_xlfn.XLOOKUP(M93,' DB alimenti principale'!A:A,' DB alimenti principale'!D:D,"not found",0))</f>
        <v>0</v>
      </c>
      <c r="Q93" s="64">
        <f>N93*(_xlfn.XLOOKUP(M93,' DB alimenti principale'!A:A,' DB alimenti principale'!F:F,"not found",0))</f>
        <v>0</v>
      </c>
      <c r="R93" s="68">
        <f>N93*(_xlfn.XLOOKUP(M93,' DB alimenti principale'!A:A,' DB alimenti principale'!E:E,"not found",0))</f>
        <v>0</v>
      </c>
      <c r="T93" s="67" t="s">
        <v>893</v>
      </c>
      <c r="U93" s="64"/>
      <c r="V93" s="64">
        <f>U93*(_xlfn.XLOOKUP(T93,' DB alimenti principale'!A:A,' DB alimenti principale'!B:B,"not found",0))</f>
        <v>0</v>
      </c>
      <c r="W93" s="64">
        <f>U93*(_xlfn.XLOOKUP(T93,' DB alimenti principale'!A:A,' DB alimenti principale'!B:B,"not found",0))</f>
        <v>0</v>
      </c>
      <c r="X93" s="64">
        <f>U93*(_xlfn.XLOOKUP(T93,' DB alimenti principale'!A:A,' DB alimenti principale'!D:D,"not found",0))</f>
        <v>0</v>
      </c>
      <c r="Y93" s="64">
        <f>'Bilancio calorico'!U93*(_xlfn.XLOOKUP('Bilancio calorico'!T93,' DB alimenti principale'!A:A,' DB alimenti principale'!F:F,"not found",0))</f>
        <v>0</v>
      </c>
      <c r="Z93" s="68">
        <f>U93*(_xlfn.XLOOKUP(T93,' DB alimenti principale'!A:A,' DB alimenti principale'!E:E,"not found",0))</f>
        <v>0</v>
      </c>
    </row>
    <row r="94" spans="1:29" x14ac:dyDescent="0.25">
      <c r="A94" s="599"/>
      <c r="B94" s="384"/>
      <c r="C94" s="600"/>
      <c r="D94" s="230"/>
      <c r="E94" s="383"/>
      <c r="F94" s="384"/>
      <c r="G94" s="385"/>
      <c r="M94" s="67" t="s">
        <v>893</v>
      </c>
      <c r="N94" s="64"/>
      <c r="O94" s="64">
        <f>N94*(_xlfn.XLOOKUP(M94,' DB alimenti principale'!A:A,' DB alimenti principale'!B:B,"not found",0))</f>
        <v>0</v>
      </c>
      <c r="P94" s="64">
        <f>N94*(_xlfn.XLOOKUP(M94,' DB alimenti principale'!A:A,' DB alimenti principale'!D:D,"not found",0))</f>
        <v>0</v>
      </c>
      <c r="Q94" s="64">
        <f>N94*(_xlfn.XLOOKUP(M94,' DB alimenti principale'!A:A,' DB alimenti principale'!F:F,"not found",0))</f>
        <v>0</v>
      </c>
      <c r="R94" s="68">
        <f>N94*(_xlfn.XLOOKUP(M94,' DB alimenti principale'!A:A,' DB alimenti principale'!E:E,"not found",0))</f>
        <v>0</v>
      </c>
      <c r="S94" s="1"/>
      <c r="T94" s="67" t="s">
        <v>893</v>
      </c>
      <c r="U94" s="64"/>
      <c r="V94" s="64">
        <f>U94*(_xlfn.XLOOKUP(T94,' DB alimenti principale'!A:A,' DB alimenti principale'!B:B,"not found",0))</f>
        <v>0</v>
      </c>
      <c r="W94" s="64">
        <f>U94*(_xlfn.XLOOKUP(T94,' DB alimenti principale'!A:A,' DB alimenti principale'!B:B,"not found",0))</f>
        <v>0</v>
      </c>
      <c r="X94" s="64">
        <f>U94*(_xlfn.XLOOKUP(T94,' DB alimenti principale'!A:A,' DB alimenti principale'!D:D,"not found",0))</f>
        <v>0</v>
      </c>
      <c r="Y94" s="64">
        <f>'Bilancio calorico'!U94*(_xlfn.XLOOKUP('Bilancio calorico'!T94,' DB alimenti principale'!A:A,' DB alimenti principale'!F:F,"not found",0))</f>
        <v>0</v>
      </c>
      <c r="Z94" s="68">
        <f>U94*(_xlfn.XLOOKUP(T94,' DB alimenti principale'!A:A,' DB alimenti principale'!E:E,"not found",0))</f>
        <v>0</v>
      </c>
      <c r="AA94" s="1"/>
      <c r="AB94" s="1"/>
      <c r="AC94" s="1"/>
    </row>
    <row r="95" spans="1:29" ht="16.5" thickBot="1" x14ac:dyDescent="0.3">
      <c r="A95" s="601"/>
      <c r="B95" s="387"/>
      <c r="C95" s="602"/>
      <c r="D95" s="230"/>
      <c r="E95" s="386"/>
      <c r="F95" s="387"/>
      <c r="G95" s="388"/>
      <c r="M95" s="69" t="s">
        <v>891</v>
      </c>
      <c r="N95" s="63"/>
      <c r="O95" s="63">
        <f>SUM(O85:O94)</f>
        <v>673.61</v>
      </c>
      <c r="P95" s="63">
        <f>SUM(P85:P94)</f>
        <v>33.89</v>
      </c>
      <c r="Q95" s="63">
        <f>SUM(Q85:Q94)</f>
        <v>90.720000000000013</v>
      </c>
      <c r="R95" s="70">
        <f>SUM(R85:R94)</f>
        <v>21.030999999999999</v>
      </c>
      <c r="T95" s="69" t="s">
        <v>891</v>
      </c>
      <c r="U95" s="63"/>
      <c r="V95" s="63">
        <f>SUM(V85:V94)</f>
        <v>542.86</v>
      </c>
      <c r="W95" s="63">
        <f>SUM(W85:W94)</f>
        <v>542.86</v>
      </c>
      <c r="X95" s="63">
        <f>SUM(X85:X94)</f>
        <v>24.019999999999996</v>
      </c>
      <c r="Y95" s="63">
        <f>SUM(Y85:Y94)</f>
        <v>63.489999999999995</v>
      </c>
      <c r="Z95" s="70">
        <f>SUM(Z85:Z94)</f>
        <v>20.210999999999999</v>
      </c>
    </row>
    <row r="96" spans="1:29" ht="16.5" thickBot="1" x14ac:dyDescent="0.3">
      <c r="A96" s="666" t="s">
        <v>1739</v>
      </c>
      <c r="B96" s="395"/>
      <c r="C96" s="395"/>
      <c r="D96" s="230"/>
      <c r="E96" s="395" t="s">
        <v>1740</v>
      </c>
      <c r="F96" s="395"/>
      <c r="G96" s="396"/>
      <c r="M96" s="286" t="s">
        <v>886</v>
      </c>
      <c r="N96" s="287"/>
      <c r="O96" s="287"/>
      <c r="P96" s="287"/>
      <c r="Q96" s="287"/>
      <c r="R96" s="288"/>
      <c r="T96" s="286" t="s">
        <v>886</v>
      </c>
      <c r="U96" s="287"/>
      <c r="V96" s="287"/>
      <c r="W96" s="287"/>
      <c r="X96" s="287"/>
      <c r="Y96" s="287"/>
      <c r="Z96" s="288"/>
    </row>
    <row r="97" spans="1:26" x14ac:dyDescent="0.25">
      <c r="A97" s="593" t="s">
        <v>2472</v>
      </c>
      <c r="B97" s="390"/>
      <c r="C97" s="594"/>
      <c r="D97" s="230"/>
      <c r="E97" s="389" t="s">
        <v>2472</v>
      </c>
      <c r="F97" s="390"/>
      <c r="G97" s="391"/>
      <c r="M97" s="65" t="s">
        <v>47</v>
      </c>
      <c r="N97" s="41" t="s">
        <v>892</v>
      </c>
      <c r="O97" s="42" t="s">
        <v>888</v>
      </c>
      <c r="P97" s="43" t="s">
        <v>872</v>
      </c>
      <c r="Q97" s="44" t="s">
        <v>890</v>
      </c>
      <c r="R97" s="66" t="s">
        <v>889</v>
      </c>
      <c r="T97" s="65" t="s">
        <v>47</v>
      </c>
      <c r="U97" s="41" t="s">
        <v>892</v>
      </c>
      <c r="V97" s="42" t="s">
        <v>888</v>
      </c>
      <c r="W97" s="42" t="s">
        <v>888</v>
      </c>
      <c r="X97" s="43" t="s">
        <v>872</v>
      </c>
      <c r="Y97" s="44" t="s">
        <v>890</v>
      </c>
      <c r="Z97" s="66" t="s">
        <v>889</v>
      </c>
    </row>
    <row r="98" spans="1:26" x14ac:dyDescent="0.25">
      <c r="A98" s="595"/>
      <c r="B98" s="393"/>
      <c r="C98" s="596"/>
      <c r="D98" s="230"/>
      <c r="E98" s="392"/>
      <c r="F98" s="393"/>
      <c r="G98" s="394"/>
      <c r="M98" s="67" t="s">
        <v>1260</v>
      </c>
      <c r="N98" s="64">
        <v>1</v>
      </c>
      <c r="O98" s="64">
        <f>N98*(_xlfn.XLOOKUP(M98,' DB alimenti principale'!A:A,' DB alimenti principale'!B:B,"not found",0))</f>
        <v>372</v>
      </c>
      <c r="P98" s="64">
        <f>N98*(INDEX(Foglio4[Proteine],MATCH('Bilancio calorico'!M98,Foglio4[Alimento],0)))</f>
        <v>13.5</v>
      </c>
      <c r="Q98" s="64">
        <f>N98*(_xlfn.XLOOKUP(M98,' DB alimenti principale'!A:A,' DB alimenti principale'!F:F,"not found",0))</f>
        <v>58.7</v>
      </c>
      <c r="R98" s="68">
        <f>N98*(_xlfn.XLOOKUP(M98,' DB alimenti principale'!A:A,' DB alimenti principale'!E:E,"not found",0))</f>
        <v>7</v>
      </c>
      <c r="T98" s="67" t="s">
        <v>1260</v>
      </c>
      <c r="U98" s="64">
        <v>0.5</v>
      </c>
      <c r="V98" s="64">
        <f>U98*(_xlfn.XLOOKUP(T98,' DB alimenti principale'!A:A,' DB alimenti principale'!B:B,"not found",0))</f>
        <v>186</v>
      </c>
      <c r="W98" s="64">
        <f>U98*(_xlfn.XLOOKUP(T98,' DB alimenti principale'!A:A,' DB alimenti principale'!B:B,"not found",0))</f>
        <v>186</v>
      </c>
      <c r="X98" s="64">
        <f>U98*(_xlfn.XLOOKUP(T98,' DB alimenti principale'!A:A,' DB alimenti principale'!D:D,"not found",0))</f>
        <v>6.75</v>
      </c>
      <c r="Y98" s="64">
        <f>'Bilancio calorico'!U98*(_xlfn.XLOOKUP('Bilancio calorico'!T98,' DB alimenti principale'!A:A,' DB alimenti principale'!F:F,"not found",0))</f>
        <v>29.35</v>
      </c>
      <c r="Z98" s="68">
        <f>U98*(_xlfn.XLOOKUP(T98,' DB alimenti principale'!A:A,' DB alimenti principale'!E:E,"not found",0))</f>
        <v>3.5</v>
      </c>
    </row>
    <row r="99" spans="1:26" x14ac:dyDescent="0.25">
      <c r="A99" s="597">
        <f>P123</f>
        <v>3.6819600000000006</v>
      </c>
      <c r="B99" s="381"/>
      <c r="C99" s="598"/>
      <c r="D99" s="230"/>
      <c r="E99" s="380">
        <f>AC123</f>
        <v>2.6991600000000004</v>
      </c>
      <c r="F99" s="381"/>
      <c r="G99" s="382"/>
      <c r="M99" s="67" t="s">
        <v>156</v>
      </c>
      <c r="N99" s="64">
        <v>0.2</v>
      </c>
      <c r="O99" s="64">
        <f>N99*(_xlfn.XLOOKUP(M99,' DB alimenti principale'!A:A,' DB alimenti principale'!B:B,"not found",0))</f>
        <v>124.80000000000001</v>
      </c>
      <c r="P99" s="64">
        <f>N99*(_xlfn.XLOOKUP(M99,' DB alimenti principale'!A:A,' DB alimenti principale'!D:D,"not found",0))</f>
        <v>5.6000000000000005</v>
      </c>
      <c r="Q99" s="64">
        <f>N99*(_xlfn.XLOOKUP(M99,' DB alimenti principale'!A:A,' DB alimenti principale'!F:F,"not found",0))</f>
        <v>1</v>
      </c>
      <c r="R99" s="68">
        <f>N99*(_xlfn.XLOOKUP(M99,' DB alimenti principale'!A:A,' DB alimenti principale'!E:E,"not found",0))</f>
        <v>9.8000000000000007</v>
      </c>
      <c r="T99" s="67" t="s">
        <v>156</v>
      </c>
      <c r="U99" s="64">
        <v>0.2</v>
      </c>
      <c r="V99" s="64">
        <f>U99*(_xlfn.XLOOKUP(T99,' DB alimenti principale'!A:A,' DB alimenti principale'!B:B,"not found",0))</f>
        <v>124.80000000000001</v>
      </c>
      <c r="W99" s="64">
        <f>U99*(_xlfn.XLOOKUP(T99,' DB alimenti principale'!A:A,' DB alimenti principale'!B:B,"not found",0))</f>
        <v>124.80000000000001</v>
      </c>
      <c r="X99" s="64">
        <f>U99*(_xlfn.XLOOKUP(T99,' DB alimenti principale'!A:A,' DB alimenti principale'!D:D,"not found",0))</f>
        <v>5.6000000000000005</v>
      </c>
      <c r="Y99" s="64">
        <f>'Bilancio calorico'!U99*(_xlfn.XLOOKUP('Bilancio calorico'!T99,' DB alimenti principale'!A:A,' DB alimenti principale'!F:F,"not found",0))</f>
        <v>1</v>
      </c>
      <c r="Z99" s="68">
        <f>U99*(_xlfn.XLOOKUP(T99,' DB alimenti principale'!A:A,' DB alimenti principale'!E:E,"not found",0))</f>
        <v>9.8000000000000007</v>
      </c>
    </row>
    <row r="100" spans="1:26" x14ac:dyDescent="0.25">
      <c r="A100" s="599"/>
      <c r="B100" s="384"/>
      <c r="C100" s="600"/>
      <c r="D100" s="230"/>
      <c r="E100" s="383"/>
      <c r="F100" s="384"/>
      <c r="G100" s="385"/>
      <c r="M100" s="67" t="s">
        <v>1278</v>
      </c>
      <c r="N100" s="64">
        <v>0.75</v>
      </c>
      <c r="O100" s="64">
        <f>N100*(_xlfn.XLOOKUP(M100,' DB alimenti principale'!A:A,' DB alimenti principale'!B:B,"not found",0))</f>
        <v>182.25</v>
      </c>
      <c r="P100" s="64">
        <f>N100*(_xlfn.XLOOKUP(M100,' DB alimenti principale'!A:A,' DB alimenti principale'!D:D,"not found",0))</f>
        <v>5.625</v>
      </c>
      <c r="Q100" s="64">
        <f>N100*(_xlfn.XLOOKUP(M100,' DB alimenti principale'!A:A,' DB alimenti principale'!F:F,"not found",0))</f>
        <v>40.349999999999994</v>
      </c>
      <c r="R100" s="68">
        <f>N100*(_xlfn.XLOOKUP(M100,' DB alimenti principale'!A:A,' DB alimenti principale'!E:E,"not found",0))</f>
        <v>0.97500000000000009</v>
      </c>
      <c r="T100" s="67" t="s">
        <v>1278</v>
      </c>
      <c r="U100" s="64">
        <v>0.75</v>
      </c>
      <c r="V100" s="64">
        <f>U100*(_xlfn.XLOOKUP(T100,' DB alimenti principale'!A:A,' DB alimenti principale'!B:B,"not found",0))</f>
        <v>182.25</v>
      </c>
      <c r="W100" s="64">
        <f>U100*(_xlfn.XLOOKUP(T100,' DB alimenti principale'!A:A,' DB alimenti principale'!B:B,"not found",0))</f>
        <v>182.25</v>
      </c>
      <c r="X100" s="64">
        <f>U100*(_xlfn.XLOOKUP(T100,' DB alimenti principale'!A:A,' DB alimenti principale'!D:D,"not found",0))</f>
        <v>5.625</v>
      </c>
      <c r="Y100" s="64">
        <f>'Bilancio calorico'!U100*(_xlfn.XLOOKUP('Bilancio calorico'!T100,' DB alimenti principale'!A:A,' DB alimenti principale'!F:F,"not found",0))</f>
        <v>40.349999999999994</v>
      </c>
      <c r="Z100" s="68">
        <f>U100*(_xlfn.XLOOKUP(T100,' DB alimenti principale'!A:A,' DB alimenti principale'!E:E,"not found",0))</f>
        <v>0.97500000000000009</v>
      </c>
    </row>
    <row r="101" spans="1:26" ht="16.5" thickBot="1" x14ac:dyDescent="0.3">
      <c r="A101" s="601"/>
      <c r="B101" s="387"/>
      <c r="C101" s="602"/>
      <c r="D101" s="230"/>
      <c r="E101" s="386"/>
      <c r="F101" s="387"/>
      <c r="G101" s="388"/>
      <c r="M101" s="67" t="s">
        <v>1536</v>
      </c>
      <c r="N101" s="64">
        <v>2.5</v>
      </c>
      <c r="O101" s="64">
        <f>N101*(_xlfn.XLOOKUP(M101,' DB alimenti principale'!A:A,' DB alimenti principale'!B:B,"not found",0))</f>
        <v>115</v>
      </c>
      <c r="P101" s="64">
        <f>N101*(_xlfn.XLOOKUP(M101,' DB alimenti principale'!A:A,' DB alimenti principale'!D:D,"not found",0))</f>
        <v>8.75</v>
      </c>
      <c r="Q101" s="64">
        <f>N101*(_xlfn.XLOOKUP(M101,' DB alimenti principale'!A:A,' DB alimenti principale'!F:F,"not found",0))</f>
        <v>12.5</v>
      </c>
      <c r="R101" s="68">
        <f>N101*(_xlfn.XLOOKUP(M101,' DB alimenti principale'!A:A,' DB alimenti principale'!E:E,"not found",0))</f>
        <v>3.75</v>
      </c>
      <c r="T101" s="67" t="s">
        <v>1536</v>
      </c>
      <c r="U101" s="64">
        <v>2.5</v>
      </c>
      <c r="V101" s="64">
        <f>U101*(_xlfn.XLOOKUP(T101,' DB alimenti principale'!A:A,' DB alimenti principale'!B:B,"not found",0))</f>
        <v>115</v>
      </c>
      <c r="W101" s="64">
        <f>U101*(_xlfn.XLOOKUP(T101,' DB alimenti principale'!A:A,' DB alimenti principale'!B:B,"not found",0))</f>
        <v>115</v>
      </c>
      <c r="X101" s="64">
        <f>U101*(_xlfn.XLOOKUP(T101,' DB alimenti principale'!A:A,' DB alimenti principale'!D:D,"not found",0))</f>
        <v>8.75</v>
      </c>
      <c r="Y101" s="64">
        <f>'Bilancio calorico'!U101*(_xlfn.XLOOKUP('Bilancio calorico'!T101,' DB alimenti principale'!A:A,' DB alimenti principale'!F:F,"not found",0))</f>
        <v>12.5</v>
      </c>
      <c r="Z101" s="68">
        <f>U101*(_xlfn.XLOOKUP(T101,' DB alimenti principale'!A:A,' DB alimenti principale'!E:E,"not found",0))</f>
        <v>3.75</v>
      </c>
    </row>
    <row r="102" spans="1:26" ht="16.5" thickBot="1" x14ac:dyDescent="0.3">
      <c r="A102" s="666" t="s">
        <v>1739</v>
      </c>
      <c r="B102" s="395"/>
      <c r="C102" s="395"/>
      <c r="D102" s="230"/>
      <c r="E102" s="395" t="s">
        <v>1740</v>
      </c>
      <c r="F102" s="395"/>
      <c r="G102" s="396"/>
      <c r="M102" s="67" t="s">
        <v>1144</v>
      </c>
      <c r="N102" s="64">
        <v>1.8</v>
      </c>
      <c r="O102" s="64">
        <f>N102*(_xlfn.XLOOKUP(M102,' DB alimenti principale'!A:A,' DB alimenti principale'!B:B,"not found",0))</f>
        <v>117</v>
      </c>
      <c r="P102" s="64">
        <f>N102*(_xlfn.XLOOKUP(M102,' DB alimenti principale'!A:A,' DB alimenti principale'!D:D,"not found",0))</f>
        <v>2.16</v>
      </c>
      <c r="Q102" s="64">
        <f>N102*(_xlfn.XLOOKUP(M102,' DB alimenti principale'!A:A,' DB alimenti principale'!F:F,"not found",0))</f>
        <v>27.720000000000002</v>
      </c>
      <c r="R102" s="68">
        <f>N102*(_xlfn.XLOOKUP(M102,' DB alimenti principale'!A:A,' DB alimenti principale'!E:E,"not found",0))</f>
        <v>0.54</v>
      </c>
      <c r="T102" s="67" t="s">
        <v>1144</v>
      </c>
      <c r="U102" s="64">
        <v>1.8</v>
      </c>
      <c r="V102" s="64">
        <f>U102*(_xlfn.XLOOKUP(T102,' DB alimenti principale'!A:A,' DB alimenti principale'!B:B,"not found",0))</f>
        <v>117</v>
      </c>
      <c r="W102" s="64">
        <f>U102*(_xlfn.XLOOKUP(T102,' DB alimenti principale'!A:A,' DB alimenti principale'!B:B,"not found",0))</f>
        <v>117</v>
      </c>
      <c r="X102" s="64">
        <f>U102*(_xlfn.XLOOKUP(T102,' DB alimenti principale'!A:A,' DB alimenti principale'!D:D,"not found",0))</f>
        <v>2.16</v>
      </c>
      <c r="Y102" s="64">
        <f>'Bilancio calorico'!U102*(_xlfn.XLOOKUP('Bilancio calorico'!T102,' DB alimenti principale'!A:A,' DB alimenti principale'!F:F,"not found",0))</f>
        <v>27.720000000000002</v>
      </c>
      <c r="Z102" s="68">
        <f>U102*(_xlfn.XLOOKUP(T102,' DB alimenti principale'!A:A,' DB alimenti principale'!E:E,"not found",0))</f>
        <v>0.54</v>
      </c>
    </row>
    <row r="103" spans="1:26" x14ac:dyDescent="0.25">
      <c r="A103" s="593" t="s">
        <v>2473</v>
      </c>
      <c r="B103" s="390"/>
      <c r="C103" s="594"/>
      <c r="D103" s="230"/>
      <c r="E103" s="389" t="s">
        <v>2473</v>
      </c>
      <c r="F103" s="390"/>
      <c r="G103" s="391"/>
      <c r="M103" s="67" t="s">
        <v>893</v>
      </c>
      <c r="N103" s="64"/>
      <c r="O103" s="64">
        <f>N103*(_xlfn.XLOOKUP(M103,' DB alimenti principale'!A:A,' DB alimenti principale'!B:B,"not found",0))</f>
        <v>0</v>
      </c>
      <c r="P103" s="64">
        <f>N103*(_xlfn.XLOOKUP(M103,' DB alimenti principale'!A:A,' DB alimenti principale'!D:D,"not found",0))</f>
        <v>0</v>
      </c>
      <c r="Q103" s="64">
        <f>N103*(_xlfn.XLOOKUP(M103,' DB alimenti principale'!A:A,' DB alimenti principale'!F:F,"not found",0))</f>
        <v>0</v>
      </c>
      <c r="R103" s="68">
        <f>N103*(_xlfn.XLOOKUP(M103,' DB alimenti principale'!A:A,' DB alimenti principale'!E:E,"not found",0))</f>
        <v>0</v>
      </c>
      <c r="T103" s="67" t="s">
        <v>1584</v>
      </c>
      <c r="U103" s="64">
        <v>0.1</v>
      </c>
      <c r="V103" s="64">
        <f>U103*(_xlfn.XLOOKUP(T103,' DB alimenti principale'!A:A,' DB alimenti principale'!B:B,"not found",0))</f>
        <v>56.5</v>
      </c>
      <c r="W103" s="64">
        <f>U103*(_xlfn.XLOOKUP(T103,' DB alimenti principale'!A:A,' DB alimenti principale'!B:B,"not found",0))</f>
        <v>56.5</v>
      </c>
      <c r="X103" s="64">
        <f>U103*(_xlfn.XLOOKUP(T103,' DB alimenti principale'!A:A,' DB alimenti principale'!D:D,"not found",0))</f>
        <v>0.84000000000000008</v>
      </c>
      <c r="Y103" s="64">
        <f>'Bilancio calorico'!U103*(_xlfn.XLOOKUP('Bilancio calorico'!T103,' DB alimenti principale'!A:A,' DB alimenti principale'!F:F,"not found",0))</f>
        <v>3.38</v>
      </c>
      <c r="Z103" s="68">
        <f>U103*(_xlfn.XLOOKUP(T103,' DB alimenti principale'!A:A,' DB alimenti principale'!E:E,"not found",0))</f>
        <v>4.1500000000000004</v>
      </c>
    </row>
    <row r="104" spans="1:26" x14ac:dyDescent="0.25">
      <c r="A104" s="595"/>
      <c r="B104" s="393"/>
      <c r="C104" s="596"/>
      <c r="D104" s="230"/>
      <c r="E104" s="392"/>
      <c r="F104" s="393"/>
      <c r="G104" s="394"/>
      <c r="M104" s="67" t="s">
        <v>893</v>
      </c>
      <c r="N104" s="64"/>
      <c r="O104" s="64">
        <f>N104*(_xlfn.XLOOKUP(M104,' DB alimenti principale'!A:A,' DB alimenti principale'!B:B,"not found",0))</f>
        <v>0</v>
      </c>
      <c r="P104" s="64">
        <f>N104*(_xlfn.XLOOKUP(M104,' DB alimenti principale'!A:A,' DB alimenti principale'!D:D,"not found",0))</f>
        <v>0</v>
      </c>
      <c r="Q104" s="64">
        <f>N104*(_xlfn.XLOOKUP(M104,' DB alimenti principale'!A:A,' DB alimenti principale'!F:F,"not found",0))</f>
        <v>0</v>
      </c>
      <c r="R104" s="68">
        <f>N104*(_xlfn.XLOOKUP(M104,' DB alimenti principale'!A:A,' DB alimenti principale'!E:E,"not found",0))</f>
        <v>0</v>
      </c>
      <c r="T104" s="67" t="s">
        <v>893</v>
      </c>
      <c r="U104" s="64"/>
      <c r="V104" s="64">
        <f>U104*(_xlfn.XLOOKUP(T104,' DB alimenti principale'!A:A,' DB alimenti principale'!B:B,"not found",0))</f>
        <v>0</v>
      </c>
      <c r="W104" s="64">
        <f>U104*(_xlfn.XLOOKUP(T104,' DB alimenti principale'!A:A,' DB alimenti principale'!B:B,"not found",0))</f>
        <v>0</v>
      </c>
      <c r="X104" s="64">
        <f>U104*(_xlfn.XLOOKUP(T104,' DB alimenti principale'!A:A,' DB alimenti principale'!D:D,"not found",0))</f>
        <v>0</v>
      </c>
      <c r="Y104" s="64">
        <f>'Bilancio calorico'!U104*(_xlfn.XLOOKUP('Bilancio calorico'!T104,' DB alimenti principale'!A:A,' DB alimenti principale'!F:F,"not found",0))</f>
        <v>0</v>
      </c>
      <c r="Z104" s="68">
        <f>U104*(_xlfn.XLOOKUP(T104,' DB alimenti principale'!A:A,' DB alimenti principale'!E:E,"not found",0))</f>
        <v>0</v>
      </c>
    </row>
    <row r="105" spans="1:26" ht="16.5" thickBot="1" x14ac:dyDescent="0.3">
      <c r="A105" s="597">
        <f>Q123</f>
        <v>3.8642600000000003</v>
      </c>
      <c r="B105" s="381"/>
      <c r="C105" s="598"/>
      <c r="D105" s="230"/>
      <c r="E105" s="380">
        <f>AD123</f>
        <v>2.74966</v>
      </c>
      <c r="F105" s="381"/>
      <c r="G105" s="382"/>
      <c r="M105" s="71" t="s">
        <v>891</v>
      </c>
      <c r="N105" s="72"/>
      <c r="O105" s="72">
        <f>SUM(O98:O104)</f>
        <v>911.05</v>
      </c>
      <c r="P105" s="72">
        <f>SUM(P98:P104)</f>
        <v>35.635000000000005</v>
      </c>
      <c r="Q105" s="72">
        <f>SUM(Q98:Q104)</f>
        <v>140.27000000000001</v>
      </c>
      <c r="R105" s="73">
        <f>SUM(R98:R104)</f>
        <v>22.065000000000001</v>
      </c>
      <c r="T105" s="71" t="s">
        <v>891</v>
      </c>
      <c r="U105" s="72"/>
      <c r="V105" s="72" t="s">
        <v>1731</v>
      </c>
      <c r="W105" s="72">
        <f>SUM(W98:W104)</f>
        <v>781.55</v>
      </c>
      <c r="X105" s="72">
        <f>SUM(X98:X104)</f>
        <v>29.725000000000001</v>
      </c>
      <c r="Y105" s="72">
        <f>SUM(Y98:Y104)</f>
        <v>114.29999999999998</v>
      </c>
      <c r="Z105" s="73">
        <f>SUM(Z98:Z104)</f>
        <v>22.714999999999996</v>
      </c>
    </row>
    <row r="106" spans="1:26" ht="16.5" thickBot="1" x14ac:dyDescent="0.3">
      <c r="A106" s="599"/>
      <c r="B106" s="384"/>
      <c r="C106" s="600"/>
      <c r="D106" s="230"/>
      <c r="E106" s="383"/>
      <c r="F106" s="384"/>
      <c r="G106" s="385"/>
    </row>
    <row r="107" spans="1:26" ht="16.5" thickBot="1" x14ac:dyDescent="0.3">
      <c r="A107" s="601"/>
      <c r="B107" s="387"/>
      <c r="C107" s="602"/>
      <c r="D107" s="230"/>
      <c r="E107" s="386"/>
      <c r="F107" s="387"/>
      <c r="G107" s="388"/>
      <c r="M107" s="264" t="s">
        <v>1767</v>
      </c>
      <c r="N107" s="172" t="s">
        <v>892</v>
      </c>
      <c r="O107" s="173" t="s">
        <v>888</v>
      </c>
      <c r="P107" s="174" t="s">
        <v>872</v>
      </c>
      <c r="Q107" s="175" t="s">
        <v>890</v>
      </c>
      <c r="R107" s="176" t="s">
        <v>889</v>
      </c>
      <c r="T107" s="264" t="s">
        <v>1767</v>
      </c>
      <c r="U107" s="172" t="s">
        <v>892</v>
      </c>
      <c r="V107" s="173" t="s">
        <v>888</v>
      </c>
      <c r="W107" s="173" t="s">
        <v>888</v>
      </c>
      <c r="X107" s="174" t="s">
        <v>872</v>
      </c>
      <c r="Y107" s="175" t="s">
        <v>890</v>
      </c>
      <c r="Z107" s="176" t="s">
        <v>889</v>
      </c>
    </row>
    <row r="108" spans="1:26" ht="16.5" thickBot="1" x14ac:dyDescent="0.3">
      <c r="A108" s="666" t="s">
        <v>1739</v>
      </c>
      <c r="B108" s="395"/>
      <c r="C108" s="395"/>
      <c r="D108" s="230"/>
      <c r="E108" s="395" t="s">
        <v>1740</v>
      </c>
      <c r="F108" s="395"/>
      <c r="G108" s="396"/>
      <c r="M108" s="177" t="s">
        <v>1766</v>
      </c>
      <c r="N108" s="4">
        <v>0.2</v>
      </c>
      <c r="O108" s="4">
        <f>N108*(_xlfn.XLOOKUP(M108,' DB alimenti principale'!A:A,' DB alimenti principale'!B:B,"not found",0))</f>
        <v>40</v>
      </c>
      <c r="P108" s="4">
        <f>N108*(_xlfn.XLOOKUP(M108,' DB alimenti principale'!A:A,' DB alimenti principale'!D:D,"not found",0))</f>
        <v>0</v>
      </c>
      <c r="Q108" s="4">
        <f>N108*(_xlfn.XLOOKUP(M108,' DB alimenti principale'!A:A,' DB alimenti principale'!F:F,"not found",0))</f>
        <v>20</v>
      </c>
      <c r="R108" s="178">
        <f>N108*(_xlfn.XLOOKUP(M108,' DB alimenti principale'!A:A,' DB alimenti principale'!E:E,"not found",0))</f>
        <v>0</v>
      </c>
      <c r="T108" s="177" t="s">
        <v>1766</v>
      </c>
      <c r="U108" s="4">
        <v>0.2</v>
      </c>
      <c r="V108" s="4">
        <f>U108*(_xlfn.XLOOKUP(T108,' DB alimenti principale'!A:A,' DB alimenti principale'!B:B,"not found",0))</f>
        <v>40</v>
      </c>
      <c r="W108" s="4">
        <f>U108*(_xlfn.XLOOKUP(T108,' DB alimenti principale'!A:A,' DB alimenti principale'!B:B,"not found",0))</f>
        <v>40</v>
      </c>
      <c r="X108" s="4">
        <f>U108*(_xlfn.XLOOKUP(T108,' DB alimenti principale'!A:A,' DB alimenti principale'!D:D,"not found",0))</f>
        <v>0</v>
      </c>
      <c r="Y108" s="4">
        <f>'Bilancio calorico'!U108*(_xlfn.XLOOKUP('Bilancio calorico'!T108,' DB alimenti principale'!A:A,' DB alimenti principale'!F:F,"not found",0))</f>
        <v>20</v>
      </c>
      <c r="Z108" s="178">
        <f>U108*(_xlfn.XLOOKUP(T108,' DB alimenti principale'!A:A,' DB alimenti principale'!E:E,"not found",0))</f>
        <v>0</v>
      </c>
    </row>
    <row r="109" spans="1:26" x14ac:dyDescent="0.25">
      <c r="A109" s="593" t="s">
        <v>2474</v>
      </c>
      <c r="B109" s="390"/>
      <c r="C109" s="594"/>
      <c r="D109" s="230"/>
      <c r="E109" s="389" t="s">
        <v>2475</v>
      </c>
      <c r="F109" s="390"/>
      <c r="G109" s="391"/>
      <c r="M109" s="177" t="s">
        <v>894</v>
      </c>
      <c r="N109" s="4">
        <v>0</v>
      </c>
      <c r="O109" s="4">
        <f>N109*(_xlfn.XLOOKUP(M109,' DB alimenti principale'!A:A,' DB alimenti principale'!B:B,"not found",0))</f>
        <v>0</v>
      </c>
      <c r="P109" s="4">
        <f>N109*(_xlfn.XLOOKUP(M109,' DB alimenti principale'!A:A,' DB alimenti principale'!D:D,"not found",0))</f>
        <v>0</v>
      </c>
      <c r="Q109" s="4">
        <f>N109*(_xlfn.XLOOKUP(M109,' DB alimenti principale'!A:A,' DB alimenti principale'!F:F,"not found",0))</f>
        <v>0</v>
      </c>
      <c r="R109" s="178">
        <f>N109*(_xlfn.XLOOKUP(M109,' DB alimenti principale'!A:A,' DB alimenti principale'!E:E,"not found",0))</f>
        <v>0</v>
      </c>
      <c r="T109" s="177" t="s">
        <v>894</v>
      </c>
      <c r="U109" s="4">
        <v>0.2</v>
      </c>
      <c r="V109" s="4">
        <f>U109*(_xlfn.XLOOKUP(T109,' DB alimenti principale'!A:A,' DB alimenti principale'!B:B,"not found",0))</f>
        <v>76</v>
      </c>
      <c r="W109" s="4">
        <f>U109*(_xlfn.XLOOKUP(T109,' DB alimenti principale'!A:A,' DB alimenti principale'!B:B,"not found",0))</f>
        <v>76</v>
      </c>
      <c r="X109" s="4">
        <f>U109*(_xlfn.XLOOKUP(T109,' DB alimenti principale'!A:A,' DB alimenti principale'!D:D,"not found",0))</f>
        <v>17.2</v>
      </c>
      <c r="Y109" s="4">
        <f>'Bilancio calorico'!U109*(_xlfn.XLOOKUP('Bilancio calorico'!T109,' DB alimenti principale'!A:A,' DB alimenti principale'!F:F,"not found",0))</f>
        <v>0.24399999999999999</v>
      </c>
      <c r="Z109" s="178">
        <f>U109*(_xlfn.XLOOKUP(T109,' DB alimenti principale'!A:A,' DB alimenti principale'!E:E,"not found",0))</f>
        <v>0.13999999999999999</v>
      </c>
    </row>
    <row r="110" spans="1:26" x14ac:dyDescent="0.25">
      <c r="A110" s="595"/>
      <c r="B110" s="393"/>
      <c r="C110" s="596"/>
      <c r="D110" s="230"/>
      <c r="E110" s="392"/>
      <c r="F110" s="393"/>
      <c r="G110" s="394"/>
      <c r="M110" s="67" t="s">
        <v>893</v>
      </c>
      <c r="N110" s="4"/>
      <c r="O110" s="4">
        <f>N110*(_xlfn.XLOOKUP(M110,' DB alimenti principale'!A:A,' DB alimenti principale'!B:B,"not found",0))</f>
        <v>0</v>
      </c>
      <c r="P110" s="4">
        <f>N110*(_xlfn.XLOOKUP(M110,' DB alimenti principale'!A:A,' DB alimenti principale'!D:D,"not found",0))</f>
        <v>0</v>
      </c>
      <c r="Q110" s="4">
        <f>N110*(_xlfn.XLOOKUP(M110,' DB alimenti principale'!A:A,' DB alimenti principale'!F:F,"not found",0))</f>
        <v>0</v>
      </c>
      <c r="R110" s="178">
        <f>N110*(_xlfn.XLOOKUP(M110,' DB alimenti principale'!A:A,' DB alimenti principale'!E:E,"not found",0))</f>
        <v>0</v>
      </c>
      <c r="T110" s="67" t="s">
        <v>893</v>
      </c>
      <c r="U110" s="4"/>
      <c r="V110" s="4">
        <f>U110*(_xlfn.XLOOKUP(T110,' DB alimenti principale'!A:A,' DB alimenti principale'!B:B,"not found",0))</f>
        <v>0</v>
      </c>
      <c r="W110" s="4">
        <f>U110*(_xlfn.XLOOKUP(T110,' DB alimenti principale'!A:A,' DB alimenti principale'!B:B,"not found",0))</f>
        <v>0</v>
      </c>
      <c r="X110" s="4">
        <f>U110*(_xlfn.XLOOKUP(T110,' DB alimenti principale'!A:A,' DB alimenti principale'!D:D,"not found",0))</f>
        <v>0</v>
      </c>
      <c r="Y110" s="4">
        <f>'Bilancio calorico'!U110*(_xlfn.XLOOKUP('Bilancio calorico'!T110,' DB alimenti principale'!A:A,' DB alimenti principale'!F:F,"not found",0))</f>
        <v>0</v>
      </c>
      <c r="Z110" s="178">
        <f>U110*(_xlfn.XLOOKUP(T110,' DB alimenti principale'!A:A,' DB alimenti principale'!E:E,"not found",0))</f>
        <v>0</v>
      </c>
    </row>
    <row r="111" spans="1:26" x14ac:dyDescent="0.25">
      <c r="A111" s="597">
        <f>R123</f>
        <v>2.3188</v>
      </c>
      <c r="B111" s="381"/>
      <c r="C111" s="598"/>
      <c r="D111" s="230"/>
      <c r="E111" s="380">
        <f>AE123</f>
        <v>1.3680999999999999</v>
      </c>
      <c r="F111" s="381"/>
      <c r="G111" s="382"/>
      <c r="M111" s="67" t="s">
        <v>893</v>
      </c>
      <c r="N111" s="4"/>
      <c r="O111" s="4">
        <f>N111*(_xlfn.XLOOKUP(M111,' DB alimenti principale'!A:A,' DB alimenti principale'!B:B,"not found",0))</f>
        <v>0</v>
      </c>
      <c r="P111" s="4">
        <f>N111*(_xlfn.XLOOKUP(M111,' DB alimenti principale'!A:A,' DB alimenti principale'!D:D,"not found",0))</f>
        <v>0</v>
      </c>
      <c r="Q111" s="4">
        <f>N111*(_xlfn.XLOOKUP(M111,' DB alimenti principale'!A:A,' DB alimenti principale'!F:F,"not found",0))</f>
        <v>0</v>
      </c>
      <c r="R111" s="178">
        <f>N111*(_xlfn.XLOOKUP(M111,' DB alimenti principale'!A:A,' DB alimenti principale'!E:E,"not found",0))</f>
        <v>0</v>
      </c>
      <c r="T111" s="67" t="s">
        <v>893</v>
      </c>
      <c r="U111" s="4"/>
      <c r="V111" s="4">
        <f>U111*(_xlfn.XLOOKUP(T111,' DB alimenti principale'!A:A,' DB alimenti principale'!B:B,"not found",0))</f>
        <v>0</v>
      </c>
      <c r="W111" s="4">
        <f>U111*(_xlfn.XLOOKUP(T111,' DB alimenti principale'!A:A,' DB alimenti principale'!B:B,"not found",0))</f>
        <v>0</v>
      </c>
      <c r="X111" s="4">
        <f>U111*(_xlfn.XLOOKUP(T111,' DB alimenti principale'!A:A,' DB alimenti principale'!D:D,"not found",0))</f>
        <v>0</v>
      </c>
      <c r="Y111" s="4">
        <f>'Bilancio calorico'!U111*(_xlfn.XLOOKUP('Bilancio calorico'!T111,' DB alimenti principale'!A:A,' DB alimenti principale'!F:F,"not found",0))</f>
        <v>0</v>
      </c>
      <c r="Z111" s="178">
        <f>U111*(_xlfn.XLOOKUP(T111,' DB alimenti principale'!A:A,' DB alimenti principale'!E:E,"not found",0))</f>
        <v>0</v>
      </c>
    </row>
    <row r="112" spans="1:26" x14ac:dyDescent="0.25">
      <c r="A112" s="599"/>
      <c r="B112" s="384"/>
      <c r="C112" s="600"/>
      <c r="D112" s="230"/>
      <c r="E112" s="383"/>
      <c r="F112" s="384"/>
      <c r="G112" s="385"/>
      <c r="M112" s="67" t="s">
        <v>893</v>
      </c>
      <c r="N112" s="4"/>
      <c r="O112" s="4">
        <f>N112*(_xlfn.XLOOKUP(M112,' DB alimenti principale'!A:A,' DB alimenti principale'!B:B,"not found",0))</f>
        <v>0</v>
      </c>
      <c r="P112" s="4">
        <f>N112*(_xlfn.XLOOKUP(M112,' DB alimenti principale'!A:A,' DB alimenti principale'!D:D,"not found",0))</f>
        <v>0</v>
      </c>
      <c r="Q112" s="4">
        <f>N112*(_xlfn.XLOOKUP(M112,' DB alimenti principale'!A:A,' DB alimenti principale'!F:F,"not found",0))</f>
        <v>0</v>
      </c>
      <c r="R112" s="178">
        <f>N112*(_xlfn.XLOOKUP(M112,' DB alimenti principale'!A:A,' DB alimenti principale'!E:E,"not found",0))</f>
        <v>0</v>
      </c>
      <c r="T112" s="67" t="s">
        <v>893</v>
      </c>
      <c r="U112" s="4"/>
      <c r="V112" s="4">
        <f>U112*(_xlfn.XLOOKUP(T112,' DB alimenti principale'!A:A,' DB alimenti principale'!B:B,"not found",0))</f>
        <v>0</v>
      </c>
      <c r="W112" s="4">
        <f>U112*(_xlfn.XLOOKUP(T112,' DB alimenti principale'!A:A,' DB alimenti principale'!B:B,"not found",0))</f>
        <v>0</v>
      </c>
      <c r="X112" s="4">
        <f>U112*(_xlfn.XLOOKUP(T112,' DB alimenti principale'!A:A,' DB alimenti principale'!D:D,"not found",0))</f>
        <v>0</v>
      </c>
      <c r="Y112" s="4">
        <f>'Bilancio calorico'!U112*(_xlfn.XLOOKUP('Bilancio calorico'!T112,' DB alimenti principale'!A:A,' DB alimenti principale'!F:F,"not found",0))</f>
        <v>0</v>
      </c>
      <c r="Z112" s="178">
        <f>U112*(_xlfn.XLOOKUP(T112,' DB alimenti principale'!A:A,' DB alimenti principale'!E:E,"not found",0))</f>
        <v>0</v>
      </c>
    </row>
    <row r="113" spans="1:34" ht="16.5" thickBot="1" x14ac:dyDescent="0.3">
      <c r="A113" s="601"/>
      <c r="B113" s="387"/>
      <c r="C113" s="602"/>
      <c r="D113" s="230"/>
      <c r="E113" s="386"/>
      <c r="F113" s="387"/>
      <c r="G113" s="388"/>
      <c r="M113" s="179" t="s">
        <v>891</v>
      </c>
      <c r="N113" s="180"/>
      <c r="O113" s="181">
        <f>SUM(O108:O112)</f>
        <v>40</v>
      </c>
      <c r="P113" s="181">
        <f t="shared" ref="P113:R113" si="0">SUM(P108:P112)</f>
        <v>0</v>
      </c>
      <c r="Q113" s="181">
        <f t="shared" si="0"/>
        <v>20</v>
      </c>
      <c r="R113" s="182">
        <f t="shared" si="0"/>
        <v>0</v>
      </c>
      <c r="T113" s="179" t="s">
        <v>891</v>
      </c>
      <c r="U113" s="180"/>
      <c r="V113" s="180"/>
      <c r="W113" s="181">
        <f>SUM(W108:W112)</f>
        <v>116</v>
      </c>
      <c r="X113" s="181">
        <f t="shared" ref="X113:Z113" si="1">SUM(X108:X112)</f>
        <v>17.2</v>
      </c>
      <c r="Y113" s="181">
        <f t="shared" si="1"/>
        <v>20.244</v>
      </c>
      <c r="Z113" s="182">
        <f t="shared" si="1"/>
        <v>0.13999999999999999</v>
      </c>
    </row>
    <row r="114" spans="1:34" ht="16.5" thickBot="1" x14ac:dyDescent="0.3">
      <c r="A114" s="666" t="s">
        <v>1739</v>
      </c>
      <c r="B114" s="395"/>
      <c r="C114" s="395"/>
      <c r="D114" s="230"/>
      <c r="E114" s="395" t="s">
        <v>1740</v>
      </c>
      <c r="F114" s="395"/>
      <c r="G114" s="396"/>
    </row>
    <row r="115" spans="1:34" x14ac:dyDescent="0.25">
      <c r="A115" s="593" t="s">
        <v>2476</v>
      </c>
      <c r="B115" s="390"/>
      <c r="C115" s="594"/>
      <c r="D115" s="230"/>
      <c r="E115" s="389" t="s">
        <v>2476</v>
      </c>
      <c r="F115" s="390"/>
      <c r="G115" s="391"/>
      <c r="M115" s="379" t="s">
        <v>1770</v>
      </c>
      <c r="N115" s="379"/>
      <c r="O115" s="379"/>
      <c r="P115" s="379"/>
    </row>
    <row r="116" spans="1:34" x14ac:dyDescent="0.25">
      <c r="A116" s="595"/>
      <c r="B116" s="393"/>
      <c r="C116" s="596"/>
      <c r="D116" s="230"/>
      <c r="E116" s="392"/>
      <c r="F116" s="393"/>
      <c r="G116" s="394"/>
      <c r="M116" s="89"/>
      <c r="N116" s="89"/>
      <c r="O116" s="89"/>
      <c r="P116" s="89"/>
    </row>
    <row r="117" spans="1:34" x14ac:dyDescent="0.25">
      <c r="A117" s="597">
        <f>S123</f>
        <v>2.409E-2</v>
      </c>
      <c r="B117" s="381"/>
      <c r="C117" s="598"/>
      <c r="D117" s="230"/>
      <c r="E117" s="380">
        <f>AF123</f>
        <v>1.7380000000000003E-2</v>
      </c>
      <c r="F117" s="381"/>
      <c r="G117" s="382"/>
      <c r="M117" s="89"/>
      <c r="N117" s="89"/>
      <c r="O117" s="89"/>
      <c r="P117" s="89"/>
    </row>
    <row r="118" spans="1:34" x14ac:dyDescent="0.25">
      <c r="A118" s="599"/>
      <c r="B118" s="384"/>
      <c r="C118" s="600"/>
      <c r="D118" s="230"/>
      <c r="E118" s="383"/>
      <c r="F118" s="384"/>
      <c r="G118" s="385"/>
      <c r="M118" s="89"/>
      <c r="N118" s="89"/>
      <c r="O118" s="89"/>
      <c r="P118" s="89"/>
    </row>
    <row r="119" spans="1:34" ht="16.5" thickBot="1" x14ac:dyDescent="0.3">
      <c r="A119" s="601"/>
      <c r="B119" s="387"/>
      <c r="C119" s="602"/>
      <c r="D119" s="230"/>
      <c r="E119" s="386"/>
      <c r="F119" s="387"/>
      <c r="G119" s="388"/>
      <c r="M119" s="89"/>
      <c r="N119" s="89"/>
      <c r="O119" s="89"/>
    </row>
    <row r="120" spans="1:34" ht="24" thickBot="1" x14ac:dyDescent="0.4">
      <c r="A120" s="666" t="s">
        <v>1739</v>
      </c>
      <c r="B120" s="395"/>
      <c r="C120" s="395"/>
      <c r="D120" s="230"/>
      <c r="E120" s="395" t="s">
        <v>1740</v>
      </c>
      <c r="F120" s="395"/>
      <c r="G120" s="396"/>
      <c r="M120" s="494" t="s">
        <v>2483</v>
      </c>
      <c r="N120" s="495"/>
      <c r="O120" s="495"/>
      <c r="P120" s="495"/>
      <c r="Q120" s="495"/>
      <c r="R120" s="495"/>
      <c r="S120" s="495"/>
      <c r="T120" s="496"/>
      <c r="Z120" s="494" t="s">
        <v>2483</v>
      </c>
      <c r="AA120" s="495"/>
      <c r="AB120" s="495"/>
      <c r="AC120" s="495"/>
      <c r="AD120" s="495"/>
      <c r="AE120" s="495"/>
      <c r="AF120" s="495"/>
      <c r="AG120" s="496"/>
    </row>
    <row r="121" spans="1:34" x14ac:dyDescent="0.25">
      <c r="A121" s="593" t="s">
        <v>2477</v>
      </c>
      <c r="B121" s="390"/>
      <c r="C121" s="594"/>
      <c r="D121" s="230"/>
      <c r="E121" s="389" t="s">
        <v>2477</v>
      </c>
      <c r="F121" s="390"/>
      <c r="G121" s="391"/>
      <c r="L121" s="198" t="s">
        <v>1738</v>
      </c>
      <c r="M121" s="249" t="s">
        <v>2453</v>
      </c>
      <c r="N121" s="34" t="s">
        <v>2454</v>
      </c>
      <c r="O121" s="34" t="s">
        <v>2457</v>
      </c>
      <c r="P121" s="34" t="s">
        <v>2455</v>
      </c>
      <c r="Q121" s="34" t="s">
        <v>2458</v>
      </c>
      <c r="R121" s="34" t="s">
        <v>2459</v>
      </c>
      <c r="S121" s="34" t="s">
        <v>2460</v>
      </c>
      <c r="T121" s="34" t="s">
        <v>2461</v>
      </c>
      <c r="U121" s="13"/>
      <c r="V121" s="103"/>
      <c r="W121" s="103"/>
      <c r="X121" s="103"/>
      <c r="Y121" s="198" t="s">
        <v>1738</v>
      </c>
      <c r="Z121" s="208" t="s">
        <v>2453</v>
      </c>
      <c r="AA121" s="12" t="s">
        <v>2454</v>
      </c>
      <c r="AB121" s="12" t="s">
        <v>2457</v>
      </c>
      <c r="AC121" s="12" t="s">
        <v>2455</v>
      </c>
      <c r="AD121" s="12" t="s">
        <v>2458</v>
      </c>
      <c r="AE121" s="12" t="s">
        <v>2459</v>
      </c>
      <c r="AF121" s="12" t="s">
        <v>2460</v>
      </c>
      <c r="AG121" s="12" t="s">
        <v>2461</v>
      </c>
      <c r="AH121" s="13"/>
    </row>
    <row r="122" spans="1:34" x14ac:dyDescent="0.25">
      <c r="A122" s="595"/>
      <c r="B122" s="393"/>
      <c r="C122" s="596"/>
      <c r="D122" s="230"/>
      <c r="E122" s="392"/>
      <c r="F122" s="393"/>
      <c r="G122" s="394"/>
      <c r="L122" s="198" t="s">
        <v>2467</v>
      </c>
      <c r="M122" s="209">
        <f t="shared" ref="M122:T122" si="2">SUM(M154,M167,M180,M193,M206,M216,M225)</f>
        <v>836.8900000000001</v>
      </c>
      <c r="N122" s="209">
        <f t="shared" si="2"/>
        <v>23.895</v>
      </c>
      <c r="O122" s="209">
        <f t="shared" si="2"/>
        <v>779.15</v>
      </c>
      <c r="P122" s="209">
        <f t="shared" si="2"/>
        <v>3681.9600000000005</v>
      </c>
      <c r="Q122" s="209">
        <f t="shared" si="2"/>
        <v>3864.26</v>
      </c>
      <c r="R122" s="209">
        <f t="shared" si="2"/>
        <v>2318.8000000000002</v>
      </c>
      <c r="S122" s="209">
        <f t="shared" si="2"/>
        <v>24.09</v>
      </c>
      <c r="T122" s="209">
        <f t="shared" si="2"/>
        <v>60.065000000000005</v>
      </c>
      <c r="U122" s="103"/>
      <c r="V122" s="103"/>
      <c r="W122" s="103"/>
      <c r="X122" s="103"/>
      <c r="Y122" s="198" t="s">
        <v>2467</v>
      </c>
      <c r="Z122" s="209">
        <f>SUM(Z154,Z167,Z180,Z193,Z206,Z216,Z225)</f>
        <v>585.32000000000005</v>
      </c>
      <c r="AA122" s="209">
        <f t="shared" ref="AA122:AF122" si="3">SUM(AA154,AA167,AA180,AA193,AA206,AA216,AA225)</f>
        <v>17.645</v>
      </c>
      <c r="AB122" s="209">
        <f t="shared" si="3"/>
        <v>687.34999999999991</v>
      </c>
      <c r="AC122" s="209">
        <f t="shared" si="3"/>
        <v>2699.1600000000003</v>
      </c>
      <c r="AD122" s="209">
        <f t="shared" si="3"/>
        <v>2749.66</v>
      </c>
      <c r="AE122" s="209">
        <f t="shared" si="3"/>
        <v>1368.1</v>
      </c>
      <c r="AF122" s="209">
        <f t="shared" si="3"/>
        <v>17.380000000000003</v>
      </c>
      <c r="AG122" s="209">
        <f>SUM(AG154,AG167,AG180,AG193,AG206,AG216,AG225)</f>
        <v>42.574999999999996</v>
      </c>
      <c r="AH122" s="103"/>
    </row>
    <row r="123" spans="1:34" x14ac:dyDescent="0.25">
      <c r="A123" s="597">
        <f>T123</f>
        <v>6.0065000000000007E-2</v>
      </c>
      <c r="B123" s="381"/>
      <c r="C123" s="598"/>
      <c r="D123" s="230"/>
      <c r="E123" s="380">
        <f>AG123</f>
        <v>4.2574999999999995E-2</v>
      </c>
      <c r="F123" s="381"/>
      <c r="G123" s="382"/>
      <c r="L123" s="12" t="s">
        <v>2468</v>
      </c>
      <c r="M123" s="228">
        <f>M122/1000</f>
        <v>0.83689000000000013</v>
      </c>
      <c r="N123" s="228">
        <f t="shared" ref="N123:T123" si="4">N122/1000</f>
        <v>2.3895E-2</v>
      </c>
      <c r="O123" s="228">
        <f t="shared" si="4"/>
        <v>0.77915000000000001</v>
      </c>
      <c r="P123" s="228">
        <f t="shared" si="4"/>
        <v>3.6819600000000006</v>
      </c>
      <c r="Q123" s="228">
        <f t="shared" si="4"/>
        <v>3.8642600000000003</v>
      </c>
      <c r="R123" s="228">
        <f t="shared" si="4"/>
        <v>2.3188</v>
      </c>
      <c r="S123" s="228">
        <f t="shared" si="4"/>
        <v>2.409E-2</v>
      </c>
      <c r="T123" s="228">
        <f t="shared" si="4"/>
        <v>6.0065000000000007E-2</v>
      </c>
      <c r="U123" s="103"/>
      <c r="V123" s="103"/>
      <c r="W123" s="103"/>
      <c r="X123" s="103"/>
      <c r="Y123" s="198" t="s">
        <v>2468</v>
      </c>
      <c r="Z123" s="229">
        <f>Z122/1000</f>
        <v>0.58532000000000006</v>
      </c>
      <c r="AA123" s="229">
        <f t="shared" ref="AA123:AG123" si="5">AA122/1000</f>
        <v>1.7645000000000001E-2</v>
      </c>
      <c r="AB123" s="229">
        <f t="shared" si="5"/>
        <v>0.68734999999999991</v>
      </c>
      <c r="AC123" s="229">
        <f t="shared" si="5"/>
        <v>2.6991600000000004</v>
      </c>
      <c r="AD123" s="229">
        <f t="shared" si="5"/>
        <v>2.74966</v>
      </c>
      <c r="AE123" s="229">
        <f t="shared" si="5"/>
        <v>1.3680999999999999</v>
      </c>
      <c r="AF123" s="229">
        <f t="shared" si="5"/>
        <v>1.7380000000000003E-2</v>
      </c>
      <c r="AG123" s="229">
        <f t="shared" si="5"/>
        <v>4.2574999999999995E-2</v>
      </c>
    </row>
    <row r="124" spans="1:34" x14ac:dyDescent="0.25">
      <c r="A124" s="599"/>
      <c r="B124" s="384"/>
      <c r="C124" s="600"/>
      <c r="D124" s="230"/>
      <c r="E124" s="383"/>
      <c r="F124" s="384"/>
      <c r="G124" s="385"/>
      <c r="M124" s="89"/>
      <c r="N124" s="89"/>
      <c r="O124" s="89"/>
      <c r="P124" s="89"/>
      <c r="Q124" s="103"/>
      <c r="R124" s="103"/>
      <c r="S124" s="103"/>
      <c r="T124" s="103"/>
      <c r="U124" s="103"/>
      <c r="V124" s="103"/>
      <c r="W124" s="103"/>
      <c r="X124" s="103"/>
      <c r="Y124" s="103"/>
    </row>
    <row r="125" spans="1:34" ht="16.5" thickBot="1" x14ac:dyDescent="0.3">
      <c r="A125" s="606"/>
      <c r="B125" s="607"/>
      <c r="C125" s="608"/>
      <c r="D125" s="231"/>
      <c r="E125" s="660"/>
      <c r="F125" s="607"/>
      <c r="G125" s="661"/>
      <c r="M125" s="89"/>
      <c r="N125" s="89"/>
      <c r="O125" s="89"/>
      <c r="P125" s="89"/>
    </row>
    <row r="126" spans="1:34" x14ac:dyDescent="0.25">
      <c r="M126" s="89"/>
      <c r="N126" s="89"/>
      <c r="O126" s="89"/>
      <c r="P126" s="205"/>
      <c r="Q126" s="205"/>
      <c r="R126" s="205"/>
      <c r="S126" s="205"/>
      <c r="T126" s="205"/>
      <c r="U126" s="205"/>
      <c r="V126" s="205"/>
      <c r="W126" s="205"/>
    </row>
    <row r="127" spans="1:34" x14ac:dyDescent="0.25">
      <c r="M127" s="89"/>
      <c r="N127" s="89"/>
      <c r="O127" s="89"/>
      <c r="P127" s="205"/>
      <c r="Q127" s="205"/>
      <c r="R127" s="205"/>
      <c r="S127" s="205"/>
      <c r="T127" s="205"/>
      <c r="U127" s="205"/>
      <c r="V127" s="205"/>
      <c r="W127" s="205"/>
    </row>
    <row r="128" spans="1:34" x14ac:dyDescent="0.25">
      <c r="M128" s="89"/>
      <c r="N128" s="89"/>
      <c r="O128" s="89"/>
      <c r="P128" s="205"/>
      <c r="Q128" s="205"/>
      <c r="R128" s="205"/>
      <c r="S128" s="205"/>
      <c r="T128" s="205"/>
      <c r="U128" s="205"/>
      <c r="V128" s="205"/>
      <c r="W128" s="205"/>
    </row>
    <row r="129" spans="11:34" x14ac:dyDescent="0.25">
      <c r="M129" s="89"/>
      <c r="N129" s="89"/>
      <c r="O129" s="89"/>
      <c r="P129" s="205"/>
      <c r="Q129" s="205"/>
      <c r="R129" s="205"/>
      <c r="S129" s="205"/>
      <c r="T129" s="205"/>
      <c r="U129" s="205"/>
      <c r="V129" s="205"/>
      <c r="W129" s="205"/>
    </row>
    <row r="130" spans="11:34" x14ac:dyDescent="0.25">
      <c r="M130" s="89"/>
      <c r="N130" s="89"/>
      <c r="O130" s="89"/>
      <c r="P130" s="205"/>
      <c r="Q130" s="205"/>
      <c r="R130" s="205"/>
      <c r="S130" s="205"/>
      <c r="T130" s="205"/>
      <c r="U130" s="205"/>
      <c r="V130" s="205"/>
      <c r="W130" s="205"/>
    </row>
    <row r="131" spans="11:34" x14ac:dyDescent="0.25">
      <c r="M131" s="89"/>
      <c r="N131" s="89"/>
      <c r="O131" s="89"/>
      <c r="P131" s="205"/>
      <c r="Q131" s="205"/>
      <c r="R131" s="205"/>
      <c r="S131" s="205"/>
      <c r="T131" s="205"/>
      <c r="U131" s="205"/>
      <c r="V131" s="205"/>
      <c r="W131" s="205"/>
    </row>
    <row r="132" spans="11:34" x14ac:dyDescent="0.25">
      <c r="M132" s="89"/>
      <c r="N132" s="89"/>
      <c r="O132" s="89"/>
      <c r="P132" s="205"/>
      <c r="Q132" s="205"/>
      <c r="R132" s="205"/>
      <c r="S132" s="205"/>
      <c r="T132" s="205"/>
      <c r="U132" s="205"/>
      <c r="V132" s="205"/>
      <c r="W132" s="205"/>
    </row>
    <row r="133" spans="11:34" x14ac:dyDescent="0.25">
      <c r="M133" s="89"/>
      <c r="N133" s="89"/>
      <c r="O133" s="89"/>
      <c r="P133" s="205"/>
      <c r="Q133" s="205"/>
      <c r="R133" s="205"/>
      <c r="S133" s="205"/>
      <c r="T133" s="205"/>
      <c r="U133" s="205"/>
      <c r="V133" s="205"/>
      <c r="W133" s="205"/>
    </row>
    <row r="134" spans="11:34" x14ac:dyDescent="0.25">
      <c r="M134" s="89"/>
      <c r="N134" s="89"/>
      <c r="O134" s="89"/>
      <c r="P134" s="205"/>
      <c r="Q134" s="205"/>
      <c r="R134" s="205"/>
      <c r="S134" s="205"/>
      <c r="T134" s="205"/>
      <c r="U134" s="205"/>
      <c r="V134" s="205"/>
      <c r="W134" s="205"/>
    </row>
    <row r="135" spans="11:34" x14ac:dyDescent="0.25">
      <c r="M135" s="89"/>
      <c r="N135" s="89"/>
      <c r="O135" s="89"/>
      <c r="P135" s="205"/>
      <c r="Q135" s="205"/>
      <c r="R135" s="205"/>
      <c r="S135" s="205"/>
      <c r="T135" s="205"/>
      <c r="U135" s="205"/>
      <c r="V135" s="205"/>
      <c r="W135" s="205"/>
    </row>
    <row r="136" spans="11:34" x14ac:dyDescent="0.25">
      <c r="M136" s="89"/>
      <c r="N136" s="89"/>
      <c r="O136" s="89"/>
      <c r="P136" s="89"/>
    </row>
    <row r="137" spans="11:34" x14ac:dyDescent="0.25">
      <c r="AA137" s="207"/>
      <c r="AB137" s="207"/>
      <c r="AC137" s="207"/>
      <c r="AD137" s="207"/>
      <c r="AE137" s="207"/>
      <c r="AF137" s="207"/>
      <c r="AG137" s="207"/>
      <c r="AH137" s="207"/>
    </row>
    <row r="138" spans="11:34" x14ac:dyDescent="0.25">
      <c r="AA138" s="207"/>
      <c r="AB138" s="207"/>
      <c r="AC138" s="207"/>
      <c r="AD138" s="207"/>
      <c r="AE138" s="207"/>
      <c r="AF138" s="207"/>
      <c r="AG138" s="207"/>
      <c r="AH138" s="207"/>
    </row>
    <row r="139" spans="11:34" x14ac:dyDescent="0.25">
      <c r="AA139" s="207"/>
      <c r="AB139" s="207"/>
      <c r="AC139" s="207"/>
      <c r="AD139" s="207"/>
      <c r="AE139" s="207"/>
      <c r="AF139" s="207"/>
      <c r="AG139" s="207"/>
      <c r="AH139" s="207"/>
    </row>
    <row r="140" spans="11:34" ht="16.5" thickBot="1" x14ac:dyDescent="0.3"/>
    <row r="141" spans="11:34" ht="19.5" thickBot="1" x14ac:dyDescent="0.35">
      <c r="K141" s="603" t="s">
        <v>934</v>
      </c>
      <c r="L141" s="604"/>
      <c r="M141" s="604"/>
      <c r="N141" s="604"/>
      <c r="O141" s="604"/>
      <c r="P141" s="604"/>
      <c r="Q141" s="604"/>
      <c r="R141" s="604"/>
      <c r="S141" s="604"/>
      <c r="T141" s="605"/>
      <c r="X141" s="491" t="s">
        <v>935</v>
      </c>
      <c r="Y141" s="492"/>
      <c r="Z141" s="492"/>
      <c r="AA141" s="492"/>
      <c r="AB141" s="492"/>
      <c r="AC141" s="492"/>
      <c r="AD141" s="492"/>
      <c r="AE141" s="492"/>
      <c r="AF141" s="492"/>
      <c r="AG141" s="493"/>
    </row>
    <row r="142" spans="11:34" x14ac:dyDescent="0.25">
      <c r="K142" s="211" t="s">
        <v>884</v>
      </c>
      <c r="L142" s="202"/>
      <c r="M142" s="202"/>
      <c r="N142" s="202"/>
      <c r="O142" s="202"/>
      <c r="P142" s="202"/>
      <c r="Q142" s="202"/>
      <c r="R142" s="202"/>
      <c r="S142" s="202"/>
      <c r="T142" s="212"/>
      <c r="U142" s="210"/>
      <c r="X142" s="267" t="s">
        <v>884</v>
      </c>
      <c r="Y142" s="268"/>
      <c r="Z142" s="268"/>
      <c r="AA142" s="268"/>
      <c r="AB142" s="268"/>
      <c r="AC142" s="268"/>
      <c r="AD142" s="268"/>
      <c r="AE142" s="268"/>
      <c r="AF142" s="268"/>
      <c r="AG142" s="269"/>
      <c r="AH142" s="210"/>
    </row>
    <row r="143" spans="11:34" x14ac:dyDescent="0.25">
      <c r="K143" s="263" t="s">
        <v>47</v>
      </c>
      <c r="L143" s="1" t="s">
        <v>892</v>
      </c>
      <c r="M143" s="254" t="s">
        <v>2453</v>
      </c>
      <c r="N143" s="255" t="s">
        <v>2454</v>
      </c>
      <c r="O143" s="256" t="s">
        <v>2457</v>
      </c>
      <c r="P143" s="257" t="s">
        <v>2455</v>
      </c>
      <c r="Q143" s="258" t="s">
        <v>2458</v>
      </c>
      <c r="R143" s="259" t="s">
        <v>2459</v>
      </c>
      <c r="S143" s="260" t="s">
        <v>2460</v>
      </c>
      <c r="T143" s="261" t="s">
        <v>2461</v>
      </c>
      <c r="U143" s="1"/>
      <c r="X143" s="263" t="s">
        <v>47</v>
      </c>
      <c r="Y143" s="1" t="s">
        <v>892</v>
      </c>
      <c r="Z143" s="254" t="s">
        <v>2453</v>
      </c>
      <c r="AA143" s="255" t="s">
        <v>2454</v>
      </c>
      <c r="AB143" s="256" t="s">
        <v>2457</v>
      </c>
      <c r="AC143" s="257" t="s">
        <v>2455</v>
      </c>
      <c r="AD143" s="258" t="s">
        <v>2458</v>
      </c>
      <c r="AE143" s="259" t="s">
        <v>2459</v>
      </c>
      <c r="AF143" s="260" t="s">
        <v>2460</v>
      </c>
      <c r="AG143" s="261" t="s">
        <v>2461</v>
      </c>
      <c r="AH143" s="1"/>
    </row>
    <row r="144" spans="11:34" x14ac:dyDescent="0.25">
      <c r="K144" s="213" t="str">
        <f>M33</f>
        <v>pane integrale</v>
      </c>
      <c r="L144" s="64">
        <f>N33</f>
        <v>1.25</v>
      </c>
      <c r="M144" s="64">
        <f>L144*(_xlfn.XLOOKUP(K144,'DB micronutrienti'!B:B,'DB micronutrienti'!D:D,0,0))</f>
        <v>45.75</v>
      </c>
      <c r="N144" s="64">
        <f>L144*(_xlfn.XLOOKUP(K144,'DB micronutrienti'!B:B,'DB micronutrienti'!E:E,0,0))</f>
        <v>3.125</v>
      </c>
      <c r="O144" s="64">
        <f>L144*(_xlfn.XLOOKUP(K144,'DB micronutrienti'!B:B,'DB micronutrienti'!F:F,0,0))</f>
        <v>31.25</v>
      </c>
      <c r="P144" s="64">
        <f>L144*(_xlfn.XLOOKUP(K144,'DB micronutrienti'!B:B,'DB micronutrienti'!G:G,0,0))</f>
        <v>687.5</v>
      </c>
      <c r="Q144" s="64">
        <f>L144*(_xlfn.XLOOKUP(K144,'DB micronutrienti'!B:B,'DB micronutrienti'!H:H,0,0))</f>
        <v>262.5</v>
      </c>
      <c r="R144" s="64">
        <f>L144*(_xlfn.XLOOKUP(K144,'DB micronutrienti'!B:B,'DB micronutrienti'!I:I,0,0))</f>
        <v>225</v>
      </c>
      <c r="S144" s="64">
        <f>L144*(_xlfn.XLOOKUP(K144,'DB micronutrienti'!B:B,'DB micronutrienti'!J:J,0,0))</f>
        <v>2</v>
      </c>
      <c r="T144" s="214">
        <f>'Bilancio calorico'!L144*(_xlfn.XLOOKUP('Bilancio calorico'!K144,'DB micronutrienti'!B:B,'DB micronutrienti'!K:K,0,0))</f>
        <v>7.125</v>
      </c>
      <c r="X144" s="219" t="str">
        <f>T33</f>
        <v>pane integrale</v>
      </c>
      <c r="Y144" s="4">
        <f>U33</f>
        <v>0.75</v>
      </c>
      <c r="Z144" s="4">
        <f>Y144*(_xlfn.XLOOKUP(X144,'DB micronutrienti'!B:B,'DB micronutrienti'!D:D,0,0))</f>
        <v>27.450000000000003</v>
      </c>
      <c r="AA144" s="4">
        <f>Y144*(_xlfn.XLOOKUP(X144,'DB micronutrienti'!B:B,'DB micronutrienti'!E:E,0,0))</f>
        <v>1.875</v>
      </c>
      <c r="AB144" s="4">
        <f>Y144*(_xlfn.XLOOKUP(X144,'DB micronutrienti'!B:B,'DB micronutrienti'!F:F,0,0))</f>
        <v>18.75</v>
      </c>
      <c r="AC144" s="4">
        <f>Y144*(_xlfn.XLOOKUP(X144,'DB micronutrienti'!B:B,'DB micronutrienti'!G:G,0,0))</f>
        <v>412.5</v>
      </c>
      <c r="AD144" s="4">
        <f>Y144*(_xlfn.XLOOKUP(X144,'DB micronutrienti'!B:B,'DB micronutrienti'!H:H,0,0))</f>
        <v>157.5</v>
      </c>
      <c r="AE144" s="4">
        <f>Y144*(_xlfn.XLOOKUP(X144,'DB micronutrienti'!B:B,'DB micronutrienti'!I:I,0,0))</f>
        <v>135</v>
      </c>
      <c r="AF144" s="4">
        <f>Y144*(_xlfn.XLOOKUP(X144,'DB micronutrienti'!B:B,'DB micronutrienti'!J:J,0,0))</f>
        <v>1.2000000000000002</v>
      </c>
      <c r="AG144" s="265">
        <f>Y144*(_xlfn.XLOOKUP(X144,'DB micronutrienti'!B:B,'DB micronutrienti'!K:K,0,0))</f>
        <v>4.2750000000000004</v>
      </c>
    </row>
    <row r="145" spans="11:34" x14ac:dyDescent="0.25">
      <c r="K145" s="213" t="str">
        <f>M34</f>
        <v>miele</v>
      </c>
      <c r="L145" s="64">
        <f t="shared" ref="L145:L153" si="6">N34</f>
        <v>0.2</v>
      </c>
      <c r="M145" s="64">
        <f>L145*(_xlfn.XLOOKUP(K145,'DB micronutrienti'!B:B,'DB micronutrienti'!D:D,0,0))</f>
        <v>3.6</v>
      </c>
      <c r="N145" s="64">
        <f>L145*(_xlfn.XLOOKUP(K145,'DB micronutrienti'!B:B,'DB micronutrienti'!E:E,0,0))</f>
        <v>0.1</v>
      </c>
      <c r="O145" s="64">
        <f>L145*(_xlfn.XLOOKUP(K145,'DB micronutrienti'!B:B,'DB micronutrienti'!F:F,0,0))</f>
        <v>1</v>
      </c>
      <c r="P145" s="64">
        <f>L145*(_xlfn.XLOOKUP(K145,'DB micronutrienti'!B:B,'DB micronutrienti'!G:G,0,0))</f>
        <v>2.2000000000000002</v>
      </c>
      <c r="Q145" s="64">
        <f>L145*(_xlfn.XLOOKUP(K145,'DB micronutrienti'!B:B,'DB micronutrienti'!H:H,0,0))</f>
        <v>10.200000000000001</v>
      </c>
      <c r="R145" s="64">
        <f>L145*(_xlfn.XLOOKUP(K145,'DB micronutrienti'!B:B,'DB micronutrienti'!I:I,0,0))</f>
        <v>1.2000000000000002</v>
      </c>
      <c r="S145" s="64">
        <f>L145*(_xlfn.XLOOKUP(K145,'DB micronutrienti'!B:B,'DB micronutrienti'!J:J,0,0))</f>
        <v>0.18000000000000002</v>
      </c>
      <c r="T145" s="214">
        <f>'Bilancio calorico'!L145*(_xlfn.XLOOKUP('Bilancio calorico'!K145,'DB micronutrienti'!B:B,'DB micronutrienti'!K:K,0,0))</f>
        <v>0</v>
      </c>
      <c r="X145" s="219" t="str">
        <f t="shared" ref="X145:Y145" si="7">T34</f>
        <v>miele</v>
      </c>
      <c r="Y145" s="4">
        <f t="shared" si="7"/>
        <v>0.2</v>
      </c>
      <c r="Z145" s="4">
        <f>Y145*(_xlfn.XLOOKUP(X145,'DB micronutrienti'!B:B,'DB micronutrienti'!D:D,0,0))</f>
        <v>3.6</v>
      </c>
      <c r="AA145" s="4">
        <f>Y145*(_xlfn.XLOOKUP(X145,'DB micronutrienti'!B:B,'DB micronutrienti'!E:E,0,0))</f>
        <v>0.1</v>
      </c>
      <c r="AB145" s="4">
        <f>Y145*(_xlfn.XLOOKUP(X145,'DB micronutrienti'!B:B,'DB micronutrienti'!F:F,0,0))</f>
        <v>1</v>
      </c>
      <c r="AC145" s="4">
        <f>Y145*(_xlfn.XLOOKUP(X145,'DB micronutrienti'!B:B,'DB micronutrienti'!G:G,0,0))</f>
        <v>2.2000000000000002</v>
      </c>
      <c r="AD145" s="4">
        <f>Y145*(_xlfn.XLOOKUP(X145,'DB micronutrienti'!B:B,'DB micronutrienti'!H:H,0,0))</f>
        <v>10.200000000000001</v>
      </c>
      <c r="AE145" s="4">
        <f>Y145*(_xlfn.XLOOKUP(X145,'DB micronutrienti'!B:B,'DB micronutrienti'!I:I,0,0))</f>
        <v>1.2000000000000002</v>
      </c>
      <c r="AF145" s="4">
        <f>Y145*(_xlfn.XLOOKUP(X145,'DB micronutrienti'!B:B,'DB micronutrienti'!J:J,0,0))</f>
        <v>0.18000000000000002</v>
      </c>
      <c r="AG145" s="265">
        <f>Y145*(_xlfn.XLOOKUP(X145,'DB micronutrienti'!B:B,'DB micronutrienti'!K:K,0,0))</f>
        <v>0</v>
      </c>
    </row>
    <row r="146" spans="11:34" x14ac:dyDescent="0.25">
      <c r="K146" s="213" t="str">
        <f t="shared" ref="K146:K153" si="8">M35</f>
        <v>latte di vacca parzialmente scremato</v>
      </c>
      <c r="L146" s="64">
        <f t="shared" si="6"/>
        <v>1</v>
      </c>
      <c r="M146" s="64">
        <f>L146*(_xlfn.XLOOKUP(K146,'DB micronutrienti'!B:B,'DB micronutrienti'!D:D,0,0))</f>
        <v>0</v>
      </c>
      <c r="N146" s="64">
        <f>L146*(_xlfn.XLOOKUP(K146,'DB micronutrienti'!B:B,'DB micronutrienti'!E:E,0,0))</f>
        <v>0</v>
      </c>
      <c r="O146" s="64">
        <f>L146*(_xlfn.XLOOKUP(K146,'DB micronutrienti'!B:B,'DB micronutrienti'!F:F,0,0))</f>
        <v>0</v>
      </c>
      <c r="P146" s="64">
        <f>L146*(_xlfn.XLOOKUP(K146,'DB micronutrienti'!B:B,'DB micronutrienti'!G:G,0,0))</f>
        <v>0</v>
      </c>
      <c r="Q146" s="64">
        <f>L146*(_xlfn.XLOOKUP(K146,'DB micronutrienti'!B:B,'DB micronutrienti'!H:H,0,0))</f>
        <v>0</v>
      </c>
      <c r="R146" s="64">
        <f>L146*(_xlfn.XLOOKUP(K146,'DB micronutrienti'!B:B,'DB micronutrienti'!I:I,0,0))</f>
        <v>0</v>
      </c>
      <c r="S146" s="64">
        <f>L146*(_xlfn.XLOOKUP(K146,'DB micronutrienti'!B:B,'DB micronutrienti'!J:J,0,0))</f>
        <v>0</v>
      </c>
      <c r="T146" s="214">
        <f>'Bilancio calorico'!L146*(_xlfn.XLOOKUP('Bilancio calorico'!K146,'DB micronutrienti'!B:B,'DB micronutrienti'!K:K,0,0))</f>
        <v>0</v>
      </c>
      <c r="X146" s="219" t="str">
        <f t="shared" ref="X146:Y146" si="9">T35</f>
        <v>latte di vacca parzialmente scremato</v>
      </c>
      <c r="Y146" s="4">
        <f t="shared" si="9"/>
        <v>1</v>
      </c>
      <c r="Z146" s="4">
        <f>Y146*(_xlfn.XLOOKUP(X146,'DB micronutrienti'!B:B,'DB micronutrienti'!D:D,0,0))</f>
        <v>0</v>
      </c>
      <c r="AA146" s="4">
        <f>Y146*(_xlfn.XLOOKUP(X146,'DB micronutrienti'!B:B,'DB micronutrienti'!E:E,0,0))</f>
        <v>0</v>
      </c>
      <c r="AB146" s="4">
        <f>Y146*(_xlfn.XLOOKUP(X146,'DB micronutrienti'!B:B,'DB micronutrienti'!F:F,0,0))</f>
        <v>0</v>
      </c>
      <c r="AC146" s="4">
        <f>Y146*(_xlfn.XLOOKUP(X146,'DB micronutrienti'!B:B,'DB micronutrienti'!G:G,0,0))</f>
        <v>0</v>
      </c>
      <c r="AD146" s="4">
        <f>Y146*(_xlfn.XLOOKUP(X146,'DB micronutrienti'!B:B,'DB micronutrienti'!H:H,0,0))</f>
        <v>0</v>
      </c>
      <c r="AE146" s="4">
        <f>Y146*(_xlfn.XLOOKUP(X146,'DB micronutrienti'!B:B,'DB micronutrienti'!I:I,0,0))</f>
        <v>0</v>
      </c>
      <c r="AF146" s="4">
        <f>Y146*(_xlfn.XLOOKUP(X146,'DB micronutrienti'!B:B,'DB micronutrienti'!J:J,0,0))</f>
        <v>0</v>
      </c>
      <c r="AG146" s="265">
        <f>Y146*(_xlfn.XLOOKUP(X146,'DB micronutrienti'!B:B,'DB micronutrienti'!K:K,0,0))</f>
        <v>0</v>
      </c>
    </row>
    <row r="147" spans="11:34" x14ac:dyDescent="0.25">
      <c r="K147" s="213" t="str">
        <f t="shared" si="8"/>
        <v>albume</v>
      </c>
      <c r="L147" s="64">
        <f t="shared" si="6"/>
        <v>2</v>
      </c>
      <c r="M147" s="64">
        <f>L147*(_xlfn.XLOOKUP(K147,'DB micronutrienti'!B:B,'DB micronutrienti'!D:D,0,0))</f>
        <v>175.2</v>
      </c>
      <c r="N147" s="64">
        <f>L147*(_xlfn.XLOOKUP(K147,'DB micronutrienti'!B:B,'DB micronutrienti'!E:E,0,0))</f>
        <v>0.2</v>
      </c>
      <c r="O147" s="64">
        <f>L147*(_xlfn.XLOOKUP(K147,'DB micronutrienti'!B:B,'DB micronutrienti'!F:F,0,0))</f>
        <v>18</v>
      </c>
      <c r="P147" s="64">
        <f>L147*(_xlfn.XLOOKUP(K147,'DB micronutrienti'!B:B,'DB micronutrienti'!G:G,0,0))</f>
        <v>380</v>
      </c>
      <c r="Q147" s="64">
        <f>L147*(_xlfn.XLOOKUP(K147,'DB micronutrienti'!B:B,'DB micronutrienti'!H:H,0,0))</f>
        <v>300</v>
      </c>
      <c r="R147" s="64">
        <f>L147*(_xlfn.XLOOKUP(K147,'DB micronutrienti'!B:B,'DB micronutrienti'!I:I,0,0))</f>
        <v>30</v>
      </c>
      <c r="S147" s="64">
        <f>L147*(_xlfn.XLOOKUP(K147,'DB micronutrienti'!B:B,'DB micronutrienti'!J:J,0,0))</f>
        <v>0.2</v>
      </c>
      <c r="T147" s="214">
        <f>'Bilancio calorico'!L147*(_xlfn.XLOOKUP('Bilancio calorico'!K147,'DB micronutrienti'!B:B,'DB micronutrienti'!K:K,0,0))</f>
        <v>0</v>
      </c>
      <c r="X147" s="219" t="str">
        <f t="shared" ref="X147:Y147" si="10">T36</f>
        <v>albume</v>
      </c>
      <c r="Y147" s="4">
        <f t="shared" si="10"/>
        <v>2</v>
      </c>
      <c r="Z147" s="4">
        <f>Y147*(_xlfn.XLOOKUP(X147,'DB micronutrienti'!B:B,'DB micronutrienti'!D:D,0,0))</f>
        <v>175.2</v>
      </c>
      <c r="AA147" s="4">
        <f>Y147*(_xlfn.XLOOKUP(X147,'DB micronutrienti'!B:B,'DB micronutrienti'!E:E,0,0))</f>
        <v>0.2</v>
      </c>
      <c r="AB147" s="4">
        <f>Y147*(_xlfn.XLOOKUP(X147,'DB micronutrienti'!B:B,'DB micronutrienti'!F:F,0,0))</f>
        <v>18</v>
      </c>
      <c r="AC147" s="4">
        <f>Y147*(_xlfn.XLOOKUP(X147,'DB micronutrienti'!B:B,'DB micronutrienti'!G:G,0,0))</f>
        <v>380</v>
      </c>
      <c r="AD147" s="4">
        <f>Y147*(_xlfn.XLOOKUP(X147,'DB micronutrienti'!B:B,'DB micronutrienti'!H:H,0,0))</f>
        <v>300</v>
      </c>
      <c r="AE147" s="4">
        <f>Y147*(_xlfn.XLOOKUP(X147,'DB micronutrienti'!B:B,'DB micronutrienti'!I:I,0,0))</f>
        <v>30</v>
      </c>
      <c r="AF147" s="4">
        <f>Y147*(_xlfn.XLOOKUP(X147,'DB micronutrienti'!B:B,'DB micronutrienti'!J:J,0,0))</f>
        <v>0.2</v>
      </c>
      <c r="AG147" s="265">
        <f>Y147*(_xlfn.XLOOKUP(X147,'DB micronutrienti'!B:B,'DB micronutrienti'!K:K,0,0))</f>
        <v>0</v>
      </c>
    </row>
    <row r="148" spans="11:34" x14ac:dyDescent="0.25">
      <c r="K148" s="213" t="str">
        <f t="shared" si="8"/>
        <v>Niente</v>
      </c>
      <c r="L148" s="64">
        <f t="shared" si="6"/>
        <v>0</v>
      </c>
      <c r="M148" s="64">
        <f>L148*(_xlfn.XLOOKUP(K148,'DB micronutrienti'!B:B,'DB micronutrienti'!D:D,0,0))</f>
        <v>0</v>
      </c>
      <c r="N148" s="64">
        <f>L148*(_xlfn.XLOOKUP(K148,'DB micronutrienti'!B:B,'DB micronutrienti'!E:E,0,0))</f>
        <v>0</v>
      </c>
      <c r="O148" s="64">
        <f>L148*(_xlfn.XLOOKUP(K148,'DB micronutrienti'!B:B,'DB micronutrienti'!F:F,0,0))</f>
        <v>0</v>
      </c>
      <c r="P148" s="64">
        <f>L148*(_xlfn.XLOOKUP(K148,'DB micronutrienti'!B:B,'DB micronutrienti'!G:G,0,0))</f>
        <v>0</v>
      </c>
      <c r="Q148" s="64">
        <f>L148*(_xlfn.XLOOKUP(K148,'DB micronutrienti'!B:B,'DB micronutrienti'!H:H,0,0))</f>
        <v>0</v>
      </c>
      <c r="R148" s="64">
        <f>L148*(_xlfn.XLOOKUP(K148,'DB micronutrienti'!B:B,'DB micronutrienti'!I:I,0,0))</f>
        <v>0</v>
      </c>
      <c r="S148" s="64">
        <f>L148*(_xlfn.XLOOKUP(K148,'DB micronutrienti'!B:B,'DB micronutrienti'!J:J,0,0))</f>
        <v>0</v>
      </c>
      <c r="T148" s="214">
        <f>'Bilancio calorico'!L148*(_xlfn.XLOOKUP('Bilancio calorico'!K148,'DB micronutrienti'!B:B,'DB micronutrienti'!K:K,0,0))</f>
        <v>0</v>
      </c>
      <c r="X148" s="219" t="str">
        <f t="shared" ref="X148:Y148" si="11">T37</f>
        <v>cioccolato fondente</v>
      </c>
      <c r="Y148" s="4">
        <f t="shared" si="11"/>
        <v>0.1</v>
      </c>
      <c r="Z148" s="4">
        <f>Y148*(_xlfn.XLOOKUP(X148,'DB micronutrienti'!B:B,'DB micronutrienti'!D:D,0,0))</f>
        <v>0.11000000000000001</v>
      </c>
      <c r="AA148" s="4">
        <f>Y148*(_xlfn.XLOOKUP(X148,'DB micronutrienti'!B:B,'DB micronutrienti'!E:E,0,0))</f>
        <v>0.5</v>
      </c>
      <c r="AB148" s="4">
        <f>Y148*(_xlfn.XLOOKUP(X148,'DB micronutrienti'!B:B,'DB micronutrienti'!F:F,0,0))</f>
        <v>5.1000000000000005</v>
      </c>
      <c r="AC148" s="4">
        <f>Y148*(_xlfn.XLOOKUP(X148,'DB micronutrienti'!B:B,'DB micronutrienti'!G:G,0,0))</f>
        <v>1.1000000000000001</v>
      </c>
      <c r="AD148" s="4">
        <f>Y148*(_xlfn.XLOOKUP(X148,'DB micronutrienti'!B:B,'DB micronutrienti'!H:H,0,0))</f>
        <v>30</v>
      </c>
      <c r="AE148" s="4">
        <f>Y148*(_xlfn.XLOOKUP(X148,'DB micronutrienti'!B:B,'DB micronutrienti'!I:I,0,0))</f>
        <v>18.600000000000001</v>
      </c>
      <c r="AF148" s="4">
        <f>Y148*(_xlfn.XLOOKUP(X148,'DB micronutrienti'!B:B,'DB micronutrienti'!J:J,0,0))</f>
        <v>0.13</v>
      </c>
      <c r="AG148" s="265">
        <f>Y148*(_xlfn.XLOOKUP(X148,'DB micronutrienti'!B:B,'DB micronutrienti'!K:K,0,0))</f>
        <v>0.13999999999999999</v>
      </c>
    </row>
    <row r="149" spans="11:34" x14ac:dyDescent="0.25">
      <c r="K149" s="213" t="str">
        <f t="shared" si="8"/>
        <v>Niente</v>
      </c>
      <c r="L149" s="64">
        <f t="shared" si="6"/>
        <v>0</v>
      </c>
      <c r="M149" s="64">
        <f>L149*(_xlfn.XLOOKUP(K149,'DB micronutrienti'!B:B,'DB micronutrienti'!D:D,0,0))</f>
        <v>0</v>
      </c>
      <c r="N149" s="64">
        <f>L149*(_xlfn.XLOOKUP(K149,'DB micronutrienti'!B:B,'DB micronutrienti'!E:E,0,0))</f>
        <v>0</v>
      </c>
      <c r="O149" s="64">
        <f>L149*(_xlfn.XLOOKUP(K149,'DB micronutrienti'!B:B,'DB micronutrienti'!F:F,0,0))</f>
        <v>0</v>
      </c>
      <c r="P149" s="64">
        <f>L149*(_xlfn.XLOOKUP(K149,'DB micronutrienti'!B:B,'DB micronutrienti'!G:G,0,0))</f>
        <v>0</v>
      </c>
      <c r="Q149" s="64">
        <f>L149*(_xlfn.XLOOKUP(K149,'DB micronutrienti'!B:B,'DB micronutrienti'!H:H,0,0))</f>
        <v>0</v>
      </c>
      <c r="R149" s="64">
        <f>L149*(_xlfn.XLOOKUP(K149,'DB micronutrienti'!B:B,'DB micronutrienti'!I:I,0,0))</f>
        <v>0</v>
      </c>
      <c r="S149" s="64">
        <f>L149*(_xlfn.XLOOKUP(K149,'DB micronutrienti'!B:B,'DB micronutrienti'!J:J,0,0))</f>
        <v>0</v>
      </c>
      <c r="T149" s="214">
        <f>'Bilancio calorico'!L149*(_xlfn.XLOOKUP('Bilancio calorico'!K149,'DB micronutrienti'!B:B,'DB micronutrienti'!K:K,0,0))</f>
        <v>0</v>
      </c>
      <c r="X149" s="219" t="str">
        <f t="shared" ref="X149:Y149" si="12">T38</f>
        <v>Niente</v>
      </c>
      <c r="Y149" s="4">
        <f t="shared" si="12"/>
        <v>0</v>
      </c>
      <c r="Z149" s="4">
        <f>Y149*(_xlfn.XLOOKUP(X149,'DB micronutrienti'!B:B,'DB micronutrienti'!D:D,0,0))</f>
        <v>0</v>
      </c>
      <c r="AA149" s="4">
        <f>Y149*(_xlfn.XLOOKUP(X149,'DB micronutrienti'!B:B,'DB micronutrienti'!E:E,0,0))</f>
        <v>0</v>
      </c>
      <c r="AB149" s="4">
        <f>Y149*(_xlfn.XLOOKUP(X149,'DB micronutrienti'!B:B,'DB micronutrienti'!F:F,0,0))</f>
        <v>0</v>
      </c>
      <c r="AC149" s="4">
        <f>Y149*(_xlfn.XLOOKUP(X149,'DB micronutrienti'!B:B,'DB micronutrienti'!G:G,0,0))</f>
        <v>0</v>
      </c>
      <c r="AD149" s="4">
        <f>Y149*(_xlfn.XLOOKUP(X149,'DB micronutrienti'!B:B,'DB micronutrienti'!H:H,0,0))</f>
        <v>0</v>
      </c>
      <c r="AE149" s="4">
        <f>Y149*(_xlfn.XLOOKUP(X149,'DB micronutrienti'!B:B,'DB micronutrienti'!I:I,0,0))</f>
        <v>0</v>
      </c>
      <c r="AF149" s="4">
        <f>Y149*(_xlfn.XLOOKUP(X149,'DB micronutrienti'!B:B,'DB micronutrienti'!J:J,0,0))</f>
        <v>0</v>
      </c>
      <c r="AG149" s="265">
        <f>Y149*(_xlfn.XLOOKUP(X149,'DB micronutrienti'!B:B,'DB micronutrienti'!K:K,0,0))</f>
        <v>0</v>
      </c>
    </row>
    <row r="150" spans="11:34" x14ac:dyDescent="0.25">
      <c r="K150" s="213" t="str">
        <f t="shared" si="8"/>
        <v>Niente</v>
      </c>
      <c r="L150" s="64">
        <f t="shared" si="6"/>
        <v>0</v>
      </c>
      <c r="M150" s="64">
        <f>L150*(_xlfn.XLOOKUP(K150,'DB micronutrienti'!B:B,'DB micronutrienti'!D:D,0,0))</f>
        <v>0</v>
      </c>
      <c r="N150" s="64">
        <f>L150*(_xlfn.XLOOKUP(K150,'DB micronutrienti'!B:B,'DB micronutrienti'!E:E,0,0))</f>
        <v>0</v>
      </c>
      <c r="O150" s="64">
        <f>L150*(_xlfn.XLOOKUP(K150,'DB micronutrienti'!B:B,'DB micronutrienti'!F:F,0,0))</f>
        <v>0</v>
      </c>
      <c r="P150" s="64">
        <f>L150*(_xlfn.XLOOKUP(K150,'DB micronutrienti'!B:B,'DB micronutrienti'!G:G,0,0))</f>
        <v>0</v>
      </c>
      <c r="Q150" s="64">
        <f>L150*(_xlfn.XLOOKUP(K150,'DB micronutrienti'!B:B,'DB micronutrienti'!H:H,0,0))</f>
        <v>0</v>
      </c>
      <c r="R150" s="64">
        <f>L150*(_xlfn.XLOOKUP(K150,'DB micronutrienti'!B:B,'DB micronutrienti'!I:I,0,0))</f>
        <v>0</v>
      </c>
      <c r="S150" s="64">
        <f>L150*(_xlfn.XLOOKUP(K150,'DB micronutrienti'!B:B,'DB micronutrienti'!J:J,0,0))</f>
        <v>0</v>
      </c>
      <c r="T150" s="214">
        <f>'Bilancio calorico'!L150*(_xlfn.XLOOKUP('Bilancio calorico'!K150,'DB micronutrienti'!B:B,'DB micronutrienti'!K:K,0,0))</f>
        <v>0</v>
      </c>
      <c r="X150" s="219" t="str">
        <f t="shared" ref="X150:Y150" si="13">T39</f>
        <v>Niente</v>
      </c>
      <c r="Y150" s="4">
        <f t="shared" si="13"/>
        <v>0</v>
      </c>
      <c r="Z150" s="4">
        <f>Y150*(_xlfn.XLOOKUP(X150,'DB micronutrienti'!B:B,'DB micronutrienti'!D:D,0,0))</f>
        <v>0</v>
      </c>
      <c r="AA150" s="4">
        <f>Y150*(_xlfn.XLOOKUP(X150,'DB micronutrienti'!B:B,'DB micronutrienti'!E:E,0,0))</f>
        <v>0</v>
      </c>
      <c r="AB150" s="4">
        <f>Y150*(_xlfn.XLOOKUP(X150,'DB micronutrienti'!B:B,'DB micronutrienti'!F:F,0,0))</f>
        <v>0</v>
      </c>
      <c r="AC150" s="4">
        <f>Y150*(_xlfn.XLOOKUP(X150,'DB micronutrienti'!B:B,'DB micronutrienti'!G:G,0,0))</f>
        <v>0</v>
      </c>
      <c r="AD150" s="4">
        <f>Y150*(_xlfn.XLOOKUP(X150,'DB micronutrienti'!B:B,'DB micronutrienti'!H:H,0,0))</f>
        <v>0</v>
      </c>
      <c r="AE150" s="4">
        <f>Y150*(_xlfn.XLOOKUP(X150,'DB micronutrienti'!B:B,'DB micronutrienti'!I:I,0,0))</f>
        <v>0</v>
      </c>
      <c r="AF150" s="4">
        <f>Y150*(_xlfn.XLOOKUP(X150,'DB micronutrienti'!B:B,'DB micronutrienti'!J:J,0,0))</f>
        <v>0</v>
      </c>
      <c r="AG150" s="265">
        <f>Y150*(_xlfn.XLOOKUP(X150,'DB micronutrienti'!B:B,'DB micronutrienti'!K:K,0,0))</f>
        <v>0</v>
      </c>
    </row>
    <row r="151" spans="11:34" x14ac:dyDescent="0.25">
      <c r="K151" s="213" t="str">
        <f t="shared" si="8"/>
        <v>Niente</v>
      </c>
      <c r="L151" s="64">
        <f t="shared" si="6"/>
        <v>0</v>
      </c>
      <c r="M151" s="64">
        <f>L151*(_xlfn.XLOOKUP(K151,'DB micronutrienti'!B:B,'DB micronutrienti'!D:D,0,0))</f>
        <v>0</v>
      </c>
      <c r="N151" s="64">
        <f>L151*(_xlfn.XLOOKUP(K151,'DB micronutrienti'!B:B,'DB micronutrienti'!E:E,0,0))</f>
        <v>0</v>
      </c>
      <c r="O151" s="64">
        <f>L151*(_xlfn.XLOOKUP(K151,'DB micronutrienti'!B:B,'DB micronutrienti'!F:F,0,0))</f>
        <v>0</v>
      </c>
      <c r="P151" s="64">
        <f>L151*(_xlfn.XLOOKUP(K151,'DB micronutrienti'!B:B,'DB micronutrienti'!G:G,0,0))</f>
        <v>0</v>
      </c>
      <c r="Q151" s="64">
        <f>L151*(_xlfn.XLOOKUP(K151,'DB micronutrienti'!B:B,'DB micronutrienti'!H:H,0,0))</f>
        <v>0</v>
      </c>
      <c r="R151" s="64">
        <f>L151*(_xlfn.XLOOKUP(K151,'DB micronutrienti'!B:B,'DB micronutrienti'!I:I,0,0))</f>
        <v>0</v>
      </c>
      <c r="S151" s="64">
        <f>L151*(_xlfn.XLOOKUP(K151,'DB micronutrienti'!B:B,'DB micronutrienti'!J:J,0,0))</f>
        <v>0</v>
      </c>
      <c r="T151" s="214">
        <f>'Bilancio calorico'!L151*(_xlfn.XLOOKUP('Bilancio calorico'!K151,'DB micronutrienti'!B:B,'DB micronutrienti'!K:K,0,0))</f>
        <v>0</v>
      </c>
      <c r="X151" s="219" t="str">
        <f t="shared" ref="X151:Y151" si="14">T40</f>
        <v>Niente</v>
      </c>
      <c r="Y151" s="4">
        <f t="shared" si="14"/>
        <v>0</v>
      </c>
      <c r="Z151" s="4">
        <f>Y151*(_xlfn.XLOOKUP(X151,'DB micronutrienti'!B:B,'DB micronutrienti'!D:D,0,0))</f>
        <v>0</v>
      </c>
      <c r="AA151" s="4">
        <f>Y151*(_xlfn.XLOOKUP(X151,'DB micronutrienti'!B:B,'DB micronutrienti'!E:E,0,0))</f>
        <v>0</v>
      </c>
      <c r="AB151" s="4">
        <f>Y151*(_xlfn.XLOOKUP(X151,'DB micronutrienti'!B:B,'DB micronutrienti'!F:F,0,0))</f>
        <v>0</v>
      </c>
      <c r="AC151" s="4">
        <f>Y151*(_xlfn.XLOOKUP(X151,'DB micronutrienti'!B:B,'DB micronutrienti'!G:G,0,0))</f>
        <v>0</v>
      </c>
      <c r="AD151" s="4">
        <f>Y151*(_xlfn.XLOOKUP(X151,'DB micronutrienti'!B:B,'DB micronutrienti'!H:H,0,0))</f>
        <v>0</v>
      </c>
      <c r="AE151" s="4">
        <f>Y151*(_xlfn.XLOOKUP(X151,'DB micronutrienti'!B:B,'DB micronutrienti'!I:I,0,0))</f>
        <v>0</v>
      </c>
      <c r="AF151" s="4">
        <f>Y151*(_xlfn.XLOOKUP(X151,'DB micronutrienti'!B:B,'DB micronutrienti'!J:J,0,0))</f>
        <v>0</v>
      </c>
      <c r="AG151" s="265">
        <f>Y151*(_xlfn.XLOOKUP(X151,'DB micronutrienti'!B:B,'DB micronutrienti'!K:K,0,0))</f>
        <v>0</v>
      </c>
    </row>
    <row r="152" spans="11:34" x14ac:dyDescent="0.25">
      <c r="K152" s="213" t="str">
        <f t="shared" si="8"/>
        <v>Niente</v>
      </c>
      <c r="L152" s="64">
        <f t="shared" si="6"/>
        <v>0</v>
      </c>
      <c r="M152" s="64">
        <f>L152*(_xlfn.XLOOKUP(K152,'DB micronutrienti'!B:B,'DB micronutrienti'!D:D,0,0))</f>
        <v>0</v>
      </c>
      <c r="N152" s="64">
        <f>L152*(_xlfn.XLOOKUP(K152,'DB micronutrienti'!B:B,'DB micronutrienti'!E:E,0,0))</f>
        <v>0</v>
      </c>
      <c r="O152" s="64">
        <f>L152*(_xlfn.XLOOKUP(K152,'DB micronutrienti'!B:B,'DB micronutrienti'!F:F,0,0))</f>
        <v>0</v>
      </c>
      <c r="P152" s="64">
        <f>L152*(_xlfn.XLOOKUP(K152,'DB micronutrienti'!B:B,'DB micronutrienti'!G:G,0,0))</f>
        <v>0</v>
      </c>
      <c r="Q152" s="64">
        <f>L152*(_xlfn.XLOOKUP(K152,'DB micronutrienti'!B:B,'DB micronutrienti'!H:H,0,0))</f>
        <v>0</v>
      </c>
      <c r="R152" s="64">
        <f>L152*(_xlfn.XLOOKUP(K152,'DB micronutrienti'!B:B,'DB micronutrienti'!I:I,0,0))</f>
        <v>0</v>
      </c>
      <c r="S152" s="64">
        <f>L152*(_xlfn.XLOOKUP(K152,'DB micronutrienti'!B:B,'DB micronutrienti'!J:J,0,0))</f>
        <v>0</v>
      </c>
      <c r="T152" s="214">
        <f>'Bilancio calorico'!L152*(_xlfn.XLOOKUP('Bilancio calorico'!K152,'DB micronutrienti'!B:B,'DB micronutrienti'!K:K,0,0))</f>
        <v>0</v>
      </c>
      <c r="X152" s="219" t="str">
        <f t="shared" ref="X152:Y152" si="15">T41</f>
        <v>Niente</v>
      </c>
      <c r="Y152" s="4">
        <f t="shared" si="15"/>
        <v>0</v>
      </c>
      <c r="Z152" s="4">
        <f>Y152*(_xlfn.XLOOKUP(X152,'DB micronutrienti'!B:B,'DB micronutrienti'!D:D,0,0))</f>
        <v>0</v>
      </c>
      <c r="AA152" s="4">
        <f>Y152*(_xlfn.XLOOKUP(X152,'DB micronutrienti'!B:B,'DB micronutrienti'!E:E,0,0))</f>
        <v>0</v>
      </c>
      <c r="AB152" s="4">
        <f>Y152*(_xlfn.XLOOKUP(X152,'DB micronutrienti'!B:B,'DB micronutrienti'!F:F,0,0))</f>
        <v>0</v>
      </c>
      <c r="AC152" s="4">
        <f>Y152*(_xlfn.XLOOKUP(X152,'DB micronutrienti'!B:B,'DB micronutrienti'!G:G,0,0))</f>
        <v>0</v>
      </c>
      <c r="AD152" s="4">
        <f>Y152*(_xlfn.XLOOKUP(X152,'DB micronutrienti'!B:B,'DB micronutrienti'!H:H,0,0))</f>
        <v>0</v>
      </c>
      <c r="AE152" s="4">
        <f>Y152*(_xlfn.XLOOKUP(X152,'DB micronutrienti'!B:B,'DB micronutrienti'!I:I,0,0))</f>
        <v>0</v>
      </c>
      <c r="AF152" s="4">
        <f>Y152*(_xlfn.XLOOKUP(X152,'DB micronutrienti'!B:B,'DB micronutrienti'!J:J,0,0))</f>
        <v>0</v>
      </c>
      <c r="AG152" s="265">
        <f>Y152*(_xlfn.XLOOKUP(X152,'DB micronutrienti'!B:B,'DB micronutrienti'!K:K,0,0))</f>
        <v>0</v>
      </c>
    </row>
    <row r="153" spans="11:34" x14ac:dyDescent="0.25">
      <c r="K153" s="213" t="str">
        <f t="shared" si="8"/>
        <v>Niente</v>
      </c>
      <c r="L153" s="64">
        <f t="shared" si="6"/>
        <v>0</v>
      </c>
      <c r="M153" s="64">
        <f>L153*(_xlfn.XLOOKUP(K153,'DB micronutrienti'!B:B,'DB micronutrienti'!D:D,0,0))</f>
        <v>0</v>
      </c>
      <c r="N153" s="64">
        <f>L153*(_xlfn.XLOOKUP(K153,'DB micronutrienti'!B:B,'DB micronutrienti'!E:E,0,0))</f>
        <v>0</v>
      </c>
      <c r="O153" s="64">
        <f>L153*(_xlfn.XLOOKUP(K153,'DB micronutrienti'!B:B,'DB micronutrienti'!F:F,0,0))</f>
        <v>0</v>
      </c>
      <c r="P153" s="64">
        <f>L153*(_xlfn.XLOOKUP(K153,'DB micronutrienti'!B:B,'DB micronutrienti'!G:G,0,0))</f>
        <v>0</v>
      </c>
      <c r="Q153" s="64">
        <f>L153*(_xlfn.XLOOKUP(K153,'DB micronutrienti'!B:B,'DB micronutrienti'!H:H,0,0))</f>
        <v>0</v>
      </c>
      <c r="R153" s="64">
        <f>L153*(_xlfn.XLOOKUP(K153,'DB micronutrienti'!B:B,'DB micronutrienti'!I:I,0,0))</f>
        <v>0</v>
      </c>
      <c r="S153" s="64">
        <f>L153*(_xlfn.XLOOKUP(K153,'DB micronutrienti'!B:B,'DB micronutrienti'!J:J,0,0))</f>
        <v>0</v>
      </c>
      <c r="T153" s="214">
        <f>'Bilancio calorico'!L153*(_xlfn.XLOOKUP('Bilancio calorico'!K153,'DB micronutrienti'!B:B,'DB micronutrienti'!K:K,0,0))</f>
        <v>0</v>
      </c>
      <c r="X153" s="219" t="str">
        <f t="shared" ref="X153:Y153" si="16">T42</f>
        <v>Niente</v>
      </c>
      <c r="Y153" s="4">
        <f t="shared" si="16"/>
        <v>0</v>
      </c>
      <c r="Z153" s="4">
        <f>Y153*(_xlfn.XLOOKUP(X153,'DB micronutrienti'!B:B,'DB micronutrienti'!D:D,0,0))</f>
        <v>0</v>
      </c>
      <c r="AA153" s="4">
        <f>Y153*(_xlfn.XLOOKUP(X153,'DB micronutrienti'!B:B,'DB micronutrienti'!E:E,0,0))</f>
        <v>0</v>
      </c>
      <c r="AB153" s="4">
        <f>Y153*(_xlfn.XLOOKUP(X153,'DB micronutrienti'!B:B,'DB micronutrienti'!F:F,0,0))</f>
        <v>0</v>
      </c>
      <c r="AC153" s="4">
        <f>Y153*(_xlfn.XLOOKUP(X153,'DB micronutrienti'!B:B,'DB micronutrienti'!G:G,0,0))</f>
        <v>0</v>
      </c>
      <c r="AD153" s="4">
        <f>Y153*(_xlfn.XLOOKUP(X153,'DB micronutrienti'!B:B,'DB micronutrienti'!H:H,0,0))</f>
        <v>0</v>
      </c>
      <c r="AE153" s="4">
        <f>Y153*(_xlfn.XLOOKUP(X153,'DB micronutrienti'!B:B,'DB micronutrienti'!I:I,0,0))</f>
        <v>0</v>
      </c>
      <c r="AF153" s="4">
        <f>Y153*(_xlfn.XLOOKUP(X153,'DB micronutrienti'!B:B,'DB micronutrienti'!J:J,0,0))</f>
        <v>0</v>
      </c>
      <c r="AG153" s="265">
        <f>Y153*(_xlfn.XLOOKUP(X153,'DB micronutrienti'!B:B,'DB micronutrienti'!K:K,0,0))</f>
        <v>0</v>
      </c>
    </row>
    <row r="154" spans="11:34" ht="16.5" thickBot="1" x14ac:dyDescent="0.3">
      <c r="K154" s="215" t="s">
        <v>891</v>
      </c>
      <c r="L154" s="63"/>
      <c r="M154" s="64">
        <f>SUM(M144:M153)</f>
        <v>224.54999999999998</v>
      </c>
      <c r="N154" s="63">
        <f>SUM(N144:N153)</f>
        <v>3.4250000000000003</v>
      </c>
      <c r="O154" s="63">
        <f>SUM(O144:O153)</f>
        <v>50.25</v>
      </c>
      <c r="P154" s="63">
        <f t="shared" ref="P154:T154" si="17">SUM(P144:P153)</f>
        <v>1069.7</v>
      </c>
      <c r="Q154" s="63">
        <f t="shared" si="17"/>
        <v>572.70000000000005</v>
      </c>
      <c r="R154" s="63">
        <f t="shared" si="17"/>
        <v>256.2</v>
      </c>
      <c r="S154" s="63">
        <f t="shared" si="17"/>
        <v>2.3800000000000003</v>
      </c>
      <c r="T154" s="216">
        <f t="shared" si="17"/>
        <v>7.125</v>
      </c>
      <c r="U154" s="1"/>
      <c r="X154" s="220" t="s">
        <v>891</v>
      </c>
      <c r="Y154" s="270"/>
      <c r="Z154" s="271">
        <f>SUM(Z144:Z153)</f>
        <v>206.36</v>
      </c>
      <c r="AA154" s="270">
        <f>SUM(AA144:AA153)</f>
        <v>2.6750000000000003</v>
      </c>
      <c r="AB154" s="270">
        <f>SUM(AB144:AB153)</f>
        <v>42.85</v>
      </c>
      <c r="AC154" s="270">
        <f t="shared" ref="AC154" si="18">SUM(AC144:AC153)</f>
        <v>795.80000000000007</v>
      </c>
      <c r="AD154" s="270">
        <f t="shared" ref="AD154" si="19">SUM(AD144:AD153)</f>
        <v>497.7</v>
      </c>
      <c r="AE154" s="270">
        <f t="shared" ref="AE154" si="20">SUM(AE144:AE153)</f>
        <v>184.79999999999998</v>
      </c>
      <c r="AF154" s="270">
        <f t="shared" ref="AF154" si="21">SUM(AF144:AF153)</f>
        <v>1.71</v>
      </c>
      <c r="AG154" s="272">
        <f t="shared" ref="AG154" si="22">SUM(AG144:AG153)</f>
        <v>4.415</v>
      </c>
      <c r="AH154" s="1"/>
    </row>
    <row r="155" spans="11:34" x14ac:dyDescent="0.25">
      <c r="K155" s="217" t="s">
        <v>886</v>
      </c>
      <c r="L155" s="203"/>
      <c r="M155" s="203"/>
      <c r="N155" s="203"/>
      <c r="O155" s="203"/>
      <c r="P155" s="203"/>
      <c r="Q155" s="203"/>
      <c r="R155" s="203"/>
      <c r="S155" s="203"/>
      <c r="T155" s="218"/>
      <c r="U155" s="13"/>
      <c r="X155" s="217" t="s">
        <v>886</v>
      </c>
      <c r="Y155" s="203"/>
      <c r="Z155" s="203"/>
      <c r="AA155" s="203"/>
      <c r="AB155" s="203"/>
      <c r="AC155" s="203"/>
      <c r="AD155" s="203"/>
      <c r="AE155" s="203"/>
      <c r="AF155" s="203"/>
      <c r="AG155" s="218"/>
      <c r="AH155" s="13"/>
    </row>
    <row r="156" spans="11:34" x14ac:dyDescent="0.25">
      <c r="K156" s="263" t="s">
        <v>47</v>
      </c>
      <c r="L156" s="1" t="s">
        <v>892</v>
      </c>
      <c r="M156" s="254" t="s">
        <v>2453</v>
      </c>
      <c r="N156" s="255" t="s">
        <v>2454</v>
      </c>
      <c r="O156" s="256" t="s">
        <v>2457</v>
      </c>
      <c r="P156" s="257" t="s">
        <v>2455</v>
      </c>
      <c r="Q156" s="258" t="s">
        <v>2458</v>
      </c>
      <c r="R156" s="259" t="s">
        <v>2459</v>
      </c>
      <c r="S156" s="260" t="s">
        <v>2460</v>
      </c>
      <c r="T156" s="261" t="s">
        <v>2461</v>
      </c>
      <c r="U156" s="1"/>
      <c r="X156" s="263" t="s">
        <v>47</v>
      </c>
      <c r="Y156" s="1" t="s">
        <v>892</v>
      </c>
      <c r="Z156" s="254" t="s">
        <v>2453</v>
      </c>
      <c r="AA156" s="255" t="s">
        <v>2454</v>
      </c>
      <c r="AB156" s="256" t="s">
        <v>2457</v>
      </c>
      <c r="AC156" s="257" t="s">
        <v>2455</v>
      </c>
      <c r="AD156" s="258" t="s">
        <v>2458</v>
      </c>
      <c r="AE156" s="259" t="s">
        <v>2459</v>
      </c>
      <c r="AF156" s="260" t="s">
        <v>2460</v>
      </c>
      <c r="AG156" s="261" t="s">
        <v>2461</v>
      </c>
      <c r="AH156" s="1"/>
    </row>
    <row r="157" spans="11:34" x14ac:dyDescent="0.25">
      <c r="K157" s="213" t="str">
        <f>M46</f>
        <v>mandorle dolci</v>
      </c>
      <c r="L157" s="64">
        <f>N46</f>
        <v>0.1</v>
      </c>
      <c r="M157" s="64">
        <f>L157*(_xlfn.XLOOKUP(K157,'DB micronutrienti'!B:B,'DB micronutrienti'!D:D,0,0))</f>
        <v>1.17</v>
      </c>
      <c r="N157" s="64">
        <f>L157*(_xlfn.XLOOKUP(K157,'DB micronutrienti'!B:B,'DB micronutrienti'!E:E,0,0))</f>
        <v>0.45999999999999996</v>
      </c>
      <c r="O157" s="64">
        <f>L157*(_xlfn.XLOOKUP(K157,'DB micronutrienti'!B:B,'DB micronutrienti'!F:F,0,0))</f>
        <v>23.6</v>
      </c>
      <c r="P157" s="64">
        <f>L157*(_xlfn.XLOOKUP(K157,'DB micronutrienti'!B:B,'DB micronutrienti'!G:G,0,0))</f>
        <v>0.60000000000000009</v>
      </c>
      <c r="Q157" s="64">
        <f>L157*(_xlfn.XLOOKUP(K157,'DB micronutrienti'!B:B,'DB micronutrienti'!H:H,0,0))</f>
        <v>86</v>
      </c>
      <c r="R157" s="64">
        <f>L157*(_xlfn.XLOOKUP(K157,'DB micronutrienti'!B:B,'DB micronutrienti'!I:I,0,0))</f>
        <v>50.800000000000004</v>
      </c>
      <c r="S157" s="64">
        <f>L157*(_xlfn.XLOOKUP(K157,'DB micronutrienti'!B:B,'DB micronutrienti'!J:J,0,0))</f>
        <v>0.31000000000000005</v>
      </c>
      <c r="T157" s="214">
        <f>'Bilancio calorico'!L157*(_xlfn.XLOOKUP('Bilancio calorico'!K157,'DB micronutrienti'!B:B,'DB micronutrienti'!K:K,0,0))</f>
        <v>1.4300000000000002</v>
      </c>
      <c r="X157" s="219" t="str">
        <f>T46</f>
        <v>mandorle dolci</v>
      </c>
      <c r="Y157" s="4">
        <f>U46</f>
        <v>0.1</v>
      </c>
      <c r="Z157" s="4">
        <f>Y157*(_xlfn.XLOOKUP(X157,'DB micronutrienti'!B:B,'DB micronutrienti'!D:D,0,0))</f>
        <v>1.17</v>
      </c>
      <c r="AA157" s="4">
        <f>Y157*(_xlfn.XLOOKUP(X157,'DB micronutrienti'!B:B,'DB micronutrienti'!E:E,0,0))</f>
        <v>0.45999999999999996</v>
      </c>
      <c r="AB157" s="4">
        <f>Y157*(_xlfn.XLOOKUP(X157,'DB micronutrienti'!B:B,'DB micronutrienti'!F:F,0,0))</f>
        <v>23.6</v>
      </c>
      <c r="AC157" s="4">
        <f>Y157*(_xlfn.XLOOKUP(X157,'DB micronutrienti'!B:B,'DB micronutrienti'!G:G,0,0))</f>
        <v>0.60000000000000009</v>
      </c>
      <c r="AD157" s="4">
        <f>Y157*(_xlfn.XLOOKUP(X157,'DB micronutrienti'!B:B,'DB micronutrienti'!H:H,0,0))</f>
        <v>86</v>
      </c>
      <c r="AE157" s="4">
        <f>Y157*(_xlfn.XLOOKUP(X157,'DB micronutrienti'!B:B,'DB micronutrienti'!I:I,0,0))</f>
        <v>50.800000000000004</v>
      </c>
      <c r="AF157" s="4">
        <f>Y157*(_xlfn.XLOOKUP(X157,'DB micronutrienti'!B:B,'DB micronutrienti'!J:J,0,0))</f>
        <v>0.31000000000000005</v>
      </c>
      <c r="AG157" s="265">
        <f>Y157*(_xlfn.XLOOKUP(X157,'DB micronutrienti'!B:B,'DB micronutrienti'!K:K,0,0))</f>
        <v>1.4300000000000002</v>
      </c>
    </row>
    <row r="158" spans="11:34" x14ac:dyDescent="0.25">
      <c r="K158" s="213" t="str">
        <f t="shared" ref="K158:K166" si="23">M47</f>
        <v>pane integrale</v>
      </c>
      <c r="L158" s="64">
        <f t="shared" ref="L158:L166" si="24">N47</f>
        <v>1</v>
      </c>
      <c r="M158" s="64">
        <f>L158*(_xlfn.XLOOKUP(K158,'DB micronutrienti'!B:B,'DB micronutrienti'!D:D,0,0))</f>
        <v>36.6</v>
      </c>
      <c r="N158" s="64">
        <f>L158*(_xlfn.XLOOKUP(K158,'DB micronutrienti'!B:B,'DB micronutrienti'!E:E,0,0))</f>
        <v>2.5</v>
      </c>
      <c r="O158" s="64">
        <f>L158*(_xlfn.XLOOKUP(K158,'DB micronutrienti'!B:B,'DB micronutrienti'!F:F,0,0))</f>
        <v>25</v>
      </c>
      <c r="P158" s="64">
        <f>L158*(_xlfn.XLOOKUP(K158,'DB micronutrienti'!B:B,'DB micronutrienti'!G:G,0,0))</f>
        <v>550</v>
      </c>
      <c r="Q158" s="64">
        <f>L158*(_xlfn.XLOOKUP(K158,'DB micronutrienti'!B:B,'DB micronutrienti'!H:H,0,0))</f>
        <v>210</v>
      </c>
      <c r="R158" s="64">
        <f>L158*(_xlfn.XLOOKUP(K158,'DB micronutrienti'!B:B,'DB micronutrienti'!I:I,0,0))</f>
        <v>180</v>
      </c>
      <c r="S158" s="64">
        <f>L158*(_xlfn.XLOOKUP(K158,'DB micronutrienti'!B:B,'DB micronutrienti'!J:J,0,0))</f>
        <v>1.6</v>
      </c>
      <c r="T158" s="214">
        <f>'Bilancio calorico'!L158*(_xlfn.XLOOKUP('Bilancio calorico'!K158,'DB micronutrienti'!B:B,'DB micronutrienti'!K:K,0,0))</f>
        <v>5.7</v>
      </c>
      <c r="X158" s="219" t="str">
        <f t="shared" ref="X158:Y158" si="25">T47</f>
        <v>pane integrale</v>
      </c>
      <c r="Y158" s="4">
        <f t="shared" si="25"/>
        <v>1</v>
      </c>
      <c r="Z158" s="4">
        <f>Y158*(_xlfn.XLOOKUP(X158,'DB micronutrienti'!B:B,'DB micronutrienti'!D:D,0,0))</f>
        <v>36.6</v>
      </c>
      <c r="AA158" s="4">
        <f>Y158*(_xlfn.XLOOKUP(X158,'DB micronutrienti'!B:B,'DB micronutrienti'!E:E,0,0))</f>
        <v>2.5</v>
      </c>
      <c r="AB158" s="4">
        <f>Y158*(_xlfn.XLOOKUP(X158,'DB micronutrienti'!B:B,'DB micronutrienti'!F:F,0,0))</f>
        <v>25</v>
      </c>
      <c r="AC158" s="4">
        <f>Y158*(_xlfn.XLOOKUP(X158,'DB micronutrienti'!B:B,'DB micronutrienti'!G:G,0,0))</f>
        <v>550</v>
      </c>
      <c r="AD158" s="4">
        <f>Y158*(_xlfn.XLOOKUP(X158,'DB micronutrienti'!B:B,'DB micronutrienti'!H:H,0,0))</f>
        <v>210</v>
      </c>
      <c r="AE158" s="4">
        <f>Y158*(_xlfn.XLOOKUP(X158,'DB micronutrienti'!B:B,'DB micronutrienti'!I:I,0,0))</f>
        <v>180</v>
      </c>
      <c r="AF158" s="4">
        <f>Y158*(_xlfn.XLOOKUP(X158,'DB micronutrienti'!B:B,'DB micronutrienti'!J:J,0,0))</f>
        <v>1.6</v>
      </c>
      <c r="AG158" s="265">
        <f>Y158*(_xlfn.XLOOKUP(X158,'DB micronutrienti'!B:B,'DB micronutrienti'!K:K,0,0))</f>
        <v>5.7</v>
      </c>
    </row>
    <row r="159" spans="11:34" x14ac:dyDescent="0.25">
      <c r="K159" s="213" t="str">
        <f t="shared" si="23"/>
        <v>Affettato di manzo</v>
      </c>
      <c r="L159" s="64">
        <f t="shared" si="24"/>
        <v>0.5</v>
      </c>
      <c r="M159" s="64">
        <f>L159*(_xlfn.XLOOKUP(K159,'DB micronutrienti'!B:B,'DB micronutrienti'!D:D,0,0))</f>
        <v>0</v>
      </c>
      <c r="N159" s="64">
        <f>L159*(_xlfn.XLOOKUP(K159,'DB micronutrienti'!B:B,'DB micronutrienti'!E:E,0,0))</f>
        <v>0</v>
      </c>
      <c r="O159" s="64">
        <f>L159*(_xlfn.XLOOKUP(K159,'DB micronutrienti'!B:B,'DB micronutrienti'!F:F,0,0))</f>
        <v>0</v>
      </c>
      <c r="P159" s="64">
        <f>L159*(_xlfn.XLOOKUP(K159,'DB micronutrienti'!B:B,'DB micronutrienti'!G:G,0,0))</f>
        <v>0</v>
      </c>
      <c r="Q159" s="64">
        <f>L159*(_xlfn.XLOOKUP(K159,'DB micronutrienti'!B:B,'DB micronutrienti'!H:H,0,0))</f>
        <v>0</v>
      </c>
      <c r="R159" s="64">
        <f>L159*(_xlfn.XLOOKUP(K159,'DB micronutrienti'!B:B,'DB micronutrienti'!I:I,0,0))</f>
        <v>0</v>
      </c>
      <c r="S159" s="64">
        <f>L159*(_xlfn.XLOOKUP(K159,'DB micronutrienti'!B:B,'DB micronutrienti'!J:J,0,0))</f>
        <v>0</v>
      </c>
      <c r="T159" s="214">
        <f>'Bilancio calorico'!L159*(_xlfn.XLOOKUP('Bilancio calorico'!K159,'DB micronutrienti'!B:B,'DB micronutrienti'!K:K,0,0))</f>
        <v>0</v>
      </c>
      <c r="X159" s="219" t="str">
        <f t="shared" ref="X159:Y159" si="26">T48</f>
        <v>Affettato di manzo</v>
      </c>
      <c r="Y159" s="4">
        <f t="shared" si="26"/>
        <v>0.5</v>
      </c>
      <c r="Z159" s="4">
        <f>Y159*(_xlfn.XLOOKUP(X159,'DB micronutrienti'!B:B,'DB micronutrienti'!D:D,0,0))</f>
        <v>0</v>
      </c>
      <c r="AA159" s="4">
        <f>Y159*(_xlfn.XLOOKUP(X159,'DB micronutrienti'!B:B,'DB micronutrienti'!E:E,0,0))</f>
        <v>0</v>
      </c>
      <c r="AB159" s="4">
        <f>Y159*(_xlfn.XLOOKUP(X159,'DB micronutrienti'!B:B,'DB micronutrienti'!F:F,0,0))</f>
        <v>0</v>
      </c>
      <c r="AC159" s="4">
        <f>Y159*(_xlfn.XLOOKUP(X159,'DB micronutrienti'!B:B,'DB micronutrienti'!G:G,0,0))</f>
        <v>0</v>
      </c>
      <c r="AD159" s="4">
        <f>Y159*(_xlfn.XLOOKUP(X159,'DB micronutrienti'!B:B,'DB micronutrienti'!H:H,0,0))</f>
        <v>0</v>
      </c>
      <c r="AE159" s="4">
        <f>Y159*(_xlfn.XLOOKUP(X159,'DB micronutrienti'!B:B,'DB micronutrienti'!I:I,0,0))</f>
        <v>0</v>
      </c>
      <c r="AF159" s="4">
        <f>Y159*(_xlfn.XLOOKUP(X159,'DB micronutrienti'!B:B,'DB micronutrienti'!J:J,0,0))</f>
        <v>0</v>
      </c>
      <c r="AG159" s="265">
        <f>Y159*(_xlfn.XLOOKUP(X159,'DB micronutrienti'!B:B,'DB micronutrienti'!K:K,0,0))</f>
        <v>0</v>
      </c>
    </row>
    <row r="160" spans="11:34" x14ac:dyDescent="0.25">
      <c r="K160" s="213" t="str">
        <f t="shared" si="23"/>
        <v>Niente</v>
      </c>
      <c r="L160" s="64">
        <f t="shared" si="24"/>
        <v>0</v>
      </c>
      <c r="M160" s="64">
        <f>L160*(_xlfn.XLOOKUP(K160,'DB micronutrienti'!B:B,'DB micronutrienti'!D:D,0,0))</f>
        <v>0</v>
      </c>
      <c r="N160" s="64">
        <f>L160*(_xlfn.XLOOKUP(K160,'DB micronutrienti'!B:B,'DB micronutrienti'!E:E,0,0))</f>
        <v>0</v>
      </c>
      <c r="O160" s="64">
        <f>L160*(_xlfn.XLOOKUP(K160,'DB micronutrienti'!B:B,'DB micronutrienti'!F:F,0,0))</f>
        <v>0</v>
      </c>
      <c r="P160" s="64">
        <f>L160*(_xlfn.XLOOKUP(K160,'DB micronutrienti'!B:B,'DB micronutrienti'!G:G,0,0))</f>
        <v>0</v>
      </c>
      <c r="Q160" s="64">
        <f>L160*(_xlfn.XLOOKUP(K160,'DB micronutrienti'!B:B,'DB micronutrienti'!H:H,0,0))</f>
        <v>0</v>
      </c>
      <c r="R160" s="64">
        <f>L160*(_xlfn.XLOOKUP(K160,'DB micronutrienti'!B:B,'DB micronutrienti'!I:I,0,0))</f>
        <v>0</v>
      </c>
      <c r="S160" s="64">
        <f>L160*(_xlfn.XLOOKUP(K160,'DB micronutrienti'!B:B,'DB micronutrienti'!J:J,0,0))</f>
        <v>0</v>
      </c>
      <c r="T160" s="214">
        <f>'Bilancio calorico'!L160*(_xlfn.XLOOKUP('Bilancio calorico'!K160,'DB micronutrienti'!B:B,'DB micronutrienti'!K:K,0,0))</f>
        <v>0</v>
      </c>
      <c r="X160" s="219" t="str">
        <f t="shared" ref="X160:Y160" si="27">T49</f>
        <v>cioccolato fondente</v>
      </c>
      <c r="Y160" s="4">
        <f t="shared" si="27"/>
        <v>0.1</v>
      </c>
      <c r="Z160" s="4">
        <f>Y160*(_xlfn.XLOOKUP(X160,'DB micronutrienti'!B:B,'DB micronutrienti'!D:D,0,0))</f>
        <v>0.11000000000000001</v>
      </c>
      <c r="AA160" s="4">
        <f>Y160*(_xlfn.XLOOKUP(X160,'DB micronutrienti'!B:B,'DB micronutrienti'!E:E,0,0))</f>
        <v>0.5</v>
      </c>
      <c r="AB160" s="4">
        <f>Y160*(_xlfn.XLOOKUP(X160,'DB micronutrienti'!B:B,'DB micronutrienti'!F:F,0,0))</f>
        <v>5.1000000000000005</v>
      </c>
      <c r="AC160" s="4">
        <f>Y160*(_xlfn.XLOOKUP(X160,'DB micronutrienti'!B:B,'DB micronutrienti'!G:G,0,0))</f>
        <v>1.1000000000000001</v>
      </c>
      <c r="AD160" s="4">
        <f>Y160*(_xlfn.XLOOKUP(X160,'DB micronutrienti'!B:B,'DB micronutrienti'!H:H,0,0))</f>
        <v>30</v>
      </c>
      <c r="AE160" s="4">
        <f>Y160*(_xlfn.XLOOKUP(X160,'DB micronutrienti'!B:B,'DB micronutrienti'!I:I,0,0))</f>
        <v>18.600000000000001</v>
      </c>
      <c r="AF160" s="4">
        <f>Y160*(_xlfn.XLOOKUP(X160,'DB micronutrienti'!B:B,'DB micronutrienti'!J:J,0,0))</f>
        <v>0.13</v>
      </c>
      <c r="AG160" s="265">
        <f>Y160*(_xlfn.XLOOKUP(X160,'DB micronutrienti'!B:B,'DB micronutrienti'!K:K,0,0))</f>
        <v>0.13999999999999999</v>
      </c>
    </row>
    <row r="161" spans="11:34" x14ac:dyDescent="0.25">
      <c r="K161" s="213" t="str">
        <f t="shared" si="23"/>
        <v>Niente</v>
      </c>
      <c r="L161" s="64">
        <f t="shared" si="24"/>
        <v>0</v>
      </c>
      <c r="M161" s="64">
        <f>L161*(_xlfn.XLOOKUP(K161,'DB micronutrienti'!B:B,'DB micronutrienti'!D:D,0,0))</f>
        <v>0</v>
      </c>
      <c r="N161" s="64">
        <f>L161*(_xlfn.XLOOKUP(K161,'DB micronutrienti'!B:B,'DB micronutrienti'!E:E,0,0))</f>
        <v>0</v>
      </c>
      <c r="O161" s="64">
        <f>L161*(_xlfn.XLOOKUP(K161,'DB micronutrienti'!B:B,'DB micronutrienti'!F:F,0,0))</f>
        <v>0</v>
      </c>
      <c r="P161" s="64">
        <f>L161*(_xlfn.XLOOKUP(K161,'DB micronutrienti'!B:B,'DB micronutrienti'!G:G,0,0))</f>
        <v>0</v>
      </c>
      <c r="Q161" s="64">
        <f>L161*(_xlfn.XLOOKUP(K161,'DB micronutrienti'!B:B,'DB micronutrienti'!H:H,0,0))</f>
        <v>0</v>
      </c>
      <c r="R161" s="64">
        <f>L161*(_xlfn.XLOOKUP(K161,'DB micronutrienti'!B:B,'DB micronutrienti'!I:I,0,0))</f>
        <v>0</v>
      </c>
      <c r="S161" s="64">
        <f>L161*(_xlfn.XLOOKUP(K161,'DB micronutrienti'!B:B,'DB micronutrienti'!J:J,0,0))</f>
        <v>0</v>
      </c>
      <c r="T161" s="214">
        <f>'Bilancio calorico'!L161*(_xlfn.XLOOKUP('Bilancio calorico'!K161,'DB micronutrienti'!B:B,'DB micronutrienti'!K:K,0,0))</f>
        <v>0</v>
      </c>
      <c r="X161" s="219" t="str">
        <f t="shared" ref="X161:Y161" si="28">T50</f>
        <v>Niente</v>
      </c>
      <c r="Y161" s="4">
        <f t="shared" si="28"/>
        <v>0</v>
      </c>
      <c r="Z161" s="4">
        <f>Y161*(_xlfn.XLOOKUP(X161,'DB micronutrienti'!B:B,'DB micronutrienti'!D:D,0,0))</f>
        <v>0</v>
      </c>
      <c r="AA161" s="4">
        <f>Y161*(_xlfn.XLOOKUP(X161,'DB micronutrienti'!B:B,'DB micronutrienti'!E:E,0,0))</f>
        <v>0</v>
      </c>
      <c r="AB161" s="4">
        <f>Y161*(_xlfn.XLOOKUP(X161,'DB micronutrienti'!B:B,'DB micronutrienti'!F:F,0,0))</f>
        <v>0</v>
      </c>
      <c r="AC161" s="4">
        <f>Y161*(_xlfn.XLOOKUP(X161,'DB micronutrienti'!B:B,'DB micronutrienti'!G:G,0,0))</f>
        <v>0</v>
      </c>
      <c r="AD161" s="4">
        <f>Y161*(_xlfn.XLOOKUP(X161,'DB micronutrienti'!B:B,'DB micronutrienti'!H:H,0,0))</f>
        <v>0</v>
      </c>
      <c r="AE161" s="4">
        <f>Y161*(_xlfn.XLOOKUP(X161,'DB micronutrienti'!B:B,'DB micronutrienti'!I:I,0,0))</f>
        <v>0</v>
      </c>
      <c r="AF161" s="4">
        <f>Y161*(_xlfn.XLOOKUP(X161,'DB micronutrienti'!B:B,'DB micronutrienti'!J:J,0,0))</f>
        <v>0</v>
      </c>
      <c r="AG161" s="265">
        <f>Y161*(_xlfn.XLOOKUP(X161,'DB micronutrienti'!B:B,'DB micronutrienti'!K:K,0,0))</f>
        <v>0</v>
      </c>
    </row>
    <row r="162" spans="11:34" x14ac:dyDescent="0.25">
      <c r="K162" s="213" t="str">
        <f t="shared" si="23"/>
        <v>Niente</v>
      </c>
      <c r="L162" s="64">
        <f t="shared" si="24"/>
        <v>0</v>
      </c>
      <c r="M162" s="64">
        <f>L162*(_xlfn.XLOOKUP(K162,'DB micronutrienti'!B:B,'DB micronutrienti'!D:D,0,0))</f>
        <v>0</v>
      </c>
      <c r="N162" s="64">
        <f>L162*(_xlfn.XLOOKUP(K162,'DB micronutrienti'!B:B,'DB micronutrienti'!E:E,0,0))</f>
        <v>0</v>
      </c>
      <c r="O162" s="64">
        <f>L162*(_xlfn.XLOOKUP(K162,'DB micronutrienti'!B:B,'DB micronutrienti'!F:F,0,0))</f>
        <v>0</v>
      </c>
      <c r="P162" s="64">
        <f>L162*(_xlfn.XLOOKUP(K162,'DB micronutrienti'!B:B,'DB micronutrienti'!G:G,0,0))</f>
        <v>0</v>
      </c>
      <c r="Q162" s="64">
        <f>L162*(_xlfn.XLOOKUP(K162,'DB micronutrienti'!B:B,'DB micronutrienti'!H:H,0,0))</f>
        <v>0</v>
      </c>
      <c r="R162" s="64">
        <f>L162*(_xlfn.XLOOKUP(K162,'DB micronutrienti'!B:B,'DB micronutrienti'!I:I,0,0))</f>
        <v>0</v>
      </c>
      <c r="S162" s="64">
        <f>L162*(_xlfn.XLOOKUP(K162,'DB micronutrienti'!B:B,'DB micronutrienti'!J:J,0,0))</f>
        <v>0</v>
      </c>
      <c r="T162" s="214">
        <f>'Bilancio calorico'!L162*(_xlfn.XLOOKUP('Bilancio calorico'!K162,'DB micronutrienti'!B:B,'DB micronutrienti'!K:K,0,0))</f>
        <v>0</v>
      </c>
      <c r="X162" s="219" t="str">
        <f t="shared" ref="X162:Y162" si="29">T51</f>
        <v>Niente</v>
      </c>
      <c r="Y162" s="4">
        <f t="shared" si="29"/>
        <v>0</v>
      </c>
      <c r="Z162" s="4">
        <f>Y162*(_xlfn.XLOOKUP(X162,'DB micronutrienti'!B:B,'DB micronutrienti'!D:D,0,0))</f>
        <v>0</v>
      </c>
      <c r="AA162" s="4">
        <f>Y162*(_xlfn.XLOOKUP(X162,'DB micronutrienti'!B:B,'DB micronutrienti'!E:E,0,0))</f>
        <v>0</v>
      </c>
      <c r="AB162" s="4">
        <f>Y162*(_xlfn.XLOOKUP(X162,'DB micronutrienti'!B:B,'DB micronutrienti'!F:F,0,0))</f>
        <v>0</v>
      </c>
      <c r="AC162" s="4">
        <f>Y162*(_xlfn.XLOOKUP(X162,'DB micronutrienti'!B:B,'DB micronutrienti'!G:G,0,0))</f>
        <v>0</v>
      </c>
      <c r="AD162" s="4">
        <f>Y162*(_xlfn.XLOOKUP(X162,'DB micronutrienti'!B:B,'DB micronutrienti'!H:H,0,0))</f>
        <v>0</v>
      </c>
      <c r="AE162" s="4">
        <f>Y162*(_xlfn.XLOOKUP(X162,'DB micronutrienti'!B:B,'DB micronutrienti'!I:I,0,0))</f>
        <v>0</v>
      </c>
      <c r="AF162" s="4">
        <f>Y162*(_xlfn.XLOOKUP(X162,'DB micronutrienti'!B:B,'DB micronutrienti'!J:J,0,0))</f>
        <v>0</v>
      </c>
      <c r="AG162" s="265">
        <f>Y162*(_xlfn.XLOOKUP(X162,'DB micronutrienti'!B:B,'DB micronutrienti'!K:K,0,0))</f>
        <v>0</v>
      </c>
    </row>
    <row r="163" spans="11:34" x14ac:dyDescent="0.25">
      <c r="K163" s="213" t="str">
        <f t="shared" si="23"/>
        <v>Niente</v>
      </c>
      <c r="L163" s="64">
        <f t="shared" si="24"/>
        <v>0</v>
      </c>
      <c r="M163" s="64">
        <f>L163*(_xlfn.XLOOKUP(K163,'DB micronutrienti'!B:B,'DB micronutrienti'!D:D,0,0))</f>
        <v>0</v>
      </c>
      <c r="N163" s="64">
        <f>L163*(_xlfn.XLOOKUP(K163,'DB micronutrienti'!B:B,'DB micronutrienti'!E:E,0,0))</f>
        <v>0</v>
      </c>
      <c r="O163" s="64">
        <f>L163*(_xlfn.XLOOKUP(K163,'DB micronutrienti'!B:B,'DB micronutrienti'!F:F,0,0))</f>
        <v>0</v>
      </c>
      <c r="P163" s="64">
        <f>L163*(_xlfn.XLOOKUP(K163,'DB micronutrienti'!B:B,'DB micronutrienti'!G:G,0,0))</f>
        <v>0</v>
      </c>
      <c r="Q163" s="64">
        <f>L163*(_xlfn.XLOOKUP(K163,'DB micronutrienti'!B:B,'DB micronutrienti'!H:H,0,0))</f>
        <v>0</v>
      </c>
      <c r="R163" s="64">
        <f>L163*(_xlfn.XLOOKUP(K163,'DB micronutrienti'!B:B,'DB micronutrienti'!I:I,0,0))</f>
        <v>0</v>
      </c>
      <c r="S163" s="64">
        <f>L163*(_xlfn.XLOOKUP(K163,'DB micronutrienti'!B:B,'DB micronutrienti'!J:J,0,0))</f>
        <v>0</v>
      </c>
      <c r="T163" s="214">
        <f>'Bilancio calorico'!L163*(_xlfn.XLOOKUP('Bilancio calorico'!K163,'DB micronutrienti'!B:B,'DB micronutrienti'!K:K,0,0))</f>
        <v>0</v>
      </c>
      <c r="X163" s="219" t="str">
        <f t="shared" ref="X163:Y163" si="30">T52</f>
        <v>Niente</v>
      </c>
      <c r="Y163" s="4">
        <f t="shared" si="30"/>
        <v>0</v>
      </c>
      <c r="Z163" s="4">
        <f>Y163*(_xlfn.XLOOKUP(X163,'DB micronutrienti'!B:B,'DB micronutrienti'!D:D,0,0))</f>
        <v>0</v>
      </c>
      <c r="AA163" s="4">
        <f>Y163*(_xlfn.XLOOKUP(X163,'DB micronutrienti'!B:B,'DB micronutrienti'!E:E,0,0))</f>
        <v>0</v>
      </c>
      <c r="AB163" s="4">
        <f>Y163*(_xlfn.XLOOKUP(X163,'DB micronutrienti'!B:B,'DB micronutrienti'!F:F,0,0))</f>
        <v>0</v>
      </c>
      <c r="AC163" s="4">
        <f>Y163*(_xlfn.XLOOKUP(X163,'DB micronutrienti'!B:B,'DB micronutrienti'!G:G,0,0))</f>
        <v>0</v>
      </c>
      <c r="AD163" s="4">
        <f>Y163*(_xlfn.XLOOKUP(X163,'DB micronutrienti'!B:B,'DB micronutrienti'!H:H,0,0))</f>
        <v>0</v>
      </c>
      <c r="AE163" s="4">
        <f>Y163*(_xlfn.XLOOKUP(X163,'DB micronutrienti'!B:B,'DB micronutrienti'!I:I,0,0))</f>
        <v>0</v>
      </c>
      <c r="AF163" s="4">
        <f>Y163*(_xlfn.XLOOKUP(X163,'DB micronutrienti'!B:B,'DB micronutrienti'!J:J,0,0))</f>
        <v>0</v>
      </c>
      <c r="AG163" s="265">
        <f>Y163*(_xlfn.XLOOKUP(X163,'DB micronutrienti'!B:B,'DB micronutrienti'!K:K,0,0))</f>
        <v>0</v>
      </c>
    </row>
    <row r="164" spans="11:34" x14ac:dyDescent="0.25">
      <c r="K164" s="213" t="str">
        <f t="shared" si="23"/>
        <v>Niente</v>
      </c>
      <c r="L164" s="64">
        <f t="shared" si="24"/>
        <v>0</v>
      </c>
      <c r="M164" s="64">
        <f>L164*(_xlfn.XLOOKUP(K164,'DB micronutrienti'!B:B,'DB micronutrienti'!D:D,0,0))</f>
        <v>0</v>
      </c>
      <c r="N164" s="64">
        <f>L164*(_xlfn.XLOOKUP(K164,'DB micronutrienti'!B:B,'DB micronutrienti'!E:E,0,0))</f>
        <v>0</v>
      </c>
      <c r="O164" s="64">
        <f>L164*(_xlfn.XLOOKUP(K164,'DB micronutrienti'!B:B,'DB micronutrienti'!F:F,0,0))</f>
        <v>0</v>
      </c>
      <c r="P164" s="64">
        <f>L164*(_xlfn.XLOOKUP(K164,'DB micronutrienti'!B:B,'DB micronutrienti'!G:G,0,0))</f>
        <v>0</v>
      </c>
      <c r="Q164" s="64">
        <f>L164*(_xlfn.XLOOKUP(K164,'DB micronutrienti'!B:B,'DB micronutrienti'!H:H,0,0))</f>
        <v>0</v>
      </c>
      <c r="R164" s="64">
        <f>L164*(_xlfn.XLOOKUP(K164,'DB micronutrienti'!B:B,'DB micronutrienti'!I:I,0,0))</f>
        <v>0</v>
      </c>
      <c r="S164" s="64">
        <f>L164*(_xlfn.XLOOKUP(K164,'DB micronutrienti'!B:B,'DB micronutrienti'!J:J,0,0))</f>
        <v>0</v>
      </c>
      <c r="T164" s="214">
        <f>'Bilancio calorico'!L164*(_xlfn.XLOOKUP('Bilancio calorico'!K164,'DB micronutrienti'!B:B,'DB micronutrienti'!K:K,0,0))</f>
        <v>0</v>
      </c>
      <c r="X164" s="219" t="str">
        <f t="shared" ref="X164:Y164" si="31">T53</f>
        <v>Niente</v>
      </c>
      <c r="Y164" s="4">
        <f t="shared" si="31"/>
        <v>0</v>
      </c>
      <c r="Z164" s="4">
        <f>Y164*(_xlfn.XLOOKUP(X164,'DB micronutrienti'!B:B,'DB micronutrienti'!D:D,0,0))</f>
        <v>0</v>
      </c>
      <c r="AA164" s="4">
        <f>Y164*(_xlfn.XLOOKUP(X164,'DB micronutrienti'!B:B,'DB micronutrienti'!E:E,0,0))</f>
        <v>0</v>
      </c>
      <c r="AB164" s="4">
        <f>Y164*(_xlfn.XLOOKUP(X164,'DB micronutrienti'!B:B,'DB micronutrienti'!F:F,0,0))</f>
        <v>0</v>
      </c>
      <c r="AC164" s="4">
        <f>Y164*(_xlfn.XLOOKUP(X164,'DB micronutrienti'!B:B,'DB micronutrienti'!G:G,0,0))</f>
        <v>0</v>
      </c>
      <c r="AD164" s="4">
        <f>Y164*(_xlfn.XLOOKUP(X164,'DB micronutrienti'!B:B,'DB micronutrienti'!H:H,0,0))</f>
        <v>0</v>
      </c>
      <c r="AE164" s="4">
        <f>Y164*(_xlfn.XLOOKUP(X164,'DB micronutrienti'!B:B,'DB micronutrienti'!I:I,0,0))</f>
        <v>0</v>
      </c>
      <c r="AF164" s="4">
        <f>Y164*(_xlfn.XLOOKUP(X164,'DB micronutrienti'!B:B,'DB micronutrienti'!J:J,0,0))</f>
        <v>0</v>
      </c>
      <c r="AG164" s="265">
        <f>Y164*(_xlfn.XLOOKUP(X164,'DB micronutrienti'!B:B,'DB micronutrienti'!K:K,0,0))</f>
        <v>0</v>
      </c>
    </row>
    <row r="165" spans="11:34" x14ac:dyDescent="0.25">
      <c r="K165" s="213" t="str">
        <f t="shared" si="23"/>
        <v>Niente</v>
      </c>
      <c r="L165" s="64">
        <f t="shared" si="24"/>
        <v>0</v>
      </c>
      <c r="M165" s="64">
        <f>L165*(_xlfn.XLOOKUP(K165,'DB micronutrienti'!B:B,'DB micronutrienti'!D:D,0,0))</f>
        <v>0</v>
      </c>
      <c r="N165" s="64">
        <f>L165*(_xlfn.XLOOKUP(K165,'DB micronutrienti'!B:B,'DB micronutrienti'!E:E,0,0))</f>
        <v>0</v>
      </c>
      <c r="O165" s="64">
        <f>L165*(_xlfn.XLOOKUP(K165,'DB micronutrienti'!B:B,'DB micronutrienti'!F:F,0,0))</f>
        <v>0</v>
      </c>
      <c r="P165" s="64">
        <f>L165*(_xlfn.XLOOKUP(K165,'DB micronutrienti'!B:B,'DB micronutrienti'!G:G,0,0))</f>
        <v>0</v>
      </c>
      <c r="Q165" s="64">
        <f>L165*(_xlfn.XLOOKUP(K165,'DB micronutrienti'!B:B,'DB micronutrienti'!H:H,0,0))</f>
        <v>0</v>
      </c>
      <c r="R165" s="64">
        <f>L165*(_xlfn.XLOOKUP(K165,'DB micronutrienti'!B:B,'DB micronutrienti'!I:I,0,0))</f>
        <v>0</v>
      </c>
      <c r="S165" s="64">
        <f>L165*(_xlfn.XLOOKUP(K165,'DB micronutrienti'!B:B,'DB micronutrienti'!J:J,0,0))</f>
        <v>0</v>
      </c>
      <c r="T165" s="214">
        <f>'Bilancio calorico'!L165*(_xlfn.XLOOKUP('Bilancio calorico'!K165,'DB micronutrienti'!B:B,'DB micronutrienti'!K:K,0,0))</f>
        <v>0</v>
      </c>
      <c r="X165" s="219" t="str">
        <f t="shared" ref="X165:Y165" si="32">T54</f>
        <v>Niente</v>
      </c>
      <c r="Y165" s="4">
        <f t="shared" si="32"/>
        <v>0</v>
      </c>
      <c r="Z165" s="4">
        <f>Y165*(_xlfn.XLOOKUP(X165,'DB micronutrienti'!B:B,'DB micronutrienti'!D:D,0,0))</f>
        <v>0</v>
      </c>
      <c r="AA165" s="4">
        <f>Y165*(_xlfn.XLOOKUP(X165,'DB micronutrienti'!B:B,'DB micronutrienti'!E:E,0,0))</f>
        <v>0</v>
      </c>
      <c r="AB165" s="4">
        <f>Y165*(_xlfn.XLOOKUP(X165,'DB micronutrienti'!B:B,'DB micronutrienti'!F:F,0,0))</f>
        <v>0</v>
      </c>
      <c r="AC165" s="4">
        <f>Y165*(_xlfn.XLOOKUP(X165,'DB micronutrienti'!B:B,'DB micronutrienti'!G:G,0,0))</f>
        <v>0</v>
      </c>
      <c r="AD165" s="4">
        <f>Y165*(_xlfn.XLOOKUP(X165,'DB micronutrienti'!B:B,'DB micronutrienti'!H:H,0,0))</f>
        <v>0</v>
      </c>
      <c r="AE165" s="4">
        <f>Y165*(_xlfn.XLOOKUP(X165,'DB micronutrienti'!B:B,'DB micronutrienti'!I:I,0,0))</f>
        <v>0</v>
      </c>
      <c r="AF165" s="4">
        <f>Y165*(_xlfn.XLOOKUP(X165,'DB micronutrienti'!B:B,'DB micronutrienti'!J:J,0,0))</f>
        <v>0</v>
      </c>
      <c r="AG165" s="265">
        <f>Y165*(_xlfn.XLOOKUP(X165,'DB micronutrienti'!B:B,'DB micronutrienti'!K:K,0,0))</f>
        <v>0</v>
      </c>
    </row>
    <row r="166" spans="11:34" x14ac:dyDescent="0.25">
      <c r="K166" s="213" t="str">
        <f t="shared" si="23"/>
        <v>Niente</v>
      </c>
      <c r="L166" s="64">
        <f t="shared" si="24"/>
        <v>0</v>
      </c>
      <c r="M166" s="64">
        <f>L166*(_xlfn.XLOOKUP(K166,'DB micronutrienti'!B:B,'DB micronutrienti'!D:D,0,0))</f>
        <v>0</v>
      </c>
      <c r="N166" s="64">
        <f>L166*(_xlfn.XLOOKUP(K166,'DB micronutrienti'!B:B,'DB micronutrienti'!E:E,0,0))</f>
        <v>0</v>
      </c>
      <c r="O166" s="64">
        <f>L166*(_xlfn.XLOOKUP(K166,'DB micronutrienti'!B:B,'DB micronutrienti'!F:F,0,0))</f>
        <v>0</v>
      </c>
      <c r="P166" s="64">
        <f>L166*(_xlfn.XLOOKUP(K166,'DB micronutrienti'!B:B,'DB micronutrienti'!G:G,0,0))</f>
        <v>0</v>
      </c>
      <c r="Q166" s="64">
        <f>L166*(_xlfn.XLOOKUP(K166,'DB micronutrienti'!B:B,'DB micronutrienti'!H:H,0,0))</f>
        <v>0</v>
      </c>
      <c r="R166" s="64">
        <f>L166*(_xlfn.XLOOKUP(K166,'DB micronutrienti'!B:B,'DB micronutrienti'!I:I,0,0))</f>
        <v>0</v>
      </c>
      <c r="S166" s="64">
        <f>L166*(_xlfn.XLOOKUP(K166,'DB micronutrienti'!B:B,'DB micronutrienti'!J:J,0,0))</f>
        <v>0</v>
      </c>
      <c r="T166" s="214">
        <f>'Bilancio calorico'!L166*(_xlfn.XLOOKUP('Bilancio calorico'!K166,'DB micronutrienti'!B:B,'DB micronutrienti'!K:K,0,0))</f>
        <v>0</v>
      </c>
      <c r="X166" s="219" t="str">
        <f t="shared" ref="X166:Y166" si="33">T55</f>
        <v>Niente</v>
      </c>
      <c r="Y166" s="4">
        <f t="shared" si="33"/>
        <v>0</v>
      </c>
      <c r="Z166" s="4">
        <f>Y166*(_xlfn.XLOOKUP(X166,'DB micronutrienti'!B:B,'DB micronutrienti'!D:D,0,0))</f>
        <v>0</v>
      </c>
      <c r="AA166" s="4">
        <f>Y166*(_xlfn.XLOOKUP(X166,'DB micronutrienti'!B:B,'DB micronutrienti'!E:E,0,0))</f>
        <v>0</v>
      </c>
      <c r="AB166" s="4">
        <f>Y166*(_xlfn.XLOOKUP(X166,'DB micronutrienti'!B:B,'DB micronutrienti'!F:F,0,0))</f>
        <v>0</v>
      </c>
      <c r="AC166" s="4">
        <f>Y166*(_xlfn.XLOOKUP(X166,'DB micronutrienti'!B:B,'DB micronutrienti'!G:G,0,0))</f>
        <v>0</v>
      </c>
      <c r="AD166" s="4">
        <f>Y166*(_xlfn.XLOOKUP(X166,'DB micronutrienti'!B:B,'DB micronutrienti'!H:H,0,0))</f>
        <v>0</v>
      </c>
      <c r="AE166" s="4">
        <f>Y166*(_xlfn.XLOOKUP(X166,'DB micronutrienti'!B:B,'DB micronutrienti'!I:I,0,0))</f>
        <v>0</v>
      </c>
      <c r="AF166" s="4">
        <f>Y166*(_xlfn.XLOOKUP(X166,'DB micronutrienti'!B:B,'DB micronutrienti'!J:J,0,0))</f>
        <v>0</v>
      </c>
      <c r="AG166" s="265">
        <f>Y166*(_xlfn.XLOOKUP(X166,'DB micronutrienti'!B:B,'DB micronutrienti'!K:K,0,0))</f>
        <v>0</v>
      </c>
    </row>
    <row r="167" spans="11:34" ht="16.5" thickBot="1" x14ac:dyDescent="0.3">
      <c r="K167" s="215" t="s">
        <v>891</v>
      </c>
      <c r="L167" s="63"/>
      <c r="M167" s="63">
        <f>SUM(M157:M166)</f>
        <v>37.770000000000003</v>
      </c>
      <c r="N167" s="63">
        <f>SUM(N157:N166)</f>
        <v>2.96</v>
      </c>
      <c r="O167" s="63">
        <f>SUM(O157:O166)</f>
        <v>48.6</v>
      </c>
      <c r="P167" s="63">
        <f t="shared" ref="P167:T167" si="34">SUM(P157:P166)</f>
        <v>550.6</v>
      </c>
      <c r="Q167" s="63">
        <f t="shared" si="34"/>
        <v>296</v>
      </c>
      <c r="R167" s="63">
        <f t="shared" si="34"/>
        <v>230.8</v>
      </c>
      <c r="S167" s="63">
        <f t="shared" si="34"/>
        <v>1.9100000000000001</v>
      </c>
      <c r="T167" s="216">
        <f t="shared" si="34"/>
        <v>7.1300000000000008</v>
      </c>
      <c r="U167" s="1"/>
      <c r="X167" s="220" t="s">
        <v>891</v>
      </c>
      <c r="Y167" s="270"/>
      <c r="Z167" s="270">
        <f>SUM(Z157:Z166)</f>
        <v>37.880000000000003</v>
      </c>
      <c r="AA167" s="270">
        <f>SUM(AA157:AA166)</f>
        <v>3.46</v>
      </c>
      <c r="AB167" s="270">
        <f>SUM(AB157:AB166)</f>
        <v>53.7</v>
      </c>
      <c r="AC167" s="270">
        <f t="shared" ref="AC167" si="35">SUM(AC157:AC166)</f>
        <v>551.70000000000005</v>
      </c>
      <c r="AD167" s="270">
        <f t="shared" ref="AD167" si="36">SUM(AD157:AD166)</f>
        <v>326</v>
      </c>
      <c r="AE167" s="270">
        <f t="shared" ref="AE167" si="37">SUM(AE157:AE166)</f>
        <v>249.4</v>
      </c>
      <c r="AF167" s="270">
        <f t="shared" ref="AF167" si="38">SUM(AF157:AF166)</f>
        <v>2.04</v>
      </c>
      <c r="AG167" s="272">
        <f t="shared" ref="AG167" si="39">SUM(AG157:AG166)</f>
        <v>7.2700000000000005</v>
      </c>
      <c r="AH167" s="1"/>
    </row>
    <row r="168" spans="11:34" x14ac:dyDescent="0.25">
      <c r="K168" s="217" t="s">
        <v>885</v>
      </c>
      <c r="L168" s="203"/>
      <c r="M168" s="203"/>
      <c r="N168" s="203"/>
      <c r="O168" s="203"/>
      <c r="P168" s="203"/>
      <c r="Q168" s="203"/>
      <c r="R168" s="203"/>
      <c r="S168" s="203"/>
      <c r="T168" s="218"/>
      <c r="U168" s="13"/>
      <c r="X168" s="217" t="s">
        <v>885</v>
      </c>
      <c r="Y168" s="203"/>
      <c r="Z168" s="203"/>
      <c r="AA168" s="203"/>
      <c r="AB168" s="203"/>
      <c r="AC168" s="203"/>
      <c r="AD168" s="203"/>
      <c r="AE168" s="203"/>
      <c r="AF168" s="203"/>
      <c r="AG168" s="218"/>
      <c r="AH168" s="13"/>
    </row>
    <row r="169" spans="11:34" x14ac:dyDescent="0.25">
      <c r="K169" s="263" t="s">
        <v>47</v>
      </c>
      <c r="L169" s="1" t="s">
        <v>892</v>
      </c>
      <c r="M169" s="254" t="s">
        <v>2453</v>
      </c>
      <c r="N169" s="255" t="s">
        <v>2454</v>
      </c>
      <c r="O169" s="256" t="s">
        <v>2457</v>
      </c>
      <c r="P169" s="257" t="s">
        <v>2455</v>
      </c>
      <c r="Q169" s="258" t="s">
        <v>2458</v>
      </c>
      <c r="R169" s="259" t="s">
        <v>2459</v>
      </c>
      <c r="S169" s="260" t="s">
        <v>2460</v>
      </c>
      <c r="T169" s="261" t="s">
        <v>2461</v>
      </c>
      <c r="U169" s="1"/>
      <c r="X169" s="263" t="s">
        <v>47</v>
      </c>
      <c r="Y169" s="1" t="s">
        <v>892</v>
      </c>
      <c r="Z169" s="254" t="s">
        <v>2453</v>
      </c>
      <c r="AA169" s="255" t="s">
        <v>2454</v>
      </c>
      <c r="AB169" s="256" t="s">
        <v>2457</v>
      </c>
      <c r="AC169" s="257" t="s">
        <v>2455</v>
      </c>
      <c r="AD169" s="258" t="s">
        <v>2458</v>
      </c>
      <c r="AE169" s="259" t="s">
        <v>2459</v>
      </c>
      <c r="AF169" s="260" t="s">
        <v>2460</v>
      </c>
      <c r="AG169" s="261" t="s">
        <v>2461</v>
      </c>
      <c r="AH169" s="1"/>
    </row>
    <row r="170" spans="11:34" x14ac:dyDescent="0.25">
      <c r="K170" s="213" t="str">
        <f>M59</f>
        <v>riso integrale</v>
      </c>
      <c r="L170" s="64">
        <f>N59</f>
        <v>1</v>
      </c>
      <c r="M170" s="64">
        <f>L170*(_xlfn.XLOOKUP(K170,'DB micronutrienti'!B:B,'DB micronutrienti'!D:D,0,0))</f>
        <v>13.9</v>
      </c>
      <c r="N170" s="64">
        <f>L170*(_xlfn.XLOOKUP(K170,'DB micronutrienti'!B:B,'DB micronutrienti'!E:E,0,0))</f>
        <v>1.4</v>
      </c>
      <c r="O170" s="64">
        <f>L170*(_xlfn.XLOOKUP(K170,'DB micronutrienti'!B:B,'DB micronutrienti'!F:F,0,0))</f>
        <v>10</v>
      </c>
      <c r="P170" s="64">
        <f>L170*(_xlfn.XLOOKUP(K170,'DB micronutrienti'!B:B,'DB micronutrienti'!G:G,0,0))</f>
        <v>3</v>
      </c>
      <c r="Q170" s="64">
        <f>L170*(_xlfn.XLOOKUP(K170,'DB micronutrienti'!B:B,'DB micronutrienti'!H:H,0,0))</f>
        <v>250</v>
      </c>
      <c r="R170" s="64">
        <f>L170*(_xlfn.XLOOKUP(K170,'DB micronutrienti'!B:B,'DB micronutrienti'!I:I,0,0))</f>
        <v>310</v>
      </c>
      <c r="S170" s="64">
        <f>L170*(_xlfn.XLOOKUP(K170,'DB micronutrienti'!B:B,'DB micronutrienti'!J:J,0,0))</f>
        <v>1.8</v>
      </c>
      <c r="T170" s="214">
        <f>'Bilancio calorico'!L170*(_xlfn.XLOOKUP('Bilancio calorico'!K170,'DB micronutrienti'!B:B,'DB micronutrienti'!K:K,0,0))</f>
        <v>3.8</v>
      </c>
      <c r="X170" s="219" t="str">
        <f>T59</f>
        <v>Cous Cous</v>
      </c>
      <c r="Y170" s="4">
        <f>U59</f>
        <v>1</v>
      </c>
      <c r="Z170" s="4">
        <f>Y170*(_xlfn.XLOOKUP(X170,'DB micronutrienti'!B:B,'DB micronutrienti'!D:D,0,0))</f>
        <v>0</v>
      </c>
      <c r="AA170" s="4">
        <f>Y170*(_xlfn.XLOOKUP(X170,'DB micronutrienti'!B:B,'DB micronutrienti'!E:E,0,0))</f>
        <v>0</v>
      </c>
      <c r="AB170" s="4">
        <f>Y170*(_xlfn.XLOOKUP(X170,'DB micronutrienti'!B:B,'DB micronutrienti'!F:F,0,0))</f>
        <v>0</v>
      </c>
      <c r="AC170" s="4">
        <f>Y170*(_xlfn.XLOOKUP(X170,'DB micronutrienti'!B:B,'DB micronutrienti'!G:G,0,0))</f>
        <v>0</v>
      </c>
      <c r="AD170" s="4">
        <f>Y170*(_xlfn.XLOOKUP(X170,'DB micronutrienti'!B:B,'DB micronutrienti'!H:H,0,0))</f>
        <v>0</v>
      </c>
      <c r="AE170" s="4">
        <f>Y170*(_xlfn.XLOOKUP(X170,'DB micronutrienti'!B:B,'DB micronutrienti'!I:I,0,0))</f>
        <v>0</v>
      </c>
      <c r="AF170" s="4">
        <f>Y170*(_xlfn.XLOOKUP(X170,'DB micronutrienti'!B:B,'DB micronutrienti'!J:J,0,0))</f>
        <v>0</v>
      </c>
      <c r="AG170" s="265">
        <f>Y170*(_xlfn.XLOOKUP(X170,'DB micronutrienti'!B:B,'DB micronutrienti'!K:K,0,0))</f>
        <v>0</v>
      </c>
    </row>
    <row r="171" spans="11:34" x14ac:dyDescent="0.25">
      <c r="K171" s="213" t="str">
        <f t="shared" ref="K171:K179" si="40">M60</f>
        <v>ceci lessati in scatola (scolati)</v>
      </c>
      <c r="L171" s="64">
        <f t="shared" ref="L171:L179" si="41">N60</f>
        <v>0.6</v>
      </c>
      <c r="M171" s="64">
        <f>L171*(_xlfn.XLOOKUP(K171,'DB micronutrienti'!B:B,'DB micronutrienti'!D:D,0,0))</f>
        <v>46.8</v>
      </c>
      <c r="N171" s="64">
        <f>L171*(_xlfn.XLOOKUP(K171,'DB micronutrienti'!B:B,'DB micronutrienti'!E:E,0,0))</f>
        <v>0.89999999999999991</v>
      </c>
      <c r="O171" s="64">
        <f>L171*(_xlfn.XLOOKUP(K171,'DB micronutrienti'!B:B,'DB micronutrienti'!F:F,0,0))</f>
        <v>24.599999999999998</v>
      </c>
      <c r="P171" s="64">
        <f>L171*(_xlfn.XLOOKUP(K171,'DB micronutrienti'!B:B,'DB micronutrienti'!G:G,0,0))</f>
        <v>201.6</v>
      </c>
      <c r="Q171" s="64">
        <f>L171*(_xlfn.XLOOKUP(K171,'DB micronutrienti'!B:B,'DB micronutrienti'!H:H,0,0))</f>
        <v>57.599999999999994</v>
      </c>
      <c r="R171" s="64">
        <f>L171*(_xlfn.XLOOKUP(K171,'DB micronutrienti'!B:B,'DB micronutrienti'!I:I,0,0))</f>
        <v>33</v>
      </c>
      <c r="S171" s="64">
        <f>L171*(_xlfn.XLOOKUP(K171,'DB micronutrienti'!B:B,'DB micronutrienti'!J:J,0,0))</f>
        <v>0.3</v>
      </c>
      <c r="T171" s="214">
        <f>'Bilancio calorico'!L171*(_xlfn.XLOOKUP('Bilancio calorico'!K171,'DB micronutrienti'!B:B,'DB micronutrienti'!K:K,0,0))</f>
        <v>4.8599999999999994</v>
      </c>
      <c r="X171" s="219" t="str">
        <f t="shared" ref="X171:Y171" si="42">T60</f>
        <v>ceci lessati in scatola (scolati)</v>
      </c>
      <c r="Y171" s="4">
        <f t="shared" si="42"/>
        <v>0.6</v>
      </c>
      <c r="Z171" s="4">
        <f>Y171*(_xlfn.XLOOKUP(X171,'DB micronutrienti'!B:B,'DB micronutrienti'!D:D,0,0))</f>
        <v>46.8</v>
      </c>
      <c r="AA171" s="4">
        <f>Y171*(_xlfn.XLOOKUP(X171,'DB micronutrienti'!B:B,'DB micronutrienti'!E:E,0,0))</f>
        <v>0.89999999999999991</v>
      </c>
      <c r="AB171" s="4">
        <f>Y171*(_xlfn.XLOOKUP(X171,'DB micronutrienti'!B:B,'DB micronutrienti'!F:F,0,0))</f>
        <v>24.599999999999998</v>
      </c>
      <c r="AC171" s="4">
        <f>Y171*(_xlfn.XLOOKUP(X171,'DB micronutrienti'!B:B,'DB micronutrienti'!G:G,0,0))</f>
        <v>201.6</v>
      </c>
      <c r="AD171" s="4">
        <f>Y171*(_xlfn.XLOOKUP(X171,'DB micronutrienti'!B:B,'DB micronutrienti'!H:H,0,0))</f>
        <v>57.599999999999994</v>
      </c>
      <c r="AE171" s="4">
        <f>Y171*(_xlfn.XLOOKUP(X171,'DB micronutrienti'!B:B,'DB micronutrienti'!I:I,0,0))</f>
        <v>33</v>
      </c>
      <c r="AF171" s="4">
        <f>Y171*(_xlfn.XLOOKUP(X171,'DB micronutrienti'!B:B,'DB micronutrienti'!J:J,0,0))</f>
        <v>0.3</v>
      </c>
      <c r="AG171" s="265">
        <f>Y171*(_xlfn.XLOOKUP(X171,'DB micronutrienti'!B:B,'DB micronutrienti'!K:K,0,0))</f>
        <v>4.8599999999999994</v>
      </c>
    </row>
    <row r="172" spans="11:34" x14ac:dyDescent="0.25">
      <c r="K172" s="213" t="str">
        <f t="shared" si="40"/>
        <v>piselli surgelati</v>
      </c>
      <c r="L172" s="64">
        <f t="shared" si="41"/>
        <v>0.3</v>
      </c>
      <c r="M172" s="64">
        <f>L172*(_xlfn.XLOOKUP(K172,'DB micronutrienti'!B:B,'DB micronutrienti'!D:D,0,0))</f>
        <v>23.7</v>
      </c>
      <c r="N172" s="64">
        <f>L172*(_xlfn.XLOOKUP(K172,'DB micronutrienti'!B:B,'DB micronutrienti'!E:E,0,0))</f>
        <v>0.44999999999999996</v>
      </c>
      <c r="O172" s="64">
        <f>L172*(_xlfn.XLOOKUP(K172,'DB micronutrienti'!B:B,'DB micronutrienti'!F:F,0,0))</f>
        <v>9.9</v>
      </c>
      <c r="P172" s="64">
        <f>L172*(_xlfn.XLOOKUP(K172,'DB micronutrienti'!B:B,'DB micronutrienti'!G:G,0,0))</f>
        <v>0.89999999999999991</v>
      </c>
      <c r="Q172" s="64">
        <f>L172*(_xlfn.XLOOKUP(K172,'DB micronutrienti'!B:B,'DB micronutrienti'!H:H,0,0))</f>
        <v>57</v>
      </c>
      <c r="R172" s="64">
        <f>L172*(_xlfn.XLOOKUP(K172,'DB micronutrienti'!B:B,'DB micronutrienti'!I:I,0,0))</f>
        <v>27</v>
      </c>
      <c r="S172" s="64">
        <f>L172*(_xlfn.XLOOKUP(K172,'DB micronutrienti'!B:B,'DB micronutrienti'!J:J,0,0))</f>
        <v>0.27</v>
      </c>
      <c r="T172" s="214">
        <f>'Bilancio calorico'!L172*(_xlfn.XLOOKUP('Bilancio calorico'!K172,'DB micronutrienti'!B:B,'DB micronutrienti'!K:K,0,0))</f>
        <v>2.34</v>
      </c>
      <c r="X172" s="219" t="str">
        <f t="shared" ref="X172:Y172" si="43">T61</f>
        <v>piselli surgelati</v>
      </c>
      <c r="Y172" s="4">
        <f t="shared" si="43"/>
        <v>0.3</v>
      </c>
      <c r="Z172" s="4">
        <f>Y172*(_xlfn.XLOOKUP(X172,'DB micronutrienti'!B:B,'DB micronutrienti'!D:D,0,0))</f>
        <v>23.7</v>
      </c>
      <c r="AA172" s="4">
        <f>Y172*(_xlfn.XLOOKUP(X172,'DB micronutrienti'!B:B,'DB micronutrienti'!E:E,0,0))</f>
        <v>0.44999999999999996</v>
      </c>
      <c r="AB172" s="4">
        <f>Y172*(_xlfn.XLOOKUP(X172,'DB micronutrienti'!B:B,'DB micronutrienti'!F:F,0,0))</f>
        <v>9.9</v>
      </c>
      <c r="AC172" s="4">
        <f>Y172*(_xlfn.XLOOKUP(X172,'DB micronutrienti'!B:B,'DB micronutrienti'!G:G,0,0))</f>
        <v>0.89999999999999991</v>
      </c>
      <c r="AD172" s="4">
        <f>Y172*(_xlfn.XLOOKUP(X172,'DB micronutrienti'!B:B,'DB micronutrienti'!H:H,0,0))</f>
        <v>57</v>
      </c>
      <c r="AE172" s="4">
        <f>Y172*(_xlfn.XLOOKUP(X172,'DB micronutrienti'!B:B,'DB micronutrienti'!I:I,0,0))</f>
        <v>27</v>
      </c>
      <c r="AF172" s="4">
        <f>Y172*(_xlfn.XLOOKUP(X172,'DB micronutrienti'!B:B,'DB micronutrienti'!J:J,0,0))</f>
        <v>0.27</v>
      </c>
      <c r="AG172" s="265">
        <f>Y172*(_xlfn.XLOOKUP(X172,'DB micronutrienti'!B:B,'DB micronutrienti'!K:K,0,0))</f>
        <v>2.34</v>
      </c>
    </row>
    <row r="173" spans="11:34" x14ac:dyDescent="0.25">
      <c r="K173" s="213" t="str">
        <f t="shared" si="40"/>
        <v>olio di oliva</v>
      </c>
      <c r="L173" s="64">
        <f t="shared" si="41"/>
        <v>0.09</v>
      </c>
      <c r="M173" s="64">
        <f>L173*(_xlfn.XLOOKUP(K173,'DB micronutrienti'!B:B,'DB micronutrienti'!D:D,0,0))</f>
        <v>0</v>
      </c>
      <c r="N173" s="64">
        <f>L173*(_xlfn.XLOOKUP(K173,'DB micronutrienti'!B:B,'DB micronutrienti'!E:E,0,0))</f>
        <v>0</v>
      </c>
      <c r="O173" s="64">
        <f>L173*(_xlfn.XLOOKUP(K173,'DB micronutrienti'!B:B,'DB micronutrienti'!F:F,0,0))</f>
        <v>0</v>
      </c>
      <c r="P173" s="64">
        <f>L173*(_xlfn.XLOOKUP(K173,'DB micronutrienti'!B:B,'DB micronutrienti'!G:G,0,0))</f>
        <v>0.18</v>
      </c>
      <c r="Q173" s="64">
        <f>L173*(_xlfn.XLOOKUP(K173,'DB micronutrienti'!B:B,'DB micronutrienti'!H:H,0,0))</f>
        <v>0.18</v>
      </c>
      <c r="R173" s="64">
        <f>L173*(_xlfn.XLOOKUP(K173,'DB micronutrienti'!B:B,'DB micronutrienti'!I:I,0,0))</f>
        <v>0</v>
      </c>
      <c r="S173" s="64">
        <f>L173*(_xlfn.XLOOKUP(K173,'DB micronutrienti'!B:B,'DB micronutrienti'!J:J,0,0))</f>
        <v>0.18</v>
      </c>
      <c r="T173" s="214">
        <f>'Bilancio calorico'!L173*(_xlfn.XLOOKUP('Bilancio calorico'!K173,'DB micronutrienti'!B:B,'DB micronutrienti'!K:K,0,0))</f>
        <v>0</v>
      </c>
      <c r="X173" s="219" t="str">
        <f t="shared" ref="X173:Y173" si="44">T62</f>
        <v>olio di oliva</v>
      </c>
      <c r="Y173" s="4">
        <f t="shared" si="44"/>
        <v>0.09</v>
      </c>
      <c r="Z173" s="4">
        <f>Y173*(_xlfn.XLOOKUP(X173,'DB micronutrienti'!B:B,'DB micronutrienti'!D:D,0,0))</f>
        <v>0</v>
      </c>
      <c r="AA173" s="4">
        <f>Y173*(_xlfn.XLOOKUP(X173,'DB micronutrienti'!B:B,'DB micronutrienti'!E:E,0,0))</f>
        <v>0</v>
      </c>
      <c r="AB173" s="4">
        <f>Y173*(_xlfn.XLOOKUP(X173,'DB micronutrienti'!B:B,'DB micronutrienti'!F:F,0,0))</f>
        <v>0</v>
      </c>
      <c r="AC173" s="4">
        <f>Y173*(_xlfn.XLOOKUP(X173,'DB micronutrienti'!B:B,'DB micronutrienti'!G:G,0,0))</f>
        <v>0.18</v>
      </c>
      <c r="AD173" s="4">
        <f>Y173*(_xlfn.XLOOKUP(X173,'DB micronutrienti'!B:B,'DB micronutrienti'!H:H,0,0))</f>
        <v>0.18</v>
      </c>
      <c r="AE173" s="4">
        <f>Y173*(_xlfn.XLOOKUP(X173,'DB micronutrienti'!B:B,'DB micronutrienti'!I:I,0,0))</f>
        <v>0</v>
      </c>
      <c r="AF173" s="4">
        <f>Y173*(_xlfn.XLOOKUP(X173,'DB micronutrienti'!B:B,'DB micronutrienti'!J:J,0,0))</f>
        <v>0.18</v>
      </c>
      <c r="AG173" s="265">
        <f>Y173*(_xlfn.XLOOKUP(X173,'DB micronutrienti'!B:B,'DB micronutrienti'!K:K,0,0))</f>
        <v>0</v>
      </c>
    </row>
    <row r="174" spans="11:34" x14ac:dyDescent="0.25">
      <c r="K174" s="213" t="str">
        <f t="shared" si="40"/>
        <v>albume</v>
      </c>
      <c r="L174" s="64">
        <f t="shared" si="41"/>
        <v>1</v>
      </c>
      <c r="M174" s="64">
        <f>L174*(_xlfn.XLOOKUP(K174,'DB micronutrienti'!B:B,'DB micronutrienti'!D:D,0,0))</f>
        <v>87.6</v>
      </c>
      <c r="N174" s="64">
        <f>L174*(_xlfn.XLOOKUP(K174,'DB micronutrienti'!B:B,'DB micronutrienti'!E:E,0,0))</f>
        <v>0.1</v>
      </c>
      <c r="O174" s="64">
        <f>L174*(_xlfn.XLOOKUP(K174,'DB micronutrienti'!B:B,'DB micronutrienti'!F:F,0,0))</f>
        <v>9</v>
      </c>
      <c r="P174" s="64">
        <f>L174*(_xlfn.XLOOKUP(K174,'DB micronutrienti'!B:B,'DB micronutrienti'!G:G,0,0))</f>
        <v>190</v>
      </c>
      <c r="Q174" s="64">
        <f>L174*(_xlfn.XLOOKUP(K174,'DB micronutrienti'!B:B,'DB micronutrienti'!H:H,0,0))</f>
        <v>150</v>
      </c>
      <c r="R174" s="64">
        <f>L174*(_xlfn.XLOOKUP(K174,'DB micronutrienti'!B:B,'DB micronutrienti'!I:I,0,0))</f>
        <v>15</v>
      </c>
      <c r="S174" s="64">
        <f>L174*(_xlfn.XLOOKUP(K174,'DB micronutrienti'!B:B,'DB micronutrienti'!J:J,0,0))</f>
        <v>0.1</v>
      </c>
      <c r="T174" s="214">
        <f>'Bilancio calorico'!L174*(_xlfn.XLOOKUP('Bilancio calorico'!K174,'DB micronutrienti'!B:B,'DB micronutrienti'!K:K,0,0))</f>
        <v>0</v>
      </c>
      <c r="X174" s="219" t="str">
        <f t="shared" ref="X174:Y174" si="45">T63</f>
        <v>Niente</v>
      </c>
      <c r="Y174" s="4">
        <f t="shared" si="45"/>
        <v>0</v>
      </c>
      <c r="Z174" s="4">
        <f>Y174*(_xlfn.XLOOKUP(X174,'DB micronutrienti'!B:B,'DB micronutrienti'!D:D,0,0))</f>
        <v>0</v>
      </c>
      <c r="AA174" s="4">
        <f>Y174*(_xlfn.XLOOKUP(X174,'DB micronutrienti'!B:B,'DB micronutrienti'!E:E,0,0))</f>
        <v>0</v>
      </c>
      <c r="AB174" s="4">
        <f>Y174*(_xlfn.XLOOKUP(X174,'DB micronutrienti'!B:B,'DB micronutrienti'!F:F,0,0))</f>
        <v>0</v>
      </c>
      <c r="AC174" s="4">
        <f>Y174*(_xlfn.XLOOKUP(X174,'DB micronutrienti'!B:B,'DB micronutrienti'!G:G,0,0))</f>
        <v>0</v>
      </c>
      <c r="AD174" s="4">
        <f>Y174*(_xlfn.XLOOKUP(X174,'DB micronutrienti'!B:B,'DB micronutrienti'!H:H,0,0))</f>
        <v>0</v>
      </c>
      <c r="AE174" s="4">
        <f>Y174*(_xlfn.XLOOKUP(X174,'DB micronutrienti'!B:B,'DB micronutrienti'!I:I,0,0))</f>
        <v>0</v>
      </c>
      <c r="AF174" s="4">
        <f>Y174*(_xlfn.XLOOKUP(X174,'DB micronutrienti'!B:B,'DB micronutrienti'!J:J,0,0))</f>
        <v>0</v>
      </c>
      <c r="AG174" s="265">
        <f>Y174*(_xlfn.XLOOKUP(X174,'DB micronutrienti'!B:B,'DB micronutrienti'!K:K,0,0))</f>
        <v>0</v>
      </c>
    </row>
    <row r="175" spans="11:34" x14ac:dyDescent="0.25">
      <c r="K175" s="213" t="str">
        <f t="shared" si="40"/>
        <v>Niente</v>
      </c>
      <c r="L175" s="64">
        <f t="shared" si="41"/>
        <v>0</v>
      </c>
      <c r="M175" s="64">
        <f>L175*(_xlfn.XLOOKUP(K175,'DB micronutrienti'!B:B,'DB micronutrienti'!D:D,0,0))</f>
        <v>0</v>
      </c>
      <c r="N175" s="64">
        <f>L175*(_xlfn.XLOOKUP(K175,'DB micronutrienti'!B:B,'DB micronutrienti'!E:E,0,0))</f>
        <v>0</v>
      </c>
      <c r="O175" s="64">
        <f>L175*(_xlfn.XLOOKUP(K175,'DB micronutrienti'!B:B,'DB micronutrienti'!F:F,0,0))</f>
        <v>0</v>
      </c>
      <c r="P175" s="64">
        <f>L175*(_xlfn.XLOOKUP(K175,'DB micronutrienti'!B:B,'DB micronutrienti'!G:G,0,0))</f>
        <v>0</v>
      </c>
      <c r="Q175" s="64">
        <f>L175*(_xlfn.XLOOKUP(K175,'DB micronutrienti'!B:B,'DB micronutrienti'!H:H,0,0))</f>
        <v>0</v>
      </c>
      <c r="R175" s="64">
        <f>L175*(_xlfn.XLOOKUP(K175,'DB micronutrienti'!B:B,'DB micronutrienti'!I:I,0,0))</f>
        <v>0</v>
      </c>
      <c r="S175" s="64">
        <f>L175*(_xlfn.XLOOKUP(K175,'DB micronutrienti'!B:B,'DB micronutrienti'!J:J,0,0))</f>
        <v>0</v>
      </c>
      <c r="T175" s="214">
        <f>'Bilancio calorico'!L175*(_xlfn.XLOOKUP('Bilancio calorico'!K175,'DB micronutrienti'!B:B,'DB micronutrienti'!K:K,0,0))</f>
        <v>0</v>
      </c>
      <c r="X175" s="219" t="str">
        <f t="shared" ref="X175:Y175" si="46">T64</f>
        <v>Niente</v>
      </c>
      <c r="Y175" s="4">
        <f t="shared" si="46"/>
        <v>0</v>
      </c>
      <c r="Z175" s="4">
        <f>Y175*(_xlfn.XLOOKUP(X175,'DB micronutrienti'!B:B,'DB micronutrienti'!D:D,0,0))</f>
        <v>0</v>
      </c>
      <c r="AA175" s="4">
        <f>Y175*(_xlfn.XLOOKUP(X175,'DB micronutrienti'!B:B,'DB micronutrienti'!E:E,0,0))</f>
        <v>0</v>
      </c>
      <c r="AB175" s="4">
        <f>Y175*(_xlfn.XLOOKUP(X175,'DB micronutrienti'!B:B,'DB micronutrienti'!F:F,0,0))</f>
        <v>0</v>
      </c>
      <c r="AC175" s="4">
        <f>Y175*(_xlfn.XLOOKUP(X175,'DB micronutrienti'!B:B,'DB micronutrienti'!G:G,0,0))</f>
        <v>0</v>
      </c>
      <c r="AD175" s="4">
        <f>Y175*(_xlfn.XLOOKUP(X175,'DB micronutrienti'!B:B,'DB micronutrienti'!H:H,0,0))</f>
        <v>0</v>
      </c>
      <c r="AE175" s="4">
        <f>Y175*(_xlfn.XLOOKUP(X175,'DB micronutrienti'!B:B,'DB micronutrienti'!I:I,0,0))</f>
        <v>0</v>
      </c>
      <c r="AF175" s="4">
        <f>Y175*(_xlfn.XLOOKUP(X175,'DB micronutrienti'!B:B,'DB micronutrienti'!J:J,0,0))</f>
        <v>0</v>
      </c>
      <c r="AG175" s="265">
        <f>Y175*(_xlfn.XLOOKUP(X175,'DB micronutrienti'!B:B,'DB micronutrienti'!K:K,0,0))</f>
        <v>0</v>
      </c>
    </row>
    <row r="176" spans="11:34" x14ac:dyDescent="0.25">
      <c r="K176" s="213" t="str">
        <f t="shared" si="40"/>
        <v>Niente</v>
      </c>
      <c r="L176" s="64">
        <f t="shared" si="41"/>
        <v>0</v>
      </c>
      <c r="M176" s="64">
        <f>L176*(_xlfn.XLOOKUP(K176,'DB micronutrienti'!B:B,'DB micronutrienti'!D:D,0,0))</f>
        <v>0</v>
      </c>
      <c r="N176" s="64">
        <f>L176*(_xlfn.XLOOKUP(K176,'DB micronutrienti'!B:B,'DB micronutrienti'!E:E,0,0))</f>
        <v>0</v>
      </c>
      <c r="O176" s="64">
        <f>L176*(_xlfn.XLOOKUP(K176,'DB micronutrienti'!B:B,'DB micronutrienti'!F:F,0,0))</f>
        <v>0</v>
      </c>
      <c r="P176" s="64">
        <f>L176*(_xlfn.XLOOKUP(K176,'DB micronutrienti'!B:B,'DB micronutrienti'!G:G,0,0))</f>
        <v>0</v>
      </c>
      <c r="Q176" s="64">
        <f>L176*(_xlfn.XLOOKUP(K176,'DB micronutrienti'!B:B,'DB micronutrienti'!H:H,0,0))</f>
        <v>0</v>
      </c>
      <c r="R176" s="64">
        <f>L176*(_xlfn.XLOOKUP(K176,'DB micronutrienti'!B:B,'DB micronutrienti'!I:I,0,0))</f>
        <v>0</v>
      </c>
      <c r="S176" s="64">
        <f>L176*(_xlfn.XLOOKUP(K176,'DB micronutrienti'!B:B,'DB micronutrienti'!J:J,0,0))</f>
        <v>0</v>
      </c>
      <c r="T176" s="214">
        <f>'Bilancio calorico'!L176*(_xlfn.XLOOKUP('Bilancio calorico'!K176,'DB micronutrienti'!B:B,'DB micronutrienti'!K:K,0,0))</f>
        <v>0</v>
      </c>
      <c r="X176" s="219" t="str">
        <f t="shared" ref="X176:Y176" si="47">T65</f>
        <v>Niente</v>
      </c>
      <c r="Y176" s="4">
        <f t="shared" si="47"/>
        <v>0</v>
      </c>
      <c r="Z176" s="4">
        <f>Y176*(_xlfn.XLOOKUP(X176,'DB micronutrienti'!B:B,'DB micronutrienti'!D:D,0,0))</f>
        <v>0</v>
      </c>
      <c r="AA176" s="4">
        <f>Y176*(_xlfn.XLOOKUP(X176,'DB micronutrienti'!B:B,'DB micronutrienti'!E:E,0,0))</f>
        <v>0</v>
      </c>
      <c r="AB176" s="4">
        <f>Y176*(_xlfn.XLOOKUP(X176,'DB micronutrienti'!B:B,'DB micronutrienti'!F:F,0,0))</f>
        <v>0</v>
      </c>
      <c r="AC176" s="4">
        <f>Y176*(_xlfn.XLOOKUP(X176,'DB micronutrienti'!B:B,'DB micronutrienti'!G:G,0,0))</f>
        <v>0</v>
      </c>
      <c r="AD176" s="4">
        <f>Y176*(_xlfn.XLOOKUP(X176,'DB micronutrienti'!B:B,'DB micronutrienti'!H:H,0,0))</f>
        <v>0</v>
      </c>
      <c r="AE176" s="4">
        <f>Y176*(_xlfn.XLOOKUP(X176,'DB micronutrienti'!B:B,'DB micronutrienti'!I:I,0,0))</f>
        <v>0</v>
      </c>
      <c r="AF176" s="4">
        <f>Y176*(_xlfn.XLOOKUP(X176,'DB micronutrienti'!B:B,'DB micronutrienti'!J:J,0,0))</f>
        <v>0</v>
      </c>
      <c r="AG176" s="265">
        <f>Y176*(_xlfn.XLOOKUP(X176,'DB micronutrienti'!B:B,'DB micronutrienti'!K:K,0,0))</f>
        <v>0</v>
      </c>
    </row>
    <row r="177" spans="11:34" x14ac:dyDescent="0.25">
      <c r="K177" s="213" t="str">
        <f t="shared" si="40"/>
        <v>Niente</v>
      </c>
      <c r="L177" s="64">
        <f t="shared" si="41"/>
        <v>0</v>
      </c>
      <c r="M177" s="64">
        <f>L177*(_xlfn.XLOOKUP(K177,'DB micronutrienti'!B:B,'DB micronutrienti'!D:D,0,0))</f>
        <v>0</v>
      </c>
      <c r="N177" s="64">
        <f>L177*(_xlfn.XLOOKUP(K177,'DB micronutrienti'!B:B,'DB micronutrienti'!E:E,0,0))</f>
        <v>0</v>
      </c>
      <c r="O177" s="64">
        <f>L177*(_xlfn.XLOOKUP(K177,'DB micronutrienti'!B:B,'DB micronutrienti'!F:F,0,0))</f>
        <v>0</v>
      </c>
      <c r="P177" s="64">
        <f>L177*(_xlfn.XLOOKUP(K177,'DB micronutrienti'!B:B,'DB micronutrienti'!G:G,0,0))</f>
        <v>0</v>
      </c>
      <c r="Q177" s="64">
        <f>L177*(_xlfn.XLOOKUP(K177,'DB micronutrienti'!B:B,'DB micronutrienti'!H:H,0,0))</f>
        <v>0</v>
      </c>
      <c r="R177" s="64">
        <f>L177*(_xlfn.XLOOKUP(K177,'DB micronutrienti'!B:B,'DB micronutrienti'!I:I,0,0))</f>
        <v>0</v>
      </c>
      <c r="S177" s="64">
        <f>L177*(_xlfn.XLOOKUP(K177,'DB micronutrienti'!B:B,'DB micronutrienti'!J:J,0,0))</f>
        <v>0</v>
      </c>
      <c r="T177" s="214">
        <f>'Bilancio calorico'!L177*(_xlfn.XLOOKUP('Bilancio calorico'!K177,'DB micronutrienti'!B:B,'DB micronutrienti'!K:K,0,0))</f>
        <v>0</v>
      </c>
      <c r="X177" s="219" t="str">
        <f t="shared" ref="X177:Y177" si="48">T66</f>
        <v>Niente</v>
      </c>
      <c r="Y177" s="4">
        <f t="shared" si="48"/>
        <v>0</v>
      </c>
      <c r="Z177" s="4">
        <f>Y177*(_xlfn.XLOOKUP(X177,'DB micronutrienti'!B:B,'DB micronutrienti'!D:D,0,0))</f>
        <v>0</v>
      </c>
      <c r="AA177" s="4">
        <f>Y177*(_xlfn.XLOOKUP(X177,'DB micronutrienti'!B:B,'DB micronutrienti'!E:E,0,0))</f>
        <v>0</v>
      </c>
      <c r="AB177" s="4">
        <f>Y177*(_xlfn.XLOOKUP(X177,'DB micronutrienti'!B:B,'DB micronutrienti'!F:F,0,0))</f>
        <v>0</v>
      </c>
      <c r="AC177" s="4">
        <f>Y177*(_xlfn.XLOOKUP(X177,'DB micronutrienti'!B:B,'DB micronutrienti'!G:G,0,0))</f>
        <v>0</v>
      </c>
      <c r="AD177" s="4">
        <f>Y177*(_xlfn.XLOOKUP(X177,'DB micronutrienti'!B:B,'DB micronutrienti'!H:H,0,0))</f>
        <v>0</v>
      </c>
      <c r="AE177" s="4">
        <f>Y177*(_xlfn.XLOOKUP(X177,'DB micronutrienti'!B:B,'DB micronutrienti'!I:I,0,0))</f>
        <v>0</v>
      </c>
      <c r="AF177" s="4">
        <f>Y177*(_xlfn.XLOOKUP(X177,'DB micronutrienti'!B:B,'DB micronutrienti'!J:J,0,0))</f>
        <v>0</v>
      </c>
      <c r="AG177" s="265">
        <f>Y177*(_xlfn.XLOOKUP(X177,'DB micronutrienti'!B:B,'DB micronutrienti'!K:K,0,0))</f>
        <v>0</v>
      </c>
    </row>
    <row r="178" spans="11:34" x14ac:dyDescent="0.25">
      <c r="K178" s="213" t="str">
        <f t="shared" si="40"/>
        <v>Niente</v>
      </c>
      <c r="L178" s="64">
        <f t="shared" si="41"/>
        <v>0</v>
      </c>
      <c r="M178" s="64">
        <f>L178*(_xlfn.XLOOKUP(K178,'DB micronutrienti'!B:B,'DB micronutrienti'!D:D,0,0))</f>
        <v>0</v>
      </c>
      <c r="N178" s="64">
        <f>L178*(_xlfn.XLOOKUP(K178,'DB micronutrienti'!B:B,'DB micronutrienti'!E:E,0,0))</f>
        <v>0</v>
      </c>
      <c r="O178" s="64">
        <f>L178*(_xlfn.XLOOKUP(K178,'DB micronutrienti'!B:B,'DB micronutrienti'!F:F,0,0))</f>
        <v>0</v>
      </c>
      <c r="P178" s="64">
        <f>L178*(_xlfn.XLOOKUP(K178,'DB micronutrienti'!B:B,'DB micronutrienti'!G:G,0,0))</f>
        <v>0</v>
      </c>
      <c r="Q178" s="64">
        <f>L178*(_xlfn.XLOOKUP(K178,'DB micronutrienti'!B:B,'DB micronutrienti'!H:H,0,0))</f>
        <v>0</v>
      </c>
      <c r="R178" s="64">
        <f>L178*(_xlfn.XLOOKUP(K178,'DB micronutrienti'!B:B,'DB micronutrienti'!I:I,0,0))</f>
        <v>0</v>
      </c>
      <c r="S178" s="64">
        <f>L178*(_xlfn.XLOOKUP(K178,'DB micronutrienti'!B:B,'DB micronutrienti'!J:J,0,0))</f>
        <v>0</v>
      </c>
      <c r="T178" s="214">
        <f>'Bilancio calorico'!L178*(_xlfn.XLOOKUP('Bilancio calorico'!K178,'DB micronutrienti'!B:B,'DB micronutrienti'!K:K,0,0))</f>
        <v>0</v>
      </c>
      <c r="X178" s="219" t="str">
        <f t="shared" ref="X178:Y178" si="49">T67</f>
        <v>Niente</v>
      </c>
      <c r="Y178" s="4">
        <f t="shared" si="49"/>
        <v>0</v>
      </c>
      <c r="Z178" s="4">
        <f>Y178*(_xlfn.XLOOKUP(X178,'DB micronutrienti'!B:B,'DB micronutrienti'!D:D,0,0))</f>
        <v>0</v>
      </c>
      <c r="AA178" s="4">
        <f>Y178*(_xlfn.XLOOKUP(X178,'DB micronutrienti'!B:B,'DB micronutrienti'!E:E,0,0))</f>
        <v>0</v>
      </c>
      <c r="AB178" s="4">
        <f>Y178*(_xlfn.XLOOKUP(X178,'DB micronutrienti'!B:B,'DB micronutrienti'!F:F,0,0))</f>
        <v>0</v>
      </c>
      <c r="AC178" s="4">
        <f>Y178*(_xlfn.XLOOKUP(X178,'DB micronutrienti'!B:B,'DB micronutrienti'!G:G,0,0))</f>
        <v>0</v>
      </c>
      <c r="AD178" s="4">
        <f>Y178*(_xlfn.XLOOKUP(X178,'DB micronutrienti'!B:B,'DB micronutrienti'!H:H,0,0))</f>
        <v>0</v>
      </c>
      <c r="AE178" s="4">
        <f>Y178*(_xlfn.XLOOKUP(X178,'DB micronutrienti'!B:B,'DB micronutrienti'!I:I,0,0))</f>
        <v>0</v>
      </c>
      <c r="AF178" s="4">
        <f>Y178*(_xlfn.XLOOKUP(X178,'DB micronutrienti'!B:B,'DB micronutrienti'!J:J,0,0))</f>
        <v>0</v>
      </c>
      <c r="AG178" s="265">
        <f>Y178*(_xlfn.XLOOKUP(X178,'DB micronutrienti'!B:B,'DB micronutrienti'!K:K,0,0))</f>
        <v>0</v>
      </c>
    </row>
    <row r="179" spans="11:34" x14ac:dyDescent="0.25">
      <c r="K179" s="213" t="str">
        <f t="shared" si="40"/>
        <v>Niente</v>
      </c>
      <c r="L179" s="64">
        <f t="shared" si="41"/>
        <v>0</v>
      </c>
      <c r="M179" s="64">
        <f>L179*(_xlfn.XLOOKUP(K179,'DB micronutrienti'!B:B,'DB micronutrienti'!D:D,0,0))</f>
        <v>0</v>
      </c>
      <c r="N179" s="64">
        <f>L179*(_xlfn.XLOOKUP(K179,'DB micronutrienti'!B:B,'DB micronutrienti'!E:E,0,0))</f>
        <v>0</v>
      </c>
      <c r="O179" s="64">
        <f>L179*(_xlfn.XLOOKUP(K179,'DB micronutrienti'!B:B,'DB micronutrienti'!F:F,0,0))</f>
        <v>0</v>
      </c>
      <c r="P179" s="64">
        <f>L179*(_xlfn.XLOOKUP(K179,'DB micronutrienti'!B:B,'DB micronutrienti'!G:G,0,0))</f>
        <v>0</v>
      </c>
      <c r="Q179" s="64">
        <f>L179*(_xlfn.XLOOKUP(K179,'DB micronutrienti'!B:B,'DB micronutrienti'!H:H,0,0))</f>
        <v>0</v>
      </c>
      <c r="R179" s="64">
        <f>L179*(_xlfn.XLOOKUP(K179,'DB micronutrienti'!B:B,'DB micronutrienti'!I:I,0,0))</f>
        <v>0</v>
      </c>
      <c r="S179" s="64">
        <f>L179*(_xlfn.XLOOKUP(K179,'DB micronutrienti'!B:B,'DB micronutrienti'!J:J,0,0))</f>
        <v>0</v>
      </c>
      <c r="T179" s="214">
        <f>'Bilancio calorico'!L179*(_xlfn.XLOOKUP('Bilancio calorico'!K179,'DB micronutrienti'!B:B,'DB micronutrienti'!K:K,0,0))</f>
        <v>0</v>
      </c>
      <c r="X179" s="219" t="str">
        <f t="shared" ref="X179:Y179" si="50">T68</f>
        <v>Niente</v>
      </c>
      <c r="Y179" s="4">
        <f t="shared" si="50"/>
        <v>0</v>
      </c>
      <c r="Z179" s="4">
        <f>Y179*(_xlfn.XLOOKUP(X179,'DB micronutrienti'!B:B,'DB micronutrienti'!D:D,0,0))</f>
        <v>0</v>
      </c>
      <c r="AA179" s="4">
        <f>Y179*(_xlfn.XLOOKUP(X179,'DB micronutrienti'!B:B,'DB micronutrienti'!E:E,0,0))</f>
        <v>0</v>
      </c>
      <c r="AB179" s="4">
        <f>Y179*(_xlfn.XLOOKUP(X179,'DB micronutrienti'!B:B,'DB micronutrienti'!F:F,0,0))</f>
        <v>0</v>
      </c>
      <c r="AC179" s="4">
        <f>Y179*(_xlfn.XLOOKUP(X179,'DB micronutrienti'!B:B,'DB micronutrienti'!G:G,0,0))</f>
        <v>0</v>
      </c>
      <c r="AD179" s="4">
        <f>Y179*(_xlfn.XLOOKUP(X179,'DB micronutrienti'!B:B,'DB micronutrienti'!H:H,0,0))</f>
        <v>0</v>
      </c>
      <c r="AE179" s="4">
        <f>Y179*(_xlfn.XLOOKUP(X179,'DB micronutrienti'!B:B,'DB micronutrienti'!I:I,0,0))</f>
        <v>0</v>
      </c>
      <c r="AF179" s="4">
        <f>Y179*(_xlfn.XLOOKUP(X179,'DB micronutrienti'!B:B,'DB micronutrienti'!J:J,0,0))</f>
        <v>0</v>
      </c>
      <c r="AG179" s="265">
        <f>Y179*(_xlfn.XLOOKUP(X179,'DB micronutrienti'!B:B,'DB micronutrienti'!K:K,0,0))</f>
        <v>0</v>
      </c>
    </row>
    <row r="180" spans="11:34" ht="16.5" thickBot="1" x14ac:dyDescent="0.3">
      <c r="K180" s="215" t="s">
        <v>891</v>
      </c>
      <c r="L180" s="63"/>
      <c r="M180" s="63">
        <f>SUM(M170:M179)</f>
        <v>172</v>
      </c>
      <c r="N180" s="63">
        <f>SUM(N170:N179)</f>
        <v>2.85</v>
      </c>
      <c r="O180" s="63">
        <f>SUM(O170:O179)</f>
        <v>53.499999999999993</v>
      </c>
      <c r="P180" s="63">
        <f t="shared" ref="P180:T180" si="51">SUM(P170:P179)</f>
        <v>395.68</v>
      </c>
      <c r="Q180" s="63">
        <f t="shared" si="51"/>
        <v>514.78</v>
      </c>
      <c r="R180" s="63">
        <f t="shared" si="51"/>
        <v>385</v>
      </c>
      <c r="S180" s="63">
        <f t="shared" si="51"/>
        <v>2.6500000000000004</v>
      </c>
      <c r="T180" s="216">
        <f t="shared" si="51"/>
        <v>11</v>
      </c>
      <c r="U180" s="1"/>
      <c r="X180" s="220" t="s">
        <v>891</v>
      </c>
      <c r="Y180" s="270"/>
      <c r="Z180" s="270">
        <f>SUM(Z170:Z179)</f>
        <v>70.5</v>
      </c>
      <c r="AA180" s="270">
        <f>SUM(AA170:AA179)</f>
        <v>1.3499999999999999</v>
      </c>
      <c r="AB180" s="270">
        <f>SUM(AB170:AB179)</f>
        <v>34.5</v>
      </c>
      <c r="AC180" s="270">
        <f t="shared" ref="AC180" si="52">SUM(AC170:AC179)</f>
        <v>202.68</v>
      </c>
      <c r="AD180" s="270">
        <f t="shared" ref="AD180" si="53">SUM(AD170:AD179)</f>
        <v>114.78</v>
      </c>
      <c r="AE180" s="270">
        <f t="shared" ref="AE180" si="54">SUM(AE170:AE179)</f>
        <v>60</v>
      </c>
      <c r="AF180" s="270">
        <f t="shared" ref="AF180" si="55">SUM(AF170:AF179)</f>
        <v>0.75</v>
      </c>
      <c r="AG180" s="272">
        <f t="shared" ref="AG180" si="56">SUM(AG170:AG179)</f>
        <v>7.1999999999999993</v>
      </c>
      <c r="AH180" s="1"/>
    </row>
    <row r="181" spans="11:34" x14ac:dyDescent="0.25">
      <c r="K181" s="217" t="s">
        <v>886</v>
      </c>
      <c r="L181" s="203"/>
      <c r="M181" s="203"/>
      <c r="N181" s="203"/>
      <c r="O181" s="203"/>
      <c r="P181" s="203"/>
      <c r="Q181" s="203"/>
      <c r="R181" s="203"/>
      <c r="S181" s="203"/>
      <c r="T181" s="218"/>
      <c r="U181" s="13"/>
      <c r="X181" s="217" t="s">
        <v>886</v>
      </c>
      <c r="Y181" s="203"/>
      <c r="Z181" s="203"/>
      <c r="AA181" s="203"/>
      <c r="AB181" s="203"/>
      <c r="AC181" s="203"/>
      <c r="AD181" s="203"/>
      <c r="AE181" s="203"/>
      <c r="AF181" s="203"/>
      <c r="AG181" s="218"/>
      <c r="AH181" s="13"/>
    </row>
    <row r="182" spans="11:34" x14ac:dyDescent="0.25">
      <c r="K182" s="263" t="s">
        <v>47</v>
      </c>
      <c r="L182" s="1" t="s">
        <v>892</v>
      </c>
      <c r="M182" s="254" t="s">
        <v>2453</v>
      </c>
      <c r="N182" s="255" t="s">
        <v>2454</v>
      </c>
      <c r="O182" s="256" t="s">
        <v>2457</v>
      </c>
      <c r="P182" s="257" t="s">
        <v>2455</v>
      </c>
      <c r="Q182" s="258" t="s">
        <v>2458</v>
      </c>
      <c r="R182" s="259" t="s">
        <v>2459</v>
      </c>
      <c r="S182" s="260" t="s">
        <v>2460</v>
      </c>
      <c r="T182" s="261" t="s">
        <v>2461</v>
      </c>
      <c r="U182" s="1"/>
      <c r="X182" s="263" t="s">
        <v>47</v>
      </c>
      <c r="Y182" s="1" t="s">
        <v>892</v>
      </c>
      <c r="Z182" s="254" t="s">
        <v>2453</v>
      </c>
      <c r="AA182" s="255" t="s">
        <v>2454</v>
      </c>
      <c r="AB182" s="256" t="s">
        <v>2457</v>
      </c>
      <c r="AC182" s="257" t="s">
        <v>2455</v>
      </c>
      <c r="AD182" s="258" t="s">
        <v>2458</v>
      </c>
      <c r="AE182" s="259" t="s">
        <v>2459</v>
      </c>
      <c r="AF182" s="260" t="s">
        <v>2460</v>
      </c>
      <c r="AG182" s="261" t="s">
        <v>2461</v>
      </c>
      <c r="AH182" s="1"/>
    </row>
    <row r="183" spans="11:34" x14ac:dyDescent="0.25">
      <c r="K183" s="213" t="str">
        <f>M72</f>
        <v>mandorle dolci</v>
      </c>
      <c r="L183" s="64">
        <f>N72</f>
        <v>0.1</v>
      </c>
      <c r="M183" s="64">
        <f>L183*(_xlfn.XLOOKUP(K183,'DB micronutrienti'!B:B,'DB micronutrienti'!D:D,0,0))</f>
        <v>1.17</v>
      </c>
      <c r="N183" s="64">
        <f>L183*(_xlfn.XLOOKUP(K183,'DB micronutrienti'!B:B,'DB micronutrienti'!E:E,0,0))</f>
        <v>0.45999999999999996</v>
      </c>
      <c r="O183" s="64">
        <f>L183*(_xlfn.XLOOKUP(K183,'DB micronutrienti'!B:B,'DB micronutrienti'!F:F,0,0))</f>
        <v>23.6</v>
      </c>
      <c r="P183" s="64">
        <f>L183*(_xlfn.XLOOKUP(K183,'DB micronutrienti'!B:B,'DB micronutrienti'!G:G,0,0))</f>
        <v>0.60000000000000009</v>
      </c>
      <c r="Q183" s="64">
        <f>L183*(_xlfn.XLOOKUP(K183,'DB micronutrienti'!B:B,'DB micronutrienti'!H:H,0,0))</f>
        <v>86</v>
      </c>
      <c r="R183" s="64">
        <f>L183*(_xlfn.XLOOKUP(K183,'DB micronutrienti'!B:B,'DB micronutrienti'!I:I,0,0))</f>
        <v>50.800000000000004</v>
      </c>
      <c r="S183" s="64">
        <f>L183*(_xlfn.XLOOKUP(K183,'DB micronutrienti'!B:B,'DB micronutrienti'!J:J,0,0))</f>
        <v>0.31000000000000005</v>
      </c>
      <c r="T183" s="214">
        <f>'Bilancio calorico'!L183*(_xlfn.XLOOKUP('Bilancio calorico'!K183,'DB micronutrienti'!B:B,'DB micronutrienti'!K:K,0,0))</f>
        <v>1.4300000000000002</v>
      </c>
      <c r="X183" s="219" t="str">
        <f>T72</f>
        <v>mandorle dolci</v>
      </c>
      <c r="Y183" s="4">
        <f>U72</f>
        <v>0.1</v>
      </c>
      <c r="Z183" s="4">
        <f>Y183*(_xlfn.XLOOKUP(X183,'DB micronutrienti'!B:B,'DB micronutrienti'!D:D,0,0))</f>
        <v>1.17</v>
      </c>
      <c r="AA183" s="4">
        <f>Y183*(_xlfn.XLOOKUP(X183,'DB micronutrienti'!B:B,'DB micronutrienti'!E:E,0,0))</f>
        <v>0.45999999999999996</v>
      </c>
      <c r="AB183" s="4">
        <f>Y183*(_xlfn.XLOOKUP(X183,'DB micronutrienti'!B:B,'DB micronutrienti'!F:F,0,0))</f>
        <v>23.6</v>
      </c>
      <c r="AC183" s="4">
        <f>Y183*(_xlfn.XLOOKUP(X183,'DB micronutrienti'!B:B,'DB micronutrienti'!G:G,0,0))</f>
        <v>0.60000000000000009</v>
      </c>
      <c r="AD183" s="4">
        <f>Y183*(_xlfn.XLOOKUP(X183,'DB micronutrienti'!B:B,'DB micronutrienti'!H:H,0,0))</f>
        <v>86</v>
      </c>
      <c r="AE183" s="4">
        <f>Y183*(_xlfn.XLOOKUP(X183,'DB micronutrienti'!B:B,'DB micronutrienti'!I:I,0,0))</f>
        <v>50.800000000000004</v>
      </c>
      <c r="AF183" s="4">
        <f>Y183*(_xlfn.XLOOKUP(X183,'DB micronutrienti'!B:B,'DB micronutrienti'!J:J,0,0))</f>
        <v>0.31000000000000005</v>
      </c>
      <c r="AG183" s="265">
        <f>Y183*(_xlfn.XLOOKUP(X183,'DB micronutrienti'!B:B,'DB micronutrienti'!K:K,0,0))</f>
        <v>1.4300000000000002</v>
      </c>
    </row>
    <row r="184" spans="11:34" x14ac:dyDescent="0.25">
      <c r="K184" s="213" t="str">
        <f t="shared" ref="K184:K192" si="57">M73</f>
        <v>cioccolato fondente</v>
      </c>
      <c r="L184" s="64">
        <f t="shared" ref="L184:L192" si="58">N73</f>
        <v>0.1</v>
      </c>
      <c r="M184" s="64">
        <f>L184*(_xlfn.XLOOKUP(K184,'DB micronutrienti'!B:B,'DB micronutrienti'!D:D,0,0))</f>
        <v>0.11000000000000001</v>
      </c>
      <c r="N184" s="64">
        <f>L184*(_xlfn.XLOOKUP(K184,'DB micronutrienti'!B:B,'DB micronutrienti'!E:E,0,0))</f>
        <v>0.5</v>
      </c>
      <c r="O184" s="64">
        <f>L184*(_xlfn.XLOOKUP(K184,'DB micronutrienti'!B:B,'DB micronutrienti'!F:F,0,0))</f>
        <v>5.1000000000000005</v>
      </c>
      <c r="P184" s="64">
        <f>L184*(_xlfn.XLOOKUP(K184,'DB micronutrienti'!B:B,'DB micronutrienti'!G:G,0,0))</f>
        <v>1.1000000000000001</v>
      </c>
      <c r="Q184" s="64">
        <f>L184*(_xlfn.XLOOKUP(K184,'DB micronutrienti'!B:B,'DB micronutrienti'!H:H,0,0))</f>
        <v>30</v>
      </c>
      <c r="R184" s="64">
        <f>L184*(_xlfn.XLOOKUP(K184,'DB micronutrienti'!B:B,'DB micronutrienti'!I:I,0,0))</f>
        <v>18.600000000000001</v>
      </c>
      <c r="S184" s="64">
        <f>L184*(_xlfn.XLOOKUP(K184,'DB micronutrienti'!B:B,'DB micronutrienti'!J:J,0,0))</f>
        <v>0.13</v>
      </c>
      <c r="T184" s="214">
        <f>'Bilancio calorico'!L184*(_xlfn.XLOOKUP('Bilancio calorico'!K184,'DB micronutrienti'!B:B,'DB micronutrienti'!K:K,0,0))</f>
        <v>0.13999999999999999</v>
      </c>
      <c r="X184" s="219" t="str">
        <f t="shared" ref="X184:Y184" si="59">T73</f>
        <v>cioccolato fondente</v>
      </c>
      <c r="Y184" s="4">
        <f t="shared" si="59"/>
        <v>0.1</v>
      </c>
      <c r="Z184" s="4">
        <f>Y184*(_xlfn.XLOOKUP(X184,'DB micronutrienti'!B:B,'DB micronutrienti'!D:D,0,0))</f>
        <v>0.11000000000000001</v>
      </c>
      <c r="AA184" s="4">
        <f>Y184*(_xlfn.XLOOKUP(X184,'DB micronutrienti'!B:B,'DB micronutrienti'!E:E,0,0))</f>
        <v>0.5</v>
      </c>
      <c r="AB184" s="4">
        <f>Y184*(_xlfn.XLOOKUP(X184,'DB micronutrienti'!B:B,'DB micronutrienti'!F:F,0,0))</f>
        <v>5.1000000000000005</v>
      </c>
      <c r="AC184" s="4">
        <f>Y184*(_xlfn.XLOOKUP(X184,'DB micronutrienti'!B:B,'DB micronutrienti'!G:G,0,0))</f>
        <v>1.1000000000000001</v>
      </c>
      <c r="AD184" s="4">
        <f>Y184*(_xlfn.XLOOKUP(X184,'DB micronutrienti'!B:B,'DB micronutrienti'!H:H,0,0))</f>
        <v>30</v>
      </c>
      <c r="AE184" s="4">
        <f>Y184*(_xlfn.XLOOKUP(X184,'DB micronutrienti'!B:B,'DB micronutrienti'!I:I,0,0))</f>
        <v>18.600000000000001</v>
      </c>
      <c r="AF184" s="4">
        <f>Y184*(_xlfn.XLOOKUP(X184,'DB micronutrienti'!B:B,'DB micronutrienti'!J:J,0,0))</f>
        <v>0.13</v>
      </c>
      <c r="AG184" s="265">
        <f>Y184*(_xlfn.XLOOKUP(X184,'DB micronutrienti'!B:B,'DB micronutrienti'!K:K,0,0))</f>
        <v>0.13999999999999999</v>
      </c>
    </row>
    <row r="185" spans="11:34" x14ac:dyDescent="0.25">
      <c r="K185" s="213" t="str">
        <f t="shared" si="57"/>
        <v>pane integrale</v>
      </c>
      <c r="L185" s="64">
        <f t="shared" si="58"/>
        <v>1.25</v>
      </c>
      <c r="M185" s="64">
        <f>L185*(_xlfn.XLOOKUP(K185,'DB micronutrienti'!B:B,'DB micronutrienti'!D:D,0,0))</f>
        <v>45.75</v>
      </c>
      <c r="N185" s="64">
        <f>L185*(_xlfn.XLOOKUP(K185,'DB micronutrienti'!B:B,'DB micronutrienti'!E:E,0,0))</f>
        <v>3.125</v>
      </c>
      <c r="O185" s="64">
        <f>L185*(_xlfn.XLOOKUP(K185,'DB micronutrienti'!B:B,'DB micronutrienti'!F:F,0,0))</f>
        <v>31.25</v>
      </c>
      <c r="P185" s="64">
        <f>L185*(_xlfn.XLOOKUP(K185,'DB micronutrienti'!B:B,'DB micronutrienti'!G:G,0,0))</f>
        <v>687.5</v>
      </c>
      <c r="Q185" s="64">
        <f>L185*(_xlfn.XLOOKUP(K185,'DB micronutrienti'!B:B,'DB micronutrienti'!H:H,0,0))</f>
        <v>262.5</v>
      </c>
      <c r="R185" s="64">
        <f>L185*(_xlfn.XLOOKUP(K185,'DB micronutrienti'!B:B,'DB micronutrienti'!I:I,0,0))</f>
        <v>225</v>
      </c>
      <c r="S185" s="64">
        <f>L185*(_xlfn.XLOOKUP(K185,'DB micronutrienti'!B:B,'DB micronutrienti'!J:J,0,0))</f>
        <v>2</v>
      </c>
      <c r="T185" s="214">
        <f>'Bilancio calorico'!L185*(_xlfn.XLOOKUP('Bilancio calorico'!K185,'DB micronutrienti'!B:B,'DB micronutrienti'!K:K,0,0))</f>
        <v>7.125</v>
      </c>
      <c r="X185" s="219" t="str">
        <f t="shared" ref="X185:Y185" si="60">T74</f>
        <v>pane integrale</v>
      </c>
      <c r="Y185" s="4">
        <f t="shared" si="60"/>
        <v>0.75</v>
      </c>
      <c r="Z185" s="4">
        <f>Y185*(_xlfn.XLOOKUP(X185,'DB micronutrienti'!B:B,'DB micronutrienti'!D:D,0,0))</f>
        <v>27.450000000000003</v>
      </c>
      <c r="AA185" s="4">
        <f>Y185*(_xlfn.XLOOKUP(X185,'DB micronutrienti'!B:B,'DB micronutrienti'!E:E,0,0))</f>
        <v>1.875</v>
      </c>
      <c r="AB185" s="4">
        <f>Y185*(_xlfn.XLOOKUP(X185,'DB micronutrienti'!B:B,'DB micronutrienti'!F:F,0,0))</f>
        <v>18.75</v>
      </c>
      <c r="AC185" s="4">
        <f>Y185*(_xlfn.XLOOKUP(X185,'DB micronutrienti'!B:B,'DB micronutrienti'!G:G,0,0))</f>
        <v>412.5</v>
      </c>
      <c r="AD185" s="4">
        <f>Y185*(_xlfn.XLOOKUP(X185,'DB micronutrienti'!B:B,'DB micronutrienti'!H:H,0,0))</f>
        <v>157.5</v>
      </c>
      <c r="AE185" s="4">
        <f>Y185*(_xlfn.XLOOKUP(X185,'DB micronutrienti'!B:B,'DB micronutrienti'!I:I,0,0))</f>
        <v>135</v>
      </c>
      <c r="AF185" s="4">
        <f>Y185*(_xlfn.XLOOKUP(X185,'DB micronutrienti'!B:B,'DB micronutrienti'!J:J,0,0))</f>
        <v>1.2000000000000002</v>
      </c>
      <c r="AG185" s="265">
        <f>Y185*(_xlfn.XLOOKUP(X185,'DB micronutrienti'!B:B,'DB micronutrienti'!K:K,0,0))</f>
        <v>4.2750000000000004</v>
      </c>
    </row>
    <row r="186" spans="11:34" x14ac:dyDescent="0.25">
      <c r="K186" s="213" t="str">
        <f t="shared" si="57"/>
        <v>Niente</v>
      </c>
      <c r="L186" s="64">
        <f t="shared" si="58"/>
        <v>0</v>
      </c>
      <c r="M186" s="64">
        <f>L186*(_xlfn.XLOOKUP(K186,'DB micronutrienti'!B:B,'DB micronutrienti'!D:D,0,0))</f>
        <v>0</v>
      </c>
      <c r="N186" s="64">
        <f>L186*(_xlfn.XLOOKUP(K186,'DB micronutrienti'!B:B,'DB micronutrienti'!E:E,0,0))</f>
        <v>0</v>
      </c>
      <c r="O186" s="64">
        <f>L186*(_xlfn.XLOOKUP(K186,'DB micronutrienti'!B:B,'DB micronutrienti'!F:F,0,0))</f>
        <v>0</v>
      </c>
      <c r="P186" s="64">
        <f>L186*(_xlfn.XLOOKUP(K186,'DB micronutrienti'!B:B,'DB micronutrienti'!G:G,0,0))</f>
        <v>0</v>
      </c>
      <c r="Q186" s="64">
        <f>L186*(_xlfn.XLOOKUP(K186,'DB micronutrienti'!B:B,'DB micronutrienti'!H:H,0,0))</f>
        <v>0</v>
      </c>
      <c r="R186" s="64">
        <f>L186*(_xlfn.XLOOKUP(K186,'DB micronutrienti'!B:B,'DB micronutrienti'!I:I,0,0))</f>
        <v>0</v>
      </c>
      <c r="S186" s="64">
        <f>L186*(_xlfn.XLOOKUP(K186,'DB micronutrienti'!B:B,'DB micronutrienti'!J:J,0,0))</f>
        <v>0</v>
      </c>
      <c r="T186" s="214">
        <f>'Bilancio calorico'!L186*(_xlfn.XLOOKUP('Bilancio calorico'!K186,'DB micronutrienti'!B:B,'DB micronutrienti'!K:K,0,0))</f>
        <v>0</v>
      </c>
      <c r="X186" s="219" t="str">
        <f t="shared" ref="X186:Y186" si="61">T75</f>
        <v>Affettato di manzo</v>
      </c>
      <c r="Y186" s="4">
        <f t="shared" si="61"/>
        <v>0.5</v>
      </c>
      <c r="Z186" s="4">
        <f>Y186*(_xlfn.XLOOKUP(X186,'DB micronutrienti'!B:B,'DB micronutrienti'!D:D,0,0))</f>
        <v>0</v>
      </c>
      <c r="AA186" s="4">
        <f>Y186*(_xlfn.XLOOKUP(X186,'DB micronutrienti'!B:B,'DB micronutrienti'!E:E,0,0))</f>
        <v>0</v>
      </c>
      <c r="AB186" s="4">
        <f>Y186*(_xlfn.XLOOKUP(X186,'DB micronutrienti'!B:B,'DB micronutrienti'!F:F,0,0))</f>
        <v>0</v>
      </c>
      <c r="AC186" s="4">
        <f>Y186*(_xlfn.XLOOKUP(X186,'DB micronutrienti'!B:B,'DB micronutrienti'!G:G,0,0))</f>
        <v>0</v>
      </c>
      <c r="AD186" s="4">
        <f>Y186*(_xlfn.XLOOKUP(X186,'DB micronutrienti'!B:B,'DB micronutrienti'!H:H,0,0))</f>
        <v>0</v>
      </c>
      <c r="AE186" s="4">
        <f>Y186*(_xlfn.XLOOKUP(X186,'DB micronutrienti'!B:B,'DB micronutrienti'!I:I,0,0))</f>
        <v>0</v>
      </c>
      <c r="AF186" s="4">
        <f>Y186*(_xlfn.XLOOKUP(X186,'DB micronutrienti'!B:B,'DB micronutrienti'!J:J,0,0))</f>
        <v>0</v>
      </c>
      <c r="AG186" s="265">
        <f>Y186*(_xlfn.XLOOKUP(X186,'DB micronutrienti'!B:B,'DB micronutrienti'!K:K,0,0))</f>
        <v>0</v>
      </c>
    </row>
    <row r="187" spans="11:34" x14ac:dyDescent="0.25">
      <c r="K187" s="213" t="str">
        <f t="shared" si="57"/>
        <v>Niente</v>
      </c>
      <c r="L187" s="64">
        <f t="shared" si="58"/>
        <v>0</v>
      </c>
      <c r="M187" s="64">
        <f>L187*(_xlfn.XLOOKUP(K187,'DB micronutrienti'!B:B,'DB micronutrienti'!D:D,0,0))</f>
        <v>0</v>
      </c>
      <c r="N187" s="64">
        <f>L187*(_xlfn.XLOOKUP(K187,'DB micronutrienti'!B:B,'DB micronutrienti'!E:E,0,0))</f>
        <v>0</v>
      </c>
      <c r="O187" s="64">
        <f>L187*(_xlfn.XLOOKUP(K187,'DB micronutrienti'!B:B,'DB micronutrienti'!F:F,0,0))</f>
        <v>0</v>
      </c>
      <c r="P187" s="64">
        <f>L187*(_xlfn.XLOOKUP(K187,'DB micronutrienti'!B:B,'DB micronutrienti'!G:G,0,0))</f>
        <v>0</v>
      </c>
      <c r="Q187" s="64">
        <f>L187*(_xlfn.XLOOKUP(K187,'DB micronutrienti'!B:B,'DB micronutrienti'!H:H,0,0))</f>
        <v>0</v>
      </c>
      <c r="R187" s="64">
        <f>L187*(_xlfn.XLOOKUP(K187,'DB micronutrienti'!B:B,'DB micronutrienti'!I:I,0,0))</f>
        <v>0</v>
      </c>
      <c r="S187" s="64">
        <f>L187*(_xlfn.XLOOKUP(K187,'DB micronutrienti'!B:B,'DB micronutrienti'!J:J,0,0))</f>
        <v>0</v>
      </c>
      <c r="T187" s="214">
        <f>'Bilancio calorico'!L187*(_xlfn.XLOOKUP('Bilancio calorico'!K187,'DB micronutrienti'!B:B,'DB micronutrienti'!K:K,0,0))</f>
        <v>0</v>
      </c>
      <c r="X187" s="219" t="str">
        <f t="shared" ref="X187:Y187" si="62">T76</f>
        <v>Niente</v>
      </c>
      <c r="Y187" s="4">
        <f t="shared" si="62"/>
        <v>0</v>
      </c>
      <c r="Z187" s="4">
        <f>Y187*(_xlfn.XLOOKUP(X187,'DB micronutrienti'!B:B,'DB micronutrienti'!D:D,0,0))</f>
        <v>0</v>
      </c>
      <c r="AA187" s="4">
        <f>Y187*(_xlfn.XLOOKUP(X187,'DB micronutrienti'!B:B,'DB micronutrienti'!E:E,0,0))</f>
        <v>0</v>
      </c>
      <c r="AB187" s="4">
        <f>Y187*(_xlfn.XLOOKUP(X187,'DB micronutrienti'!B:B,'DB micronutrienti'!F:F,0,0))</f>
        <v>0</v>
      </c>
      <c r="AC187" s="4">
        <f>Y187*(_xlfn.XLOOKUP(X187,'DB micronutrienti'!B:B,'DB micronutrienti'!G:G,0,0))</f>
        <v>0</v>
      </c>
      <c r="AD187" s="4">
        <f>Y187*(_xlfn.XLOOKUP(X187,'DB micronutrienti'!B:B,'DB micronutrienti'!H:H,0,0))</f>
        <v>0</v>
      </c>
      <c r="AE187" s="4">
        <f>Y187*(_xlfn.XLOOKUP(X187,'DB micronutrienti'!B:B,'DB micronutrienti'!I:I,0,0))</f>
        <v>0</v>
      </c>
      <c r="AF187" s="4">
        <f>Y187*(_xlfn.XLOOKUP(X187,'DB micronutrienti'!B:B,'DB micronutrienti'!J:J,0,0))</f>
        <v>0</v>
      </c>
      <c r="AG187" s="265">
        <f>Y187*(_xlfn.XLOOKUP(X187,'DB micronutrienti'!B:B,'DB micronutrienti'!K:K,0,0))</f>
        <v>0</v>
      </c>
    </row>
    <row r="188" spans="11:34" x14ac:dyDescent="0.25">
      <c r="K188" s="213" t="str">
        <f t="shared" si="57"/>
        <v>Niente</v>
      </c>
      <c r="L188" s="64">
        <f t="shared" si="58"/>
        <v>0</v>
      </c>
      <c r="M188" s="64">
        <f>L188*(_xlfn.XLOOKUP(K188,'DB micronutrienti'!B:B,'DB micronutrienti'!D:D,0,0))</f>
        <v>0</v>
      </c>
      <c r="N188" s="64">
        <f>L188*(_xlfn.XLOOKUP(K188,'DB micronutrienti'!B:B,'DB micronutrienti'!E:E,0,0))</f>
        <v>0</v>
      </c>
      <c r="O188" s="64">
        <f>L188*(_xlfn.XLOOKUP(K188,'DB micronutrienti'!B:B,'DB micronutrienti'!F:F,0,0))</f>
        <v>0</v>
      </c>
      <c r="P188" s="64">
        <f>L188*(_xlfn.XLOOKUP(K188,'DB micronutrienti'!B:B,'DB micronutrienti'!G:G,0,0))</f>
        <v>0</v>
      </c>
      <c r="Q188" s="64">
        <f>L188*(_xlfn.XLOOKUP(K188,'DB micronutrienti'!B:B,'DB micronutrienti'!H:H,0,0))</f>
        <v>0</v>
      </c>
      <c r="R188" s="64">
        <f>L188*(_xlfn.XLOOKUP(K188,'DB micronutrienti'!B:B,'DB micronutrienti'!I:I,0,0))</f>
        <v>0</v>
      </c>
      <c r="S188" s="64">
        <f>L188*(_xlfn.XLOOKUP(K188,'DB micronutrienti'!B:B,'DB micronutrienti'!J:J,0,0))</f>
        <v>0</v>
      </c>
      <c r="T188" s="214">
        <f>'Bilancio calorico'!L188*(_xlfn.XLOOKUP('Bilancio calorico'!K188,'DB micronutrienti'!B:B,'DB micronutrienti'!K:K,0,0))</f>
        <v>0</v>
      </c>
      <c r="X188" s="219" t="str">
        <f t="shared" ref="X188:Y188" si="63">T77</f>
        <v>Niente</v>
      </c>
      <c r="Y188" s="4">
        <f t="shared" si="63"/>
        <v>0</v>
      </c>
      <c r="Z188" s="4">
        <f>Y188*(_xlfn.XLOOKUP(X188,'DB micronutrienti'!B:B,'DB micronutrienti'!D:D,0,0))</f>
        <v>0</v>
      </c>
      <c r="AA188" s="4">
        <f>Y188*(_xlfn.XLOOKUP(X188,'DB micronutrienti'!B:B,'DB micronutrienti'!E:E,0,0))</f>
        <v>0</v>
      </c>
      <c r="AB188" s="4">
        <f>Y188*(_xlfn.XLOOKUP(X188,'DB micronutrienti'!B:B,'DB micronutrienti'!F:F,0,0))</f>
        <v>0</v>
      </c>
      <c r="AC188" s="4">
        <f>Y188*(_xlfn.XLOOKUP(X188,'DB micronutrienti'!B:B,'DB micronutrienti'!G:G,0,0))</f>
        <v>0</v>
      </c>
      <c r="AD188" s="4">
        <f>Y188*(_xlfn.XLOOKUP(X188,'DB micronutrienti'!B:B,'DB micronutrienti'!H:H,0,0))</f>
        <v>0</v>
      </c>
      <c r="AE188" s="4">
        <f>Y188*(_xlfn.XLOOKUP(X188,'DB micronutrienti'!B:B,'DB micronutrienti'!I:I,0,0))</f>
        <v>0</v>
      </c>
      <c r="AF188" s="4">
        <f>Y188*(_xlfn.XLOOKUP(X188,'DB micronutrienti'!B:B,'DB micronutrienti'!J:J,0,0))</f>
        <v>0</v>
      </c>
      <c r="AG188" s="265">
        <f>Y188*(_xlfn.XLOOKUP(X188,'DB micronutrienti'!B:B,'DB micronutrienti'!K:K,0,0))</f>
        <v>0</v>
      </c>
    </row>
    <row r="189" spans="11:34" x14ac:dyDescent="0.25">
      <c r="K189" s="213" t="str">
        <f t="shared" si="57"/>
        <v>Niente</v>
      </c>
      <c r="L189" s="64">
        <f t="shared" si="58"/>
        <v>0</v>
      </c>
      <c r="M189" s="64">
        <f>L189*(_xlfn.XLOOKUP(K189,'DB micronutrienti'!B:B,'DB micronutrienti'!D:D,0,0))</f>
        <v>0</v>
      </c>
      <c r="N189" s="64">
        <f>L189*(_xlfn.XLOOKUP(K189,'DB micronutrienti'!B:B,'DB micronutrienti'!E:E,0,0))</f>
        <v>0</v>
      </c>
      <c r="O189" s="64">
        <f>L189*(_xlfn.XLOOKUP(K189,'DB micronutrienti'!B:B,'DB micronutrienti'!F:F,0,0))</f>
        <v>0</v>
      </c>
      <c r="P189" s="64">
        <f>L189*(_xlfn.XLOOKUP(K189,'DB micronutrienti'!B:B,'DB micronutrienti'!G:G,0,0))</f>
        <v>0</v>
      </c>
      <c r="Q189" s="64">
        <f>L189*(_xlfn.XLOOKUP(K189,'DB micronutrienti'!B:B,'DB micronutrienti'!H:H,0,0))</f>
        <v>0</v>
      </c>
      <c r="R189" s="64">
        <f>L189*(_xlfn.XLOOKUP(K189,'DB micronutrienti'!B:B,'DB micronutrienti'!I:I,0,0))</f>
        <v>0</v>
      </c>
      <c r="S189" s="64">
        <f>L189*(_xlfn.XLOOKUP(K189,'DB micronutrienti'!B:B,'DB micronutrienti'!J:J,0,0))</f>
        <v>0</v>
      </c>
      <c r="T189" s="214">
        <f>'Bilancio calorico'!L189*(_xlfn.XLOOKUP('Bilancio calorico'!K189,'DB micronutrienti'!B:B,'DB micronutrienti'!K:K,0,0))</f>
        <v>0</v>
      </c>
      <c r="X189" s="219" t="str">
        <f t="shared" ref="X189:Y189" si="64">T78</f>
        <v>Niente</v>
      </c>
      <c r="Y189" s="4">
        <f t="shared" si="64"/>
        <v>0</v>
      </c>
      <c r="Z189" s="4">
        <f>Y189*(_xlfn.XLOOKUP(X189,'DB micronutrienti'!B:B,'DB micronutrienti'!D:D,0,0))</f>
        <v>0</v>
      </c>
      <c r="AA189" s="4">
        <f>Y189*(_xlfn.XLOOKUP(X189,'DB micronutrienti'!B:B,'DB micronutrienti'!E:E,0,0))</f>
        <v>0</v>
      </c>
      <c r="AB189" s="4">
        <f>Y189*(_xlfn.XLOOKUP(X189,'DB micronutrienti'!B:B,'DB micronutrienti'!F:F,0,0))</f>
        <v>0</v>
      </c>
      <c r="AC189" s="4">
        <f>Y189*(_xlfn.XLOOKUP(X189,'DB micronutrienti'!B:B,'DB micronutrienti'!G:G,0,0))</f>
        <v>0</v>
      </c>
      <c r="AD189" s="4">
        <f>Y189*(_xlfn.XLOOKUP(X189,'DB micronutrienti'!B:B,'DB micronutrienti'!H:H,0,0))</f>
        <v>0</v>
      </c>
      <c r="AE189" s="4">
        <f>Y189*(_xlfn.XLOOKUP(X189,'DB micronutrienti'!B:B,'DB micronutrienti'!I:I,0,0))</f>
        <v>0</v>
      </c>
      <c r="AF189" s="4">
        <f>Y189*(_xlfn.XLOOKUP(X189,'DB micronutrienti'!B:B,'DB micronutrienti'!J:J,0,0))</f>
        <v>0</v>
      </c>
      <c r="AG189" s="265">
        <f>Y189*(_xlfn.XLOOKUP(X189,'DB micronutrienti'!B:B,'DB micronutrienti'!K:K,0,0))</f>
        <v>0</v>
      </c>
    </row>
    <row r="190" spans="11:34" x14ac:dyDescent="0.25">
      <c r="K190" s="213" t="str">
        <f t="shared" si="57"/>
        <v>Niente</v>
      </c>
      <c r="L190" s="64">
        <f t="shared" si="58"/>
        <v>0</v>
      </c>
      <c r="M190" s="64">
        <f>L190*(_xlfn.XLOOKUP(K190,'DB micronutrienti'!B:B,'DB micronutrienti'!D:D,0,0))</f>
        <v>0</v>
      </c>
      <c r="N190" s="64">
        <f>L190*(_xlfn.XLOOKUP(K190,'DB micronutrienti'!B:B,'DB micronutrienti'!E:E,0,0))</f>
        <v>0</v>
      </c>
      <c r="O190" s="64">
        <f>L190*(_xlfn.XLOOKUP(K190,'DB micronutrienti'!B:B,'DB micronutrienti'!F:F,0,0))</f>
        <v>0</v>
      </c>
      <c r="P190" s="64">
        <f>L190*(_xlfn.XLOOKUP(K190,'DB micronutrienti'!B:B,'DB micronutrienti'!G:G,0,0))</f>
        <v>0</v>
      </c>
      <c r="Q190" s="64">
        <f>L190*(_xlfn.XLOOKUP(K190,'DB micronutrienti'!B:B,'DB micronutrienti'!H:H,0,0))</f>
        <v>0</v>
      </c>
      <c r="R190" s="64">
        <f>L190*(_xlfn.XLOOKUP(K190,'DB micronutrienti'!B:B,'DB micronutrienti'!I:I,0,0))</f>
        <v>0</v>
      </c>
      <c r="S190" s="64">
        <f>L190*(_xlfn.XLOOKUP(K190,'DB micronutrienti'!B:B,'DB micronutrienti'!J:J,0,0))</f>
        <v>0</v>
      </c>
      <c r="T190" s="214">
        <f>'Bilancio calorico'!L190*(_xlfn.XLOOKUP('Bilancio calorico'!K190,'DB micronutrienti'!B:B,'DB micronutrienti'!K:K,0,0))</f>
        <v>0</v>
      </c>
      <c r="X190" s="219" t="str">
        <f t="shared" ref="X190:Y190" si="65">T79</f>
        <v>Niente</v>
      </c>
      <c r="Y190" s="4">
        <f t="shared" si="65"/>
        <v>0</v>
      </c>
      <c r="Z190" s="4">
        <f>Y190*(_xlfn.XLOOKUP(X190,'DB micronutrienti'!B:B,'DB micronutrienti'!D:D,0,0))</f>
        <v>0</v>
      </c>
      <c r="AA190" s="4">
        <f>Y190*(_xlfn.XLOOKUP(X190,'DB micronutrienti'!B:B,'DB micronutrienti'!E:E,0,0))</f>
        <v>0</v>
      </c>
      <c r="AB190" s="4">
        <f>Y190*(_xlfn.XLOOKUP(X190,'DB micronutrienti'!B:B,'DB micronutrienti'!F:F,0,0))</f>
        <v>0</v>
      </c>
      <c r="AC190" s="4">
        <f>Y190*(_xlfn.XLOOKUP(X190,'DB micronutrienti'!B:B,'DB micronutrienti'!G:G,0,0))</f>
        <v>0</v>
      </c>
      <c r="AD190" s="4">
        <f>Y190*(_xlfn.XLOOKUP(X190,'DB micronutrienti'!B:B,'DB micronutrienti'!H:H,0,0))</f>
        <v>0</v>
      </c>
      <c r="AE190" s="4">
        <f>Y190*(_xlfn.XLOOKUP(X190,'DB micronutrienti'!B:B,'DB micronutrienti'!I:I,0,0))</f>
        <v>0</v>
      </c>
      <c r="AF190" s="4">
        <f>Y190*(_xlfn.XLOOKUP(X190,'DB micronutrienti'!B:B,'DB micronutrienti'!J:J,0,0))</f>
        <v>0</v>
      </c>
      <c r="AG190" s="265">
        <f>Y190*(_xlfn.XLOOKUP(X190,'DB micronutrienti'!B:B,'DB micronutrienti'!K:K,0,0))</f>
        <v>0</v>
      </c>
    </row>
    <row r="191" spans="11:34" x14ac:dyDescent="0.25">
      <c r="K191" s="213" t="str">
        <f t="shared" si="57"/>
        <v>Niente</v>
      </c>
      <c r="L191" s="64">
        <f t="shared" si="58"/>
        <v>0</v>
      </c>
      <c r="M191" s="64">
        <f>L191*(_xlfn.XLOOKUP(K191,'DB micronutrienti'!B:B,'DB micronutrienti'!D:D,0,0))</f>
        <v>0</v>
      </c>
      <c r="N191" s="64">
        <f>L191*(_xlfn.XLOOKUP(K191,'DB micronutrienti'!B:B,'DB micronutrienti'!E:E,0,0))</f>
        <v>0</v>
      </c>
      <c r="O191" s="64">
        <f>L191*(_xlfn.XLOOKUP(K191,'DB micronutrienti'!B:B,'DB micronutrienti'!F:F,0,0))</f>
        <v>0</v>
      </c>
      <c r="P191" s="64">
        <f>L191*(_xlfn.XLOOKUP(K191,'DB micronutrienti'!B:B,'DB micronutrienti'!G:G,0,0))</f>
        <v>0</v>
      </c>
      <c r="Q191" s="64">
        <f>L191*(_xlfn.XLOOKUP(K191,'DB micronutrienti'!B:B,'DB micronutrienti'!H:H,0,0))</f>
        <v>0</v>
      </c>
      <c r="R191" s="64">
        <f>L191*(_xlfn.XLOOKUP(K191,'DB micronutrienti'!B:B,'DB micronutrienti'!I:I,0,0))</f>
        <v>0</v>
      </c>
      <c r="S191" s="64">
        <f>L191*(_xlfn.XLOOKUP(K191,'DB micronutrienti'!B:B,'DB micronutrienti'!J:J,0,0))</f>
        <v>0</v>
      </c>
      <c r="T191" s="214">
        <f>'Bilancio calorico'!L191*(_xlfn.XLOOKUP('Bilancio calorico'!K191,'DB micronutrienti'!B:B,'DB micronutrienti'!K:K,0,0))</f>
        <v>0</v>
      </c>
      <c r="X191" s="219" t="str">
        <f t="shared" ref="X191:Y191" si="66">T80</f>
        <v>Niente</v>
      </c>
      <c r="Y191" s="4">
        <f t="shared" si="66"/>
        <v>0</v>
      </c>
      <c r="Z191" s="4">
        <f>Y191*(_xlfn.XLOOKUP(X191,'DB micronutrienti'!B:B,'DB micronutrienti'!D:D,0,0))</f>
        <v>0</v>
      </c>
      <c r="AA191" s="4">
        <f>Y191*(_xlfn.XLOOKUP(X191,'DB micronutrienti'!B:B,'DB micronutrienti'!E:E,0,0))</f>
        <v>0</v>
      </c>
      <c r="AB191" s="4">
        <f>Y191*(_xlfn.XLOOKUP(X191,'DB micronutrienti'!B:B,'DB micronutrienti'!F:F,0,0))</f>
        <v>0</v>
      </c>
      <c r="AC191" s="4">
        <f>Y191*(_xlfn.XLOOKUP(X191,'DB micronutrienti'!B:B,'DB micronutrienti'!G:G,0,0))</f>
        <v>0</v>
      </c>
      <c r="AD191" s="4">
        <f>Y191*(_xlfn.XLOOKUP(X191,'DB micronutrienti'!B:B,'DB micronutrienti'!H:H,0,0))</f>
        <v>0</v>
      </c>
      <c r="AE191" s="4">
        <f>Y191*(_xlfn.XLOOKUP(X191,'DB micronutrienti'!B:B,'DB micronutrienti'!I:I,0,0))</f>
        <v>0</v>
      </c>
      <c r="AF191" s="4">
        <f>Y191*(_xlfn.XLOOKUP(X191,'DB micronutrienti'!B:B,'DB micronutrienti'!J:J,0,0))</f>
        <v>0</v>
      </c>
      <c r="AG191" s="265">
        <f>Y191*(_xlfn.XLOOKUP(X191,'DB micronutrienti'!B:B,'DB micronutrienti'!K:K,0,0))</f>
        <v>0</v>
      </c>
    </row>
    <row r="192" spans="11:34" x14ac:dyDescent="0.25">
      <c r="K192" s="213" t="str">
        <f t="shared" si="57"/>
        <v>Niente</v>
      </c>
      <c r="L192" s="64">
        <f t="shared" si="58"/>
        <v>0</v>
      </c>
      <c r="M192" s="64">
        <f>L192*(_xlfn.XLOOKUP(K192,'DB micronutrienti'!B:B,'DB micronutrienti'!D:D,0,0))</f>
        <v>0</v>
      </c>
      <c r="N192" s="64">
        <f>L192*(_xlfn.XLOOKUP(K192,'DB micronutrienti'!B:B,'DB micronutrienti'!E:E,0,0))</f>
        <v>0</v>
      </c>
      <c r="O192" s="64">
        <f>L192*(_xlfn.XLOOKUP(K192,'DB micronutrienti'!B:B,'DB micronutrienti'!F:F,0,0))</f>
        <v>0</v>
      </c>
      <c r="P192" s="64">
        <f>L192*(_xlfn.XLOOKUP(K192,'DB micronutrienti'!B:B,'DB micronutrienti'!G:G,0,0))</f>
        <v>0</v>
      </c>
      <c r="Q192" s="64">
        <f>L192*(_xlfn.XLOOKUP(K192,'DB micronutrienti'!B:B,'DB micronutrienti'!H:H,0,0))</f>
        <v>0</v>
      </c>
      <c r="R192" s="64">
        <f>L192*(_xlfn.XLOOKUP(K192,'DB micronutrienti'!B:B,'DB micronutrienti'!I:I,0,0))</f>
        <v>0</v>
      </c>
      <c r="S192" s="64">
        <f>L192*(_xlfn.XLOOKUP(K192,'DB micronutrienti'!B:B,'DB micronutrienti'!J:J,0,0))</f>
        <v>0</v>
      </c>
      <c r="T192" s="214">
        <f>'Bilancio calorico'!L192*(_xlfn.XLOOKUP('Bilancio calorico'!K192,'DB micronutrienti'!B:B,'DB micronutrienti'!K:K,0,0))</f>
        <v>0</v>
      </c>
      <c r="X192" s="219" t="str">
        <f t="shared" ref="X192:Y192" si="67">T81</f>
        <v>Niente</v>
      </c>
      <c r="Y192" s="4">
        <f t="shared" si="67"/>
        <v>0</v>
      </c>
      <c r="Z192" s="4">
        <f>Y192*(_xlfn.XLOOKUP(X192,'DB micronutrienti'!B:B,'DB micronutrienti'!D:D,0,0))</f>
        <v>0</v>
      </c>
      <c r="AA192" s="4">
        <f>Y192*(_xlfn.XLOOKUP(X192,'DB micronutrienti'!B:B,'DB micronutrienti'!E:E,0,0))</f>
        <v>0</v>
      </c>
      <c r="AB192" s="4">
        <f>Y192*(_xlfn.XLOOKUP(X192,'DB micronutrienti'!B:B,'DB micronutrienti'!F:F,0,0))</f>
        <v>0</v>
      </c>
      <c r="AC192" s="4">
        <f>Y192*(_xlfn.XLOOKUP(X192,'DB micronutrienti'!B:B,'DB micronutrienti'!G:G,0,0))</f>
        <v>0</v>
      </c>
      <c r="AD192" s="4">
        <f>Y192*(_xlfn.XLOOKUP(X192,'DB micronutrienti'!B:B,'DB micronutrienti'!H:H,0,0))</f>
        <v>0</v>
      </c>
      <c r="AE192" s="4">
        <f>Y192*(_xlfn.XLOOKUP(X192,'DB micronutrienti'!B:B,'DB micronutrienti'!I:I,0,0))</f>
        <v>0</v>
      </c>
      <c r="AF192" s="4">
        <f>Y192*(_xlfn.XLOOKUP(X192,'DB micronutrienti'!B:B,'DB micronutrienti'!J:J,0,0))</f>
        <v>0</v>
      </c>
      <c r="AG192" s="265">
        <f>Y192*(_xlfn.XLOOKUP(X192,'DB micronutrienti'!B:B,'DB micronutrienti'!K:K,0,0))</f>
        <v>0</v>
      </c>
    </row>
    <row r="193" spans="11:34" ht="16.5" thickBot="1" x14ac:dyDescent="0.3">
      <c r="K193" s="215" t="s">
        <v>891</v>
      </c>
      <c r="L193" s="63"/>
      <c r="M193" s="63">
        <f>SUM(M183:M192)</f>
        <v>47.03</v>
      </c>
      <c r="N193" s="63">
        <f>SUM(N183:N192)</f>
        <v>4.085</v>
      </c>
      <c r="O193" s="63">
        <f>SUM(O183:O192)</f>
        <v>59.95</v>
      </c>
      <c r="P193" s="63">
        <f t="shared" ref="P193:T193" si="68">SUM(P183:P192)</f>
        <v>689.2</v>
      </c>
      <c r="Q193" s="63">
        <f t="shared" si="68"/>
        <v>378.5</v>
      </c>
      <c r="R193" s="63">
        <f t="shared" si="68"/>
        <v>294.39999999999998</v>
      </c>
      <c r="S193" s="63">
        <f t="shared" si="68"/>
        <v>2.44</v>
      </c>
      <c r="T193" s="216">
        <f t="shared" si="68"/>
        <v>8.6950000000000003</v>
      </c>
      <c r="U193" s="1"/>
      <c r="X193" s="215" t="s">
        <v>891</v>
      </c>
      <c r="Y193" s="63"/>
      <c r="Z193" s="63">
        <f>SUM(Z183:Z192)</f>
        <v>28.730000000000004</v>
      </c>
      <c r="AA193" s="63">
        <f>SUM(AA183:AA192)</f>
        <v>2.835</v>
      </c>
      <c r="AB193" s="63">
        <f>SUM(AB183:AB192)</f>
        <v>47.45</v>
      </c>
      <c r="AC193" s="63">
        <f t="shared" ref="AC193" si="69">SUM(AC183:AC192)</f>
        <v>414.2</v>
      </c>
      <c r="AD193" s="63">
        <f t="shared" ref="AD193" si="70">SUM(AD183:AD192)</f>
        <v>273.5</v>
      </c>
      <c r="AE193" s="63">
        <f t="shared" ref="AE193" si="71">SUM(AE183:AE192)</f>
        <v>204.4</v>
      </c>
      <c r="AF193" s="63">
        <f t="shared" ref="AF193" si="72">SUM(AF183:AF192)</f>
        <v>1.6400000000000001</v>
      </c>
      <c r="AG193" s="216">
        <f t="shared" ref="AG193" si="73">SUM(AG183:AG192)</f>
        <v>5.8450000000000006</v>
      </c>
      <c r="AH193" s="1"/>
    </row>
    <row r="194" spans="11:34" x14ac:dyDescent="0.25">
      <c r="K194" s="217" t="s">
        <v>887</v>
      </c>
      <c r="L194" s="203"/>
      <c r="M194" s="203"/>
      <c r="N194" s="203"/>
      <c r="O194" s="203"/>
      <c r="P194" s="203"/>
      <c r="Q194" s="203"/>
      <c r="R194" s="203"/>
      <c r="S194" s="203"/>
      <c r="T194" s="218"/>
      <c r="U194" s="13"/>
      <c r="X194" s="217" t="s">
        <v>887</v>
      </c>
      <c r="Y194" s="203"/>
      <c r="Z194" s="203"/>
      <c r="AA194" s="203"/>
      <c r="AB194" s="203"/>
      <c r="AC194" s="203"/>
      <c r="AD194" s="203"/>
      <c r="AE194" s="203"/>
      <c r="AF194" s="203"/>
      <c r="AG194" s="218"/>
      <c r="AH194" s="13"/>
    </row>
    <row r="195" spans="11:34" x14ac:dyDescent="0.25">
      <c r="K195" s="263" t="s">
        <v>47</v>
      </c>
      <c r="L195" s="1" t="s">
        <v>892</v>
      </c>
      <c r="M195" s="254" t="s">
        <v>2453</v>
      </c>
      <c r="N195" s="255" t="s">
        <v>2454</v>
      </c>
      <c r="O195" s="256" t="s">
        <v>2457</v>
      </c>
      <c r="P195" s="257" t="s">
        <v>2455</v>
      </c>
      <c r="Q195" s="258" t="s">
        <v>2458</v>
      </c>
      <c r="R195" s="259" t="s">
        <v>2459</v>
      </c>
      <c r="S195" s="260" t="s">
        <v>2460</v>
      </c>
      <c r="T195" s="261" t="s">
        <v>2461</v>
      </c>
      <c r="U195" s="1"/>
      <c r="X195" s="263" t="s">
        <v>47</v>
      </c>
      <c r="Y195" s="1" t="s">
        <v>892</v>
      </c>
      <c r="Z195" s="254" t="s">
        <v>2453</v>
      </c>
      <c r="AA195" s="255" t="s">
        <v>2454</v>
      </c>
      <c r="AB195" s="256" t="s">
        <v>2457</v>
      </c>
      <c r="AC195" s="257" t="s">
        <v>2455</v>
      </c>
      <c r="AD195" s="258" t="s">
        <v>2458</v>
      </c>
      <c r="AE195" s="259" t="s">
        <v>2459</v>
      </c>
      <c r="AF195" s="260" t="s">
        <v>2460</v>
      </c>
      <c r="AG195" s="261" t="s">
        <v>2461</v>
      </c>
      <c r="AH195" s="1"/>
    </row>
    <row r="196" spans="11:34" x14ac:dyDescent="0.25">
      <c r="K196" s="213" t="str">
        <f>M85</f>
        <v>riso integrale</v>
      </c>
      <c r="L196" s="64">
        <f>N85</f>
        <v>1</v>
      </c>
      <c r="M196" s="64">
        <f>L196*(_xlfn.XLOOKUP(K196,'DB micronutrienti'!B:B,'DB micronutrienti'!D:D,0,0))</f>
        <v>13.9</v>
      </c>
      <c r="N196" s="64">
        <f>L196*(_xlfn.XLOOKUP(K196,'DB micronutrienti'!B:B,'DB micronutrienti'!E:E,0,0))</f>
        <v>1.4</v>
      </c>
      <c r="O196" s="64">
        <f>L196*(_xlfn.XLOOKUP(K196,'DB micronutrienti'!B:B,'DB micronutrienti'!F:F,0,0))</f>
        <v>10</v>
      </c>
      <c r="P196" s="64">
        <f>L196*(_xlfn.XLOOKUP(K196,'DB micronutrienti'!B:B,'DB micronutrienti'!G:G,0,0))</f>
        <v>3</v>
      </c>
      <c r="Q196" s="64">
        <f>L196*(_xlfn.XLOOKUP(K196,'DB micronutrienti'!B:B,'DB micronutrienti'!H:H,0,0))</f>
        <v>250</v>
      </c>
      <c r="R196" s="64">
        <f>L196*(_xlfn.XLOOKUP(K196,'DB micronutrienti'!B:B,'DB micronutrienti'!I:I,0,0))</f>
        <v>310</v>
      </c>
      <c r="S196" s="64">
        <f>L196*(_xlfn.XLOOKUP(K196,'DB micronutrienti'!B:B,'DB micronutrienti'!J:J,0,0))</f>
        <v>1.8</v>
      </c>
      <c r="T196" s="214">
        <f>'Bilancio calorico'!L196*(_xlfn.XLOOKUP('Bilancio calorico'!K196,'DB micronutrienti'!B:B,'DB micronutrienti'!K:K,0,0))</f>
        <v>3.8</v>
      </c>
      <c r="X196" s="219" t="str">
        <f>T85</f>
        <v>Cous Cous</v>
      </c>
      <c r="Y196" s="4">
        <f>U85</f>
        <v>0.75</v>
      </c>
      <c r="Z196" s="4">
        <f>Y196*(_xlfn.XLOOKUP(X196,'DB micronutrienti'!B:B,'DB micronutrienti'!D:D,0,0))</f>
        <v>0</v>
      </c>
      <c r="AA196" s="4">
        <f>Y196*(_xlfn.XLOOKUP(X196,'DB micronutrienti'!B:B,'DB micronutrienti'!E:E,0,0))</f>
        <v>0</v>
      </c>
      <c r="AB196" s="4">
        <f>Y196*(_xlfn.XLOOKUP(X196,'DB micronutrienti'!B:B,'DB micronutrienti'!F:F,0,0))</f>
        <v>0</v>
      </c>
      <c r="AC196" s="4">
        <f>Y196*(_xlfn.XLOOKUP(X196,'DB micronutrienti'!B:B,'DB micronutrienti'!G:G,0,0))</f>
        <v>0</v>
      </c>
      <c r="AD196" s="4">
        <f>Y196*(_xlfn.XLOOKUP(X196,'DB micronutrienti'!B:B,'DB micronutrienti'!H:H,0,0))</f>
        <v>0</v>
      </c>
      <c r="AE196" s="4">
        <f>Y196*(_xlfn.XLOOKUP(X196,'DB micronutrienti'!B:B,'DB micronutrienti'!I:I,0,0))</f>
        <v>0</v>
      </c>
      <c r="AF196" s="4">
        <f>Y196*(_xlfn.XLOOKUP(X196,'DB micronutrienti'!B:B,'DB micronutrienti'!J:J,0,0))</f>
        <v>0</v>
      </c>
      <c r="AG196" s="265">
        <f>Y196*(_xlfn.XLOOKUP(X196,'DB micronutrienti'!B:B,'DB micronutrienti'!K:K,0,0))</f>
        <v>0</v>
      </c>
    </row>
    <row r="197" spans="11:34" x14ac:dyDescent="0.25">
      <c r="K197" s="213" t="str">
        <f t="shared" ref="K197:K205" si="74">M86</f>
        <v>ceci lessati in scatola (scolati)</v>
      </c>
      <c r="L197" s="64">
        <f t="shared" ref="L197:L205" si="75">N86</f>
        <v>0.6</v>
      </c>
      <c r="M197" s="64">
        <f>L197*(_xlfn.XLOOKUP(K197,'DB micronutrienti'!B:B,'DB micronutrienti'!D:D,0,0))</f>
        <v>46.8</v>
      </c>
      <c r="N197" s="64">
        <f>L197*(_xlfn.XLOOKUP(K197,'DB micronutrienti'!B:B,'DB micronutrienti'!E:E,0,0))</f>
        <v>0.89999999999999991</v>
      </c>
      <c r="O197" s="64">
        <f>L197*(_xlfn.XLOOKUP(K197,'DB micronutrienti'!B:B,'DB micronutrienti'!F:F,0,0))</f>
        <v>24.599999999999998</v>
      </c>
      <c r="P197" s="64">
        <f>L197*(_xlfn.XLOOKUP(K197,'DB micronutrienti'!B:B,'DB micronutrienti'!G:G,0,0))</f>
        <v>201.6</v>
      </c>
      <c r="Q197" s="64">
        <f>L197*(_xlfn.XLOOKUP(K197,'DB micronutrienti'!B:B,'DB micronutrienti'!H:H,0,0))</f>
        <v>57.599999999999994</v>
      </c>
      <c r="R197" s="64">
        <f>L197*(_xlfn.XLOOKUP(K197,'DB micronutrienti'!B:B,'DB micronutrienti'!I:I,0,0))</f>
        <v>33</v>
      </c>
      <c r="S197" s="64">
        <f>L197*(_xlfn.XLOOKUP(K197,'DB micronutrienti'!B:B,'DB micronutrienti'!J:J,0,0))</f>
        <v>0.3</v>
      </c>
      <c r="T197" s="214">
        <f>'Bilancio calorico'!L197*(_xlfn.XLOOKUP('Bilancio calorico'!K197,'DB micronutrienti'!B:B,'DB micronutrienti'!K:K,0,0))</f>
        <v>4.8599999999999994</v>
      </c>
      <c r="X197" s="219" t="str">
        <f t="shared" ref="X197:Y197" si="76">T86</f>
        <v>ceci lessati in scatola (scolati)</v>
      </c>
      <c r="Y197" s="4">
        <f t="shared" si="76"/>
        <v>0.5</v>
      </c>
      <c r="Z197" s="4">
        <f>Y197*(_xlfn.XLOOKUP(X197,'DB micronutrienti'!B:B,'DB micronutrienti'!D:D,0,0))</f>
        <v>39</v>
      </c>
      <c r="AA197" s="4">
        <f>Y197*(_xlfn.XLOOKUP(X197,'DB micronutrienti'!B:B,'DB micronutrienti'!E:E,0,0))</f>
        <v>0.75</v>
      </c>
      <c r="AB197" s="4">
        <f>Y197*(_xlfn.XLOOKUP(X197,'DB micronutrienti'!B:B,'DB micronutrienti'!F:F,0,0))</f>
        <v>20.5</v>
      </c>
      <c r="AC197" s="4">
        <f>Y197*(_xlfn.XLOOKUP(X197,'DB micronutrienti'!B:B,'DB micronutrienti'!G:G,0,0))</f>
        <v>168</v>
      </c>
      <c r="AD197" s="4">
        <f>Y197*(_xlfn.XLOOKUP(X197,'DB micronutrienti'!B:B,'DB micronutrienti'!H:H,0,0))</f>
        <v>48</v>
      </c>
      <c r="AE197" s="4">
        <f>Y197*(_xlfn.XLOOKUP(X197,'DB micronutrienti'!B:B,'DB micronutrienti'!I:I,0,0))</f>
        <v>27.5</v>
      </c>
      <c r="AF197" s="4">
        <f>Y197*(_xlfn.XLOOKUP(X197,'DB micronutrienti'!B:B,'DB micronutrienti'!J:J,0,0))</f>
        <v>0.25</v>
      </c>
      <c r="AG197" s="265">
        <f>Y197*(_xlfn.XLOOKUP(X197,'DB micronutrienti'!B:B,'DB micronutrienti'!K:K,0,0))</f>
        <v>4.05</v>
      </c>
    </row>
    <row r="198" spans="11:34" x14ac:dyDescent="0.25">
      <c r="K198" s="213" t="str">
        <f t="shared" si="74"/>
        <v>piselli surgelati</v>
      </c>
      <c r="L198" s="64">
        <f t="shared" si="75"/>
        <v>0.3</v>
      </c>
      <c r="M198" s="64">
        <f>L198*(_xlfn.XLOOKUP(K198,'DB micronutrienti'!B:B,'DB micronutrienti'!D:D,0,0))</f>
        <v>23.7</v>
      </c>
      <c r="N198" s="64">
        <f>L198*(_xlfn.XLOOKUP(K198,'DB micronutrienti'!B:B,'DB micronutrienti'!E:E,0,0))</f>
        <v>0.44999999999999996</v>
      </c>
      <c r="O198" s="64">
        <f>L198*(_xlfn.XLOOKUP(K198,'DB micronutrienti'!B:B,'DB micronutrienti'!F:F,0,0))</f>
        <v>9.9</v>
      </c>
      <c r="P198" s="64">
        <f>L198*(_xlfn.XLOOKUP(K198,'DB micronutrienti'!B:B,'DB micronutrienti'!G:G,0,0))</f>
        <v>0.89999999999999991</v>
      </c>
      <c r="Q198" s="64">
        <f>L198*(_xlfn.XLOOKUP(K198,'DB micronutrienti'!B:B,'DB micronutrienti'!H:H,0,0))</f>
        <v>57</v>
      </c>
      <c r="R198" s="64">
        <f>L198*(_xlfn.XLOOKUP(K198,'DB micronutrienti'!B:B,'DB micronutrienti'!I:I,0,0))</f>
        <v>27</v>
      </c>
      <c r="S198" s="64">
        <f>L198*(_xlfn.XLOOKUP(K198,'DB micronutrienti'!B:B,'DB micronutrienti'!J:J,0,0))</f>
        <v>0.27</v>
      </c>
      <c r="T198" s="214">
        <f>'Bilancio calorico'!L198*(_xlfn.XLOOKUP('Bilancio calorico'!K198,'DB micronutrienti'!B:B,'DB micronutrienti'!K:K,0,0))</f>
        <v>2.34</v>
      </c>
      <c r="X198" s="219" t="str">
        <f t="shared" ref="X198:Y198" si="77">T87</f>
        <v>piselli surgelati</v>
      </c>
      <c r="Y198" s="4">
        <f t="shared" si="77"/>
        <v>0.3</v>
      </c>
      <c r="Z198" s="4">
        <f>Y198*(_xlfn.XLOOKUP(X198,'DB micronutrienti'!B:B,'DB micronutrienti'!D:D,0,0))</f>
        <v>23.7</v>
      </c>
      <c r="AA198" s="4">
        <f>Y198*(_xlfn.XLOOKUP(X198,'DB micronutrienti'!B:B,'DB micronutrienti'!E:E,0,0))</f>
        <v>0.44999999999999996</v>
      </c>
      <c r="AB198" s="4">
        <f>Y198*(_xlfn.XLOOKUP(X198,'DB micronutrienti'!B:B,'DB micronutrienti'!F:F,0,0))</f>
        <v>9.9</v>
      </c>
      <c r="AC198" s="4">
        <f>Y198*(_xlfn.XLOOKUP(X198,'DB micronutrienti'!B:B,'DB micronutrienti'!G:G,0,0))</f>
        <v>0.89999999999999991</v>
      </c>
      <c r="AD198" s="4">
        <f>Y198*(_xlfn.XLOOKUP(X198,'DB micronutrienti'!B:B,'DB micronutrienti'!H:H,0,0))</f>
        <v>57</v>
      </c>
      <c r="AE198" s="4">
        <f>Y198*(_xlfn.XLOOKUP(X198,'DB micronutrienti'!B:B,'DB micronutrienti'!I:I,0,0))</f>
        <v>27</v>
      </c>
      <c r="AF198" s="4">
        <f>Y198*(_xlfn.XLOOKUP(X198,'DB micronutrienti'!B:B,'DB micronutrienti'!J:J,0,0))</f>
        <v>0.27</v>
      </c>
      <c r="AG198" s="265">
        <f>Y198*(_xlfn.XLOOKUP(X198,'DB micronutrienti'!B:B,'DB micronutrienti'!K:K,0,0))</f>
        <v>2.34</v>
      </c>
    </row>
    <row r="199" spans="11:34" x14ac:dyDescent="0.25">
      <c r="K199" s="213" t="str">
        <f t="shared" si="74"/>
        <v>olio di oliva</v>
      </c>
      <c r="L199" s="64">
        <f t="shared" si="75"/>
        <v>0.09</v>
      </c>
      <c r="M199" s="64">
        <f>L199*(_xlfn.XLOOKUP(K199,'DB micronutrienti'!B:B,'DB micronutrienti'!D:D,0,0))</f>
        <v>0</v>
      </c>
      <c r="N199" s="64">
        <f>L199*(_xlfn.XLOOKUP(K199,'DB micronutrienti'!B:B,'DB micronutrienti'!E:E,0,0))</f>
        <v>0</v>
      </c>
      <c r="O199" s="64">
        <f>L199*(_xlfn.XLOOKUP(K199,'DB micronutrienti'!B:B,'DB micronutrienti'!F:F,0,0))</f>
        <v>0</v>
      </c>
      <c r="P199" s="64">
        <f>L199*(_xlfn.XLOOKUP(K199,'DB micronutrienti'!B:B,'DB micronutrienti'!G:G,0,0))</f>
        <v>0.18</v>
      </c>
      <c r="Q199" s="64">
        <f>L199*(_xlfn.XLOOKUP(K199,'DB micronutrienti'!B:B,'DB micronutrienti'!H:H,0,0))</f>
        <v>0.18</v>
      </c>
      <c r="R199" s="64">
        <f>L199*(_xlfn.XLOOKUP(K199,'DB micronutrienti'!B:B,'DB micronutrienti'!I:I,0,0))</f>
        <v>0</v>
      </c>
      <c r="S199" s="64">
        <f>L199*(_xlfn.XLOOKUP(K199,'DB micronutrienti'!B:B,'DB micronutrienti'!J:J,0,0))</f>
        <v>0.18</v>
      </c>
      <c r="T199" s="214">
        <f>'Bilancio calorico'!L199*(_xlfn.XLOOKUP('Bilancio calorico'!K199,'DB micronutrienti'!B:B,'DB micronutrienti'!K:K,0,0))</f>
        <v>0</v>
      </c>
      <c r="X199" s="219" t="str">
        <f t="shared" ref="X199:Y199" si="78">T88</f>
        <v>olio di oliva</v>
      </c>
      <c r="Y199" s="4">
        <f t="shared" si="78"/>
        <v>0.09</v>
      </c>
      <c r="Z199" s="4">
        <f>Y199*(_xlfn.XLOOKUP(X199,'DB micronutrienti'!B:B,'DB micronutrienti'!D:D,0,0))</f>
        <v>0</v>
      </c>
      <c r="AA199" s="4">
        <f>Y199*(_xlfn.XLOOKUP(X199,'DB micronutrienti'!B:B,'DB micronutrienti'!E:E,0,0))</f>
        <v>0</v>
      </c>
      <c r="AB199" s="4">
        <f>Y199*(_xlfn.XLOOKUP(X199,'DB micronutrienti'!B:B,'DB micronutrienti'!F:F,0,0))</f>
        <v>0</v>
      </c>
      <c r="AC199" s="4">
        <f>Y199*(_xlfn.XLOOKUP(X199,'DB micronutrienti'!B:B,'DB micronutrienti'!G:G,0,0))</f>
        <v>0.18</v>
      </c>
      <c r="AD199" s="4">
        <f>Y199*(_xlfn.XLOOKUP(X199,'DB micronutrienti'!B:B,'DB micronutrienti'!H:H,0,0))</f>
        <v>0.18</v>
      </c>
      <c r="AE199" s="4">
        <f>Y199*(_xlfn.XLOOKUP(X199,'DB micronutrienti'!B:B,'DB micronutrienti'!I:I,0,0))</f>
        <v>0</v>
      </c>
      <c r="AF199" s="4">
        <f>Y199*(_xlfn.XLOOKUP(X199,'DB micronutrienti'!B:B,'DB micronutrienti'!J:J,0,0))</f>
        <v>0.18</v>
      </c>
      <c r="AG199" s="265">
        <f>Y199*(_xlfn.XLOOKUP(X199,'DB micronutrienti'!B:B,'DB micronutrienti'!K:K,0,0))</f>
        <v>0</v>
      </c>
    </row>
    <row r="200" spans="11:34" x14ac:dyDescent="0.25">
      <c r="K200" s="213" t="str">
        <f t="shared" si="74"/>
        <v>albume</v>
      </c>
      <c r="L200" s="64">
        <f t="shared" si="75"/>
        <v>1</v>
      </c>
      <c r="M200" s="64">
        <f>L200*(_xlfn.XLOOKUP(K200,'DB micronutrienti'!B:B,'DB micronutrienti'!D:D,0,0))</f>
        <v>87.6</v>
      </c>
      <c r="N200" s="64">
        <f>L200*(_xlfn.XLOOKUP(K200,'DB micronutrienti'!B:B,'DB micronutrienti'!E:E,0,0))</f>
        <v>0.1</v>
      </c>
      <c r="O200" s="64">
        <f>L200*(_xlfn.XLOOKUP(K200,'DB micronutrienti'!B:B,'DB micronutrienti'!F:F,0,0))</f>
        <v>9</v>
      </c>
      <c r="P200" s="64">
        <f>L200*(_xlfn.XLOOKUP(K200,'DB micronutrienti'!B:B,'DB micronutrienti'!G:G,0,0))</f>
        <v>190</v>
      </c>
      <c r="Q200" s="64">
        <f>L200*(_xlfn.XLOOKUP(K200,'DB micronutrienti'!B:B,'DB micronutrienti'!H:H,0,0))</f>
        <v>150</v>
      </c>
      <c r="R200" s="64">
        <f>L200*(_xlfn.XLOOKUP(K200,'DB micronutrienti'!B:B,'DB micronutrienti'!I:I,0,0))</f>
        <v>15</v>
      </c>
      <c r="S200" s="64">
        <f>L200*(_xlfn.XLOOKUP(K200,'DB micronutrienti'!B:B,'DB micronutrienti'!J:J,0,0))</f>
        <v>0.1</v>
      </c>
      <c r="T200" s="214">
        <f>'Bilancio calorico'!L200*(_xlfn.XLOOKUP('Bilancio calorico'!K200,'DB micronutrienti'!B:B,'DB micronutrienti'!K:K,0,0))</f>
        <v>0</v>
      </c>
      <c r="X200" s="219" t="str">
        <f t="shared" ref="X200:Y200" si="79">T89</f>
        <v>parmigiano</v>
      </c>
      <c r="Y200" s="4">
        <f t="shared" si="79"/>
        <v>0.3</v>
      </c>
      <c r="Z200" s="4">
        <f>Y200*(_xlfn.XLOOKUP(X200,'DB micronutrienti'!B:B,'DB micronutrienti'!D:D,0,0))</f>
        <v>8.85</v>
      </c>
      <c r="AA200" s="4">
        <f>Y200*(_xlfn.XLOOKUP(X200,'DB micronutrienti'!B:B,'DB micronutrienti'!E:E,0,0))</f>
        <v>0.21</v>
      </c>
      <c r="AB200" s="4">
        <f>Y200*(_xlfn.XLOOKUP(X200,'DB micronutrienti'!B:B,'DB micronutrienti'!F:F,0,0))</f>
        <v>402</v>
      </c>
      <c r="AC200" s="4">
        <f>Y200*(_xlfn.XLOOKUP(X200,'DB micronutrienti'!B:B,'DB micronutrienti'!G:G,0,0))</f>
        <v>133.79999999999998</v>
      </c>
      <c r="AD200" s="4">
        <f>Y200*(_xlfn.XLOOKUP(X200,'DB micronutrienti'!B:B,'DB micronutrienti'!H:H,0,0))</f>
        <v>30</v>
      </c>
      <c r="AE200" s="4">
        <f>Y200*(_xlfn.XLOOKUP(X200,'DB micronutrienti'!B:B,'DB micronutrienti'!I:I,0,0))</f>
        <v>240</v>
      </c>
      <c r="AF200" s="4">
        <f>Y200*(_xlfn.XLOOKUP(X200,'DB micronutrienti'!B:B,'DB micronutrienti'!J:J,0,0))</f>
        <v>1.2</v>
      </c>
      <c r="AG200" s="265">
        <f>Y200*(_xlfn.XLOOKUP(X200,'DB micronutrienti'!B:B,'DB micronutrienti'!K:K,0,0))</f>
        <v>0</v>
      </c>
    </row>
    <row r="201" spans="11:34" x14ac:dyDescent="0.25">
      <c r="K201" s="213" t="str">
        <f t="shared" si="74"/>
        <v>parmigiano</v>
      </c>
      <c r="L201" s="64">
        <f t="shared" si="75"/>
        <v>0.3</v>
      </c>
      <c r="M201" s="64">
        <f>L201*(_xlfn.XLOOKUP(K201,'DB micronutrienti'!B:B,'DB micronutrienti'!D:D,0,0))</f>
        <v>8.85</v>
      </c>
      <c r="N201" s="64">
        <f>L201*(_xlfn.XLOOKUP(K201,'DB micronutrienti'!B:B,'DB micronutrienti'!E:E,0,0))</f>
        <v>0.21</v>
      </c>
      <c r="O201" s="64">
        <f>L201*(_xlfn.XLOOKUP(K201,'DB micronutrienti'!B:B,'DB micronutrienti'!F:F,0,0))</f>
        <v>402</v>
      </c>
      <c r="P201" s="64">
        <f>L201*(_xlfn.XLOOKUP(K201,'DB micronutrienti'!B:B,'DB micronutrienti'!G:G,0,0))</f>
        <v>133.79999999999998</v>
      </c>
      <c r="Q201" s="64">
        <f>L201*(_xlfn.XLOOKUP(K201,'DB micronutrienti'!B:B,'DB micronutrienti'!H:H,0,0))</f>
        <v>30</v>
      </c>
      <c r="R201" s="64">
        <f>L201*(_xlfn.XLOOKUP(K201,'DB micronutrienti'!B:B,'DB micronutrienti'!I:I,0,0))</f>
        <v>240</v>
      </c>
      <c r="S201" s="64">
        <f>L201*(_xlfn.XLOOKUP(K201,'DB micronutrienti'!B:B,'DB micronutrienti'!J:J,0,0))</f>
        <v>1.2</v>
      </c>
      <c r="T201" s="214">
        <f>'Bilancio calorico'!L201*(_xlfn.XLOOKUP('Bilancio calorico'!K201,'DB micronutrienti'!B:B,'DB micronutrienti'!K:K,0,0))</f>
        <v>0</v>
      </c>
      <c r="X201" s="219" t="str">
        <f t="shared" ref="X201:Y201" si="80">T90</f>
        <v>Niente</v>
      </c>
      <c r="Y201" s="4">
        <f t="shared" si="80"/>
        <v>0</v>
      </c>
      <c r="Z201" s="4">
        <f>Y201*(_xlfn.XLOOKUP(X201,'DB micronutrienti'!B:B,'DB micronutrienti'!D:D,0,0))</f>
        <v>0</v>
      </c>
      <c r="AA201" s="4">
        <f>Y201*(_xlfn.XLOOKUP(X201,'DB micronutrienti'!B:B,'DB micronutrienti'!E:E,0,0))</f>
        <v>0</v>
      </c>
      <c r="AB201" s="4">
        <f>Y201*(_xlfn.XLOOKUP(X201,'DB micronutrienti'!B:B,'DB micronutrienti'!F:F,0,0))</f>
        <v>0</v>
      </c>
      <c r="AC201" s="4">
        <f>Y201*(_xlfn.XLOOKUP(X201,'DB micronutrienti'!B:B,'DB micronutrienti'!G:G,0,0))</f>
        <v>0</v>
      </c>
      <c r="AD201" s="4">
        <f>Y201*(_xlfn.XLOOKUP(X201,'DB micronutrienti'!B:B,'DB micronutrienti'!H:H,0,0))</f>
        <v>0</v>
      </c>
      <c r="AE201" s="4">
        <f>Y201*(_xlfn.XLOOKUP(X201,'DB micronutrienti'!B:B,'DB micronutrienti'!I:I,0,0))</f>
        <v>0</v>
      </c>
      <c r="AF201" s="4">
        <f>Y201*(_xlfn.XLOOKUP(X201,'DB micronutrienti'!B:B,'DB micronutrienti'!J:J,0,0))</f>
        <v>0</v>
      </c>
      <c r="AG201" s="265">
        <f>Y201*(_xlfn.XLOOKUP(X201,'DB micronutrienti'!B:B,'DB micronutrienti'!K:K,0,0))</f>
        <v>0</v>
      </c>
    </row>
    <row r="202" spans="11:34" x14ac:dyDescent="0.25">
      <c r="K202" s="213" t="str">
        <f t="shared" si="74"/>
        <v>Niente</v>
      </c>
      <c r="L202" s="64">
        <f t="shared" si="75"/>
        <v>0</v>
      </c>
      <c r="M202" s="64">
        <f>L202*(_xlfn.XLOOKUP(K202,'DB micronutrienti'!B:B,'DB micronutrienti'!D:D,0,0))</f>
        <v>0</v>
      </c>
      <c r="N202" s="64">
        <f>L202*(_xlfn.XLOOKUP(K202,'DB micronutrienti'!B:B,'DB micronutrienti'!E:E,0,0))</f>
        <v>0</v>
      </c>
      <c r="O202" s="64">
        <f>L202*(_xlfn.XLOOKUP(K202,'DB micronutrienti'!B:B,'DB micronutrienti'!F:F,0,0))</f>
        <v>0</v>
      </c>
      <c r="P202" s="64">
        <f>L202*(_xlfn.XLOOKUP(K202,'DB micronutrienti'!B:B,'DB micronutrienti'!G:G,0,0))</f>
        <v>0</v>
      </c>
      <c r="Q202" s="64">
        <f>L202*(_xlfn.XLOOKUP(K202,'DB micronutrienti'!B:B,'DB micronutrienti'!H:H,0,0))</f>
        <v>0</v>
      </c>
      <c r="R202" s="64">
        <f>L202*(_xlfn.XLOOKUP(K202,'DB micronutrienti'!B:B,'DB micronutrienti'!I:I,0,0))</f>
        <v>0</v>
      </c>
      <c r="S202" s="64">
        <f>L202*(_xlfn.XLOOKUP(K202,'DB micronutrienti'!B:B,'DB micronutrienti'!J:J,0,0))</f>
        <v>0</v>
      </c>
      <c r="T202" s="214">
        <f>'Bilancio calorico'!L202*(_xlfn.XLOOKUP('Bilancio calorico'!K202,'DB micronutrienti'!B:B,'DB micronutrienti'!K:K,0,0))</f>
        <v>0</v>
      </c>
      <c r="X202" s="219" t="str">
        <f t="shared" ref="X202:Y202" si="81">T91</f>
        <v>Niente</v>
      </c>
      <c r="Y202" s="4">
        <f t="shared" si="81"/>
        <v>0</v>
      </c>
      <c r="Z202" s="4">
        <f>Y202*(_xlfn.XLOOKUP(X202,'DB micronutrienti'!B:B,'DB micronutrienti'!D:D,0,0))</f>
        <v>0</v>
      </c>
      <c r="AA202" s="4">
        <f>Y202*(_xlfn.XLOOKUP(X202,'DB micronutrienti'!B:B,'DB micronutrienti'!E:E,0,0))</f>
        <v>0</v>
      </c>
      <c r="AB202" s="4">
        <f>Y202*(_xlfn.XLOOKUP(X202,'DB micronutrienti'!B:B,'DB micronutrienti'!F:F,0,0))</f>
        <v>0</v>
      </c>
      <c r="AC202" s="4">
        <f>Y202*(_xlfn.XLOOKUP(X202,'DB micronutrienti'!B:B,'DB micronutrienti'!G:G,0,0))</f>
        <v>0</v>
      </c>
      <c r="AD202" s="4">
        <f>Y202*(_xlfn.XLOOKUP(X202,'DB micronutrienti'!B:B,'DB micronutrienti'!H:H,0,0))</f>
        <v>0</v>
      </c>
      <c r="AE202" s="4">
        <f>Y202*(_xlfn.XLOOKUP(X202,'DB micronutrienti'!B:B,'DB micronutrienti'!I:I,0,0))</f>
        <v>0</v>
      </c>
      <c r="AF202" s="4">
        <f>Y202*(_xlfn.XLOOKUP(X202,'DB micronutrienti'!B:B,'DB micronutrienti'!J:J,0,0))</f>
        <v>0</v>
      </c>
      <c r="AG202" s="265">
        <f>Y202*(_xlfn.XLOOKUP(X202,'DB micronutrienti'!B:B,'DB micronutrienti'!K:K,0,0))</f>
        <v>0</v>
      </c>
    </row>
    <row r="203" spans="11:34" x14ac:dyDescent="0.25">
      <c r="K203" s="213" t="str">
        <f t="shared" si="74"/>
        <v>Niente</v>
      </c>
      <c r="L203" s="64">
        <f t="shared" si="75"/>
        <v>0</v>
      </c>
      <c r="M203" s="64">
        <f>L203*(_xlfn.XLOOKUP(K203,'DB micronutrienti'!B:B,'DB micronutrienti'!D:D,0,0))</f>
        <v>0</v>
      </c>
      <c r="N203" s="64">
        <f>L203*(_xlfn.XLOOKUP(K203,'DB micronutrienti'!B:B,'DB micronutrienti'!E:E,0,0))</f>
        <v>0</v>
      </c>
      <c r="O203" s="64">
        <f>L203*(_xlfn.XLOOKUP(K203,'DB micronutrienti'!B:B,'DB micronutrienti'!F:F,0,0))</f>
        <v>0</v>
      </c>
      <c r="P203" s="64">
        <f>L203*(_xlfn.XLOOKUP(K203,'DB micronutrienti'!B:B,'DB micronutrienti'!G:G,0,0))</f>
        <v>0</v>
      </c>
      <c r="Q203" s="64">
        <f>L203*(_xlfn.XLOOKUP(K203,'DB micronutrienti'!B:B,'DB micronutrienti'!H:H,0,0))</f>
        <v>0</v>
      </c>
      <c r="R203" s="64">
        <f>L203*(_xlfn.XLOOKUP(K203,'DB micronutrienti'!B:B,'DB micronutrienti'!I:I,0,0))</f>
        <v>0</v>
      </c>
      <c r="S203" s="64">
        <f>L203*(_xlfn.XLOOKUP(K203,'DB micronutrienti'!B:B,'DB micronutrienti'!J:J,0,0))</f>
        <v>0</v>
      </c>
      <c r="T203" s="214">
        <f>'Bilancio calorico'!L203*(_xlfn.XLOOKUP('Bilancio calorico'!K203,'DB micronutrienti'!B:B,'DB micronutrienti'!K:K,0,0))</f>
        <v>0</v>
      </c>
      <c r="X203" s="219" t="str">
        <f t="shared" ref="X203:Y203" si="82">T92</f>
        <v>Niente</v>
      </c>
      <c r="Y203" s="4">
        <f t="shared" si="82"/>
        <v>0</v>
      </c>
      <c r="Z203" s="4">
        <f>Y203*(_xlfn.XLOOKUP(X203,'DB micronutrienti'!B:B,'DB micronutrienti'!D:D,0,0))</f>
        <v>0</v>
      </c>
      <c r="AA203" s="4">
        <f>Y203*(_xlfn.XLOOKUP(X203,'DB micronutrienti'!B:B,'DB micronutrienti'!E:E,0,0))</f>
        <v>0</v>
      </c>
      <c r="AB203" s="4">
        <f>Y203*(_xlfn.XLOOKUP(X203,'DB micronutrienti'!B:B,'DB micronutrienti'!F:F,0,0))</f>
        <v>0</v>
      </c>
      <c r="AC203" s="4">
        <f>Y203*(_xlfn.XLOOKUP(X203,'DB micronutrienti'!B:B,'DB micronutrienti'!G:G,0,0))</f>
        <v>0</v>
      </c>
      <c r="AD203" s="4">
        <f>Y203*(_xlfn.XLOOKUP(X203,'DB micronutrienti'!B:B,'DB micronutrienti'!H:H,0,0))</f>
        <v>0</v>
      </c>
      <c r="AE203" s="4">
        <f>Y203*(_xlfn.XLOOKUP(X203,'DB micronutrienti'!B:B,'DB micronutrienti'!I:I,0,0))</f>
        <v>0</v>
      </c>
      <c r="AF203" s="4">
        <f>Y203*(_xlfn.XLOOKUP(X203,'DB micronutrienti'!B:B,'DB micronutrienti'!J:J,0,0))</f>
        <v>0</v>
      </c>
      <c r="AG203" s="265">
        <f>Y203*(_xlfn.XLOOKUP(X203,'DB micronutrienti'!B:B,'DB micronutrienti'!K:K,0,0))</f>
        <v>0</v>
      </c>
    </row>
    <row r="204" spans="11:34" x14ac:dyDescent="0.25">
      <c r="K204" s="213" t="str">
        <f t="shared" si="74"/>
        <v>Niente</v>
      </c>
      <c r="L204" s="64">
        <f t="shared" si="75"/>
        <v>0</v>
      </c>
      <c r="M204" s="64">
        <f>L204*(_xlfn.XLOOKUP(K204,'DB micronutrienti'!B:B,'DB micronutrienti'!D:D,0,0))</f>
        <v>0</v>
      </c>
      <c r="N204" s="64">
        <f>L204*(_xlfn.XLOOKUP(K204,'DB micronutrienti'!B:B,'DB micronutrienti'!E:E,0,0))</f>
        <v>0</v>
      </c>
      <c r="O204" s="64">
        <f>L204*(_xlfn.XLOOKUP(K204,'DB micronutrienti'!B:B,'DB micronutrienti'!F:F,0,0))</f>
        <v>0</v>
      </c>
      <c r="P204" s="64">
        <f>L204*(_xlfn.XLOOKUP(K204,'DB micronutrienti'!B:B,'DB micronutrienti'!G:G,0,0))</f>
        <v>0</v>
      </c>
      <c r="Q204" s="64">
        <f>L204*(_xlfn.XLOOKUP(K204,'DB micronutrienti'!B:B,'DB micronutrienti'!H:H,0,0))</f>
        <v>0</v>
      </c>
      <c r="R204" s="64">
        <f>L204*(_xlfn.XLOOKUP(K204,'DB micronutrienti'!B:B,'DB micronutrienti'!I:I,0,0))</f>
        <v>0</v>
      </c>
      <c r="S204" s="64">
        <f>L204*(_xlfn.XLOOKUP(K204,'DB micronutrienti'!B:B,'DB micronutrienti'!J:J,0,0))</f>
        <v>0</v>
      </c>
      <c r="T204" s="214">
        <f>'Bilancio calorico'!L204*(_xlfn.XLOOKUP('Bilancio calorico'!K204,'DB micronutrienti'!B:B,'DB micronutrienti'!K:K,0,0))</f>
        <v>0</v>
      </c>
      <c r="X204" s="219" t="str">
        <f t="shared" ref="X204:Y204" si="83">T93</f>
        <v>Niente</v>
      </c>
      <c r="Y204" s="4">
        <f t="shared" si="83"/>
        <v>0</v>
      </c>
      <c r="Z204" s="4">
        <f>Y204*(_xlfn.XLOOKUP(X204,'DB micronutrienti'!B:B,'DB micronutrienti'!D:D,0,0))</f>
        <v>0</v>
      </c>
      <c r="AA204" s="4">
        <f>Y204*(_xlfn.XLOOKUP(X204,'DB micronutrienti'!B:B,'DB micronutrienti'!E:E,0,0))</f>
        <v>0</v>
      </c>
      <c r="AB204" s="4">
        <f>Y204*(_xlfn.XLOOKUP(X204,'DB micronutrienti'!B:B,'DB micronutrienti'!F:F,0,0))</f>
        <v>0</v>
      </c>
      <c r="AC204" s="4">
        <f>Y204*(_xlfn.XLOOKUP(X204,'DB micronutrienti'!B:B,'DB micronutrienti'!G:G,0,0))</f>
        <v>0</v>
      </c>
      <c r="AD204" s="4">
        <f>Y204*(_xlfn.XLOOKUP(X204,'DB micronutrienti'!B:B,'DB micronutrienti'!H:H,0,0))</f>
        <v>0</v>
      </c>
      <c r="AE204" s="4">
        <f>Y204*(_xlfn.XLOOKUP(X204,'DB micronutrienti'!B:B,'DB micronutrienti'!I:I,0,0))</f>
        <v>0</v>
      </c>
      <c r="AF204" s="4">
        <f>Y204*(_xlfn.XLOOKUP(X204,'DB micronutrienti'!B:B,'DB micronutrienti'!J:J,0,0))</f>
        <v>0</v>
      </c>
      <c r="AG204" s="265">
        <f>Y204*(_xlfn.XLOOKUP(X204,'DB micronutrienti'!B:B,'DB micronutrienti'!K:K,0,0))</f>
        <v>0</v>
      </c>
    </row>
    <row r="205" spans="11:34" x14ac:dyDescent="0.25">
      <c r="K205" s="213" t="str">
        <f t="shared" si="74"/>
        <v>Niente</v>
      </c>
      <c r="L205" s="64">
        <f t="shared" si="75"/>
        <v>0</v>
      </c>
      <c r="M205" s="64">
        <f>L205*(_xlfn.XLOOKUP(K205,'DB micronutrienti'!B:B,'DB micronutrienti'!D:D,0,0))</f>
        <v>0</v>
      </c>
      <c r="N205" s="64">
        <f>L205*(_xlfn.XLOOKUP(K205,'DB micronutrienti'!B:B,'DB micronutrienti'!E:E,0,0))</f>
        <v>0</v>
      </c>
      <c r="O205" s="64">
        <f>L205*(_xlfn.XLOOKUP(K205,'DB micronutrienti'!B:B,'DB micronutrienti'!F:F,0,0))</f>
        <v>0</v>
      </c>
      <c r="P205" s="64">
        <f>L205*(_xlfn.XLOOKUP(K205,'DB micronutrienti'!B:B,'DB micronutrienti'!G:G,0,0))</f>
        <v>0</v>
      </c>
      <c r="Q205" s="64">
        <f>L205*(_xlfn.XLOOKUP(K205,'DB micronutrienti'!B:B,'DB micronutrienti'!H:H,0,0))</f>
        <v>0</v>
      </c>
      <c r="R205" s="64">
        <f>L205*(_xlfn.XLOOKUP(K205,'DB micronutrienti'!B:B,'DB micronutrienti'!I:I,0,0))</f>
        <v>0</v>
      </c>
      <c r="S205" s="64">
        <f>L205*(_xlfn.XLOOKUP(K205,'DB micronutrienti'!B:B,'DB micronutrienti'!J:J,0,0))</f>
        <v>0</v>
      </c>
      <c r="T205" s="214">
        <f>'Bilancio calorico'!L205*(_xlfn.XLOOKUP('Bilancio calorico'!K205,'DB micronutrienti'!B:B,'DB micronutrienti'!K:K,0,0))</f>
        <v>0</v>
      </c>
      <c r="X205" s="219" t="str">
        <f t="shared" ref="X205:Y205" si="84">T94</f>
        <v>Niente</v>
      </c>
      <c r="Y205" s="4">
        <f t="shared" si="84"/>
        <v>0</v>
      </c>
      <c r="Z205" s="4">
        <f>Y205*(_xlfn.XLOOKUP(X205,'DB micronutrienti'!B:B,'DB micronutrienti'!D:D,0,0))</f>
        <v>0</v>
      </c>
      <c r="AA205" s="4">
        <f>Y205*(_xlfn.XLOOKUP(X205,'DB micronutrienti'!B:B,'DB micronutrienti'!E:E,0,0))</f>
        <v>0</v>
      </c>
      <c r="AB205" s="4">
        <f>Y205*(_xlfn.XLOOKUP(X205,'DB micronutrienti'!B:B,'DB micronutrienti'!F:F,0,0))</f>
        <v>0</v>
      </c>
      <c r="AC205" s="4">
        <f>Y205*(_xlfn.XLOOKUP(X205,'DB micronutrienti'!B:B,'DB micronutrienti'!G:G,0,0))</f>
        <v>0</v>
      </c>
      <c r="AD205" s="4">
        <f>Y205*(_xlfn.XLOOKUP(X205,'DB micronutrienti'!B:B,'DB micronutrienti'!H:H,0,0))</f>
        <v>0</v>
      </c>
      <c r="AE205" s="4">
        <f>Y205*(_xlfn.XLOOKUP(X205,'DB micronutrienti'!B:B,'DB micronutrienti'!I:I,0,0))</f>
        <v>0</v>
      </c>
      <c r="AF205" s="4">
        <f>Y205*(_xlfn.XLOOKUP(X205,'DB micronutrienti'!B:B,'DB micronutrienti'!J:J,0,0))</f>
        <v>0</v>
      </c>
      <c r="AG205" s="265">
        <f>Y205*(_xlfn.XLOOKUP(X205,'DB micronutrienti'!B:B,'DB micronutrienti'!K:K,0,0))</f>
        <v>0</v>
      </c>
    </row>
    <row r="206" spans="11:34" ht="16.5" thickBot="1" x14ac:dyDescent="0.3">
      <c r="K206" s="215" t="s">
        <v>891</v>
      </c>
      <c r="L206" s="63"/>
      <c r="M206" s="63">
        <f>SUM(M196:M205)</f>
        <v>180.85</v>
      </c>
      <c r="N206" s="63">
        <f>SUM(N196:N205)</f>
        <v>3.06</v>
      </c>
      <c r="O206" s="63">
        <f>SUM(O196:O205)</f>
        <v>455.5</v>
      </c>
      <c r="P206" s="70">
        <f>SUM(P196:P205)</f>
        <v>529.48</v>
      </c>
      <c r="Q206" s="63">
        <f t="shared" ref="Q206:T206" si="85">SUM(Q196:Q205)</f>
        <v>544.78</v>
      </c>
      <c r="R206" s="63">
        <f t="shared" si="85"/>
        <v>625</v>
      </c>
      <c r="S206" s="63">
        <f t="shared" si="85"/>
        <v>3.8500000000000005</v>
      </c>
      <c r="T206" s="216">
        <f t="shared" si="85"/>
        <v>11</v>
      </c>
      <c r="U206" s="1"/>
      <c r="X206" s="215" t="s">
        <v>891</v>
      </c>
      <c r="Y206" s="63"/>
      <c r="Z206" s="63">
        <f>SUM(Z196:Z205)</f>
        <v>71.55</v>
      </c>
      <c r="AA206" s="63">
        <f>SUM(AA196:AA205)</f>
        <v>1.41</v>
      </c>
      <c r="AB206" s="63">
        <f>SUM(AB196:AB205)</f>
        <v>432.4</v>
      </c>
      <c r="AC206" s="70">
        <f>SUM(AC196:AC205)</f>
        <v>302.88</v>
      </c>
      <c r="AD206" s="63">
        <f t="shared" ref="AD206" si="86">SUM(AD196:AD205)</f>
        <v>135.18</v>
      </c>
      <c r="AE206" s="63">
        <f t="shared" ref="AE206" si="87">SUM(AE196:AE205)</f>
        <v>294.5</v>
      </c>
      <c r="AF206" s="63">
        <f t="shared" ref="AF206" si="88">SUM(AF196:AF205)</f>
        <v>1.9</v>
      </c>
      <c r="AG206" s="216">
        <f t="shared" ref="AG206" si="89">SUM(AG196:AG205)</f>
        <v>6.39</v>
      </c>
      <c r="AH206" s="1"/>
    </row>
    <row r="207" spans="11:34" x14ac:dyDescent="0.25">
      <c r="K207" s="217" t="s">
        <v>886</v>
      </c>
      <c r="L207" s="203"/>
      <c r="M207" s="203"/>
      <c r="N207" s="203"/>
      <c r="O207" s="203"/>
      <c r="P207" s="203"/>
      <c r="Q207" s="203"/>
      <c r="R207" s="203"/>
      <c r="S207" s="203"/>
      <c r="T207" s="218"/>
      <c r="U207" s="13"/>
      <c r="X207" s="217" t="s">
        <v>886</v>
      </c>
      <c r="Y207" s="203"/>
      <c r="Z207" s="203"/>
      <c r="AA207" s="203"/>
      <c r="AB207" s="203"/>
      <c r="AC207" s="203"/>
      <c r="AD207" s="203"/>
      <c r="AE207" s="203"/>
      <c r="AF207" s="203"/>
      <c r="AG207" s="218"/>
      <c r="AH207" s="13"/>
    </row>
    <row r="208" spans="11:34" x14ac:dyDescent="0.25">
      <c r="K208" s="263" t="s">
        <v>47</v>
      </c>
      <c r="L208" s="1" t="s">
        <v>892</v>
      </c>
      <c r="M208" s="254" t="s">
        <v>2453</v>
      </c>
      <c r="N208" s="255" t="s">
        <v>2454</v>
      </c>
      <c r="O208" s="256" t="s">
        <v>2457</v>
      </c>
      <c r="P208" s="257" t="s">
        <v>2455</v>
      </c>
      <c r="Q208" s="258" t="s">
        <v>2458</v>
      </c>
      <c r="R208" s="259" t="s">
        <v>2459</v>
      </c>
      <c r="S208" s="260" t="s">
        <v>2460</v>
      </c>
      <c r="T208" s="261" t="s">
        <v>2461</v>
      </c>
      <c r="U208" s="1"/>
      <c r="X208" s="263" t="s">
        <v>47</v>
      </c>
      <c r="Y208" s="1" t="s">
        <v>892</v>
      </c>
      <c r="Z208" s="254" t="s">
        <v>2453</v>
      </c>
      <c r="AA208" s="255" t="s">
        <v>2454</v>
      </c>
      <c r="AB208" s="256" t="s">
        <v>2457</v>
      </c>
      <c r="AC208" s="257" t="s">
        <v>2455</v>
      </c>
      <c r="AD208" s="258" t="s">
        <v>2458</v>
      </c>
      <c r="AE208" s="259" t="s">
        <v>2459</v>
      </c>
      <c r="AF208" s="260" t="s">
        <v>2460</v>
      </c>
      <c r="AG208" s="261" t="s">
        <v>2461</v>
      </c>
      <c r="AH208" s="1"/>
    </row>
    <row r="209" spans="11:34" x14ac:dyDescent="0.25">
      <c r="K209" s="213" t="str">
        <f>M98</f>
        <v>fiocchi d'avena</v>
      </c>
      <c r="L209" s="64">
        <f>N98</f>
        <v>1</v>
      </c>
      <c r="M209" s="64">
        <f>L209*(_xlfn.XLOOKUP(K209,'DB micronutrienti'!B:B,'DB micronutrienti'!D:D,0,0))</f>
        <v>9</v>
      </c>
      <c r="N209" s="64">
        <f>L209*(_xlfn.XLOOKUP(K209,'DB micronutrienti'!B:B,'DB micronutrienti'!E:E,0,0))</f>
        <v>4.2</v>
      </c>
      <c r="O209" s="64">
        <f>L209*(_xlfn.XLOOKUP(K209,'DB micronutrienti'!B:B,'DB micronutrienti'!F:F,0,0))</f>
        <v>80</v>
      </c>
      <c r="P209" s="64">
        <f>L209*(_xlfn.XLOOKUP(K209,'DB micronutrienti'!B:B,'DB micronutrienti'!G:G,0,0))</f>
        <v>33</v>
      </c>
      <c r="Q209" s="64">
        <f>L209*(_xlfn.XLOOKUP(K209,'DB micronutrienti'!B:B,'DB micronutrienti'!H:H,0,0))</f>
        <v>370</v>
      </c>
      <c r="R209" s="64">
        <f>L209*(_xlfn.XLOOKUP(K209,'DB micronutrienti'!B:B,'DB micronutrienti'!I:I,0,0))</f>
        <v>342</v>
      </c>
      <c r="S209" s="64">
        <f>L209*(_xlfn.XLOOKUP(K209,'DB micronutrienti'!B:B,'DB micronutrienti'!J:J,0,0))</f>
        <v>3.3</v>
      </c>
      <c r="T209" s="214">
        <f>'Bilancio calorico'!L209*(_xlfn.XLOOKUP('Bilancio calorico'!K209,'DB micronutrienti'!B:B,'DB micronutrienti'!K:K,0,0))</f>
        <v>7.6</v>
      </c>
      <c r="X209" s="219" t="str">
        <f>T98</f>
        <v>fiocchi d'avena</v>
      </c>
      <c r="Y209" s="4">
        <f>U98</f>
        <v>0.5</v>
      </c>
      <c r="Z209" s="4">
        <f>Y209*(_xlfn.XLOOKUP(X209,Tabella6[ ALIMENTI:   A - B],Tabella6[acqua],0,0))</f>
        <v>4.5</v>
      </c>
      <c r="AA209" s="4">
        <f>Y209*(_xlfn.XLOOKUP(X209,Tabella6[ ALIMENTI:   A - B],Tabella6[ferro],0,0))</f>
        <v>2.1</v>
      </c>
      <c r="AB209" s="4">
        <f>Y209*(_xlfn.XLOOKUP(X209,Tabella6[ ALIMENTI:   A - B],Tabella6[calcio],0,0))</f>
        <v>40</v>
      </c>
      <c r="AC209" s="4">
        <f>Y209*(_xlfn.XLOOKUP(X209,Tabella6[ ALIMENTI:   A - B],Tabella6[sodio],0,0))</f>
        <v>16.5</v>
      </c>
      <c r="AD209" s="4">
        <f>Y209*(_xlfn.XLOOKUP(X209,Tabella6[ ALIMENTI:   A - B],Tabella6[Potassio],0,0))</f>
        <v>185</v>
      </c>
      <c r="AE209" s="4">
        <f>Y209*(_xlfn.XLOOKUP(X209,Tabella6[ ALIMENTI:   A - B],Tabella6[Fosforo],0,0))</f>
        <v>171</v>
      </c>
      <c r="AF209" s="4">
        <f>Y209*(_xlfn.XLOOKUP(X209,Tabella6[ ALIMENTI:   A - B],Tabella6[Zinco],0,0))</f>
        <v>1.65</v>
      </c>
      <c r="AG209" s="265">
        <f>Y209*(_xlfn.XLOOKUP(X209,Tabella6[ ALIMENTI:   A - B],Tabella6[fibre],0,0))</f>
        <v>3.8</v>
      </c>
    </row>
    <row r="210" spans="11:34" x14ac:dyDescent="0.25">
      <c r="K210" s="213" t="str">
        <f t="shared" ref="K210:K215" si="90">M99</f>
        <v>Burro d'arachidi</v>
      </c>
      <c r="L210" s="64">
        <f t="shared" ref="L210:L215" si="91">N99</f>
        <v>0.2</v>
      </c>
      <c r="M210" s="64">
        <f>L210*(_xlfn.XLOOKUP(K210,'DB micronutrienti'!B:B,'DB micronutrienti'!D:D,0,0))</f>
        <v>0</v>
      </c>
      <c r="N210" s="64">
        <f>L210*(_xlfn.XLOOKUP(K210,'DB micronutrienti'!B:B,'DB micronutrienti'!E:E,0,0))</f>
        <v>0</v>
      </c>
      <c r="O210" s="64">
        <f>L210*(_xlfn.XLOOKUP(K210,'DB micronutrienti'!B:B,'DB micronutrienti'!F:F,0,0))</f>
        <v>0</v>
      </c>
      <c r="P210" s="64">
        <f>L210*(_xlfn.XLOOKUP(K210,'DB micronutrienti'!B:B,'DB micronutrienti'!G:G,0,0))</f>
        <v>0</v>
      </c>
      <c r="Q210" s="64">
        <f>L210*(_xlfn.XLOOKUP(K210,'DB micronutrienti'!B:B,'DB micronutrienti'!H:H,0,0))</f>
        <v>0</v>
      </c>
      <c r="R210" s="64">
        <f>L210*(_xlfn.XLOOKUP(K210,'DB micronutrienti'!B:B,'DB micronutrienti'!I:I,0,0))</f>
        <v>0</v>
      </c>
      <c r="S210" s="64">
        <f>L210*(_xlfn.XLOOKUP(K210,'DB micronutrienti'!B:B,'DB micronutrienti'!J:J,0,0))</f>
        <v>0</v>
      </c>
      <c r="T210" s="214">
        <f>'Bilancio calorico'!L210*(_xlfn.XLOOKUP('Bilancio calorico'!K210,'DB micronutrienti'!B:B,'DB micronutrienti'!K:K,0,0))</f>
        <v>0</v>
      </c>
      <c r="X210" s="219" t="str">
        <f t="shared" ref="X210:Y210" si="92">T99</f>
        <v>Burro d'arachidi</v>
      </c>
      <c r="Y210" s="4">
        <f t="shared" si="92"/>
        <v>0.2</v>
      </c>
      <c r="Z210" s="4">
        <f>Y210*(_xlfn.XLOOKUP(X210,Tabella6[ ALIMENTI:   A - B],Tabella6[acqua],0,0))</f>
        <v>0</v>
      </c>
      <c r="AA210" s="4">
        <f>Y210*(_xlfn.XLOOKUP(X210,Tabella6[ ALIMENTI:   A - B],Tabella6[ferro],0,0))</f>
        <v>0</v>
      </c>
      <c r="AB210" s="4">
        <f>Y210*(_xlfn.XLOOKUP(X210,Tabella6[ ALIMENTI:   A - B],Tabella6[calcio],0,0))</f>
        <v>0</v>
      </c>
      <c r="AC210" s="4">
        <f>Y210*(_xlfn.XLOOKUP(X210,Tabella6[ ALIMENTI:   A - B],Tabella6[sodio],0,0))</f>
        <v>0</v>
      </c>
      <c r="AD210" s="4">
        <f>Y210*(_xlfn.XLOOKUP(X210,Tabella6[ ALIMENTI:   A - B],Tabella6[Potassio],0,0))</f>
        <v>0</v>
      </c>
      <c r="AE210" s="4">
        <f>Y210*(_xlfn.XLOOKUP(X210,Tabella6[ ALIMENTI:   A - B],Tabella6[Fosforo],0,0))</f>
        <v>0</v>
      </c>
      <c r="AF210" s="4">
        <f>Y210*(_xlfn.XLOOKUP(X210,Tabella6[ ALIMENTI:   A - B],Tabella6[Zinco],0,0))</f>
        <v>0</v>
      </c>
      <c r="AG210" s="265">
        <f>Y210*(_xlfn.XLOOKUP(X210,Tabella6[ ALIMENTI:   A - B],Tabella6[fibre],0,0))</f>
        <v>0</v>
      </c>
    </row>
    <row r="211" spans="11:34" x14ac:dyDescent="0.25">
      <c r="K211" s="213" t="str">
        <f t="shared" si="90"/>
        <v>pane integrale</v>
      </c>
      <c r="L211" s="64">
        <f t="shared" si="91"/>
        <v>0.75</v>
      </c>
      <c r="M211" s="64">
        <f>L211*(_xlfn.XLOOKUP(K211,'DB micronutrienti'!B:B,'DB micronutrienti'!D:D,0,0))</f>
        <v>27.450000000000003</v>
      </c>
      <c r="N211" s="64">
        <f>L211*(_xlfn.XLOOKUP(K211,'DB micronutrienti'!B:B,'DB micronutrienti'!E:E,0,0))</f>
        <v>1.875</v>
      </c>
      <c r="O211" s="64">
        <f>L211*(_xlfn.XLOOKUP(K211,'DB micronutrienti'!B:B,'DB micronutrienti'!F:F,0,0))</f>
        <v>18.75</v>
      </c>
      <c r="P211" s="64">
        <f>L211*(_xlfn.XLOOKUP(K211,'DB micronutrienti'!B:B,'DB micronutrienti'!G:G,0,0))</f>
        <v>412.5</v>
      </c>
      <c r="Q211" s="64">
        <f>L211*(_xlfn.XLOOKUP(K211,'DB micronutrienti'!B:B,'DB micronutrienti'!H:H,0,0))</f>
        <v>157.5</v>
      </c>
      <c r="R211" s="64">
        <f>L211*(_xlfn.XLOOKUP(K211,'DB micronutrienti'!B:B,'DB micronutrienti'!I:I,0,0))</f>
        <v>135</v>
      </c>
      <c r="S211" s="64">
        <f>L211*(_xlfn.XLOOKUP(K211,'DB micronutrienti'!B:B,'DB micronutrienti'!J:J,0,0))</f>
        <v>1.2000000000000002</v>
      </c>
      <c r="T211" s="214">
        <f>'Bilancio calorico'!L211*(_xlfn.XLOOKUP('Bilancio calorico'!K211,'DB micronutrienti'!B:B,'DB micronutrienti'!K:K,0,0))</f>
        <v>4.2750000000000004</v>
      </c>
      <c r="W211" s="262"/>
      <c r="X211" s="219" t="str">
        <f t="shared" ref="X211:Y211" si="93">T100</f>
        <v>pane integrale</v>
      </c>
      <c r="Y211" s="4">
        <f t="shared" si="93"/>
        <v>0.75</v>
      </c>
      <c r="Z211" s="4">
        <f>Y211*(_xlfn.XLOOKUP(X211,Tabella6[ ALIMENTI:   A - B],Tabella6[acqua],0,0))</f>
        <v>27.450000000000003</v>
      </c>
      <c r="AA211" s="4">
        <f>Y211*(_xlfn.XLOOKUP(X211,Tabella6[ ALIMENTI:   A - B],Tabella6[ferro],0,0))</f>
        <v>1.875</v>
      </c>
      <c r="AB211" s="4">
        <f>Y211*(_xlfn.XLOOKUP(X211,Tabella6[ ALIMENTI:   A - B],Tabella6[calcio],0,0))</f>
        <v>18.75</v>
      </c>
      <c r="AC211" s="4">
        <f>Y211*(_xlfn.XLOOKUP(X211,Tabella6[ ALIMENTI:   A - B],Tabella6[sodio],0,0))</f>
        <v>412.5</v>
      </c>
      <c r="AD211" s="4">
        <f>Y211*(_xlfn.XLOOKUP(X211,Tabella6[ ALIMENTI:   A - B],Tabella6[Potassio],0,0))</f>
        <v>157.5</v>
      </c>
      <c r="AE211" s="4">
        <f>Y211*(_xlfn.XLOOKUP(X211,Tabella6[ ALIMENTI:   A - B],Tabella6[Fosforo],0,0))</f>
        <v>135</v>
      </c>
      <c r="AF211" s="4">
        <f>Y211*(_xlfn.XLOOKUP(X211,Tabella6[ ALIMENTI:   A - B],Tabella6[Zinco],0,0))</f>
        <v>1.2000000000000002</v>
      </c>
      <c r="AG211" s="265">
        <f>Y211*(_xlfn.XLOOKUP(X211,Tabella6[ ALIMENTI:   A - B],Tabella6[fibre],0,0))</f>
        <v>4.2750000000000004</v>
      </c>
    </row>
    <row r="212" spans="11:34" x14ac:dyDescent="0.25">
      <c r="K212" s="213" t="str">
        <f t="shared" si="90"/>
        <v>latte di vacca parzialmente scremato</v>
      </c>
      <c r="L212" s="64">
        <f t="shared" si="91"/>
        <v>2.5</v>
      </c>
      <c r="M212" s="64">
        <f>L212*(_xlfn.XLOOKUP(K212,'DB micronutrienti'!B:B,'DB micronutrienti'!D:D,0,0))</f>
        <v>0</v>
      </c>
      <c r="N212" s="64">
        <f>L212*(_xlfn.XLOOKUP(K212,'DB micronutrienti'!B:B,'DB micronutrienti'!E:E,0,0))</f>
        <v>0</v>
      </c>
      <c r="O212" s="64">
        <f>L212*(_xlfn.XLOOKUP(K212,'DB micronutrienti'!B:B,'DB micronutrienti'!F:F,0,0))</f>
        <v>0</v>
      </c>
      <c r="P212" s="64">
        <f>L212*(_xlfn.XLOOKUP(K212,'DB micronutrienti'!B:B,'DB micronutrienti'!G:G,0,0))</f>
        <v>0</v>
      </c>
      <c r="Q212" s="64">
        <f>L212*(_xlfn.XLOOKUP(K212,'DB micronutrienti'!B:B,'DB micronutrienti'!H:H,0,0))</f>
        <v>0</v>
      </c>
      <c r="R212" s="64">
        <f>L212*(_xlfn.XLOOKUP(K212,'DB micronutrienti'!B:B,'DB micronutrienti'!I:I,0,0))</f>
        <v>0</v>
      </c>
      <c r="S212" s="64">
        <f>L212*(_xlfn.XLOOKUP(K212,'DB micronutrienti'!B:B,'DB micronutrienti'!J:J,0,0))</f>
        <v>0</v>
      </c>
      <c r="T212" s="214">
        <f>'Bilancio calorico'!L212*(_xlfn.XLOOKUP('Bilancio calorico'!K212,'DB micronutrienti'!B:B,'DB micronutrienti'!K:K,0,0))</f>
        <v>0</v>
      </c>
      <c r="X212" s="219" t="str">
        <f t="shared" ref="X212:Y212" si="94">T101</f>
        <v>latte di vacca parzialmente scremato</v>
      </c>
      <c r="Y212" s="4">
        <f t="shared" si="94"/>
        <v>2.5</v>
      </c>
      <c r="Z212" s="4">
        <f>Y212*(_xlfn.XLOOKUP(X212,Tabella6[ ALIMENTI:   A - B],Tabella6[acqua],0,0))</f>
        <v>0</v>
      </c>
      <c r="AA212" s="4">
        <f>Y212*(_xlfn.XLOOKUP(X212,Tabella6[ ALIMENTI:   A - B],Tabella6[ferro],0,0))</f>
        <v>0</v>
      </c>
      <c r="AB212" s="4">
        <f>Y212*(_xlfn.XLOOKUP(X212,Tabella6[ ALIMENTI:   A - B],Tabella6[calcio],0,0))</f>
        <v>0</v>
      </c>
      <c r="AC212" s="4">
        <f>Y212*(_xlfn.XLOOKUP(X212,Tabella6[ ALIMENTI:   A - B],Tabella6[sodio],0,0))</f>
        <v>0</v>
      </c>
      <c r="AD212" s="4">
        <f>Y212*(_xlfn.XLOOKUP(X212,Tabella6[ ALIMENTI:   A - B],Tabella6[Potassio],0,0))</f>
        <v>0</v>
      </c>
      <c r="AE212" s="4">
        <f>Y212*(_xlfn.XLOOKUP(X212,Tabella6[ ALIMENTI:   A - B],Tabella6[Fosforo],0,0))</f>
        <v>0</v>
      </c>
      <c r="AF212" s="4">
        <f>Y212*(_xlfn.XLOOKUP(X212,Tabella6[ ALIMENTI:   A - B],Tabella6[Zinco],0,0))</f>
        <v>0</v>
      </c>
      <c r="AG212" s="265">
        <f>Y212*(_xlfn.XLOOKUP(X212,Tabella6[ ALIMENTI:   A - B],Tabella6[fibre],0,0))</f>
        <v>0</v>
      </c>
    </row>
    <row r="213" spans="11:34" x14ac:dyDescent="0.25">
      <c r="K213" s="213" t="str">
        <f t="shared" si="90"/>
        <v>banane</v>
      </c>
      <c r="L213" s="64">
        <f t="shared" si="91"/>
        <v>1.8</v>
      </c>
      <c r="M213" s="64">
        <f>L213*(_xlfn.XLOOKUP(K213,'DB micronutrienti'!B:B,'DB micronutrienti'!D:D,0,0))</f>
        <v>138.24</v>
      </c>
      <c r="N213" s="64">
        <f>L213*(_xlfn.XLOOKUP(K213,'DB micronutrienti'!B:B,'DB micronutrienti'!E:E,0,0))</f>
        <v>1.4400000000000002</v>
      </c>
      <c r="O213" s="64">
        <f>L213*(_xlfn.XLOOKUP(K213,'DB micronutrienti'!B:B,'DB micronutrienti'!F:F,0,0))</f>
        <v>12.6</v>
      </c>
      <c r="P213" s="64">
        <f>L213*(_xlfn.XLOOKUP(K213,'DB micronutrienti'!B:B,'DB micronutrienti'!G:G,0,0))</f>
        <v>1.8</v>
      </c>
      <c r="Q213" s="64">
        <f>L213*(_xlfn.XLOOKUP(K213,'DB micronutrienti'!B:B,'DB micronutrienti'!H:H,0,0))</f>
        <v>630</v>
      </c>
      <c r="R213" s="64">
        <f>L213*(_xlfn.XLOOKUP(K213,'DB micronutrienti'!B:B,'DB micronutrienti'!I:I,0,0))</f>
        <v>50.4</v>
      </c>
      <c r="S213" s="64">
        <f>L213*(_xlfn.XLOOKUP(K213,'DB micronutrienti'!B:B,'DB micronutrienti'!J:J,0,0))</f>
        <v>0.36000000000000004</v>
      </c>
      <c r="T213" s="214">
        <f>'Bilancio calorico'!L213*(_xlfn.XLOOKUP('Bilancio calorico'!K213,'DB micronutrienti'!B:B,'DB micronutrienti'!K:K,0,0))</f>
        <v>3.24</v>
      </c>
      <c r="X213" s="219" t="str">
        <f t="shared" ref="X213:Y213" si="95">T102</f>
        <v>banane</v>
      </c>
      <c r="Y213" s="4">
        <f t="shared" si="95"/>
        <v>1.8</v>
      </c>
      <c r="Z213" s="4">
        <f>Y213*(_xlfn.XLOOKUP(X213,Tabella6[ ALIMENTI:   A - B],Tabella6[acqua],0,0))</f>
        <v>138.24</v>
      </c>
      <c r="AA213" s="4">
        <f>Y213*(_xlfn.XLOOKUP(X213,Tabella6[ ALIMENTI:   A - B],Tabella6[ferro],0,0))</f>
        <v>1.4400000000000002</v>
      </c>
      <c r="AB213" s="4">
        <f>Y213*(_xlfn.XLOOKUP(X213,Tabella6[ ALIMENTI:   A - B],Tabella6[calcio],0,0))</f>
        <v>12.6</v>
      </c>
      <c r="AC213" s="4">
        <f>Y213*(_xlfn.XLOOKUP(X213,Tabella6[ ALIMENTI:   A - B],Tabella6[sodio],0,0))</f>
        <v>1.8</v>
      </c>
      <c r="AD213" s="4">
        <f>Y213*(_xlfn.XLOOKUP(X213,Tabella6[ ALIMENTI:   A - B],Tabella6[Potassio],0,0))</f>
        <v>630</v>
      </c>
      <c r="AE213" s="4">
        <f>Y213*(_xlfn.XLOOKUP(X213,Tabella6[ ALIMENTI:   A - B],Tabella6[Fosforo],0,0))</f>
        <v>50.4</v>
      </c>
      <c r="AF213" s="4">
        <f>Y213*(_xlfn.XLOOKUP(X213,Tabella6[ ALIMENTI:   A - B],Tabella6[Zinco],0,0))</f>
        <v>0.36000000000000004</v>
      </c>
      <c r="AG213" s="265">
        <f>Y213*(_xlfn.XLOOKUP(X213,Tabella6[ ALIMENTI:   A - B],Tabella6[fibre],0,0))</f>
        <v>3.24</v>
      </c>
    </row>
    <row r="214" spans="11:34" x14ac:dyDescent="0.25">
      <c r="K214" s="213" t="str">
        <f t="shared" si="90"/>
        <v>Niente</v>
      </c>
      <c r="L214" s="64">
        <f t="shared" si="91"/>
        <v>0</v>
      </c>
      <c r="M214" s="64">
        <f>L214*(_xlfn.XLOOKUP(K214,'DB micronutrienti'!B:B,'DB micronutrienti'!D:D,0,0))</f>
        <v>0</v>
      </c>
      <c r="N214" s="64">
        <f>L214*(_xlfn.XLOOKUP(K214,'DB micronutrienti'!B:B,'DB micronutrienti'!E:E,0,0))</f>
        <v>0</v>
      </c>
      <c r="O214" s="64">
        <f>L214*(_xlfn.XLOOKUP(K214,'DB micronutrienti'!B:B,'DB micronutrienti'!F:F,0,0))</f>
        <v>0</v>
      </c>
      <c r="P214" s="64">
        <f>L214*(_xlfn.XLOOKUP(K214,'DB micronutrienti'!B:B,'DB micronutrienti'!G:G,0,0))</f>
        <v>0</v>
      </c>
      <c r="Q214" s="64">
        <f>L214*(_xlfn.XLOOKUP(K214,'DB micronutrienti'!B:B,'DB micronutrienti'!H:H,0,0))</f>
        <v>0</v>
      </c>
      <c r="R214" s="64">
        <f>L214*(_xlfn.XLOOKUP(K214,'DB micronutrienti'!B:B,'DB micronutrienti'!I:I,0,0))</f>
        <v>0</v>
      </c>
      <c r="S214" s="64">
        <f>L214*(_xlfn.XLOOKUP(K214,'DB micronutrienti'!B:B,'DB micronutrienti'!J:J,0,0))</f>
        <v>0</v>
      </c>
      <c r="T214" s="214">
        <f>'Bilancio calorico'!L214*(_xlfn.XLOOKUP('Bilancio calorico'!K214,'DB micronutrienti'!B:B,'DB micronutrienti'!K:K,0,0))</f>
        <v>0</v>
      </c>
      <c r="X214" s="219" t="str">
        <f t="shared" ref="X214:Y214" si="96">T103</f>
        <v>cioccolato fondente</v>
      </c>
      <c r="Y214" s="4">
        <f t="shared" si="96"/>
        <v>0.1</v>
      </c>
      <c r="Z214" s="4">
        <f>Y214*(_xlfn.XLOOKUP(X214,Tabella6[ ALIMENTI:   A - B],Tabella6[acqua],0,0))</f>
        <v>0.11000000000000001</v>
      </c>
      <c r="AA214" s="4">
        <f>Y214*(_xlfn.XLOOKUP(X214,Tabella6[ ALIMENTI:   A - B],Tabella6[ferro],0,0))</f>
        <v>0.5</v>
      </c>
      <c r="AB214" s="4">
        <f>Y214*(_xlfn.XLOOKUP(X214,Tabella6[ ALIMENTI:   A - B],Tabella6[calcio],0,0))</f>
        <v>5.1000000000000005</v>
      </c>
      <c r="AC214" s="4">
        <f>Y214*(_xlfn.XLOOKUP(X214,Tabella6[ ALIMENTI:   A - B],Tabella6[sodio],0,0))</f>
        <v>1.1000000000000001</v>
      </c>
      <c r="AD214" s="4">
        <f>Y214*(_xlfn.XLOOKUP(X214,Tabella6[ ALIMENTI:   A - B],Tabella6[Potassio],0,0))</f>
        <v>30</v>
      </c>
      <c r="AE214" s="4">
        <f>Y214*(_xlfn.XLOOKUP(X214,Tabella6[ ALIMENTI:   A - B],Tabella6[Fosforo],0,0))</f>
        <v>18.600000000000001</v>
      </c>
      <c r="AF214" s="4">
        <f>Y214*(_xlfn.XLOOKUP(X214,Tabella6[ ALIMENTI:   A - B],Tabella6[Zinco],0,0))</f>
        <v>0.13</v>
      </c>
      <c r="AG214" s="265">
        <f>Y214*(_xlfn.XLOOKUP(X214,Tabella6[ ALIMENTI:   A - B],Tabella6[fibre],0,0))</f>
        <v>0.13999999999999999</v>
      </c>
    </row>
    <row r="215" spans="11:34" x14ac:dyDescent="0.25">
      <c r="K215" s="213" t="str">
        <f t="shared" si="90"/>
        <v>Niente</v>
      </c>
      <c r="L215" s="64">
        <f t="shared" si="91"/>
        <v>0</v>
      </c>
      <c r="M215" s="64">
        <f>L215*(_xlfn.XLOOKUP(K215,'DB micronutrienti'!B:B,'DB micronutrienti'!D:D,0,0))</f>
        <v>0</v>
      </c>
      <c r="N215" s="64">
        <f>L215*(_xlfn.XLOOKUP(K215,'DB micronutrienti'!B:B,'DB micronutrienti'!E:E,0,0))</f>
        <v>0</v>
      </c>
      <c r="O215" s="64">
        <f>L215*(_xlfn.XLOOKUP(K215,'DB micronutrienti'!B:B,'DB micronutrienti'!F:F,0,0))</f>
        <v>0</v>
      </c>
      <c r="P215" s="64">
        <f>L215*(_xlfn.XLOOKUP(K215,'DB micronutrienti'!B:B,'DB micronutrienti'!G:G,0,0))</f>
        <v>0</v>
      </c>
      <c r="Q215" s="64">
        <f>L215*(_xlfn.XLOOKUP(K215,'DB micronutrienti'!B:B,'DB micronutrienti'!H:H,0,0))</f>
        <v>0</v>
      </c>
      <c r="R215" s="64">
        <f>L215*(_xlfn.XLOOKUP(K215,'DB micronutrienti'!B:B,'DB micronutrienti'!I:I,0,0))</f>
        <v>0</v>
      </c>
      <c r="S215" s="64">
        <f>L215*(_xlfn.XLOOKUP(K215,'DB micronutrienti'!B:B,'DB micronutrienti'!J:J,0,0))</f>
        <v>0</v>
      </c>
      <c r="T215" s="214">
        <f>'Bilancio calorico'!L215*(_xlfn.XLOOKUP('Bilancio calorico'!K215,'DB micronutrienti'!B:B,'DB micronutrienti'!K:K,0,0))</f>
        <v>0</v>
      </c>
      <c r="X215" s="219" t="str">
        <f t="shared" ref="X215:Y215" si="97">T104</f>
        <v>Niente</v>
      </c>
      <c r="Y215" s="4">
        <f t="shared" si="97"/>
        <v>0</v>
      </c>
      <c r="Z215" s="4">
        <f>Y215*(_xlfn.XLOOKUP(X215,Tabella6[ ALIMENTI:   A - B],Tabella6[acqua],0,0))</f>
        <v>0</v>
      </c>
      <c r="AA215" s="4">
        <f>Y215*(_xlfn.XLOOKUP(X215,Tabella6[ ALIMENTI:   A - B],Tabella6[ferro],0,0))</f>
        <v>0</v>
      </c>
      <c r="AB215" s="4">
        <f>Y215*(_xlfn.XLOOKUP(X215,Tabella6[ ALIMENTI:   A - B],Tabella6[calcio],0,0))</f>
        <v>0</v>
      </c>
      <c r="AC215" s="4">
        <f>Y215*(_xlfn.XLOOKUP(X215,Tabella6[ ALIMENTI:   A - B],Tabella6[sodio],0,0))</f>
        <v>0</v>
      </c>
      <c r="AD215" s="4">
        <f>Y215*(_xlfn.XLOOKUP(X215,Tabella6[ ALIMENTI:   A - B],Tabella6[Potassio],0,0))</f>
        <v>0</v>
      </c>
      <c r="AE215" s="4">
        <f>Y215*(_xlfn.XLOOKUP(X215,Tabella6[ ALIMENTI:   A - B],Tabella6[Fosforo],0,0))</f>
        <v>0</v>
      </c>
      <c r="AF215" s="4">
        <f>Y215*(_xlfn.XLOOKUP(X215,Tabella6[ ALIMENTI:   A - B],Tabella6[Zinco],0,0))</f>
        <v>0</v>
      </c>
      <c r="AG215" s="265">
        <f>Y215*(_xlfn.XLOOKUP(X215,Tabella6[ ALIMENTI:   A - B],Tabella6[fibre],0,0))</f>
        <v>0</v>
      </c>
    </row>
    <row r="216" spans="11:34" ht="16.5" thickBot="1" x14ac:dyDescent="0.3">
      <c r="K216" s="215" t="s">
        <v>891</v>
      </c>
      <c r="L216" s="63"/>
      <c r="M216" s="63">
        <f>SUM(M209:M215)</f>
        <v>174.69</v>
      </c>
      <c r="N216" s="63">
        <f>SUM(N209:N215)</f>
        <v>7.5150000000000006</v>
      </c>
      <c r="O216" s="63">
        <f>SUM(O209:O215)</f>
        <v>111.35</v>
      </c>
      <c r="P216" s="70">
        <f>SUM(P209:P215)</f>
        <v>447.3</v>
      </c>
      <c r="Q216" s="63">
        <f t="shared" ref="Q216:T216" si="98">SUM(Q209:Q215)</f>
        <v>1157.5</v>
      </c>
      <c r="R216" s="63">
        <f t="shared" si="98"/>
        <v>527.4</v>
      </c>
      <c r="S216" s="63">
        <f t="shared" si="98"/>
        <v>4.8600000000000003</v>
      </c>
      <c r="T216" s="216">
        <f t="shared" si="98"/>
        <v>15.115</v>
      </c>
      <c r="U216" s="1"/>
      <c r="X216" s="215" t="s">
        <v>891</v>
      </c>
      <c r="Y216" s="63"/>
      <c r="Z216" s="63">
        <f>SUM(Z209:Z215)</f>
        <v>170.3</v>
      </c>
      <c r="AA216" s="63">
        <f>SUM(AA209:AA215)</f>
        <v>5.915</v>
      </c>
      <c r="AB216" s="63">
        <f>SUM(AB209:AB215)</f>
        <v>76.449999999999989</v>
      </c>
      <c r="AC216" s="70">
        <f>SUM(AC209:AC215)</f>
        <v>431.90000000000003</v>
      </c>
      <c r="AD216" s="63">
        <f t="shared" ref="AD216" si="99">SUM(AD209:AD215)</f>
        <v>1002.5</v>
      </c>
      <c r="AE216" s="63">
        <f t="shared" ref="AE216" si="100">SUM(AE209:AE215)</f>
        <v>375</v>
      </c>
      <c r="AF216" s="63">
        <f t="shared" ref="AF216" si="101">SUM(AF209:AF215)</f>
        <v>3.34</v>
      </c>
      <c r="AG216" s="216">
        <f t="shared" ref="AG216" si="102">SUM(AG209:AG215)</f>
        <v>11.455</v>
      </c>
      <c r="AH216" s="1"/>
    </row>
    <row r="217" spans="11:34" x14ac:dyDescent="0.25">
      <c r="K217" s="132"/>
      <c r="T217" s="133"/>
      <c r="X217" s="132"/>
      <c r="AG217" s="133"/>
    </row>
    <row r="218" spans="11:34" ht="16.5" thickBot="1" x14ac:dyDescent="0.3">
      <c r="K218" s="132"/>
      <c r="T218" s="133"/>
      <c r="X218" s="132"/>
      <c r="AG218" s="133"/>
    </row>
    <row r="219" spans="11:34" x14ac:dyDescent="0.25">
      <c r="K219" s="273" t="s">
        <v>1767</v>
      </c>
      <c r="L219" s="274" t="s">
        <v>892</v>
      </c>
      <c r="M219" s="275" t="s">
        <v>2453</v>
      </c>
      <c r="N219" s="276" t="s">
        <v>2454</v>
      </c>
      <c r="O219" s="277" t="s">
        <v>2457</v>
      </c>
      <c r="P219" s="278" t="s">
        <v>2455</v>
      </c>
      <c r="Q219" s="279" t="s">
        <v>2458</v>
      </c>
      <c r="R219" s="280" t="s">
        <v>2459</v>
      </c>
      <c r="S219" s="281" t="s">
        <v>2460</v>
      </c>
      <c r="T219" s="282" t="s">
        <v>2461</v>
      </c>
      <c r="U219" s="1"/>
      <c r="X219" s="273" t="s">
        <v>1767</v>
      </c>
      <c r="Y219" s="274" t="s">
        <v>892</v>
      </c>
      <c r="Z219" s="275" t="s">
        <v>2453</v>
      </c>
      <c r="AA219" s="276" t="s">
        <v>2454</v>
      </c>
      <c r="AB219" s="277" t="s">
        <v>2457</v>
      </c>
      <c r="AC219" s="278" t="s">
        <v>2455</v>
      </c>
      <c r="AD219" s="279" t="s">
        <v>2458</v>
      </c>
      <c r="AE219" s="280" t="s">
        <v>2459</v>
      </c>
      <c r="AF219" s="281" t="s">
        <v>2460</v>
      </c>
      <c r="AG219" s="282" t="s">
        <v>2461</v>
      </c>
      <c r="AH219" s="1"/>
    </row>
    <row r="220" spans="11:34" x14ac:dyDescent="0.25">
      <c r="K220" s="219" t="s">
        <v>2478</v>
      </c>
      <c r="L220" s="64">
        <v>0</v>
      </c>
      <c r="M220" s="64">
        <f>L220*(_xlfn.XLOOKUP(K220,'DB micronutrienti'!B:B,'DB micronutrienti'!D:D,0,0))</f>
        <v>0</v>
      </c>
      <c r="N220" s="64">
        <f>L220*(_xlfn.XLOOKUP(K220,'DB micronutrienti'!B:B,'DB micronutrienti'!E:E,,0))</f>
        <v>0</v>
      </c>
      <c r="O220" s="64">
        <f>L220*(_xlfn.XLOOKUP(K220,'DB micronutrienti'!B:B,'DB micronutrienti'!F:F,,0))</f>
        <v>0</v>
      </c>
      <c r="P220" s="64">
        <f>L220*(_xlfn.XLOOKUP(K220,'DB micronutrienti'!B:B,'DB micronutrienti'!G:G,,0))</f>
        <v>0</v>
      </c>
      <c r="Q220" s="64">
        <f>L220*(_xlfn.XLOOKUP(K220,'DB micronutrienti'!B:B,'DB micronutrienti'!H:H,,0))</f>
        <v>0</v>
      </c>
      <c r="R220" s="64">
        <f>L220*(_xlfn.XLOOKUP(K220,'DB micronutrienti'!B:B,'DB micronutrienti'!I:I,,0))</f>
        <v>0</v>
      </c>
      <c r="S220" s="64">
        <f>L220*(_xlfn.XLOOKUP(K220,'DB micronutrienti'!B:B,'DB micronutrienti'!J:J,,0))</f>
        <v>0</v>
      </c>
      <c r="T220" s="214">
        <f>'Bilancio calorico'!L220*(_xlfn.XLOOKUP('Bilancio calorico'!K220,'DB micronutrienti'!B:B,'DB micronutrienti'!K:K,,0))</f>
        <v>0</v>
      </c>
      <c r="X220" s="219" t="s">
        <v>2478</v>
      </c>
      <c r="Y220" s="64">
        <v>0</v>
      </c>
      <c r="Z220" s="64">
        <f>Y220*(_xlfn.XLOOKUP(X220,Tabella6[ ALIMENTI:   A - B],Tabella6[acqua],0,0))</f>
        <v>0</v>
      </c>
      <c r="AA220" s="64">
        <f>Y220*(_xlfn.XLOOKUP(X220,Tabella6[ ALIMENTI:   A - B],Tabella6[ferro],0,0))</f>
        <v>0</v>
      </c>
      <c r="AB220" s="64">
        <f>Y220*(_xlfn.XLOOKUP(X220,Tabella6[ ALIMENTI:   A - B],Tabella6[calcio],0,0))</f>
        <v>0</v>
      </c>
      <c r="AC220" s="64">
        <f>Y220*(_xlfn.XLOOKUP(X220,Tabella6[ ALIMENTI:   A - B],Tabella6[sodio],0,0))</f>
        <v>0</v>
      </c>
      <c r="AD220" s="64">
        <f>Y220*(_xlfn.XLOOKUP(X220,Tabella6[ ALIMENTI:   A - B],Tabella6[Potassio],0,0))</f>
        <v>0</v>
      </c>
      <c r="AE220" s="64">
        <f>Y220*(_xlfn.XLOOKUP(X220,Tabella6[ ALIMENTI:   A - B],Tabella6[Fosforo],0,0))</f>
        <v>0</v>
      </c>
      <c r="AF220" s="64">
        <f>Y220*(_xlfn.XLOOKUP(X220,Tabella6[ ALIMENTI:   A - B],Tabella6[Zinco],0,0))</f>
        <v>0</v>
      </c>
      <c r="AG220" s="214">
        <f>Y220*(_xlfn.XLOOKUP(X220,Tabella6[ ALIMENTI:   A - B],Tabella6[fibre],0,0))</f>
        <v>0</v>
      </c>
    </row>
    <row r="221" spans="11:34" x14ac:dyDescent="0.25">
      <c r="K221" s="219" t="s">
        <v>2480</v>
      </c>
      <c r="L221" s="64">
        <v>1</v>
      </c>
      <c r="M221" s="64">
        <f>L221*(_xlfn.XLOOKUP(K221,'DB micronutrienti'!B:B,'DB micronutrienti'!D:D,0,0))</f>
        <v>0</v>
      </c>
      <c r="N221" s="64">
        <f>L221*(_xlfn.XLOOKUP(K221,'DB micronutrienti'!B:B,'DB micronutrienti'!E:E,,0))</f>
        <v>0</v>
      </c>
      <c r="O221" s="64">
        <f>L221*(_xlfn.XLOOKUP(K221,'DB micronutrienti'!B:B,'DB micronutrienti'!F:F,,0))</f>
        <v>0</v>
      </c>
      <c r="P221" s="64">
        <f>L221*(_xlfn.XLOOKUP(K221,'DB micronutrienti'!B:B,'DB micronutrienti'!G:G,,0))</f>
        <v>0</v>
      </c>
      <c r="Q221" s="64">
        <f>L221*(_xlfn.XLOOKUP(K221,'DB micronutrienti'!B:B,'DB micronutrienti'!H:H,,0))</f>
        <v>0</v>
      </c>
      <c r="R221" s="64">
        <f>L221*(_xlfn.XLOOKUP(K221,'DB micronutrienti'!B:B,'DB micronutrienti'!I:I,,0))</f>
        <v>0</v>
      </c>
      <c r="S221" s="64">
        <f>L221*(_xlfn.XLOOKUP(K221,'DB micronutrienti'!B:B,'DB micronutrienti'!J:J,,0))</f>
        <v>6</v>
      </c>
      <c r="T221" s="214">
        <f>'Bilancio calorico'!L221*(_xlfn.XLOOKUP('Bilancio calorico'!K221,'DB micronutrienti'!B:B,'DB micronutrienti'!K:K,,0))</f>
        <v>0</v>
      </c>
      <c r="X221" s="219" t="s">
        <v>2480</v>
      </c>
      <c r="Y221" s="64">
        <v>1</v>
      </c>
      <c r="Z221" s="64">
        <f>Y221*(_xlfn.XLOOKUP(X221,Tabella6[ ALIMENTI:   A - B],Tabella6[acqua],0,0))</f>
        <v>0</v>
      </c>
      <c r="AA221" s="64">
        <f>Y221*(_xlfn.XLOOKUP(X221,Tabella6[ ALIMENTI:   A - B],Tabella6[ferro],0,0))</f>
        <v>0</v>
      </c>
      <c r="AB221" s="64">
        <f>Y221*(_xlfn.XLOOKUP(X221,Tabella6[ ALIMENTI:   A - B],Tabella6[calcio],0,0))</f>
        <v>0</v>
      </c>
      <c r="AC221" s="64">
        <f>Y221*(_xlfn.XLOOKUP(X221,Tabella6[ ALIMENTI:   A - B],Tabella6[sodio],0,0))</f>
        <v>0</v>
      </c>
      <c r="AD221" s="64">
        <f>Y221*(_xlfn.XLOOKUP(X221,Tabella6[ ALIMENTI:   A - B],Tabella6[Potassio],0,0))</f>
        <v>0</v>
      </c>
      <c r="AE221" s="64">
        <f>Y221*(_xlfn.XLOOKUP(X221,Tabella6[ ALIMENTI:   A - B],Tabella6[Fosforo],0,0))</f>
        <v>0</v>
      </c>
      <c r="AF221" s="64">
        <f>Y221*(_xlfn.XLOOKUP(X221,Tabella6[ ALIMENTI:   A - B],Tabella6[Zinco],0,0))</f>
        <v>6</v>
      </c>
      <c r="AG221" s="214">
        <f>Y221*(_xlfn.XLOOKUP(X221,Tabella6[ ALIMENTI:   A - B],Tabella6[fibre],0,0))</f>
        <v>0</v>
      </c>
    </row>
    <row r="222" spans="11:34" x14ac:dyDescent="0.25">
      <c r="K222" s="219" t="s">
        <v>2481</v>
      </c>
      <c r="L222" s="64">
        <v>1</v>
      </c>
      <c r="M222" s="64">
        <f>L222*(_xlfn.XLOOKUP(K222,'DB micronutrienti'!B:B,'DB micronutrienti'!D:D,0,0))</f>
        <v>0</v>
      </c>
      <c r="N222" s="64">
        <f>L222*(_xlfn.XLOOKUP(K222,'DB micronutrienti'!B:B,'DB micronutrienti'!E:E,,0))</f>
        <v>0</v>
      </c>
      <c r="O222" s="64">
        <f>L222*(_xlfn.XLOOKUP(K222,'DB micronutrienti'!B:B,'DB micronutrienti'!F:F,,0))</f>
        <v>0</v>
      </c>
      <c r="P222" s="64">
        <f>L222*(_xlfn.XLOOKUP(K222,'DB micronutrienti'!B:B,'DB micronutrienti'!G:G,,0))</f>
        <v>0</v>
      </c>
      <c r="Q222" s="64">
        <f>L222*(_xlfn.XLOOKUP(K222,'DB micronutrienti'!B:B,'DB micronutrienti'!H:H,,0))</f>
        <v>400</v>
      </c>
      <c r="R222" s="64">
        <f>L222*(_xlfn.XLOOKUP(K222,'DB micronutrienti'!B:B,'DB micronutrienti'!I:I,,0))</f>
        <v>0</v>
      </c>
      <c r="S222" s="64">
        <f>L222*(_xlfn.XLOOKUP(K222,'DB micronutrienti'!B:B,'DB micronutrienti'!J:J,,0))</f>
        <v>0</v>
      </c>
      <c r="T222" s="214">
        <f>'Bilancio calorico'!L222*(_xlfn.XLOOKUP('Bilancio calorico'!K222,'DB micronutrienti'!B:B,'DB micronutrienti'!K:K,,0))</f>
        <v>0</v>
      </c>
      <c r="X222" s="219" t="s">
        <v>2481</v>
      </c>
      <c r="Y222" s="64">
        <v>1</v>
      </c>
      <c r="Z222" s="64">
        <f>Y222*(_xlfn.XLOOKUP(X222,Tabella6[ ALIMENTI:   A - B],Tabella6[acqua],0,0))</f>
        <v>0</v>
      </c>
      <c r="AA222" s="64">
        <f>Y222*(_xlfn.XLOOKUP(X222,Tabella6[ ALIMENTI:   A - B],Tabella6[ferro],0,0))</f>
        <v>0</v>
      </c>
      <c r="AB222" s="64">
        <f>Y222*(_xlfn.XLOOKUP(X222,Tabella6[ ALIMENTI:   A - B],Tabella6[calcio],0,0))</f>
        <v>0</v>
      </c>
      <c r="AC222" s="64">
        <f>Y222*(_xlfn.XLOOKUP(X222,Tabella6[ ALIMENTI:   A - B],Tabella6[sodio],0,0))</f>
        <v>0</v>
      </c>
      <c r="AD222" s="64">
        <f>Y222*(_xlfn.XLOOKUP(X222,Tabella6[ ALIMENTI:   A - B],Tabella6[Potassio],0,0))</f>
        <v>400</v>
      </c>
      <c r="AE222" s="64">
        <f>Y222*(_xlfn.XLOOKUP(X222,Tabella6[ ALIMENTI:   A - B],Tabella6[Fosforo],0,0))</f>
        <v>0</v>
      </c>
      <c r="AF222" s="64">
        <f>Y222*(_xlfn.XLOOKUP(X222,Tabella6[ ALIMENTI:   A - B],Tabella6[Zinco],0,0))</f>
        <v>0</v>
      </c>
      <c r="AG222" s="214">
        <f>Y222*(_xlfn.XLOOKUP(X222,Tabella6[ ALIMENTI:   A - B],Tabella6[fibre],0,0))</f>
        <v>0</v>
      </c>
    </row>
    <row r="223" spans="11:34" x14ac:dyDescent="0.25">
      <c r="K223" s="219"/>
      <c r="L223" s="64"/>
      <c r="M223" s="64">
        <f>L223*(_xlfn.XLOOKUP(K223,'DB micronutrienti'!B:B,'DB micronutrienti'!D:D,0,0))</f>
        <v>0</v>
      </c>
      <c r="N223" s="64">
        <f>L223*(_xlfn.XLOOKUP(K223,'DB micronutrienti'!B:B,'DB micronutrienti'!E:E,,0))</f>
        <v>0</v>
      </c>
      <c r="O223" s="64">
        <f>L223*(_xlfn.XLOOKUP(K223,'DB micronutrienti'!B:B,'DB micronutrienti'!F:F,,0))</f>
        <v>0</v>
      </c>
      <c r="P223" s="64">
        <f>L223*(_xlfn.XLOOKUP(K223,'DB micronutrienti'!B:B,'DB micronutrienti'!G:G,,0))</f>
        <v>0</v>
      </c>
      <c r="Q223" s="64">
        <f>L223*(_xlfn.XLOOKUP(K223,'DB micronutrienti'!B:B,'DB micronutrienti'!H:H,,0))</f>
        <v>0</v>
      </c>
      <c r="R223" s="64">
        <f>L223*(_xlfn.XLOOKUP(K223,'DB micronutrienti'!B:B,'DB micronutrienti'!I:I,,0))</f>
        <v>0</v>
      </c>
      <c r="S223" s="64">
        <f>L223*(_xlfn.XLOOKUP(K223,'DB micronutrienti'!B:B,'DB micronutrienti'!J:J,,0))</f>
        <v>0</v>
      </c>
      <c r="T223" s="214">
        <f>'Bilancio calorico'!L223*(_xlfn.XLOOKUP('Bilancio calorico'!K223,'DB micronutrienti'!B:B,'DB micronutrienti'!K:K,,0))</f>
        <v>0</v>
      </c>
      <c r="X223" s="219"/>
      <c r="Y223" s="64">
        <v>1</v>
      </c>
      <c r="Z223" s="64">
        <f>Y223*(_xlfn.XLOOKUP(X223,Tabella6[ ALIMENTI:   A - B],Tabella6[acqua],0,0))</f>
        <v>0</v>
      </c>
      <c r="AA223" s="64">
        <f>Y223*(_xlfn.XLOOKUP(X223,Tabella6[ ALIMENTI:   A - B],Tabella6[ferro],0,0))</f>
        <v>0</v>
      </c>
      <c r="AB223" s="64">
        <f>Y223*(_xlfn.XLOOKUP(X223,Tabella6[ ALIMENTI:   A - B],Tabella6[calcio],0,0))</f>
        <v>0</v>
      </c>
      <c r="AC223" s="64">
        <f>Y223*(_xlfn.XLOOKUP(X223,Tabella6[ ALIMENTI:   A - B],Tabella6[sodio],0,0))</f>
        <v>0</v>
      </c>
      <c r="AD223" s="64">
        <f>Y223*(_xlfn.XLOOKUP(X223,Tabella6[ ALIMENTI:   A - B],Tabella6[Potassio],0,0))</f>
        <v>0</v>
      </c>
      <c r="AE223" s="64">
        <f>Y223*(_xlfn.XLOOKUP(X223,Tabella6[ ALIMENTI:   A - B],Tabella6[Fosforo],0,0))</f>
        <v>0</v>
      </c>
      <c r="AF223" s="64">
        <f>Y223*(_xlfn.XLOOKUP(X223,Tabella6[ ALIMENTI:   A - B],Tabella6[Zinco],0,0))</f>
        <v>0</v>
      </c>
      <c r="AG223" s="214">
        <f>Y223*(_xlfn.XLOOKUP(X223,Tabella6[ ALIMENTI:   A - B],Tabella6[fibre],0,0))</f>
        <v>0</v>
      </c>
    </row>
    <row r="224" spans="11:34" x14ac:dyDescent="0.25">
      <c r="K224" s="219"/>
      <c r="L224" s="64"/>
      <c r="M224" s="64">
        <f>L224*(_xlfn.XLOOKUP(K224,'DB micronutrienti'!B:B,'DB micronutrienti'!D:D,0,0))</f>
        <v>0</v>
      </c>
      <c r="N224" s="64">
        <f>L224*(_xlfn.XLOOKUP(K224,'DB micronutrienti'!B:B,'DB micronutrienti'!E:E,,0))</f>
        <v>0</v>
      </c>
      <c r="O224" s="64">
        <f>L224*(_xlfn.XLOOKUP(K224,'DB micronutrienti'!B:B,'DB micronutrienti'!F:F,,0))</f>
        <v>0</v>
      </c>
      <c r="P224" s="64">
        <f>L224*(_xlfn.XLOOKUP(K224,'DB micronutrienti'!B:B,'DB micronutrienti'!G:G,,0))</f>
        <v>0</v>
      </c>
      <c r="Q224" s="64">
        <f>L224*(_xlfn.XLOOKUP(K224,'DB micronutrienti'!B:B,'DB micronutrienti'!H:H,,0))</f>
        <v>0</v>
      </c>
      <c r="R224" s="64">
        <f>L224*(_xlfn.XLOOKUP(K224,'DB micronutrienti'!B:B,'DB micronutrienti'!I:I,,0))</f>
        <v>0</v>
      </c>
      <c r="S224" s="64">
        <f>L224*(_xlfn.XLOOKUP(K224,'DB micronutrienti'!B:B,'DB micronutrienti'!J:J,,0))</f>
        <v>0</v>
      </c>
      <c r="T224" s="214">
        <f>'Bilancio calorico'!L224*(_xlfn.XLOOKUP('Bilancio calorico'!K224,'DB micronutrienti'!B:B,'DB micronutrienti'!K:K,,0))</f>
        <v>0</v>
      </c>
      <c r="X224" s="219"/>
      <c r="Y224" s="64">
        <v>1</v>
      </c>
      <c r="Z224" s="64">
        <f>Y224*(_xlfn.XLOOKUP(X224,Tabella6[ ALIMENTI:   A - B],Tabella6[acqua],0,0))</f>
        <v>0</v>
      </c>
      <c r="AA224" s="64">
        <f>Y224*(_xlfn.XLOOKUP(X224,Tabella6[ ALIMENTI:   A - B],Tabella6[ferro],0,0))</f>
        <v>0</v>
      </c>
      <c r="AB224" s="64">
        <f>Y224*(_xlfn.XLOOKUP(X224,Tabella6[ ALIMENTI:   A - B],Tabella6[calcio],0,0))</f>
        <v>0</v>
      </c>
      <c r="AC224" s="64">
        <f>Y224*(_xlfn.XLOOKUP(X224,Tabella6[ ALIMENTI:   A - B],Tabella6[sodio],0,0))</f>
        <v>0</v>
      </c>
      <c r="AD224" s="64">
        <f>Y224*(_xlfn.XLOOKUP(X224,Tabella6[ ALIMENTI:   A - B],Tabella6[Potassio],0,0))</f>
        <v>0</v>
      </c>
      <c r="AE224" s="64">
        <f>Y224*(_xlfn.XLOOKUP(X224,Tabella6[ ALIMENTI:   A - B],Tabella6[Fosforo],0,0))</f>
        <v>0</v>
      </c>
      <c r="AF224" s="64">
        <f>Y224*(_xlfn.XLOOKUP(X224,Tabella6[ ALIMENTI:   A - B],Tabella6[Zinco],0,0))</f>
        <v>0</v>
      </c>
      <c r="AG224" s="214">
        <f>Y224*(_xlfn.XLOOKUP(X224,Tabella6[ ALIMENTI:   A - B],Tabella6[fibre],0,0))</f>
        <v>0</v>
      </c>
    </row>
    <row r="225" spans="11:33" ht="16.5" thickBot="1" x14ac:dyDescent="0.3">
      <c r="K225" s="220" t="s">
        <v>891</v>
      </c>
      <c r="L225" s="226"/>
      <c r="M225" s="227">
        <f>SUM(M220,M221,M222,M223,M224)</f>
        <v>0</v>
      </c>
      <c r="N225" s="227">
        <f t="shared" ref="N225:T225" si="103">SUM(N220,N221,N222,N223,N224)</f>
        <v>0</v>
      </c>
      <c r="O225" s="227">
        <f t="shared" si="103"/>
        <v>0</v>
      </c>
      <c r="P225" s="227">
        <f t="shared" si="103"/>
        <v>0</v>
      </c>
      <c r="Q225" s="227">
        <f t="shared" si="103"/>
        <v>400</v>
      </c>
      <c r="R225" s="227">
        <f t="shared" si="103"/>
        <v>0</v>
      </c>
      <c r="S225" s="227">
        <f t="shared" si="103"/>
        <v>6</v>
      </c>
      <c r="T225" s="283">
        <f t="shared" si="103"/>
        <v>0</v>
      </c>
      <c r="X225" s="220" t="s">
        <v>891</v>
      </c>
      <c r="Y225" s="221"/>
      <c r="Z225" s="222">
        <f>SUM(Z220,Z221,Z222,Z223,Z224)</f>
        <v>0</v>
      </c>
      <c r="AA225" s="222">
        <f t="shared" ref="AA225" si="104">SUM(AA220,AA221,AA222,AA223,AA224)</f>
        <v>0</v>
      </c>
      <c r="AB225" s="222">
        <f>SUM(AB220,AB221,AB222,AB223,AB224)</f>
        <v>0</v>
      </c>
      <c r="AC225" s="222">
        <f t="shared" ref="AC225" si="105">SUM(AC220,AC221,AC222,AC223,AC224)</f>
        <v>0</v>
      </c>
      <c r="AD225" s="222">
        <f t="shared" ref="AD225" si="106">SUM(AD220,AD221,AD222,AD223,AD224)</f>
        <v>400</v>
      </c>
      <c r="AE225" s="222">
        <f t="shared" ref="AE225" si="107">SUM(AE220,AE221,AE222,AE223,AE224)</f>
        <v>0</v>
      </c>
      <c r="AF225" s="222">
        <f t="shared" ref="AF225" si="108">SUM(AF220,AF221,AF222,AF223,AF224)</f>
        <v>6</v>
      </c>
      <c r="AG225" s="266">
        <f t="shared" ref="AG225" si="109">SUM(AG220,AG221,AG222,AG223,AG224)</f>
        <v>0</v>
      </c>
    </row>
  </sheetData>
  <mergeCells count="155">
    <mergeCell ref="A72:C72"/>
    <mergeCell ref="E72:G72"/>
    <mergeCell ref="A78:C78"/>
    <mergeCell ref="E78:G78"/>
    <mergeCell ref="E117:G119"/>
    <mergeCell ref="E121:G122"/>
    <mergeCell ref="E123:G125"/>
    <mergeCell ref="E79:G80"/>
    <mergeCell ref="E81:G83"/>
    <mergeCell ref="A85:C86"/>
    <mergeCell ref="E85:G86"/>
    <mergeCell ref="A84:C84"/>
    <mergeCell ref="E84:G84"/>
    <mergeCell ref="A114:C114"/>
    <mergeCell ref="E114:G114"/>
    <mergeCell ref="A120:C120"/>
    <mergeCell ref="E120:G120"/>
    <mergeCell ref="A90:C90"/>
    <mergeCell ref="E90:G90"/>
    <mergeCell ref="A96:C96"/>
    <mergeCell ref="E96:G96"/>
    <mergeCell ref="A102:C102"/>
    <mergeCell ref="E102:G102"/>
    <mergeCell ref="A108:C108"/>
    <mergeCell ref="A24:C24"/>
    <mergeCell ref="E24:G24"/>
    <mergeCell ref="A36:C36"/>
    <mergeCell ref="E36:G36"/>
    <mergeCell ref="A48:C48"/>
    <mergeCell ref="E48:G48"/>
    <mergeCell ref="A42:C44"/>
    <mergeCell ref="A45:C47"/>
    <mergeCell ref="A21:C23"/>
    <mergeCell ref="E21:G23"/>
    <mergeCell ref="A25:C26"/>
    <mergeCell ref="A27:C29"/>
    <mergeCell ref="E25:G26"/>
    <mergeCell ref="E27:G29"/>
    <mergeCell ref="A60:C60"/>
    <mergeCell ref="A103:C104"/>
    <mergeCell ref="A105:C107"/>
    <mergeCell ref="A109:C110"/>
    <mergeCell ref="A111:C113"/>
    <mergeCell ref="K141:T141"/>
    <mergeCell ref="A115:C116"/>
    <mergeCell ref="A117:C119"/>
    <mergeCell ref="A121:C122"/>
    <mergeCell ref="A123:C125"/>
    <mergeCell ref="E103:G104"/>
    <mergeCell ref="E105:G107"/>
    <mergeCell ref="E109:G110"/>
    <mergeCell ref="E111:G113"/>
    <mergeCell ref="E115:G116"/>
    <mergeCell ref="A87:C89"/>
    <mergeCell ref="A91:C92"/>
    <mergeCell ref="A93:C95"/>
    <mergeCell ref="A97:C98"/>
    <mergeCell ref="A99:C101"/>
    <mergeCell ref="A79:C80"/>
    <mergeCell ref="A81:C83"/>
    <mergeCell ref="A66:C66"/>
    <mergeCell ref="E66:G66"/>
    <mergeCell ref="A2:G2"/>
    <mergeCell ref="X141:AG141"/>
    <mergeCell ref="M120:T120"/>
    <mergeCell ref="Z120:AG120"/>
    <mergeCell ref="A73:C74"/>
    <mergeCell ref="A75:C77"/>
    <mergeCell ref="E73:G74"/>
    <mergeCell ref="E75:G77"/>
    <mergeCell ref="A63:C65"/>
    <mergeCell ref="E61:G62"/>
    <mergeCell ref="E63:G65"/>
    <mergeCell ref="A67:C68"/>
    <mergeCell ref="A69:C71"/>
    <mergeCell ref="E67:G68"/>
    <mergeCell ref="E69:G71"/>
    <mergeCell ref="A55:C56"/>
    <mergeCell ref="A57:C59"/>
    <mergeCell ref="E55:G56"/>
    <mergeCell ref="E57:G59"/>
    <mergeCell ref="A33:C35"/>
    <mergeCell ref="A61:C62"/>
    <mergeCell ref="A37:C38"/>
    <mergeCell ref="A39:C41"/>
    <mergeCell ref="A54:C54"/>
    <mergeCell ref="E51:G53"/>
    <mergeCell ref="E37:G38"/>
    <mergeCell ref="E39:G41"/>
    <mergeCell ref="E42:G44"/>
    <mergeCell ref="E45:G47"/>
    <mergeCell ref="E33:G35"/>
    <mergeCell ref="A30:C32"/>
    <mergeCell ref="E30:G32"/>
    <mergeCell ref="M30:R30"/>
    <mergeCell ref="A3:G5"/>
    <mergeCell ref="A6:C6"/>
    <mergeCell ref="E6:G6"/>
    <mergeCell ref="A12:C12"/>
    <mergeCell ref="E12:G12"/>
    <mergeCell ref="M1:Z3"/>
    <mergeCell ref="M115:P115"/>
    <mergeCell ref="M96:R96"/>
    <mergeCell ref="M83:R83"/>
    <mergeCell ref="M70:R70"/>
    <mergeCell ref="M57:R57"/>
    <mergeCell ref="M44:R44"/>
    <mergeCell ref="E87:G89"/>
    <mergeCell ref="E91:G92"/>
    <mergeCell ref="E93:G95"/>
    <mergeCell ref="E97:G98"/>
    <mergeCell ref="E99:G101"/>
    <mergeCell ref="E60:G60"/>
    <mergeCell ref="E54:G54"/>
    <mergeCell ref="E108:G108"/>
    <mergeCell ref="A49:C50"/>
    <mergeCell ref="A51:C53"/>
    <mergeCell ref="M31:R31"/>
    <mergeCell ref="E49:G50"/>
    <mergeCell ref="A7:C8"/>
    <mergeCell ref="A9:C11"/>
    <mergeCell ref="A13:C14"/>
    <mergeCell ref="A15:C17"/>
    <mergeCell ref="E7:G8"/>
    <mergeCell ref="E9:G11"/>
    <mergeCell ref="A18:C20"/>
    <mergeCell ref="E13:G14"/>
    <mergeCell ref="E15:G17"/>
    <mergeCell ref="E18:G20"/>
    <mergeCell ref="AG1:AN3"/>
    <mergeCell ref="AC1:AD3"/>
    <mergeCell ref="AC8:AD8"/>
    <mergeCell ref="AJ11:AM12"/>
    <mergeCell ref="AJ15:AM16"/>
    <mergeCell ref="N9:Q9"/>
    <mergeCell ref="U9:Y9"/>
    <mergeCell ref="T31:Z31"/>
    <mergeCell ref="AW4:AX4"/>
    <mergeCell ref="AW15:AX15"/>
    <mergeCell ref="AW20:AX20"/>
    <mergeCell ref="AW5:AX5"/>
    <mergeCell ref="AW6:AX6"/>
    <mergeCell ref="AW7:AX7"/>
    <mergeCell ref="AW8:AX8"/>
    <mergeCell ref="AW9:AX9"/>
    <mergeCell ref="AW10:AX10"/>
    <mergeCell ref="T96:Z96"/>
    <mergeCell ref="T83:Z83"/>
    <mergeCell ref="T70:Z70"/>
    <mergeCell ref="T57:Z57"/>
    <mergeCell ref="T44:Z44"/>
    <mergeCell ref="AN11:AN12"/>
    <mergeCell ref="AN15:AN16"/>
    <mergeCell ref="AJ14:AM14"/>
    <mergeCell ref="T30:Z30"/>
  </mergeCells>
  <conditionalFormatting sqref="D85:D89 D83 H83:I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ellIs" dxfId="23" priority="7" operator="notBetween">
      <formula>-50</formula>
      <formula>50</formula>
    </cfRule>
    <cfRule type="cellIs" dxfId="22" priority="9" operator="between">
      <formula>-50</formula>
      <formula>50</formula>
    </cfRule>
  </conditionalFormatting>
  <conditionalFormatting sqref="N21">
    <cfRule type="cellIs" dxfId="21" priority="4" operator="between">
      <formula>5</formula>
      <formula>10</formula>
    </cfRule>
    <cfRule type="cellIs" dxfId="20" priority="5" operator="notBetween">
      <formula>5</formula>
      <formula>10</formula>
    </cfRule>
  </conditionalFormatting>
  <conditionalFormatting sqref="U17">
    <cfRule type="cellIs" dxfId="19" priority="6" operator="notBetween">
      <formula>-50</formula>
      <formula>50</formula>
    </cfRule>
    <cfRule type="cellIs" dxfId="18" priority="8" operator="between">
      <formula>-50</formula>
      <formula>50</formula>
    </cfRule>
  </conditionalFormatting>
  <conditionalFormatting sqref="U21">
    <cfRule type="cellIs" dxfId="17" priority="2" operator="between">
      <formula>5</formula>
      <formula>10</formula>
    </cfRule>
    <cfRule type="cellIs" dxfId="16" priority="3" operator="notBetween">
      <formula>5</formula>
      <formula>10</formula>
    </cfRule>
  </conditionalFormatting>
  <dataValidations count="1">
    <dataValidation type="list" allowBlank="1" showInputMessage="1" showErrorMessage="1" sqref="AC11:AC12 AC15" xr:uid="{3146FE51-BA23-7E43-BC34-383A38BC0B49}">
      <formula1>$AY$4:$AY$12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684EC24-961C-6040-9205-B3D9F796E524}">
          <x14:formula1>
            <xm:f>'DB alimenti secondario'!$A$2:$A$901</xm:f>
          </x14:formula1>
          <xm:sqref>AA77:AC83 S77:S83 AA90:AC93 S90:S93</xm:sqref>
        </x14:dataValidation>
        <x14:dataValidation type="list" allowBlank="1" showInputMessage="1" showErrorMessage="1" promptTitle="Seleziona" prompt="Seleziona alimento" xr:uid="{18B57386-91D1-6049-964D-0476DB92FA58}">
          <x14:formula1>
            <xm:f>' DB alimenti principale'!$A$3:$A$635</xm:f>
          </x14:formula1>
          <xm:sqref>T110:T112 T85:T94 T33:T42 T59:T68 M72:M81 T72:T81 M59:M68 T46:T55 M110:M112 M46:M55 M98:M104 M85:M94 M33:M42 T98:T104</xm:sqref>
        </x14:dataValidation>
        <x14:dataValidation type="list" allowBlank="1" showInputMessage="1" showErrorMessage="1" xr:uid="{1B9CDEEA-759A-6F47-9D34-80A3497DD0E4}">
          <x14:formula1>
            <xm:f>' DB alimenti principale'!$A$253:$A$689</xm:f>
          </x14:formula1>
          <xm:sqref>X220:X224 T108:T109 K220:K224 M108:M109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DC11-F299-8546-A225-104469063286}">
  <sheetPr codeName="Foglio2">
    <tabColor theme="3"/>
  </sheetPr>
  <dimension ref="B1:CU152"/>
  <sheetViews>
    <sheetView showGridLines="0" zoomScale="75" workbookViewId="0">
      <selection activeCell="CI85" sqref="CI85"/>
    </sheetView>
  </sheetViews>
  <sheetFormatPr defaultColWidth="11" defaultRowHeight="15.75" x14ac:dyDescent="0.25"/>
  <cols>
    <col min="3" max="3" width="26" bestFit="1" customWidth="1"/>
    <col min="4" max="13" width="13.5" customWidth="1"/>
    <col min="17" max="17" width="26" bestFit="1" customWidth="1"/>
    <col min="31" max="31" width="26" bestFit="1" customWidth="1"/>
    <col min="45" max="45" width="26" bestFit="1" customWidth="1"/>
    <col min="59" max="59" width="26" bestFit="1" customWidth="1"/>
    <col min="73" max="73" width="26" bestFit="1" customWidth="1"/>
    <col min="87" max="87" width="26" bestFit="1" customWidth="1"/>
  </cols>
  <sheetData>
    <row r="1" spans="2:99" ht="15.95" customHeight="1" x14ac:dyDescent="0.25">
      <c r="B1" s="673" t="s">
        <v>1764</v>
      </c>
      <c r="C1" s="674"/>
      <c r="D1" s="674"/>
      <c r="E1" s="674"/>
      <c r="F1" s="674"/>
      <c r="G1" s="675"/>
    </row>
    <row r="2" spans="2:99" x14ac:dyDescent="0.25">
      <c r="B2" s="676"/>
      <c r="C2" s="677"/>
      <c r="D2" s="677"/>
      <c r="E2" s="677"/>
      <c r="F2" s="677"/>
      <c r="G2" s="678"/>
    </row>
    <row r="3" spans="2:99" ht="16.5" thickBot="1" x14ac:dyDescent="0.3">
      <c r="B3" s="679"/>
      <c r="C3" s="680"/>
      <c r="D3" s="680"/>
      <c r="E3" s="680"/>
      <c r="F3" s="680"/>
      <c r="G3" s="681"/>
      <c r="I3" s="690" t="s">
        <v>1750</v>
      </c>
      <c r="J3" s="690"/>
      <c r="K3" s="12">
        <f>SUM(E91,S91,AG91,AU91,BI91,BW91,CK91)</f>
        <v>22839.24</v>
      </c>
    </row>
    <row r="7" spans="2:99" ht="16.5" thickBot="1" x14ac:dyDescent="0.3"/>
    <row r="8" spans="2:99" ht="16.5" thickBot="1" x14ac:dyDescent="0.3">
      <c r="E8" s="667" t="s">
        <v>1739</v>
      </c>
      <c r="F8" s="668"/>
      <c r="G8" s="668"/>
      <c r="H8" s="668"/>
      <c r="I8" s="669"/>
      <c r="S8" s="667" t="s">
        <v>1739</v>
      </c>
      <c r="T8" s="668"/>
      <c r="U8" s="668"/>
      <c r="V8" s="668"/>
      <c r="W8" s="669"/>
      <c r="AG8" s="667" t="s">
        <v>1740</v>
      </c>
      <c r="AH8" s="668"/>
      <c r="AI8" s="668"/>
      <c r="AJ8" s="668"/>
      <c r="AK8" s="669"/>
      <c r="AU8" s="667" t="s">
        <v>1739</v>
      </c>
      <c r="AV8" s="668"/>
      <c r="AW8" s="668"/>
      <c r="AX8" s="668"/>
      <c r="AY8" s="669"/>
      <c r="BI8" s="667" t="s">
        <v>1739</v>
      </c>
      <c r="BJ8" s="668"/>
      <c r="BK8" s="668"/>
      <c r="BL8" s="668"/>
      <c r="BM8" s="669"/>
      <c r="BW8" s="667" t="s">
        <v>1739</v>
      </c>
      <c r="BX8" s="668"/>
      <c r="BY8" s="668"/>
      <c r="BZ8" s="668"/>
      <c r="CA8" s="669"/>
      <c r="CK8" s="667" t="s">
        <v>1740</v>
      </c>
      <c r="CL8" s="668"/>
      <c r="CM8" s="668"/>
      <c r="CN8" s="668"/>
      <c r="CO8" s="669"/>
    </row>
    <row r="9" spans="2:99" ht="16.5" thickBot="1" x14ac:dyDescent="0.3">
      <c r="C9" s="682" t="s">
        <v>1689</v>
      </c>
      <c r="D9" s="683"/>
      <c r="E9" s="683"/>
      <c r="F9" s="683"/>
      <c r="G9" s="683"/>
      <c r="H9" s="683"/>
      <c r="I9" s="683"/>
      <c r="J9" s="683"/>
      <c r="K9" s="683"/>
      <c r="L9" s="129"/>
      <c r="M9" s="130"/>
      <c r="N9" s="130"/>
      <c r="O9" s="131"/>
      <c r="Q9" s="682" t="s">
        <v>1744</v>
      </c>
      <c r="R9" s="683"/>
      <c r="S9" s="683"/>
      <c r="T9" s="683"/>
      <c r="U9" s="683"/>
      <c r="V9" s="683"/>
      <c r="W9" s="683"/>
      <c r="X9" s="683"/>
      <c r="Y9" s="683"/>
      <c r="Z9" s="129"/>
      <c r="AA9" s="130"/>
      <c r="AB9" s="130"/>
      <c r="AC9" s="131"/>
      <c r="AE9" s="682" t="s">
        <v>1745</v>
      </c>
      <c r="AF9" s="683"/>
      <c r="AG9" s="683"/>
      <c r="AH9" s="683"/>
      <c r="AI9" s="683"/>
      <c r="AJ9" s="683"/>
      <c r="AK9" s="683"/>
      <c r="AL9" s="683"/>
      <c r="AM9" s="683"/>
      <c r="AN9" s="129"/>
      <c r="AO9" s="130"/>
      <c r="AP9" s="130"/>
      <c r="AQ9" s="131"/>
      <c r="AS9" s="682" t="s">
        <v>1746</v>
      </c>
      <c r="AT9" s="683"/>
      <c r="AU9" s="683"/>
      <c r="AV9" s="683"/>
      <c r="AW9" s="683"/>
      <c r="AX9" s="683"/>
      <c r="AY9" s="683"/>
      <c r="AZ9" s="683"/>
      <c r="BA9" s="683"/>
      <c r="BB9" s="129"/>
      <c r="BC9" s="130"/>
      <c r="BD9" s="130"/>
      <c r="BE9" s="131"/>
      <c r="BG9" s="682" t="s">
        <v>1747</v>
      </c>
      <c r="BH9" s="683"/>
      <c r="BI9" s="683"/>
      <c r="BJ9" s="683"/>
      <c r="BK9" s="683"/>
      <c r="BL9" s="683"/>
      <c r="BM9" s="683"/>
      <c r="BN9" s="683"/>
      <c r="BO9" s="683"/>
      <c r="BP9" s="129"/>
      <c r="BQ9" s="130"/>
      <c r="BR9" s="130"/>
      <c r="BS9" s="131"/>
      <c r="BU9" s="682" t="s">
        <v>1748</v>
      </c>
      <c r="BV9" s="683"/>
      <c r="BW9" s="683"/>
      <c r="BX9" s="683"/>
      <c r="BY9" s="683"/>
      <c r="BZ9" s="683"/>
      <c r="CA9" s="683"/>
      <c r="CB9" s="683"/>
      <c r="CC9" s="683"/>
      <c r="CD9" s="129"/>
      <c r="CE9" s="130"/>
      <c r="CF9" s="130"/>
      <c r="CG9" s="131"/>
      <c r="CI9" s="682" t="s">
        <v>1749</v>
      </c>
      <c r="CJ9" s="683"/>
      <c r="CK9" s="683"/>
      <c r="CL9" s="683"/>
      <c r="CM9" s="683"/>
      <c r="CN9" s="683"/>
      <c r="CO9" s="683"/>
      <c r="CP9" s="683"/>
      <c r="CQ9" s="683"/>
      <c r="CR9" s="129"/>
      <c r="CS9" s="130"/>
      <c r="CT9" s="130"/>
      <c r="CU9" s="131"/>
    </row>
    <row r="10" spans="2:99" x14ac:dyDescent="0.25">
      <c r="C10" s="684" t="s">
        <v>884</v>
      </c>
      <c r="D10" s="685"/>
      <c r="E10" s="685"/>
      <c r="F10" s="685"/>
      <c r="G10" s="685"/>
      <c r="H10" s="685"/>
      <c r="I10" s="685"/>
      <c r="J10" s="685"/>
      <c r="K10" s="686"/>
      <c r="L10" s="132"/>
      <c r="O10" s="133"/>
      <c r="Q10" s="684" t="s">
        <v>884</v>
      </c>
      <c r="R10" s="685"/>
      <c r="S10" s="685"/>
      <c r="T10" s="685"/>
      <c r="U10" s="685"/>
      <c r="V10" s="685"/>
      <c r="W10" s="685"/>
      <c r="X10" s="685"/>
      <c r="Y10" s="686"/>
      <c r="Z10" s="132"/>
      <c r="AC10" s="133"/>
      <c r="AE10" s="684" t="s">
        <v>884</v>
      </c>
      <c r="AF10" s="685"/>
      <c r="AG10" s="685"/>
      <c r="AH10" s="685"/>
      <c r="AI10" s="685"/>
      <c r="AJ10" s="685"/>
      <c r="AK10" s="685"/>
      <c r="AL10" s="685"/>
      <c r="AM10" s="686"/>
      <c r="AN10" s="132"/>
      <c r="AQ10" s="133"/>
      <c r="AS10" s="684" t="s">
        <v>884</v>
      </c>
      <c r="AT10" s="685"/>
      <c r="AU10" s="685"/>
      <c r="AV10" s="685"/>
      <c r="AW10" s="685"/>
      <c r="AX10" s="685"/>
      <c r="AY10" s="685"/>
      <c r="AZ10" s="685"/>
      <c r="BA10" s="686"/>
      <c r="BB10" s="132"/>
      <c r="BE10" s="133"/>
      <c r="BG10" s="684" t="s">
        <v>884</v>
      </c>
      <c r="BH10" s="685"/>
      <c r="BI10" s="685"/>
      <c r="BJ10" s="685"/>
      <c r="BK10" s="685"/>
      <c r="BL10" s="685"/>
      <c r="BM10" s="685"/>
      <c r="BN10" s="685"/>
      <c r="BO10" s="686"/>
      <c r="BP10" s="132"/>
      <c r="BS10" s="133"/>
      <c r="BU10" s="684" t="s">
        <v>884</v>
      </c>
      <c r="BV10" s="685"/>
      <c r="BW10" s="685"/>
      <c r="BX10" s="685"/>
      <c r="BY10" s="685"/>
      <c r="BZ10" s="685"/>
      <c r="CA10" s="685"/>
      <c r="CB10" s="685"/>
      <c r="CC10" s="686"/>
      <c r="CD10" s="132"/>
      <c r="CG10" s="133"/>
      <c r="CI10" s="684" t="s">
        <v>884</v>
      </c>
      <c r="CJ10" s="685"/>
      <c r="CK10" s="685"/>
      <c r="CL10" s="685"/>
      <c r="CM10" s="685"/>
      <c r="CN10" s="685"/>
      <c r="CO10" s="685"/>
      <c r="CP10" s="685"/>
      <c r="CQ10" s="686"/>
      <c r="CR10" s="132"/>
      <c r="CU10" s="133"/>
    </row>
    <row r="11" spans="2:99" x14ac:dyDescent="0.25">
      <c r="C11" s="120" t="s">
        <v>47</v>
      </c>
      <c r="D11" s="117" t="s">
        <v>892</v>
      </c>
      <c r="E11" s="118" t="s">
        <v>888</v>
      </c>
      <c r="F11" s="95" t="s">
        <v>872</v>
      </c>
      <c r="G11" s="95" t="s">
        <v>1741</v>
      </c>
      <c r="H11" s="97" t="s">
        <v>890</v>
      </c>
      <c r="I11" s="97" t="s">
        <v>1743</v>
      </c>
      <c r="J11" s="119" t="s">
        <v>889</v>
      </c>
      <c r="K11" s="127" t="s">
        <v>1742</v>
      </c>
      <c r="L11" s="132"/>
      <c r="O11" s="133"/>
      <c r="Q11" s="120" t="s">
        <v>47</v>
      </c>
      <c r="R11" s="117" t="s">
        <v>892</v>
      </c>
      <c r="S11" s="118" t="s">
        <v>888</v>
      </c>
      <c r="T11" s="95" t="s">
        <v>872</v>
      </c>
      <c r="U11" s="95" t="s">
        <v>1741</v>
      </c>
      <c r="V11" s="97" t="s">
        <v>890</v>
      </c>
      <c r="W11" s="97" t="s">
        <v>1743</v>
      </c>
      <c r="X11" s="119" t="s">
        <v>889</v>
      </c>
      <c r="Y11" s="127" t="s">
        <v>1742</v>
      </c>
      <c r="Z11" s="132"/>
      <c r="AC11" s="133"/>
      <c r="AE11" s="120" t="s">
        <v>47</v>
      </c>
      <c r="AF11" s="117" t="s">
        <v>892</v>
      </c>
      <c r="AG11" s="118" t="s">
        <v>888</v>
      </c>
      <c r="AH11" s="95" t="s">
        <v>872</v>
      </c>
      <c r="AI11" s="95" t="s">
        <v>1741</v>
      </c>
      <c r="AJ11" s="97" t="s">
        <v>890</v>
      </c>
      <c r="AK11" s="97" t="s">
        <v>1743</v>
      </c>
      <c r="AL11" s="119" t="s">
        <v>889</v>
      </c>
      <c r="AM11" s="127" t="s">
        <v>1742</v>
      </c>
      <c r="AN11" s="132"/>
      <c r="AQ11" s="133"/>
      <c r="AS11" s="120" t="s">
        <v>47</v>
      </c>
      <c r="AT11" s="117" t="s">
        <v>892</v>
      </c>
      <c r="AU11" s="118" t="s">
        <v>888</v>
      </c>
      <c r="AV11" s="95" t="s">
        <v>872</v>
      </c>
      <c r="AW11" s="95" t="s">
        <v>1741</v>
      </c>
      <c r="AX11" s="97" t="s">
        <v>890</v>
      </c>
      <c r="AY11" s="97" t="s">
        <v>1743</v>
      </c>
      <c r="AZ11" s="119" t="s">
        <v>889</v>
      </c>
      <c r="BA11" s="127" t="s">
        <v>1742</v>
      </c>
      <c r="BB11" s="132"/>
      <c r="BE11" s="133"/>
      <c r="BG11" s="120" t="s">
        <v>47</v>
      </c>
      <c r="BH11" s="117" t="s">
        <v>892</v>
      </c>
      <c r="BI11" s="118" t="s">
        <v>888</v>
      </c>
      <c r="BJ11" s="95" t="s">
        <v>872</v>
      </c>
      <c r="BK11" s="95" t="s">
        <v>1741</v>
      </c>
      <c r="BL11" s="97" t="s">
        <v>890</v>
      </c>
      <c r="BM11" s="97" t="s">
        <v>1743</v>
      </c>
      <c r="BN11" s="119" t="s">
        <v>889</v>
      </c>
      <c r="BO11" s="127" t="s">
        <v>1742</v>
      </c>
      <c r="BP11" s="132"/>
      <c r="BS11" s="133"/>
      <c r="BU11" s="120" t="s">
        <v>47</v>
      </c>
      <c r="BV11" s="117" t="s">
        <v>892</v>
      </c>
      <c r="BW11" s="118" t="s">
        <v>888</v>
      </c>
      <c r="BX11" s="95" t="s">
        <v>872</v>
      </c>
      <c r="BY11" s="95" t="s">
        <v>1741</v>
      </c>
      <c r="BZ11" s="97" t="s">
        <v>890</v>
      </c>
      <c r="CA11" s="97" t="s">
        <v>1743</v>
      </c>
      <c r="CB11" s="119" t="s">
        <v>889</v>
      </c>
      <c r="CC11" s="127" t="s">
        <v>1742</v>
      </c>
      <c r="CD11" s="132"/>
      <c r="CG11" s="133"/>
      <c r="CI11" s="120" t="s">
        <v>47</v>
      </c>
      <c r="CJ11" s="117" t="s">
        <v>892</v>
      </c>
      <c r="CK11" s="118" t="s">
        <v>888</v>
      </c>
      <c r="CL11" s="95" t="s">
        <v>872</v>
      </c>
      <c r="CM11" s="95" t="s">
        <v>1741</v>
      </c>
      <c r="CN11" s="97" t="s">
        <v>890</v>
      </c>
      <c r="CO11" s="97" t="s">
        <v>1743</v>
      </c>
      <c r="CP11" s="119" t="s">
        <v>889</v>
      </c>
      <c r="CQ11" s="127" t="s">
        <v>1742</v>
      </c>
      <c r="CR11" s="132"/>
      <c r="CU11" s="133"/>
    </row>
    <row r="12" spans="2:99" x14ac:dyDescent="0.25">
      <c r="C12" s="67" t="s">
        <v>1278</v>
      </c>
      <c r="D12" s="64">
        <v>1</v>
      </c>
      <c r="E12" s="94">
        <f>D12*(_xlfn.XLOOKUP(C12,' DB alimenti principale'!$A:$A,' DB alimenti principale'!$B:$B,"not found",0))</f>
        <v>243</v>
      </c>
      <c r="F12" s="94">
        <f>D12*(_xlfn.XLOOKUP(C12,' DB alimenti principale'!$A:$A,' DB alimenti principale'!$D:$D,"not found",0))</f>
        <v>7.5</v>
      </c>
      <c r="G12" s="95"/>
      <c r="H12" s="94">
        <f>D12*(_xlfn.XLOOKUP(C12,' DB alimenti principale'!$A:$A,' DB alimenti principale'!$F:$F,"not found",0))</f>
        <v>53.8</v>
      </c>
      <c r="I12" s="97"/>
      <c r="J12" s="94">
        <f>D12*(_xlfn.XLOOKUP(C12,' DB alimenti principale'!$A:$A,' DB alimenti principale'!$E:$E,"not found",0))</f>
        <v>1.3</v>
      </c>
      <c r="K12" s="127"/>
      <c r="L12" s="132"/>
      <c r="O12" s="133"/>
      <c r="Q12" s="67" t="s">
        <v>1278</v>
      </c>
      <c r="R12" s="64">
        <v>1</v>
      </c>
      <c r="S12" s="94">
        <f>R12*(_xlfn.XLOOKUP(Q12,' DB alimenti principale'!$A:$A,' DB alimenti principale'!$B:$B,"not found",0))</f>
        <v>243</v>
      </c>
      <c r="T12" s="94">
        <f>R12*(_xlfn.XLOOKUP(Q12,' DB alimenti principale'!$A:$A,' DB alimenti principale'!$D:$D,"not found",0))</f>
        <v>7.5</v>
      </c>
      <c r="U12" s="95"/>
      <c r="V12" s="94">
        <f>R12*(_xlfn.XLOOKUP(Q12,' DB alimenti principale'!$A:$A,' DB alimenti principale'!$F:$F,"not found",0))</f>
        <v>53.8</v>
      </c>
      <c r="W12" s="97"/>
      <c r="X12" s="94">
        <f>R12*(_xlfn.XLOOKUP(Q12,' DB alimenti principale'!$A:$A,' DB alimenti principale'!$E:$E,"not found",0))</f>
        <v>1.3</v>
      </c>
      <c r="Y12" s="127"/>
      <c r="Z12" s="132"/>
      <c r="AC12" s="133"/>
      <c r="AE12" s="67" t="s">
        <v>1278</v>
      </c>
      <c r="AF12" s="64">
        <v>0.75</v>
      </c>
      <c r="AG12" s="94">
        <f>AF12*(_xlfn.XLOOKUP(AE12,' DB alimenti principale'!$A:$A,' DB alimenti principale'!$B:$B,"not found",0))</f>
        <v>182.25</v>
      </c>
      <c r="AH12" s="94">
        <f>AF12*(_xlfn.XLOOKUP(AE12,' DB alimenti principale'!$A:$A,' DB alimenti principale'!$D:$D,"not found",0))</f>
        <v>5.625</v>
      </c>
      <c r="AI12" s="95"/>
      <c r="AJ12" s="94">
        <f>AF12*(_xlfn.XLOOKUP(AE12,' DB alimenti principale'!$A:$A,' DB alimenti principale'!$F:$F,"not found",0))</f>
        <v>40.349999999999994</v>
      </c>
      <c r="AK12" s="97"/>
      <c r="AL12" s="94">
        <f>AF12*(_xlfn.XLOOKUP(AE12,' DB alimenti principale'!$A:$A,' DB alimenti principale'!$E:$E,"not found",0))</f>
        <v>0.97500000000000009</v>
      </c>
      <c r="AM12" s="127"/>
      <c r="AN12" s="132"/>
      <c r="AQ12" s="133"/>
      <c r="AS12" s="67" t="s">
        <v>1278</v>
      </c>
      <c r="AT12" s="64">
        <v>1</v>
      </c>
      <c r="AU12" s="94">
        <f>AT12*(_xlfn.XLOOKUP(AS12,' DB alimenti principale'!$A:$A,' DB alimenti principale'!$B:$B,"not found",0))</f>
        <v>243</v>
      </c>
      <c r="AV12" s="94">
        <f>AT12*(_xlfn.XLOOKUP(AS12,' DB alimenti principale'!$A:$A,' DB alimenti principale'!$D:$D,"not found",0))</f>
        <v>7.5</v>
      </c>
      <c r="AW12" s="95"/>
      <c r="AX12" s="94">
        <f>AT12*(_xlfn.XLOOKUP(AS12,' DB alimenti principale'!$A:$A,' DB alimenti principale'!$F:$F,"not found",0))</f>
        <v>53.8</v>
      </c>
      <c r="AY12" s="97"/>
      <c r="AZ12" s="94">
        <f>AT12*(_xlfn.XLOOKUP(AS12,' DB alimenti principale'!$A:$A,' DB alimenti principale'!$E:$E,"not found",0))</f>
        <v>1.3</v>
      </c>
      <c r="BA12" s="127"/>
      <c r="BB12" s="132"/>
      <c r="BE12" s="133"/>
      <c r="BG12" s="67" t="s">
        <v>1278</v>
      </c>
      <c r="BH12" s="64">
        <v>1</v>
      </c>
      <c r="BI12" s="94">
        <f>BH12*(_xlfn.XLOOKUP(BG12,' DB alimenti principale'!$A:$A,' DB alimenti principale'!$B:$B,"not found",0))</f>
        <v>243</v>
      </c>
      <c r="BJ12" s="94">
        <f>BH12*(_xlfn.XLOOKUP(BG12,' DB alimenti principale'!$A:$A,' DB alimenti principale'!$D:$D,"not found",0))</f>
        <v>7.5</v>
      </c>
      <c r="BK12" s="95"/>
      <c r="BL12" s="94">
        <f>BH12*(_xlfn.XLOOKUP(BG12,' DB alimenti principale'!$A:$A,' DB alimenti principale'!$F:$F,"not found",0))</f>
        <v>53.8</v>
      </c>
      <c r="BM12" s="97"/>
      <c r="BN12" s="94">
        <f>BH12*(_xlfn.XLOOKUP(BG12,' DB alimenti principale'!$A:$A,' DB alimenti principale'!$E:$E,"not found",0))</f>
        <v>1.3</v>
      </c>
      <c r="BO12" s="127"/>
      <c r="BP12" s="132"/>
      <c r="BS12" s="133"/>
      <c r="BU12" s="67" t="s">
        <v>1278</v>
      </c>
      <c r="BV12" s="64">
        <v>1</v>
      </c>
      <c r="BW12" s="94">
        <f>BV12*(_xlfn.XLOOKUP(BU12,' DB alimenti principale'!$A:$A,' DB alimenti principale'!$B:$B,"not found",0))</f>
        <v>243</v>
      </c>
      <c r="BX12" s="94">
        <f>BV12*(_xlfn.XLOOKUP(BU12,' DB alimenti principale'!$A:$A,' DB alimenti principale'!$D:$D,"not found",0))</f>
        <v>7.5</v>
      </c>
      <c r="BY12" s="95"/>
      <c r="BZ12" s="94">
        <f>BV12*(_xlfn.XLOOKUP(BU12,' DB alimenti principale'!$A:$A,' DB alimenti principale'!$F:$F,"not found",0))</f>
        <v>53.8</v>
      </c>
      <c r="CA12" s="97"/>
      <c r="CB12" s="94">
        <f>BV12*(_xlfn.XLOOKUP(BU12,' DB alimenti principale'!$A:$A,' DB alimenti principale'!$E:$E,"not found",0))</f>
        <v>1.3</v>
      </c>
      <c r="CC12" s="127"/>
      <c r="CD12" s="132"/>
      <c r="CG12" s="133"/>
      <c r="CI12" s="67" t="s">
        <v>1278</v>
      </c>
      <c r="CJ12" s="64">
        <v>0.75</v>
      </c>
      <c r="CK12" s="94">
        <f>CJ12*(_xlfn.XLOOKUP(CI12,' DB alimenti principale'!$A:$A,' DB alimenti principale'!$B:$B,"not found",0))</f>
        <v>182.25</v>
      </c>
      <c r="CL12" s="94">
        <f>CJ12*(_xlfn.XLOOKUP(CI12,' DB alimenti principale'!$A:$A,' DB alimenti principale'!$D:$D,"not found",0))</f>
        <v>5.625</v>
      </c>
      <c r="CM12" s="95"/>
      <c r="CN12" s="94">
        <f>CJ12*(_xlfn.XLOOKUP(CI12,' DB alimenti principale'!$A:$A,' DB alimenti principale'!$F:$F,"not found",0))</f>
        <v>40.349999999999994</v>
      </c>
      <c r="CO12" s="97"/>
      <c r="CP12" s="94">
        <f>CJ12*(_xlfn.XLOOKUP(CI12,' DB alimenti principale'!$A:$A,' DB alimenti principale'!$E:$E,"not found",0))</f>
        <v>0.97500000000000009</v>
      </c>
      <c r="CQ12" s="127"/>
      <c r="CR12" s="132"/>
      <c r="CU12" s="133"/>
    </row>
    <row r="13" spans="2:99" ht="15.95" customHeight="1" x14ac:dyDescent="0.25">
      <c r="C13" s="67" t="s">
        <v>1601</v>
      </c>
      <c r="D13" s="64">
        <v>0.2</v>
      </c>
      <c r="E13" s="94">
        <f>D13*(_xlfn.XLOOKUP(C13,' DB alimenti principale'!$A:$A,' DB alimenti principale'!$B:$B,"not found",0))</f>
        <v>60.800000000000004</v>
      </c>
      <c r="F13" s="94">
        <f>D13*(_xlfn.XLOOKUP(C13,' DB alimenti principale'!$A:$A,' DB alimenti principale'!$D:$D,"not found",0))</f>
        <v>0.12</v>
      </c>
      <c r="G13" s="95"/>
      <c r="H13" s="94">
        <f>D13*(_xlfn.XLOOKUP(C13,' DB alimenti principale'!$A:$A,' DB alimenti principale'!$F:$F,"not found",0))</f>
        <v>16.059999999999999</v>
      </c>
      <c r="I13" s="97"/>
      <c r="J13" s="94">
        <f>D13*(_xlfn.XLOOKUP(C13,' DB alimenti principale'!$A:$A,' DB alimenti principale'!$E:$E,"not found",0))</f>
        <v>0</v>
      </c>
      <c r="K13" s="127"/>
      <c r="L13" s="132"/>
      <c r="O13" s="133"/>
      <c r="Q13" s="67" t="s">
        <v>1601</v>
      </c>
      <c r="R13" s="64">
        <v>0.2</v>
      </c>
      <c r="S13" s="94">
        <f>R13*(_xlfn.XLOOKUP(Q13,' DB alimenti principale'!$A:$A,' DB alimenti principale'!$B:$B,"not found",0))</f>
        <v>60.800000000000004</v>
      </c>
      <c r="T13" s="94">
        <f>R13*(_xlfn.XLOOKUP(Q13,' DB alimenti principale'!$A:$A,' DB alimenti principale'!$D:$D,"not found",0))</f>
        <v>0.12</v>
      </c>
      <c r="U13" s="95"/>
      <c r="V13" s="94">
        <f>R13*(_xlfn.XLOOKUP(Q13,' DB alimenti principale'!$A:$A,' DB alimenti principale'!$F:$F,"not found",0))</f>
        <v>16.059999999999999</v>
      </c>
      <c r="W13" s="97"/>
      <c r="X13" s="94">
        <f>R13*(_xlfn.XLOOKUP(Q13,' DB alimenti principale'!$A:$A,' DB alimenti principale'!$E:$E,"not found",0))</f>
        <v>0</v>
      </c>
      <c r="Y13" s="127"/>
      <c r="Z13" s="132"/>
      <c r="AC13" s="133"/>
      <c r="AE13" s="67" t="s">
        <v>1601</v>
      </c>
      <c r="AF13" s="64">
        <v>0.2</v>
      </c>
      <c r="AG13" s="94">
        <f>AF13*(_xlfn.XLOOKUP(AE13,' DB alimenti principale'!$A:$A,' DB alimenti principale'!$B:$B,"not found",0))</f>
        <v>60.800000000000004</v>
      </c>
      <c r="AH13" s="94">
        <f>AF13*(_xlfn.XLOOKUP(AE13,' DB alimenti principale'!$A:$A,' DB alimenti principale'!$D:$D,"not found",0))</f>
        <v>0.12</v>
      </c>
      <c r="AI13" s="95"/>
      <c r="AJ13" s="94">
        <f>AF13*(_xlfn.XLOOKUP(AE13,' DB alimenti principale'!$A:$A,' DB alimenti principale'!$F:$F,"not found",0))</f>
        <v>16.059999999999999</v>
      </c>
      <c r="AK13" s="97"/>
      <c r="AL13" s="94">
        <f>AF13*(_xlfn.XLOOKUP(AE13,' DB alimenti principale'!$A:$A,' DB alimenti principale'!$E:$E,"not found",0))</f>
        <v>0</v>
      </c>
      <c r="AM13" s="127"/>
      <c r="AN13" s="132"/>
      <c r="AQ13" s="133"/>
      <c r="AS13" s="67" t="s">
        <v>1601</v>
      </c>
      <c r="AT13" s="64">
        <v>0.2</v>
      </c>
      <c r="AU13" s="94">
        <f>AT13*(_xlfn.XLOOKUP(AS13,' DB alimenti principale'!$A:$A,' DB alimenti principale'!$B:$B,"not found",0))</f>
        <v>60.800000000000004</v>
      </c>
      <c r="AV13" s="94">
        <f>AT13*(_xlfn.XLOOKUP(AS13,' DB alimenti principale'!$A:$A,' DB alimenti principale'!$D:$D,"not found",0))</f>
        <v>0.12</v>
      </c>
      <c r="AW13" s="95"/>
      <c r="AX13" s="94">
        <f>AT13*(_xlfn.XLOOKUP(AS13,' DB alimenti principale'!$A:$A,' DB alimenti principale'!$F:$F,"not found",0))</f>
        <v>16.059999999999999</v>
      </c>
      <c r="AY13" s="97"/>
      <c r="AZ13" s="94">
        <f>AT13*(_xlfn.XLOOKUP(AS13,' DB alimenti principale'!$A:$A,' DB alimenti principale'!$E:$E,"not found",0))</f>
        <v>0</v>
      </c>
      <c r="BA13" s="127"/>
      <c r="BB13" s="132"/>
      <c r="BE13" s="133"/>
      <c r="BG13" s="67" t="s">
        <v>1601</v>
      </c>
      <c r="BH13" s="64">
        <v>0.2</v>
      </c>
      <c r="BI13" s="94">
        <f>BH13*(_xlfn.XLOOKUP(BG13,' DB alimenti principale'!$A:$A,' DB alimenti principale'!$B:$B,"not found",0))</f>
        <v>60.800000000000004</v>
      </c>
      <c r="BJ13" s="94">
        <f>BH13*(_xlfn.XLOOKUP(BG13,' DB alimenti principale'!$A:$A,' DB alimenti principale'!$D:$D,"not found",0))</f>
        <v>0.12</v>
      </c>
      <c r="BK13" s="95"/>
      <c r="BL13" s="94">
        <f>BH13*(_xlfn.XLOOKUP(BG13,' DB alimenti principale'!$A:$A,' DB alimenti principale'!$F:$F,"not found",0))</f>
        <v>16.059999999999999</v>
      </c>
      <c r="BM13" s="97"/>
      <c r="BN13" s="94">
        <f>BH13*(_xlfn.XLOOKUP(BG13,' DB alimenti principale'!$A:$A,' DB alimenti principale'!$E:$E,"not found",0))</f>
        <v>0</v>
      </c>
      <c r="BO13" s="127"/>
      <c r="BP13" s="132"/>
      <c r="BS13" s="133"/>
      <c r="BU13" s="67" t="s">
        <v>1601</v>
      </c>
      <c r="BV13" s="64">
        <v>0.2</v>
      </c>
      <c r="BW13" s="94">
        <f>BV13*(_xlfn.XLOOKUP(BU13,' DB alimenti principale'!$A:$A,' DB alimenti principale'!$B:$B,"not found",0))</f>
        <v>60.800000000000004</v>
      </c>
      <c r="BX13" s="94">
        <f>BV13*(_xlfn.XLOOKUP(BU13,' DB alimenti principale'!$A:$A,' DB alimenti principale'!$D:$D,"not found",0))</f>
        <v>0.12</v>
      </c>
      <c r="BY13" s="95"/>
      <c r="BZ13" s="94">
        <f>BV13*(_xlfn.XLOOKUP(BU13,' DB alimenti principale'!$A:$A,' DB alimenti principale'!$F:$F,"not found",0))</f>
        <v>16.059999999999999</v>
      </c>
      <c r="CA13" s="97"/>
      <c r="CB13" s="94">
        <f>BV13*(_xlfn.XLOOKUP(BU13,' DB alimenti principale'!$A:$A,' DB alimenti principale'!$E:$E,"not found",0))</f>
        <v>0</v>
      </c>
      <c r="CC13" s="127"/>
      <c r="CD13" s="132"/>
      <c r="CG13" s="133"/>
      <c r="CI13" s="67" t="s">
        <v>1601</v>
      </c>
      <c r="CJ13" s="64">
        <v>0.2</v>
      </c>
      <c r="CK13" s="94">
        <f>CJ13*(_xlfn.XLOOKUP(CI13,' DB alimenti principale'!$A:$A,' DB alimenti principale'!$B:$B,"not found",0))</f>
        <v>60.800000000000004</v>
      </c>
      <c r="CL13" s="94">
        <f>CJ13*(_xlfn.XLOOKUP(CI13,' DB alimenti principale'!$A:$A,' DB alimenti principale'!$D:$D,"not found",0))</f>
        <v>0.12</v>
      </c>
      <c r="CM13" s="95"/>
      <c r="CN13" s="94">
        <f>CJ13*(_xlfn.XLOOKUP(CI13,' DB alimenti principale'!$A:$A,' DB alimenti principale'!$F:$F,"not found",0))</f>
        <v>16.059999999999999</v>
      </c>
      <c r="CO13" s="97"/>
      <c r="CP13" s="94">
        <f>CJ13*(_xlfn.XLOOKUP(CI13,' DB alimenti principale'!$A:$A,' DB alimenti principale'!$E:$E,"not found",0))</f>
        <v>0</v>
      </c>
      <c r="CQ13" s="127"/>
      <c r="CR13" s="132"/>
      <c r="CU13" s="133"/>
    </row>
    <row r="14" spans="2:99" ht="15.95" customHeight="1" x14ac:dyDescent="0.25">
      <c r="C14" s="67" t="s">
        <v>1536</v>
      </c>
      <c r="D14" s="64">
        <v>1</v>
      </c>
      <c r="E14" s="94">
        <f>D14*(_xlfn.XLOOKUP(C14,' DB alimenti principale'!$A:$A,' DB alimenti principale'!$B:$B,"not found",0))</f>
        <v>46</v>
      </c>
      <c r="F14" s="94">
        <f>D14*(_xlfn.XLOOKUP(C14,' DB alimenti principale'!$A:$A,' DB alimenti principale'!$D:$D,"not found",0))</f>
        <v>3.5</v>
      </c>
      <c r="G14" s="95"/>
      <c r="H14" s="94">
        <f>D14*(_xlfn.XLOOKUP(C14,' DB alimenti principale'!$A:$A,' DB alimenti principale'!$F:$F,"not found",0))</f>
        <v>5</v>
      </c>
      <c r="I14" s="97"/>
      <c r="J14" s="94">
        <f>D14*(_xlfn.XLOOKUP(C14,' DB alimenti principale'!$A:$A,' DB alimenti principale'!$E:$E,"not found",0))</f>
        <v>1.5</v>
      </c>
      <c r="K14" s="127"/>
      <c r="L14" s="132"/>
      <c r="O14" s="133"/>
      <c r="Q14" s="67" t="s">
        <v>1536</v>
      </c>
      <c r="R14" s="64">
        <v>1</v>
      </c>
      <c r="S14" s="94">
        <f>R14*(_xlfn.XLOOKUP(Q14,' DB alimenti principale'!$A:$A,' DB alimenti principale'!$B:$B,"not found",0))</f>
        <v>46</v>
      </c>
      <c r="T14" s="94">
        <f>R14*(_xlfn.XLOOKUP(Q14,' DB alimenti principale'!$A:$A,' DB alimenti principale'!$D:$D,"not found",0))</f>
        <v>3.5</v>
      </c>
      <c r="U14" s="95"/>
      <c r="V14" s="94">
        <f>R14*(_xlfn.XLOOKUP(Q14,' DB alimenti principale'!$A:$A,' DB alimenti principale'!$F:$F,"not found",0))</f>
        <v>5</v>
      </c>
      <c r="W14" s="97"/>
      <c r="X14" s="94">
        <f>R14*(_xlfn.XLOOKUP(Q14,' DB alimenti principale'!$A:$A,' DB alimenti principale'!$E:$E,"not found",0))</f>
        <v>1.5</v>
      </c>
      <c r="Y14" s="127"/>
      <c r="Z14" s="132"/>
      <c r="AC14" s="133"/>
      <c r="AE14" s="67" t="s">
        <v>1536</v>
      </c>
      <c r="AF14" s="64">
        <v>1</v>
      </c>
      <c r="AG14" s="94">
        <f>AF14*(_xlfn.XLOOKUP(AE14,' DB alimenti principale'!$A:$A,' DB alimenti principale'!$B:$B,"not found",0))</f>
        <v>46</v>
      </c>
      <c r="AH14" s="94">
        <f>AF14*(_xlfn.XLOOKUP(AE14,' DB alimenti principale'!$A:$A,' DB alimenti principale'!$D:$D,"not found",0))</f>
        <v>3.5</v>
      </c>
      <c r="AI14" s="95"/>
      <c r="AJ14" s="94">
        <f>AF14*(_xlfn.XLOOKUP(AE14,' DB alimenti principale'!$A:$A,' DB alimenti principale'!$F:$F,"not found",0))</f>
        <v>5</v>
      </c>
      <c r="AK14" s="97"/>
      <c r="AL14" s="94">
        <f>AF14*(_xlfn.XLOOKUP(AE14,' DB alimenti principale'!$A:$A,' DB alimenti principale'!$E:$E,"not found",0))</f>
        <v>1.5</v>
      </c>
      <c r="AM14" s="127"/>
      <c r="AN14" s="132"/>
      <c r="AQ14" s="133"/>
      <c r="AS14" s="67" t="s">
        <v>1536</v>
      </c>
      <c r="AT14" s="64">
        <v>1</v>
      </c>
      <c r="AU14" s="94">
        <f>AT14*(_xlfn.XLOOKUP(AS14,' DB alimenti principale'!$A:$A,' DB alimenti principale'!$B:$B,"not found",0))</f>
        <v>46</v>
      </c>
      <c r="AV14" s="94">
        <f>AT14*(_xlfn.XLOOKUP(AS14,' DB alimenti principale'!$A:$A,' DB alimenti principale'!$D:$D,"not found",0))</f>
        <v>3.5</v>
      </c>
      <c r="AW14" s="95"/>
      <c r="AX14" s="94">
        <f>AT14*(_xlfn.XLOOKUP(AS14,' DB alimenti principale'!$A:$A,' DB alimenti principale'!$F:$F,"not found",0))</f>
        <v>5</v>
      </c>
      <c r="AY14" s="97"/>
      <c r="AZ14" s="94">
        <f>AT14*(_xlfn.XLOOKUP(AS14,' DB alimenti principale'!$A:$A,' DB alimenti principale'!$E:$E,"not found",0))</f>
        <v>1.5</v>
      </c>
      <c r="BA14" s="127"/>
      <c r="BB14" s="132"/>
      <c r="BE14" s="133"/>
      <c r="BG14" s="67" t="s">
        <v>1536</v>
      </c>
      <c r="BH14" s="64">
        <v>1</v>
      </c>
      <c r="BI14" s="94">
        <f>BH14*(_xlfn.XLOOKUP(BG14,' DB alimenti principale'!$A:$A,' DB alimenti principale'!$B:$B,"not found",0))</f>
        <v>46</v>
      </c>
      <c r="BJ14" s="94">
        <f>BH14*(_xlfn.XLOOKUP(BG14,' DB alimenti principale'!$A:$A,' DB alimenti principale'!$D:$D,"not found",0))</f>
        <v>3.5</v>
      </c>
      <c r="BK14" s="95"/>
      <c r="BL14" s="94">
        <f>BH14*(_xlfn.XLOOKUP(BG14,' DB alimenti principale'!$A:$A,' DB alimenti principale'!$F:$F,"not found",0))</f>
        <v>5</v>
      </c>
      <c r="BM14" s="97"/>
      <c r="BN14" s="94">
        <f>BH14*(_xlfn.XLOOKUP(BG14,' DB alimenti principale'!$A:$A,' DB alimenti principale'!$E:$E,"not found",0))</f>
        <v>1.5</v>
      </c>
      <c r="BO14" s="127"/>
      <c r="BP14" s="132"/>
      <c r="BS14" s="133"/>
      <c r="BU14" s="67" t="s">
        <v>1536</v>
      </c>
      <c r="BV14" s="64">
        <v>1</v>
      </c>
      <c r="BW14" s="94">
        <f>BV14*(_xlfn.XLOOKUP(BU14,' DB alimenti principale'!$A:$A,' DB alimenti principale'!$B:$B,"not found",0))</f>
        <v>46</v>
      </c>
      <c r="BX14" s="94">
        <f>BV14*(_xlfn.XLOOKUP(BU14,' DB alimenti principale'!$A:$A,' DB alimenti principale'!$D:$D,"not found",0))</f>
        <v>3.5</v>
      </c>
      <c r="BY14" s="95"/>
      <c r="BZ14" s="94">
        <f>BV14*(_xlfn.XLOOKUP(BU14,' DB alimenti principale'!$A:$A,' DB alimenti principale'!$F:$F,"not found",0))</f>
        <v>5</v>
      </c>
      <c r="CA14" s="97"/>
      <c r="CB14" s="94">
        <f>BV14*(_xlfn.XLOOKUP(BU14,' DB alimenti principale'!$A:$A,' DB alimenti principale'!$E:$E,"not found",0))</f>
        <v>1.5</v>
      </c>
      <c r="CC14" s="127"/>
      <c r="CD14" s="132"/>
      <c r="CG14" s="133"/>
      <c r="CI14" s="67" t="s">
        <v>1536</v>
      </c>
      <c r="CJ14" s="64">
        <v>1</v>
      </c>
      <c r="CK14" s="94">
        <f>CJ14*(_xlfn.XLOOKUP(CI14,' DB alimenti principale'!$A:$A,' DB alimenti principale'!$B:$B,"not found",0))</f>
        <v>46</v>
      </c>
      <c r="CL14" s="94">
        <f>CJ14*(_xlfn.XLOOKUP(CI14,' DB alimenti principale'!$A:$A,' DB alimenti principale'!$D:$D,"not found",0))</f>
        <v>3.5</v>
      </c>
      <c r="CM14" s="95"/>
      <c r="CN14" s="94">
        <f>CJ14*(_xlfn.XLOOKUP(CI14,' DB alimenti principale'!$A:$A,' DB alimenti principale'!$F:$F,"not found",0))</f>
        <v>5</v>
      </c>
      <c r="CO14" s="97"/>
      <c r="CP14" s="94">
        <f>CJ14*(_xlfn.XLOOKUP(CI14,' DB alimenti principale'!$A:$A,' DB alimenti principale'!$E:$E,"not found",0))</f>
        <v>1.5</v>
      </c>
      <c r="CQ14" s="127"/>
      <c r="CR14" s="132"/>
      <c r="CU14" s="133"/>
    </row>
    <row r="15" spans="2:99" ht="15.95" customHeight="1" x14ac:dyDescent="0.25">
      <c r="C15" s="67" t="s">
        <v>1567</v>
      </c>
      <c r="D15" s="64">
        <v>1</v>
      </c>
      <c r="E15" s="94">
        <f>D15*(_xlfn.XLOOKUP(C15,' DB alimenti principale'!$A:$A,' DB alimenti principale'!$B:$B,"not found",0))</f>
        <v>43</v>
      </c>
      <c r="F15" s="94">
        <f>D15*(_xlfn.XLOOKUP(C15,' DB alimenti principale'!$A:$A,' DB alimenti principale'!$D:$D,"not found",0))</f>
        <v>10.7</v>
      </c>
      <c r="G15" s="95"/>
      <c r="H15" s="94">
        <f>D15*(_xlfn.XLOOKUP(C15,' DB alimenti principale'!$A:$A,' DB alimenti principale'!$F:$F,"not found",0))</f>
        <v>0</v>
      </c>
      <c r="I15" s="97"/>
      <c r="J15" s="94">
        <f>D15*(_xlfn.XLOOKUP(C15,' DB alimenti principale'!$A:$A,' DB alimenti principale'!$E:$E,"not found",0))</f>
        <v>0</v>
      </c>
      <c r="K15" s="127"/>
      <c r="L15" s="132"/>
      <c r="O15" s="133"/>
      <c r="Q15" s="67" t="s">
        <v>1567</v>
      </c>
      <c r="R15" s="64">
        <v>1</v>
      </c>
      <c r="S15" s="94">
        <f>R15*(_xlfn.XLOOKUP(Q15,' DB alimenti principale'!$A:$A,' DB alimenti principale'!$B:$B,"not found",0))</f>
        <v>43</v>
      </c>
      <c r="T15" s="94">
        <f>R15*(_xlfn.XLOOKUP(Q15,' DB alimenti principale'!$A:$A,' DB alimenti principale'!$D:$D,"not found",0))</f>
        <v>10.7</v>
      </c>
      <c r="U15" s="95"/>
      <c r="V15" s="94">
        <f>R15*(_xlfn.XLOOKUP(Q15,' DB alimenti principale'!$A:$A,' DB alimenti principale'!$F:$F,"not found",0))</f>
        <v>0</v>
      </c>
      <c r="W15" s="97"/>
      <c r="X15" s="94">
        <f>R15*(_xlfn.XLOOKUP(Q15,' DB alimenti principale'!$A:$A,' DB alimenti principale'!$E:$E,"not found",0))</f>
        <v>0</v>
      </c>
      <c r="Y15" s="127"/>
      <c r="Z15" s="132"/>
      <c r="AC15" s="133"/>
      <c r="AE15" s="67" t="s">
        <v>1567</v>
      </c>
      <c r="AF15" s="64">
        <v>1</v>
      </c>
      <c r="AG15" s="94">
        <f>AF15*(_xlfn.XLOOKUP(AE15,' DB alimenti principale'!$A:$A,' DB alimenti principale'!$B:$B,"not found",0))</f>
        <v>43</v>
      </c>
      <c r="AH15" s="94">
        <f>AF15*(_xlfn.XLOOKUP(AE15,' DB alimenti principale'!$A:$A,' DB alimenti principale'!$D:$D,"not found",0))</f>
        <v>10.7</v>
      </c>
      <c r="AI15" s="95"/>
      <c r="AJ15" s="94">
        <f>AF15*(_xlfn.XLOOKUP(AE15,' DB alimenti principale'!$A:$A,' DB alimenti principale'!$F:$F,"not found",0))</f>
        <v>0</v>
      </c>
      <c r="AK15" s="97"/>
      <c r="AL15" s="94">
        <f>AF15*(_xlfn.XLOOKUP(AE15,' DB alimenti principale'!$A:$A,' DB alimenti principale'!$E:$E,"not found",0))</f>
        <v>0</v>
      </c>
      <c r="AM15" s="127"/>
      <c r="AN15" s="132"/>
      <c r="AQ15" s="133"/>
      <c r="AS15" s="67" t="s">
        <v>1567</v>
      </c>
      <c r="AT15" s="64">
        <v>1</v>
      </c>
      <c r="AU15" s="94">
        <f>AT15*(_xlfn.XLOOKUP(AS15,' DB alimenti principale'!$A:$A,' DB alimenti principale'!$B:$B,"not found",0))</f>
        <v>43</v>
      </c>
      <c r="AV15" s="94">
        <f>AT15*(_xlfn.XLOOKUP(AS15,' DB alimenti principale'!$A:$A,' DB alimenti principale'!$D:$D,"not found",0))</f>
        <v>10.7</v>
      </c>
      <c r="AW15" s="95"/>
      <c r="AX15" s="94">
        <f>AT15*(_xlfn.XLOOKUP(AS15,' DB alimenti principale'!$A:$A,' DB alimenti principale'!$F:$F,"not found",0))</f>
        <v>0</v>
      </c>
      <c r="AY15" s="97"/>
      <c r="AZ15" s="94">
        <f>AT15*(_xlfn.XLOOKUP(AS15,' DB alimenti principale'!$A:$A,' DB alimenti principale'!$E:$E,"not found",0))</f>
        <v>0</v>
      </c>
      <c r="BA15" s="127"/>
      <c r="BB15" s="132"/>
      <c r="BE15" s="133"/>
      <c r="BG15" s="67" t="s">
        <v>1567</v>
      </c>
      <c r="BH15" s="64">
        <v>1</v>
      </c>
      <c r="BI15" s="94">
        <f>BH15*(_xlfn.XLOOKUP(BG15,' DB alimenti principale'!$A:$A,' DB alimenti principale'!$B:$B,"not found",0))</f>
        <v>43</v>
      </c>
      <c r="BJ15" s="94">
        <f>BH15*(_xlfn.XLOOKUP(BG15,' DB alimenti principale'!$A:$A,' DB alimenti principale'!$D:$D,"not found",0))</f>
        <v>10.7</v>
      </c>
      <c r="BK15" s="95"/>
      <c r="BL15" s="94">
        <f>BH15*(_xlfn.XLOOKUP(BG15,' DB alimenti principale'!$A:$A,' DB alimenti principale'!$F:$F,"not found",0))</f>
        <v>0</v>
      </c>
      <c r="BM15" s="97"/>
      <c r="BN15" s="94">
        <f>BH15*(_xlfn.XLOOKUP(BG15,' DB alimenti principale'!$A:$A,' DB alimenti principale'!$E:$E,"not found",0))</f>
        <v>0</v>
      </c>
      <c r="BO15" s="127"/>
      <c r="BP15" s="132"/>
      <c r="BS15" s="133"/>
      <c r="BU15" s="67" t="s">
        <v>1567</v>
      </c>
      <c r="BV15" s="64">
        <v>1</v>
      </c>
      <c r="BW15" s="94">
        <f>BV15*(_xlfn.XLOOKUP(BU15,' DB alimenti principale'!$A:$A,' DB alimenti principale'!$B:$B,"not found",0))</f>
        <v>43</v>
      </c>
      <c r="BX15" s="94">
        <f>BV15*(_xlfn.XLOOKUP(BU15,' DB alimenti principale'!$A:$A,' DB alimenti principale'!$D:$D,"not found",0))</f>
        <v>10.7</v>
      </c>
      <c r="BY15" s="95"/>
      <c r="BZ15" s="94">
        <f>BV15*(_xlfn.XLOOKUP(BU15,' DB alimenti principale'!$A:$A,' DB alimenti principale'!$F:$F,"not found",0))</f>
        <v>0</v>
      </c>
      <c r="CA15" s="97"/>
      <c r="CB15" s="94">
        <f>BV15*(_xlfn.XLOOKUP(BU15,' DB alimenti principale'!$A:$A,' DB alimenti principale'!$E:$E,"not found",0))</f>
        <v>0</v>
      </c>
      <c r="CC15" s="127"/>
      <c r="CD15" s="132"/>
      <c r="CG15" s="133"/>
      <c r="CI15" s="67" t="s">
        <v>1567</v>
      </c>
      <c r="CJ15" s="64">
        <v>1</v>
      </c>
      <c r="CK15" s="94">
        <f>CJ15*(_xlfn.XLOOKUP(CI15,' DB alimenti principale'!$A:$A,' DB alimenti principale'!$B:$B,"not found",0))</f>
        <v>43</v>
      </c>
      <c r="CL15" s="94">
        <f>CJ15*(_xlfn.XLOOKUP(CI15,' DB alimenti principale'!$A:$A,' DB alimenti principale'!$D:$D,"not found",0))</f>
        <v>10.7</v>
      </c>
      <c r="CM15" s="95"/>
      <c r="CN15" s="94">
        <f>CJ15*(_xlfn.XLOOKUP(CI15,' DB alimenti principale'!$A:$A,' DB alimenti principale'!$F:$F,"not found",0))</f>
        <v>0</v>
      </c>
      <c r="CO15" s="97"/>
      <c r="CP15" s="94">
        <f>CJ15*(_xlfn.XLOOKUP(CI15,' DB alimenti principale'!$A:$A,' DB alimenti principale'!$E:$E,"not found",0))</f>
        <v>0</v>
      </c>
      <c r="CQ15" s="127"/>
      <c r="CR15" s="132"/>
      <c r="CU15" s="133"/>
    </row>
    <row r="16" spans="2:99" ht="15.95" customHeight="1" x14ac:dyDescent="0.25">
      <c r="C16" s="67" t="s">
        <v>893</v>
      </c>
      <c r="D16" s="64"/>
      <c r="E16" s="94">
        <f>D16*(_xlfn.XLOOKUP(C16,' DB alimenti principale'!$A:$A,' DB alimenti principale'!$B:$B,"not found",0))</f>
        <v>0</v>
      </c>
      <c r="F16" s="94">
        <f>D16*(_xlfn.XLOOKUP(C16,' DB alimenti principale'!$A:$A,' DB alimenti principale'!$D:$D,"not found",0))</f>
        <v>0</v>
      </c>
      <c r="G16" s="95"/>
      <c r="H16" s="94">
        <f>D16*(_xlfn.XLOOKUP(C16,' DB alimenti principale'!$A:$A,' DB alimenti principale'!$F:$F,"not found",0))</f>
        <v>0</v>
      </c>
      <c r="I16" s="97"/>
      <c r="J16" s="94">
        <f>D16*(_xlfn.XLOOKUP(C16,' DB alimenti principale'!$A:$A,' DB alimenti principale'!$E:$E,"not found",0))</f>
        <v>0</v>
      </c>
      <c r="K16" s="127"/>
      <c r="L16" s="132"/>
      <c r="O16" s="133"/>
      <c r="Q16" s="67" t="s">
        <v>893</v>
      </c>
      <c r="R16" s="64"/>
      <c r="S16" s="94">
        <f>R16*(_xlfn.XLOOKUP(Q16,' DB alimenti principale'!$A:$A,' DB alimenti principale'!$B:$B,"not found",0))</f>
        <v>0</v>
      </c>
      <c r="T16" s="94">
        <f>R16*(_xlfn.XLOOKUP(Q16,' DB alimenti principale'!$A:$A,' DB alimenti principale'!$D:$D,"not found",0))</f>
        <v>0</v>
      </c>
      <c r="U16" s="95"/>
      <c r="V16" s="94">
        <f>R16*(_xlfn.XLOOKUP(Q16,' DB alimenti principale'!$A:$A,' DB alimenti principale'!$F:$F,"not found",0))</f>
        <v>0</v>
      </c>
      <c r="W16" s="97"/>
      <c r="X16" s="94">
        <f>R16*(_xlfn.XLOOKUP(Q16,' DB alimenti principale'!$A:$A,' DB alimenti principale'!$E:$E,"not found",0))</f>
        <v>0</v>
      </c>
      <c r="Y16" s="127"/>
      <c r="Z16" s="132"/>
      <c r="AC16" s="133"/>
      <c r="AE16" s="67" t="s">
        <v>1584</v>
      </c>
      <c r="AF16" s="64">
        <v>0.1</v>
      </c>
      <c r="AG16" s="94">
        <f>AF16*(_xlfn.XLOOKUP(AE16,' DB alimenti principale'!$A:$A,' DB alimenti principale'!$B:$B,"not found",0))</f>
        <v>56.5</v>
      </c>
      <c r="AH16" s="94">
        <f>AF16*(_xlfn.XLOOKUP(AE16,' DB alimenti principale'!$A:$A,' DB alimenti principale'!$D:$D,"not found",0))</f>
        <v>0.84000000000000008</v>
      </c>
      <c r="AI16" s="95"/>
      <c r="AJ16" s="94">
        <f>AF16*(_xlfn.XLOOKUP(AE16,' DB alimenti principale'!$A:$A,' DB alimenti principale'!$F:$F,"not found",0))</f>
        <v>3.38</v>
      </c>
      <c r="AK16" s="97"/>
      <c r="AL16" s="94">
        <f>AF16*(_xlfn.XLOOKUP(AE16,' DB alimenti principale'!$A:$A,' DB alimenti principale'!$E:$E,"not found",0))</f>
        <v>4.1500000000000004</v>
      </c>
      <c r="AM16" s="127"/>
      <c r="AN16" s="132"/>
      <c r="AQ16" s="133"/>
      <c r="AS16" s="67" t="s">
        <v>893</v>
      </c>
      <c r="AT16" s="64"/>
      <c r="AU16" s="94">
        <f>AT16*(_xlfn.XLOOKUP(AS16,' DB alimenti principale'!$A:$A,' DB alimenti principale'!$B:$B,"not found",0))</f>
        <v>0</v>
      </c>
      <c r="AV16" s="94">
        <f>AT16*(_xlfn.XLOOKUP(AS16,' DB alimenti principale'!$A:$A,' DB alimenti principale'!$D:$D,"not found",0))</f>
        <v>0</v>
      </c>
      <c r="AW16" s="95"/>
      <c r="AX16" s="94">
        <f>AT16*(_xlfn.XLOOKUP(AS16,' DB alimenti principale'!$A:$A,' DB alimenti principale'!$F:$F,"not found",0))</f>
        <v>0</v>
      </c>
      <c r="AY16" s="97"/>
      <c r="AZ16" s="94">
        <f>AT16*(_xlfn.XLOOKUP(AS16,' DB alimenti principale'!$A:$A,' DB alimenti principale'!$E:$E,"not found",0))</f>
        <v>0</v>
      </c>
      <c r="BA16" s="127"/>
      <c r="BB16" s="132"/>
      <c r="BE16" s="133"/>
      <c r="BG16" s="67" t="s">
        <v>893</v>
      </c>
      <c r="BH16" s="64"/>
      <c r="BI16" s="94">
        <f>BH16*(_xlfn.XLOOKUP(BG16,' DB alimenti principale'!$A:$A,' DB alimenti principale'!$B:$B,"not found",0))</f>
        <v>0</v>
      </c>
      <c r="BJ16" s="94">
        <f>BH16*(_xlfn.XLOOKUP(BG16,' DB alimenti principale'!$A:$A,' DB alimenti principale'!$D:$D,"not found",0))</f>
        <v>0</v>
      </c>
      <c r="BK16" s="95"/>
      <c r="BL16" s="94">
        <f>BH16*(_xlfn.XLOOKUP(BG16,' DB alimenti principale'!$A:$A,' DB alimenti principale'!$F:$F,"not found",0))</f>
        <v>0</v>
      </c>
      <c r="BM16" s="97"/>
      <c r="BN16" s="94">
        <f>BH16*(_xlfn.XLOOKUP(BG16,' DB alimenti principale'!$A:$A,' DB alimenti principale'!$E:$E,"not found",0))</f>
        <v>0</v>
      </c>
      <c r="BO16" s="127"/>
      <c r="BP16" s="132"/>
      <c r="BS16" s="133"/>
      <c r="BU16" s="67" t="s">
        <v>893</v>
      </c>
      <c r="BV16" s="64"/>
      <c r="BW16" s="94">
        <f>BV16*(_xlfn.XLOOKUP(BU16,' DB alimenti principale'!$A:$A,' DB alimenti principale'!$B:$B,"not found",0))</f>
        <v>0</v>
      </c>
      <c r="BX16" s="94">
        <f>BV16*(_xlfn.XLOOKUP(BU16,' DB alimenti principale'!$A:$A,' DB alimenti principale'!$D:$D,"not found",0))</f>
        <v>0</v>
      </c>
      <c r="BY16" s="95"/>
      <c r="BZ16" s="94">
        <f>BV16*(_xlfn.XLOOKUP(BU16,' DB alimenti principale'!$A:$A,' DB alimenti principale'!$F:$F,"not found",0))</f>
        <v>0</v>
      </c>
      <c r="CA16" s="97"/>
      <c r="CB16" s="94">
        <f>BV16*(_xlfn.XLOOKUP(BU16,' DB alimenti principale'!$A:$A,' DB alimenti principale'!$E:$E,"not found",0))</f>
        <v>0</v>
      </c>
      <c r="CC16" s="127"/>
      <c r="CD16" s="132"/>
      <c r="CG16" s="133"/>
      <c r="CI16" s="67" t="s">
        <v>1584</v>
      </c>
      <c r="CJ16" s="64">
        <v>0.1</v>
      </c>
      <c r="CK16" s="94">
        <f>CJ16*(_xlfn.XLOOKUP(CI16,' DB alimenti principale'!$A:$A,' DB alimenti principale'!$B:$B,"not found",0))</f>
        <v>56.5</v>
      </c>
      <c r="CL16" s="94">
        <f>CJ16*(_xlfn.XLOOKUP(CI16,' DB alimenti principale'!$A:$A,' DB alimenti principale'!$D:$D,"not found",0))</f>
        <v>0.84000000000000008</v>
      </c>
      <c r="CM16" s="95"/>
      <c r="CN16" s="94">
        <f>CJ16*(_xlfn.XLOOKUP(CI16,' DB alimenti principale'!$A:$A,' DB alimenti principale'!$F:$F,"not found",0))</f>
        <v>3.38</v>
      </c>
      <c r="CO16" s="97"/>
      <c r="CP16" s="94">
        <f>CJ16*(_xlfn.XLOOKUP(CI16,' DB alimenti principale'!$A:$A,' DB alimenti principale'!$E:$E,"not found",0))</f>
        <v>4.1500000000000004</v>
      </c>
      <c r="CQ16" s="127"/>
      <c r="CR16" s="132"/>
      <c r="CU16" s="133"/>
    </row>
    <row r="17" spans="3:99" ht="15.95" customHeight="1" x14ac:dyDescent="0.25">
      <c r="C17" s="67" t="s">
        <v>893</v>
      </c>
      <c r="D17" s="64"/>
      <c r="E17" s="94">
        <f>D17*(_xlfn.XLOOKUP(C17,' DB alimenti principale'!$A:$A,' DB alimenti principale'!$B:$B,"not found",0))</f>
        <v>0</v>
      </c>
      <c r="F17" s="94">
        <f>D17*(_xlfn.XLOOKUP(C17,' DB alimenti principale'!$A:$A,' DB alimenti principale'!$D:$D,"not found",0))</f>
        <v>0</v>
      </c>
      <c r="G17" s="95"/>
      <c r="H17" s="94">
        <f>D17*(_xlfn.XLOOKUP(C17,' DB alimenti principale'!$A:$A,' DB alimenti principale'!$F:$F,"not found",0))</f>
        <v>0</v>
      </c>
      <c r="I17" s="97"/>
      <c r="J17" s="94">
        <f>D17*(_xlfn.XLOOKUP(C17,' DB alimenti principale'!$A:$A,' DB alimenti principale'!$E:$E,"not found",0))</f>
        <v>0</v>
      </c>
      <c r="K17" s="127"/>
      <c r="L17" s="132"/>
      <c r="O17" s="133"/>
      <c r="Q17" s="67" t="s">
        <v>893</v>
      </c>
      <c r="R17" s="64"/>
      <c r="S17" s="94">
        <f>R17*(_xlfn.XLOOKUP(Q17,' DB alimenti principale'!$A:$A,' DB alimenti principale'!$B:$B,"not found",0))</f>
        <v>0</v>
      </c>
      <c r="T17" s="94">
        <f>R17*(_xlfn.XLOOKUP(Q17,' DB alimenti principale'!$A:$A,' DB alimenti principale'!$D:$D,"not found",0))</f>
        <v>0</v>
      </c>
      <c r="U17" s="95"/>
      <c r="V17" s="94">
        <f>R17*(_xlfn.XLOOKUP(Q17,' DB alimenti principale'!$A:$A,' DB alimenti principale'!$F:$F,"not found",0))</f>
        <v>0</v>
      </c>
      <c r="W17" s="97"/>
      <c r="X17" s="94">
        <f>R17*(_xlfn.XLOOKUP(Q17,' DB alimenti principale'!$A:$A,' DB alimenti principale'!$E:$E,"not found",0))</f>
        <v>0</v>
      </c>
      <c r="Y17" s="127"/>
      <c r="Z17" s="132"/>
      <c r="AC17" s="133"/>
      <c r="AE17" s="67" t="s">
        <v>893</v>
      </c>
      <c r="AF17" s="64"/>
      <c r="AG17" s="94">
        <f>AF17*(_xlfn.XLOOKUP(AE17,' DB alimenti principale'!$A:$A,' DB alimenti principale'!$B:$B,"not found",0))</f>
        <v>0</v>
      </c>
      <c r="AH17" s="94">
        <f>AF17*(_xlfn.XLOOKUP(AE17,' DB alimenti principale'!$A:$A,' DB alimenti principale'!$D:$D,"not found",0))</f>
        <v>0</v>
      </c>
      <c r="AI17" s="95"/>
      <c r="AJ17" s="94">
        <f>AF17*(_xlfn.XLOOKUP(AE17,' DB alimenti principale'!$A:$A,' DB alimenti principale'!$F:$F,"not found",0))</f>
        <v>0</v>
      </c>
      <c r="AK17" s="97"/>
      <c r="AL17" s="94">
        <f>AF17*(_xlfn.XLOOKUP(AE17,' DB alimenti principale'!$A:$A,' DB alimenti principale'!$E:$E,"not found",0))</f>
        <v>0</v>
      </c>
      <c r="AM17" s="127"/>
      <c r="AN17" s="132"/>
      <c r="AQ17" s="133"/>
      <c r="AS17" s="67" t="s">
        <v>893</v>
      </c>
      <c r="AT17" s="64"/>
      <c r="AU17" s="94">
        <f>AT17*(_xlfn.XLOOKUP(AS17,' DB alimenti principale'!$A:$A,' DB alimenti principale'!$B:$B,"not found",0))</f>
        <v>0</v>
      </c>
      <c r="AV17" s="94">
        <f>AT17*(_xlfn.XLOOKUP(AS17,' DB alimenti principale'!$A:$A,' DB alimenti principale'!$D:$D,"not found",0))</f>
        <v>0</v>
      </c>
      <c r="AW17" s="95"/>
      <c r="AX17" s="94">
        <f>AT17*(_xlfn.XLOOKUP(AS17,' DB alimenti principale'!$A:$A,' DB alimenti principale'!$F:$F,"not found",0))</f>
        <v>0</v>
      </c>
      <c r="AY17" s="97"/>
      <c r="AZ17" s="94">
        <f>AT17*(_xlfn.XLOOKUP(AS17,' DB alimenti principale'!$A:$A,' DB alimenti principale'!$E:$E,"not found",0))</f>
        <v>0</v>
      </c>
      <c r="BA17" s="127"/>
      <c r="BB17" s="132"/>
      <c r="BE17" s="133"/>
      <c r="BG17" s="67" t="s">
        <v>893</v>
      </c>
      <c r="BH17" s="64"/>
      <c r="BI17" s="94">
        <f>BH17*(_xlfn.XLOOKUP(BG17,' DB alimenti principale'!$A:$A,' DB alimenti principale'!$B:$B,"not found",0))</f>
        <v>0</v>
      </c>
      <c r="BJ17" s="94">
        <f>BH17*(_xlfn.XLOOKUP(BG17,' DB alimenti principale'!$A:$A,' DB alimenti principale'!$D:$D,"not found",0))</f>
        <v>0</v>
      </c>
      <c r="BK17" s="95"/>
      <c r="BL17" s="94">
        <f>BH17*(_xlfn.XLOOKUP(BG17,' DB alimenti principale'!$A:$A,' DB alimenti principale'!$F:$F,"not found",0))</f>
        <v>0</v>
      </c>
      <c r="BM17" s="97"/>
      <c r="BN17" s="94">
        <f>BH17*(_xlfn.XLOOKUP(BG17,' DB alimenti principale'!$A:$A,' DB alimenti principale'!$E:$E,"not found",0))</f>
        <v>0</v>
      </c>
      <c r="BO17" s="127"/>
      <c r="BP17" s="132"/>
      <c r="BS17" s="133"/>
      <c r="BU17" s="67" t="s">
        <v>893</v>
      </c>
      <c r="BV17" s="64"/>
      <c r="BW17" s="94">
        <f>BV17*(_xlfn.XLOOKUP(BU17,' DB alimenti principale'!$A:$A,' DB alimenti principale'!$B:$B,"not found",0))</f>
        <v>0</v>
      </c>
      <c r="BX17" s="94">
        <f>BV17*(_xlfn.XLOOKUP(BU17,' DB alimenti principale'!$A:$A,' DB alimenti principale'!$D:$D,"not found",0))</f>
        <v>0</v>
      </c>
      <c r="BY17" s="95"/>
      <c r="BZ17" s="94">
        <f>BV17*(_xlfn.XLOOKUP(BU17,' DB alimenti principale'!$A:$A,' DB alimenti principale'!$F:$F,"not found",0))</f>
        <v>0</v>
      </c>
      <c r="CA17" s="97"/>
      <c r="CB17" s="94">
        <f>BV17*(_xlfn.XLOOKUP(BU17,' DB alimenti principale'!$A:$A,' DB alimenti principale'!$E:$E,"not found",0))</f>
        <v>0</v>
      </c>
      <c r="CC17" s="127"/>
      <c r="CD17" s="132"/>
      <c r="CG17" s="133"/>
      <c r="CI17" s="67" t="s">
        <v>893</v>
      </c>
      <c r="CJ17" s="64"/>
      <c r="CK17" s="94">
        <f>CJ17*(_xlfn.XLOOKUP(CI17,' DB alimenti principale'!$A:$A,' DB alimenti principale'!$B:$B,"not found",0))</f>
        <v>0</v>
      </c>
      <c r="CL17" s="94">
        <f>CJ17*(_xlfn.XLOOKUP(CI17,' DB alimenti principale'!$A:$A,' DB alimenti principale'!$D:$D,"not found",0))</f>
        <v>0</v>
      </c>
      <c r="CM17" s="95"/>
      <c r="CN17" s="94">
        <f>CJ17*(_xlfn.XLOOKUP(CI17,' DB alimenti principale'!$A:$A,' DB alimenti principale'!$F:$F,"not found",0))</f>
        <v>0</v>
      </c>
      <c r="CO17" s="97"/>
      <c r="CP17" s="94">
        <f>CJ17*(_xlfn.XLOOKUP(CI17,' DB alimenti principale'!$A:$A,' DB alimenti principale'!$E:$E,"not found",0))</f>
        <v>0</v>
      </c>
      <c r="CQ17" s="127"/>
      <c r="CR17" s="132"/>
      <c r="CU17" s="133"/>
    </row>
    <row r="18" spans="3:99" ht="15.95" customHeight="1" x14ac:dyDescent="0.25">
      <c r="C18" s="67" t="s">
        <v>893</v>
      </c>
      <c r="D18" s="64"/>
      <c r="E18" s="94">
        <f>D18*(_xlfn.XLOOKUP(C18,' DB alimenti principale'!$A:$A,' DB alimenti principale'!$B:$B,"not found",0))</f>
        <v>0</v>
      </c>
      <c r="F18" s="94">
        <f>D18*(_xlfn.XLOOKUP(C18,' DB alimenti principale'!$A:$A,' DB alimenti principale'!$D:$D,"not found",0))</f>
        <v>0</v>
      </c>
      <c r="G18" s="95"/>
      <c r="H18" s="94">
        <f>D18*(_xlfn.XLOOKUP(C18,' DB alimenti principale'!$A:$A,' DB alimenti principale'!$F:$F,"not found",0))</f>
        <v>0</v>
      </c>
      <c r="I18" s="97"/>
      <c r="J18" s="94">
        <f>D18*(_xlfn.XLOOKUP(C18,' DB alimenti principale'!$A:$A,' DB alimenti principale'!$E:$E,"not found",0))</f>
        <v>0</v>
      </c>
      <c r="K18" s="127"/>
      <c r="L18" s="132"/>
      <c r="O18" s="133"/>
      <c r="Q18" s="67" t="s">
        <v>893</v>
      </c>
      <c r="R18" s="64"/>
      <c r="S18" s="94">
        <f>R18*(_xlfn.XLOOKUP(Q18,' DB alimenti principale'!$A:$A,' DB alimenti principale'!$B:$B,"not found",0))</f>
        <v>0</v>
      </c>
      <c r="T18" s="94">
        <f>R18*(_xlfn.XLOOKUP(Q18,' DB alimenti principale'!$A:$A,' DB alimenti principale'!$D:$D,"not found",0))</f>
        <v>0</v>
      </c>
      <c r="U18" s="95"/>
      <c r="V18" s="94">
        <f>R18*(_xlfn.XLOOKUP(Q18,' DB alimenti principale'!$A:$A,' DB alimenti principale'!$F:$F,"not found",0))</f>
        <v>0</v>
      </c>
      <c r="W18" s="97"/>
      <c r="X18" s="94">
        <f>R18*(_xlfn.XLOOKUP(Q18,' DB alimenti principale'!$A:$A,' DB alimenti principale'!$E:$E,"not found",0))</f>
        <v>0</v>
      </c>
      <c r="Y18" s="127"/>
      <c r="Z18" s="132"/>
      <c r="AC18" s="133"/>
      <c r="AE18" s="67" t="s">
        <v>893</v>
      </c>
      <c r="AF18" s="64"/>
      <c r="AG18" s="94">
        <f>AF18*(_xlfn.XLOOKUP(AE18,' DB alimenti principale'!$A:$A,' DB alimenti principale'!$B:$B,"not found",0))</f>
        <v>0</v>
      </c>
      <c r="AH18" s="94">
        <f>AF18*(_xlfn.XLOOKUP(AE18,' DB alimenti principale'!$A:$A,' DB alimenti principale'!$D:$D,"not found",0))</f>
        <v>0</v>
      </c>
      <c r="AI18" s="95"/>
      <c r="AJ18" s="94">
        <f>AF18*(_xlfn.XLOOKUP(AE18,' DB alimenti principale'!$A:$A,' DB alimenti principale'!$F:$F,"not found",0))</f>
        <v>0</v>
      </c>
      <c r="AK18" s="97"/>
      <c r="AL18" s="94">
        <f>AF18*(_xlfn.XLOOKUP(AE18,' DB alimenti principale'!$A:$A,' DB alimenti principale'!$E:$E,"not found",0))</f>
        <v>0</v>
      </c>
      <c r="AM18" s="127"/>
      <c r="AN18" s="132"/>
      <c r="AQ18" s="133"/>
      <c r="AS18" s="67" t="s">
        <v>893</v>
      </c>
      <c r="AT18" s="64"/>
      <c r="AU18" s="94">
        <f>AT18*(_xlfn.XLOOKUP(AS18,' DB alimenti principale'!$A:$A,' DB alimenti principale'!$B:$B,"not found",0))</f>
        <v>0</v>
      </c>
      <c r="AV18" s="94">
        <f>AT18*(_xlfn.XLOOKUP(AS18,' DB alimenti principale'!$A:$A,' DB alimenti principale'!$D:$D,"not found",0))</f>
        <v>0</v>
      </c>
      <c r="AW18" s="95"/>
      <c r="AX18" s="94">
        <f>AT18*(_xlfn.XLOOKUP(AS18,' DB alimenti principale'!$A:$A,' DB alimenti principale'!$F:$F,"not found",0))</f>
        <v>0</v>
      </c>
      <c r="AY18" s="97"/>
      <c r="AZ18" s="94">
        <f>AT18*(_xlfn.XLOOKUP(AS18,' DB alimenti principale'!$A:$A,' DB alimenti principale'!$E:$E,"not found",0))</f>
        <v>0</v>
      </c>
      <c r="BA18" s="127"/>
      <c r="BB18" s="132"/>
      <c r="BE18" s="133"/>
      <c r="BG18" s="67" t="s">
        <v>893</v>
      </c>
      <c r="BH18" s="64"/>
      <c r="BI18" s="94">
        <f>BH18*(_xlfn.XLOOKUP(BG18,' DB alimenti principale'!$A:$A,' DB alimenti principale'!$B:$B,"not found",0))</f>
        <v>0</v>
      </c>
      <c r="BJ18" s="94">
        <f>BH18*(_xlfn.XLOOKUP(BG18,' DB alimenti principale'!$A:$A,' DB alimenti principale'!$D:$D,"not found",0))</f>
        <v>0</v>
      </c>
      <c r="BK18" s="95"/>
      <c r="BL18" s="94">
        <f>BH18*(_xlfn.XLOOKUP(BG18,' DB alimenti principale'!$A:$A,' DB alimenti principale'!$F:$F,"not found",0))</f>
        <v>0</v>
      </c>
      <c r="BM18" s="97"/>
      <c r="BN18" s="94">
        <f>BH18*(_xlfn.XLOOKUP(BG18,' DB alimenti principale'!$A:$A,' DB alimenti principale'!$E:$E,"not found",0))</f>
        <v>0</v>
      </c>
      <c r="BO18" s="127"/>
      <c r="BP18" s="132"/>
      <c r="BS18" s="133"/>
      <c r="BU18" s="67" t="s">
        <v>893</v>
      </c>
      <c r="BV18" s="64"/>
      <c r="BW18" s="94">
        <f>BV18*(_xlfn.XLOOKUP(BU18,' DB alimenti principale'!$A:$A,' DB alimenti principale'!$B:$B,"not found",0))</f>
        <v>0</v>
      </c>
      <c r="BX18" s="94">
        <f>BV18*(_xlfn.XLOOKUP(BU18,' DB alimenti principale'!$A:$A,' DB alimenti principale'!$D:$D,"not found",0))</f>
        <v>0</v>
      </c>
      <c r="BY18" s="95"/>
      <c r="BZ18" s="94">
        <f>BV18*(_xlfn.XLOOKUP(BU18,' DB alimenti principale'!$A:$A,' DB alimenti principale'!$F:$F,"not found",0))</f>
        <v>0</v>
      </c>
      <c r="CA18" s="97"/>
      <c r="CB18" s="94">
        <f>BV18*(_xlfn.XLOOKUP(BU18,' DB alimenti principale'!$A:$A,' DB alimenti principale'!$E:$E,"not found",0))</f>
        <v>0</v>
      </c>
      <c r="CC18" s="127"/>
      <c r="CD18" s="132"/>
      <c r="CG18" s="133"/>
      <c r="CI18" s="67" t="s">
        <v>893</v>
      </c>
      <c r="CJ18" s="64"/>
      <c r="CK18" s="94">
        <f>CJ18*(_xlfn.XLOOKUP(CI18,' DB alimenti principale'!$A:$A,' DB alimenti principale'!$B:$B,"not found",0))</f>
        <v>0</v>
      </c>
      <c r="CL18" s="94">
        <f>CJ18*(_xlfn.XLOOKUP(CI18,' DB alimenti principale'!$A:$A,' DB alimenti principale'!$D:$D,"not found",0))</f>
        <v>0</v>
      </c>
      <c r="CM18" s="95"/>
      <c r="CN18" s="94">
        <f>CJ18*(_xlfn.XLOOKUP(CI18,' DB alimenti principale'!$A:$A,' DB alimenti principale'!$F:$F,"not found",0))</f>
        <v>0</v>
      </c>
      <c r="CO18" s="97"/>
      <c r="CP18" s="94">
        <f>CJ18*(_xlfn.XLOOKUP(CI18,' DB alimenti principale'!$A:$A,' DB alimenti principale'!$E:$E,"not found",0))</f>
        <v>0</v>
      </c>
      <c r="CQ18" s="127"/>
      <c r="CR18" s="132"/>
      <c r="CU18" s="133"/>
    </row>
    <row r="19" spans="3:99" ht="15.95" customHeight="1" x14ac:dyDescent="0.25">
      <c r="C19" s="67" t="s">
        <v>893</v>
      </c>
      <c r="D19" s="64"/>
      <c r="E19" s="94">
        <f>D19*(_xlfn.XLOOKUP(C19,' DB alimenti principale'!$A:$A,' DB alimenti principale'!$B:$B,"not found",0))</f>
        <v>0</v>
      </c>
      <c r="F19" s="94">
        <f>D19*(_xlfn.XLOOKUP(C19,' DB alimenti principale'!$A:$A,' DB alimenti principale'!$D:$D,"not found",0))</f>
        <v>0</v>
      </c>
      <c r="G19" s="95"/>
      <c r="H19" s="94">
        <f>D19*(_xlfn.XLOOKUP(C19,' DB alimenti principale'!$A:$A,' DB alimenti principale'!$F:$F,"not found",0))</f>
        <v>0</v>
      </c>
      <c r="I19" s="97"/>
      <c r="J19" s="94">
        <f>D19*(_xlfn.XLOOKUP(C19,' DB alimenti principale'!$A:$A,' DB alimenti principale'!$E:$E,"not found",0))</f>
        <v>0</v>
      </c>
      <c r="K19" s="127"/>
      <c r="L19" s="132"/>
      <c r="O19" s="133"/>
      <c r="Q19" s="67" t="s">
        <v>893</v>
      </c>
      <c r="R19" s="64"/>
      <c r="S19" s="94">
        <f>R19*(_xlfn.XLOOKUP(Q19,' DB alimenti principale'!$A:$A,' DB alimenti principale'!$B:$B,"not found",0))</f>
        <v>0</v>
      </c>
      <c r="T19" s="94">
        <f>R19*(_xlfn.XLOOKUP(Q19,' DB alimenti principale'!$A:$A,' DB alimenti principale'!$D:$D,"not found",0))</f>
        <v>0</v>
      </c>
      <c r="U19" s="95"/>
      <c r="V19" s="94">
        <f>R19*(_xlfn.XLOOKUP(Q19,' DB alimenti principale'!$A:$A,' DB alimenti principale'!$F:$F,"not found",0))</f>
        <v>0</v>
      </c>
      <c r="W19" s="97"/>
      <c r="X19" s="94">
        <f>R19*(_xlfn.XLOOKUP(Q19,' DB alimenti principale'!$A:$A,' DB alimenti principale'!$E:$E,"not found",0))</f>
        <v>0</v>
      </c>
      <c r="Y19" s="127"/>
      <c r="Z19" s="132"/>
      <c r="AC19" s="133"/>
      <c r="AE19" s="67" t="s">
        <v>893</v>
      </c>
      <c r="AF19" s="64"/>
      <c r="AG19" s="94">
        <f>AF19*(_xlfn.XLOOKUP(AE19,' DB alimenti principale'!$A:$A,' DB alimenti principale'!$B:$B,"not found",0))</f>
        <v>0</v>
      </c>
      <c r="AH19" s="94">
        <f>AF19*(_xlfn.XLOOKUP(AE19,' DB alimenti principale'!$A:$A,' DB alimenti principale'!$D:$D,"not found",0))</f>
        <v>0</v>
      </c>
      <c r="AI19" s="95"/>
      <c r="AJ19" s="94">
        <f>AF19*(_xlfn.XLOOKUP(AE19,' DB alimenti principale'!$A:$A,' DB alimenti principale'!$F:$F,"not found",0))</f>
        <v>0</v>
      </c>
      <c r="AK19" s="97"/>
      <c r="AL19" s="94">
        <f>AF19*(_xlfn.XLOOKUP(AE19,' DB alimenti principale'!$A:$A,' DB alimenti principale'!$E:$E,"not found",0))</f>
        <v>0</v>
      </c>
      <c r="AM19" s="127"/>
      <c r="AN19" s="132"/>
      <c r="AQ19" s="133"/>
      <c r="AS19" s="67" t="s">
        <v>893</v>
      </c>
      <c r="AT19" s="64"/>
      <c r="AU19" s="94">
        <f>AT19*(_xlfn.XLOOKUP(AS19,' DB alimenti principale'!$A:$A,' DB alimenti principale'!$B:$B,"not found",0))</f>
        <v>0</v>
      </c>
      <c r="AV19" s="94">
        <f>AT19*(_xlfn.XLOOKUP(AS19,' DB alimenti principale'!$A:$A,' DB alimenti principale'!$D:$D,"not found",0))</f>
        <v>0</v>
      </c>
      <c r="AW19" s="95"/>
      <c r="AX19" s="94">
        <f>AT19*(_xlfn.XLOOKUP(AS19,' DB alimenti principale'!$A:$A,' DB alimenti principale'!$F:$F,"not found",0))</f>
        <v>0</v>
      </c>
      <c r="AY19" s="97"/>
      <c r="AZ19" s="94">
        <f>AT19*(_xlfn.XLOOKUP(AS19,' DB alimenti principale'!$A:$A,' DB alimenti principale'!$E:$E,"not found",0))</f>
        <v>0</v>
      </c>
      <c r="BA19" s="127"/>
      <c r="BB19" s="132"/>
      <c r="BE19" s="133"/>
      <c r="BG19" s="67" t="s">
        <v>893</v>
      </c>
      <c r="BH19" s="64"/>
      <c r="BI19" s="94">
        <f>BH19*(_xlfn.XLOOKUP(BG19,' DB alimenti principale'!$A:$A,' DB alimenti principale'!$B:$B,"not found",0))</f>
        <v>0</v>
      </c>
      <c r="BJ19" s="94">
        <f>BH19*(_xlfn.XLOOKUP(BG19,' DB alimenti principale'!$A:$A,' DB alimenti principale'!$D:$D,"not found",0))</f>
        <v>0</v>
      </c>
      <c r="BK19" s="95"/>
      <c r="BL19" s="94">
        <f>BH19*(_xlfn.XLOOKUP(BG19,' DB alimenti principale'!$A:$A,' DB alimenti principale'!$F:$F,"not found",0))</f>
        <v>0</v>
      </c>
      <c r="BM19" s="97"/>
      <c r="BN19" s="94">
        <f>BH19*(_xlfn.XLOOKUP(BG19,' DB alimenti principale'!$A:$A,' DB alimenti principale'!$E:$E,"not found",0))</f>
        <v>0</v>
      </c>
      <c r="BO19" s="127"/>
      <c r="BP19" s="132"/>
      <c r="BS19" s="133"/>
      <c r="BU19" s="67" t="s">
        <v>893</v>
      </c>
      <c r="BV19" s="64"/>
      <c r="BW19" s="94">
        <f>BV19*(_xlfn.XLOOKUP(BU19,' DB alimenti principale'!$A:$A,' DB alimenti principale'!$B:$B,"not found",0))</f>
        <v>0</v>
      </c>
      <c r="BX19" s="94">
        <f>BV19*(_xlfn.XLOOKUP(BU19,' DB alimenti principale'!$A:$A,' DB alimenti principale'!$D:$D,"not found",0))</f>
        <v>0</v>
      </c>
      <c r="BY19" s="95"/>
      <c r="BZ19" s="94">
        <f>BV19*(_xlfn.XLOOKUP(BU19,' DB alimenti principale'!$A:$A,' DB alimenti principale'!$F:$F,"not found",0))</f>
        <v>0</v>
      </c>
      <c r="CA19" s="97"/>
      <c r="CB19" s="94">
        <f>BV19*(_xlfn.XLOOKUP(BU19,' DB alimenti principale'!$A:$A,' DB alimenti principale'!$E:$E,"not found",0))</f>
        <v>0</v>
      </c>
      <c r="CC19" s="127"/>
      <c r="CD19" s="132"/>
      <c r="CG19" s="133"/>
      <c r="CI19" s="67" t="s">
        <v>893</v>
      </c>
      <c r="CJ19" s="64"/>
      <c r="CK19" s="94">
        <f>CJ19*(_xlfn.XLOOKUP(CI19,' DB alimenti principale'!$A:$A,' DB alimenti principale'!$B:$B,"not found",0))</f>
        <v>0</v>
      </c>
      <c r="CL19" s="94">
        <f>CJ19*(_xlfn.XLOOKUP(CI19,' DB alimenti principale'!$A:$A,' DB alimenti principale'!$D:$D,"not found",0))</f>
        <v>0</v>
      </c>
      <c r="CM19" s="95"/>
      <c r="CN19" s="94">
        <f>CJ19*(_xlfn.XLOOKUP(CI19,' DB alimenti principale'!$A:$A,' DB alimenti principale'!$F:$F,"not found",0))</f>
        <v>0</v>
      </c>
      <c r="CO19" s="97"/>
      <c r="CP19" s="94">
        <f>CJ19*(_xlfn.XLOOKUP(CI19,' DB alimenti principale'!$A:$A,' DB alimenti principale'!$E:$E,"not found",0))</f>
        <v>0</v>
      </c>
      <c r="CQ19" s="127"/>
      <c r="CR19" s="132"/>
      <c r="CU19" s="133"/>
    </row>
    <row r="20" spans="3:99" ht="15.95" customHeight="1" x14ac:dyDescent="0.25">
      <c r="C20" s="67" t="s">
        <v>893</v>
      </c>
      <c r="D20" s="64"/>
      <c r="E20" s="94">
        <f>D20*(_xlfn.XLOOKUP(C20,' DB alimenti principale'!$A:$A,' DB alimenti principale'!$B:$B,"not found",0))</f>
        <v>0</v>
      </c>
      <c r="F20" s="94">
        <f>D20*(_xlfn.XLOOKUP(C20,' DB alimenti principale'!$A:$A,' DB alimenti principale'!$D:$D,"not found",0))</f>
        <v>0</v>
      </c>
      <c r="G20" s="95"/>
      <c r="H20" s="94">
        <f>D20*(_xlfn.XLOOKUP(C20,' DB alimenti principale'!$A:$A,' DB alimenti principale'!$F:$F,"not found",0))</f>
        <v>0</v>
      </c>
      <c r="I20" s="97"/>
      <c r="J20" s="94">
        <f>D20*(_xlfn.XLOOKUP(C20,' DB alimenti principale'!$A:$A,' DB alimenti principale'!$E:$E,"not found",0))</f>
        <v>0</v>
      </c>
      <c r="K20" s="127"/>
      <c r="L20" s="132"/>
      <c r="O20" s="133"/>
      <c r="Q20" s="67" t="s">
        <v>893</v>
      </c>
      <c r="R20" s="64"/>
      <c r="S20" s="94">
        <f>R20*(_xlfn.XLOOKUP(Q20,' DB alimenti principale'!$A:$A,' DB alimenti principale'!$B:$B,"not found",0))</f>
        <v>0</v>
      </c>
      <c r="T20" s="94">
        <f>R20*(_xlfn.XLOOKUP(Q20,' DB alimenti principale'!$A:$A,' DB alimenti principale'!$D:$D,"not found",0))</f>
        <v>0</v>
      </c>
      <c r="U20" s="95"/>
      <c r="V20" s="94">
        <f>R20*(_xlfn.XLOOKUP(Q20,' DB alimenti principale'!$A:$A,' DB alimenti principale'!$F:$F,"not found",0))</f>
        <v>0</v>
      </c>
      <c r="W20" s="97"/>
      <c r="X20" s="94">
        <f>R20*(_xlfn.XLOOKUP(Q20,' DB alimenti principale'!$A:$A,' DB alimenti principale'!$E:$E,"not found",0))</f>
        <v>0</v>
      </c>
      <c r="Y20" s="127"/>
      <c r="Z20" s="132"/>
      <c r="AC20" s="133"/>
      <c r="AE20" s="67" t="s">
        <v>893</v>
      </c>
      <c r="AF20" s="64"/>
      <c r="AG20" s="94">
        <f>AF20*(_xlfn.XLOOKUP(AE20,' DB alimenti principale'!$A:$A,' DB alimenti principale'!$B:$B,"not found",0))</f>
        <v>0</v>
      </c>
      <c r="AH20" s="94">
        <f>AF20*(_xlfn.XLOOKUP(AE20,' DB alimenti principale'!$A:$A,' DB alimenti principale'!$D:$D,"not found",0))</f>
        <v>0</v>
      </c>
      <c r="AI20" s="95"/>
      <c r="AJ20" s="94">
        <f>AF20*(_xlfn.XLOOKUP(AE20,' DB alimenti principale'!$A:$A,' DB alimenti principale'!$F:$F,"not found",0))</f>
        <v>0</v>
      </c>
      <c r="AK20" s="97"/>
      <c r="AL20" s="94">
        <f>AF20*(_xlfn.XLOOKUP(AE20,' DB alimenti principale'!$A:$A,' DB alimenti principale'!$E:$E,"not found",0))</f>
        <v>0</v>
      </c>
      <c r="AM20" s="127"/>
      <c r="AN20" s="132"/>
      <c r="AQ20" s="133"/>
      <c r="AS20" s="67" t="s">
        <v>893</v>
      </c>
      <c r="AT20" s="64"/>
      <c r="AU20" s="94">
        <f>AT20*(_xlfn.XLOOKUP(AS20,' DB alimenti principale'!$A:$A,' DB alimenti principale'!$B:$B,"not found",0))</f>
        <v>0</v>
      </c>
      <c r="AV20" s="94">
        <f>AT20*(_xlfn.XLOOKUP(AS20,' DB alimenti principale'!$A:$A,' DB alimenti principale'!$D:$D,"not found",0))</f>
        <v>0</v>
      </c>
      <c r="AW20" s="95"/>
      <c r="AX20" s="94">
        <f>AT20*(_xlfn.XLOOKUP(AS20,' DB alimenti principale'!$A:$A,' DB alimenti principale'!$F:$F,"not found",0))</f>
        <v>0</v>
      </c>
      <c r="AY20" s="97"/>
      <c r="AZ20" s="94">
        <f>AT20*(_xlfn.XLOOKUP(AS20,' DB alimenti principale'!$A:$A,' DB alimenti principale'!$E:$E,"not found",0))</f>
        <v>0</v>
      </c>
      <c r="BA20" s="127"/>
      <c r="BB20" s="132"/>
      <c r="BE20" s="133"/>
      <c r="BG20" s="67" t="s">
        <v>893</v>
      </c>
      <c r="BH20" s="64"/>
      <c r="BI20" s="94">
        <f>BH20*(_xlfn.XLOOKUP(BG20,' DB alimenti principale'!$A:$A,' DB alimenti principale'!$B:$B,"not found",0))</f>
        <v>0</v>
      </c>
      <c r="BJ20" s="94">
        <f>BH20*(_xlfn.XLOOKUP(BG20,' DB alimenti principale'!$A:$A,' DB alimenti principale'!$D:$D,"not found",0))</f>
        <v>0</v>
      </c>
      <c r="BK20" s="95"/>
      <c r="BL20" s="94">
        <f>BH20*(_xlfn.XLOOKUP(BG20,' DB alimenti principale'!$A:$A,' DB alimenti principale'!$F:$F,"not found",0))</f>
        <v>0</v>
      </c>
      <c r="BM20" s="97"/>
      <c r="BN20" s="94">
        <f>BH20*(_xlfn.XLOOKUP(BG20,' DB alimenti principale'!$A:$A,' DB alimenti principale'!$E:$E,"not found",0))</f>
        <v>0</v>
      </c>
      <c r="BO20" s="127"/>
      <c r="BP20" s="132"/>
      <c r="BS20" s="133"/>
      <c r="BU20" s="67" t="s">
        <v>893</v>
      </c>
      <c r="BV20" s="64"/>
      <c r="BW20" s="94">
        <f>BV20*(_xlfn.XLOOKUP(BU20,' DB alimenti principale'!$A:$A,' DB alimenti principale'!$B:$B,"not found",0))</f>
        <v>0</v>
      </c>
      <c r="BX20" s="94">
        <f>BV20*(_xlfn.XLOOKUP(BU20,' DB alimenti principale'!$A:$A,' DB alimenti principale'!$D:$D,"not found",0))</f>
        <v>0</v>
      </c>
      <c r="BY20" s="95"/>
      <c r="BZ20" s="94">
        <f>BV20*(_xlfn.XLOOKUP(BU20,' DB alimenti principale'!$A:$A,' DB alimenti principale'!$F:$F,"not found",0))</f>
        <v>0</v>
      </c>
      <c r="CA20" s="97"/>
      <c r="CB20" s="94">
        <f>BV20*(_xlfn.XLOOKUP(BU20,' DB alimenti principale'!$A:$A,' DB alimenti principale'!$E:$E,"not found",0))</f>
        <v>0</v>
      </c>
      <c r="CC20" s="127"/>
      <c r="CD20" s="132"/>
      <c r="CG20" s="133"/>
      <c r="CI20" s="67" t="s">
        <v>893</v>
      </c>
      <c r="CJ20" s="64"/>
      <c r="CK20" s="94">
        <f>CJ20*(_xlfn.XLOOKUP(CI20,' DB alimenti principale'!$A:$A,' DB alimenti principale'!$B:$B,"not found",0))</f>
        <v>0</v>
      </c>
      <c r="CL20" s="94">
        <f>CJ20*(_xlfn.XLOOKUP(CI20,' DB alimenti principale'!$A:$A,' DB alimenti principale'!$D:$D,"not found",0))</f>
        <v>0</v>
      </c>
      <c r="CM20" s="95"/>
      <c r="CN20" s="94">
        <f>CJ20*(_xlfn.XLOOKUP(CI20,' DB alimenti principale'!$A:$A,' DB alimenti principale'!$F:$F,"not found",0))</f>
        <v>0</v>
      </c>
      <c r="CO20" s="97"/>
      <c r="CP20" s="94">
        <f>CJ20*(_xlfn.XLOOKUP(CI20,' DB alimenti principale'!$A:$A,' DB alimenti principale'!$E:$E,"not found",0))</f>
        <v>0</v>
      </c>
      <c r="CQ20" s="127"/>
      <c r="CR20" s="132"/>
      <c r="CU20" s="133"/>
    </row>
    <row r="21" spans="3:99" ht="15.95" customHeight="1" x14ac:dyDescent="0.25">
      <c r="C21" s="67" t="s">
        <v>893</v>
      </c>
      <c r="D21" s="64"/>
      <c r="E21" s="94">
        <f>D21*(_xlfn.XLOOKUP(C21,' DB alimenti principale'!$A:$A,' DB alimenti principale'!$B:$B,"not found",0))</f>
        <v>0</v>
      </c>
      <c r="F21" s="94">
        <f>D21*(_xlfn.XLOOKUP(C21,' DB alimenti principale'!$A:$A,' DB alimenti principale'!$D:$D,"not found",0))</f>
        <v>0</v>
      </c>
      <c r="G21" s="95"/>
      <c r="H21" s="94">
        <f>D21*(_xlfn.XLOOKUP(C21,' DB alimenti principale'!$A:$A,' DB alimenti principale'!$F:$F,"not found",0))</f>
        <v>0</v>
      </c>
      <c r="I21" s="97"/>
      <c r="J21" s="94">
        <f>D21*(_xlfn.XLOOKUP(C21,' DB alimenti principale'!$A:$A,' DB alimenti principale'!$E:$E,"not found",0))</f>
        <v>0</v>
      </c>
      <c r="K21" s="127"/>
      <c r="L21" s="132"/>
      <c r="O21" s="133"/>
      <c r="Q21" s="67" t="s">
        <v>893</v>
      </c>
      <c r="R21" s="64"/>
      <c r="S21" s="94">
        <f>R21*(_xlfn.XLOOKUP(Q21,' DB alimenti principale'!$A:$A,' DB alimenti principale'!$B:$B,"not found",0))</f>
        <v>0</v>
      </c>
      <c r="T21" s="94">
        <f>R21*(_xlfn.XLOOKUP(Q21,' DB alimenti principale'!$A:$A,' DB alimenti principale'!$D:$D,"not found",0))</f>
        <v>0</v>
      </c>
      <c r="U21" s="95"/>
      <c r="V21" s="94">
        <f>R21*(_xlfn.XLOOKUP(Q21,' DB alimenti principale'!$A:$A,' DB alimenti principale'!$F:$F,"not found",0))</f>
        <v>0</v>
      </c>
      <c r="W21" s="97"/>
      <c r="X21" s="94">
        <f>R21*(_xlfn.XLOOKUP(Q21,' DB alimenti principale'!$A:$A,' DB alimenti principale'!$E:$E,"not found",0))</f>
        <v>0</v>
      </c>
      <c r="Y21" s="127"/>
      <c r="Z21" s="132"/>
      <c r="AC21" s="133"/>
      <c r="AE21" s="67" t="s">
        <v>893</v>
      </c>
      <c r="AF21" s="64"/>
      <c r="AG21" s="94">
        <f>AF21*(_xlfn.XLOOKUP(AE21,' DB alimenti principale'!$A:$A,' DB alimenti principale'!$B:$B,"not found",0))</f>
        <v>0</v>
      </c>
      <c r="AH21" s="94">
        <f>AF21*(_xlfn.XLOOKUP(AE21,' DB alimenti principale'!$A:$A,' DB alimenti principale'!$D:$D,"not found",0))</f>
        <v>0</v>
      </c>
      <c r="AI21" s="95"/>
      <c r="AJ21" s="94">
        <f>AF21*(_xlfn.XLOOKUP(AE21,' DB alimenti principale'!$A:$A,' DB alimenti principale'!$F:$F,"not found",0))</f>
        <v>0</v>
      </c>
      <c r="AK21" s="97"/>
      <c r="AL21" s="94">
        <f>AF21*(_xlfn.XLOOKUP(AE21,' DB alimenti principale'!$A:$A,' DB alimenti principale'!$E:$E,"not found",0))</f>
        <v>0</v>
      </c>
      <c r="AM21" s="127"/>
      <c r="AN21" s="132"/>
      <c r="AQ21" s="133"/>
      <c r="AS21" s="67" t="s">
        <v>893</v>
      </c>
      <c r="AT21" s="64"/>
      <c r="AU21" s="94">
        <f>AT21*(_xlfn.XLOOKUP(AS21,' DB alimenti principale'!$A:$A,' DB alimenti principale'!$B:$B,"not found",0))</f>
        <v>0</v>
      </c>
      <c r="AV21" s="94">
        <f>AT21*(_xlfn.XLOOKUP(AS21,' DB alimenti principale'!$A:$A,' DB alimenti principale'!$D:$D,"not found",0))</f>
        <v>0</v>
      </c>
      <c r="AW21" s="95"/>
      <c r="AX21" s="94">
        <f>AT21*(_xlfn.XLOOKUP(AS21,' DB alimenti principale'!$A:$A,' DB alimenti principale'!$F:$F,"not found",0))</f>
        <v>0</v>
      </c>
      <c r="AY21" s="97"/>
      <c r="AZ21" s="94">
        <f>AT21*(_xlfn.XLOOKUP(AS21,' DB alimenti principale'!$A:$A,' DB alimenti principale'!$E:$E,"not found",0))</f>
        <v>0</v>
      </c>
      <c r="BA21" s="127"/>
      <c r="BB21" s="132"/>
      <c r="BE21" s="133"/>
      <c r="BG21" s="67" t="s">
        <v>893</v>
      </c>
      <c r="BH21" s="64"/>
      <c r="BI21" s="94">
        <f>BH21*(_xlfn.XLOOKUP(BG21,' DB alimenti principale'!$A:$A,' DB alimenti principale'!$B:$B,"not found",0))</f>
        <v>0</v>
      </c>
      <c r="BJ21" s="94">
        <f>BH21*(_xlfn.XLOOKUP(BG21,' DB alimenti principale'!$A:$A,' DB alimenti principale'!$D:$D,"not found",0))</f>
        <v>0</v>
      </c>
      <c r="BK21" s="95"/>
      <c r="BL21" s="94">
        <f>BH21*(_xlfn.XLOOKUP(BG21,' DB alimenti principale'!$A:$A,' DB alimenti principale'!$F:$F,"not found",0))</f>
        <v>0</v>
      </c>
      <c r="BM21" s="97"/>
      <c r="BN21" s="94">
        <f>BH21*(_xlfn.XLOOKUP(BG21,' DB alimenti principale'!$A:$A,' DB alimenti principale'!$E:$E,"not found",0))</f>
        <v>0</v>
      </c>
      <c r="BO21" s="127"/>
      <c r="BP21" s="132"/>
      <c r="BS21" s="133"/>
      <c r="BU21" s="67" t="s">
        <v>893</v>
      </c>
      <c r="BV21" s="64"/>
      <c r="BW21" s="94">
        <f>BV21*(_xlfn.XLOOKUP(BU21,' DB alimenti principale'!$A:$A,' DB alimenti principale'!$B:$B,"not found",0))</f>
        <v>0</v>
      </c>
      <c r="BX21" s="94">
        <f>BV21*(_xlfn.XLOOKUP(BU21,' DB alimenti principale'!$A:$A,' DB alimenti principale'!$D:$D,"not found",0))</f>
        <v>0</v>
      </c>
      <c r="BY21" s="95"/>
      <c r="BZ21" s="94">
        <f>BV21*(_xlfn.XLOOKUP(BU21,' DB alimenti principale'!$A:$A,' DB alimenti principale'!$F:$F,"not found",0))</f>
        <v>0</v>
      </c>
      <c r="CA21" s="97"/>
      <c r="CB21" s="94">
        <f>BV21*(_xlfn.XLOOKUP(BU21,' DB alimenti principale'!$A:$A,' DB alimenti principale'!$E:$E,"not found",0))</f>
        <v>0</v>
      </c>
      <c r="CC21" s="127"/>
      <c r="CD21" s="132"/>
      <c r="CG21" s="133"/>
      <c r="CI21" s="67" t="s">
        <v>893</v>
      </c>
      <c r="CJ21" s="64"/>
      <c r="CK21" s="94">
        <f>CJ21*(_xlfn.XLOOKUP(CI21,' DB alimenti principale'!$A:$A,' DB alimenti principale'!$B:$B,"not found",0))</f>
        <v>0</v>
      </c>
      <c r="CL21" s="94">
        <f>CJ21*(_xlfn.XLOOKUP(CI21,' DB alimenti principale'!$A:$A,' DB alimenti principale'!$D:$D,"not found",0))</f>
        <v>0</v>
      </c>
      <c r="CM21" s="95"/>
      <c r="CN21" s="94">
        <f>CJ21*(_xlfn.XLOOKUP(CI21,' DB alimenti principale'!$A:$A,' DB alimenti principale'!$F:$F,"not found",0))</f>
        <v>0</v>
      </c>
      <c r="CO21" s="97"/>
      <c r="CP21" s="94">
        <f>CJ21*(_xlfn.XLOOKUP(CI21,' DB alimenti principale'!$A:$A,' DB alimenti principale'!$E:$E,"not found",0))</f>
        <v>0</v>
      </c>
      <c r="CQ21" s="127"/>
      <c r="CR21" s="132"/>
      <c r="CU21" s="133"/>
    </row>
    <row r="22" spans="3:99" ht="17.100000000000001" customHeight="1" thickBot="1" x14ac:dyDescent="0.3">
      <c r="C22" s="121" t="s">
        <v>891</v>
      </c>
      <c r="D22" s="93"/>
      <c r="E22" s="93">
        <f>SUM(E12:E21)</f>
        <v>392.8</v>
      </c>
      <c r="F22" s="93">
        <f>SUM(F12:F21)</f>
        <v>21.82</v>
      </c>
      <c r="G22" s="125">
        <f>F22/$F$91</f>
        <v>0.14061543418720798</v>
      </c>
      <c r="H22" s="93">
        <f>SUM(H12:H21)</f>
        <v>74.86</v>
      </c>
      <c r="I22" s="126">
        <f>H22/$H$91</f>
        <v>0.13210743655807713</v>
      </c>
      <c r="J22" s="93">
        <f>SUM(J12:J21)</f>
        <v>2.8</v>
      </c>
      <c r="K22" s="128">
        <f>J22/$J$91</f>
        <v>3.8955437761731847E-2</v>
      </c>
      <c r="L22" s="134"/>
      <c r="M22" s="135"/>
      <c r="N22" s="135"/>
      <c r="O22" s="136"/>
      <c r="Q22" s="121" t="s">
        <v>891</v>
      </c>
      <c r="R22" s="93"/>
      <c r="S22" s="93">
        <f>SUM(S12:S21)</f>
        <v>392.8</v>
      </c>
      <c r="T22" s="93">
        <f>SUM(T12:T21)</f>
        <v>21.82</v>
      </c>
      <c r="U22" s="125">
        <f>T22/$F$91</f>
        <v>0.14061543418720798</v>
      </c>
      <c r="V22" s="93">
        <f>SUM(V12:V21)</f>
        <v>74.86</v>
      </c>
      <c r="W22" s="126">
        <f>V22/$H$91</f>
        <v>0.13210743655807713</v>
      </c>
      <c r="X22" s="93">
        <f>SUM(X12:X21)</f>
        <v>2.8</v>
      </c>
      <c r="Y22" s="128">
        <f>X22/$J$91</f>
        <v>3.8955437761731847E-2</v>
      </c>
      <c r="Z22" s="134"/>
      <c r="AA22" s="135"/>
      <c r="AB22" s="135"/>
      <c r="AC22" s="136"/>
      <c r="AE22" s="121" t="s">
        <v>891</v>
      </c>
      <c r="AF22" s="93"/>
      <c r="AG22" s="93">
        <f>SUM(AG12:AG21)</f>
        <v>388.55</v>
      </c>
      <c r="AH22" s="93">
        <f>SUM(AH12:AH21)</f>
        <v>20.785</v>
      </c>
      <c r="AI22" s="125">
        <f>AH22/$F$91</f>
        <v>0.13394554535202191</v>
      </c>
      <c r="AJ22" s="93">
        <f>SUM(AJ12:AJ21)</f>
        <v>64.789999999999992</v>
      </c>
      <c r="AK22" s="126">
        <f>AJ22/$H$91</f>
        <v>0.11433663925457943</v>
      </c>
      <c r="AL22" s="93">
        <f>SUM(AL12:AL21)</f>
        <v>6.625</v>
      </c>
      <c r="AM22" s="128">
        <f>AL22/$J$91</f>
        <v>9.2171348275526255E-2</v>
      </c>
      <c r="AN22" s="134"/>
      <c r="AO22" s="135"/>
      <c r="AP22" s="135"/>
      <c r="AQ22" s="136"/>
      <c r="AS22" s="121" t="s">
        <v>891</v>
      </c>
      <c r="AT22" s="93"/>
      <c r="AU22" s="93">
        <f>SUM(AU12:AU21)</f>
        <v>392.8</v>
      </c>
      <c r="AV22" s="93">
        <f>SUM(AV12:AV21)</f>
        <v>21.82</v>
      </c>
      <c r="AW22" s="125">
        <f>AV22/$F$91</f>
        <v>0.14061543418720798</v>
      </c>
      <c r="AX22" s="93">
        <f>SUM(AX12:AX21)</f>
        <v>74.86</v>
      </c>
      <c r="AY22" s="126">
        <f>AX22/$H$91</f>
        <v>0.13210743655807713</v>
      </c>
      <c r="AZ22" s="93">
        <f>SUM(AZ12:AZ21)</f>
        <v>2.8</v>
      </c>
      <c r="BA22" s="128">
        <f>AZ22/$J$91</f>
        <v>3.8955437761731847E-2</v>
      </c>
      <c r="BB22" s="134"/>
      <c r="BC22" s="135"/>
      <c r="BD22" s="135"/>
      <c r="BE22" s="136"/>
      <c r="BG22" s="121" t="s">
        <v>891</v>
      </c>
      <c r="BH22" s="93"/>
      <c r="BI22" s="93">
        <f>SUM(BI12:BI21)</f>
        <v>392.8</v>
      </c>
      <c r="BJ22" s="93">
        <f>SUM(BJ12:BJ21)</f>
        <v>21.82</v>
      </c>
      <c r="BK22" s="125">
        <f>BJ22/$F$91</f>
        <v>0.14061543418720798</v>
      </c>
      <c r="BL22" s="93">
        <f>SUM(BL12:BL21)</f>
        <v>74.86</v>
      </c>
      <c r="BM22" s="126">
        <f>BL22/$H$91</f>
        <v>0.13210743655807713</v>
      </c>
      <c r="BN22" s="93">
        <f>SUM(BN12:BN21)</f>
        <v>2.8</v>
      </c>
      <c r="BO22" s="128">
        <f>BN22/$J$91</f>
        <v>3.8955437761731847E-2</v>
      </c>
      <c r="BP22" s="134"/>
      <c r="BQ22" s="135"/>
      <c r="BR22" s="135"/>
      <c r="BS22" s="136"/>
      <c r="BU22" s="121" t="s">
        <v>891</v>
      </c>
      <c r="BV22" s="93"/>
      <c r="BW22" s="93">
        <f>SUM(BW12:BW21)</f>
        <v>392.8</v>
      </c>
      <c r="BX22" s="93">
        <f>SUM(BX12:BX21)</f>
        <v>21.82</v>
      </c>
      <c r="BY22" s="125">
        <f>BX22/$F$91</f>
        <v>0.14061543418720798</v>
      </c>
      <c r="BZ22" s="93">
        <f>SUM(BZ12:BZ21)</f>
        <v>74.86</v>
      </c>
      <c r="CA22" s="126">
        <f>BZ22/$H$91</f>
        <v>0.13210743655807713</v>
      </c>
      <c r="CB22" s="93">
        <f>SUM(CB12:CB21)</f>
        <v>2.8</v>
      </c>
      <c r="CC22" s="128">
        <f>CB22/$J$91</f>
        <v>3.8955437761731847E-2</v>
      </c>
      <c r="CD22" s="134"/>
      <c r="CE22" s="135"/>
      <c r="CF22" s="135"/>
      <c r="CG22" s="136"/>
      <c r="CI22" s="121" t="s">
        <v>891</v>
      </c>
      <c r="CJ22" s="93"/>
      <c r="CK22" s="93">
        <f>SUM(CK12:CK21)</f>
        <v>388.55</v>
      </c>
      <c r="CL22" s="93">
        <f>SUM(CL12:CL21)</f>
        <v>20.785</v>
      </c>
      <c r="CM22" s="125">
        <f>CL22/$F$91</f>
        <v>0.13394554535202191</v>
      </c>
      <c r="CN22" s="93">
        <f>SUM(CN12:CN21)</f>
        <v>64.789999999999992</v>
      </c>
      <c r="CO22" s="126">
        <f>CN22/$H$91</f>
        <v>0.11433663925457943</v>
      </c>
      <c r="CP22" s="93">
        <f>SUM(CP12:CP21)</f>
        <v>6.625</v>
      </c>
      <c r="CQ22" s="128">
        <f>CP22/$J$91</f>
        <v>9.2171348275526255E-2</v>
      </c>
      <c r="CR22" s="134"/>
      <c r="CS22" s="135"/>
      <c r="CT22" s="135"/>
      <c r="CU22" s="136"/>
    </row>
    <row r="23" spans="3:99" ht="21.95" customHeight="1" x14ac:dyDescent="0.35">
      <c r="C23" s="670"/>
      <c r="D23" s="671"/>
      <c r="E23" s="671"/>
      <c r="F23" s="671"/>
      <c r="G23" s="671"/>
      <c r="H23" s="671"/>
      <c r="I23" s="671"/>
      <c r="J23" s="671"/>
      <c r="K23" s="672"/>
      <c r="L23" s="129"/>
      <c r="M23" s="130"/>
      <c r="N23" s="130"/>
      <c r="O23" s="131"/>
      <c r="Q23" s="670"/>
      <c r="R23" s="671"/>
      <c r="S23" s="671"/>
      <c r="T23" s="671"/>
      <c r="U23" s="671"/>
      <c r="V23" s="671"/>
      <c r="W23" s="671"/>
      <c r="X23" s="671"/>
      <c r="Y23" s="672"/>
      <c r="Z23" s="129"/>
      <c r="AA23" s="130"/>
      <c r="AB23" s="130"/>
      <c r="AC23" s="131"/>
      <c r="AE23" s="670"/>
      <c r="AF23" s="671"/>
      <c r="AG23" s="671"/>
      <c r="AH23" s="671"/>
      <c r="AI23" s="671"/>
      <c r="AJ23" s="671"/>
      <c r="AK23" s="671"/>
      <c r="AL23" s="671"/>
      <c r="AM23" s="672"/>
      <c r="AN23" s="129"/>
      <c r="AO23" s="130"/>
      <c r="AP23" s="130"/>
      <c r="AQ23" s="131"/>
      <c r="AS23" s="670"/>
      <c r="AT23" s="671"/>
      <c r="AU23" s="671"/>
      <c r="AV23" s="671"/>
      <c r="AW23" s="671"/>
      <c r="AX23" s="671"/>
      <c r="AY23" s="671"/>
      <c r="AZ23" s="671"/>
      <c r="BA23" s="672"/>
      <c r="BB23" s="129"/>
      <c r="BC23" s="130"/>
      <c r="BD23" s="130"/>
      <c r="BE23" s="131"/>
      <c r="BG23" s="670"/>
      <c r="BH23" s="671"/>
      <c r="BI23" s="671"/>
      <c r="BJ23" s="671"/>
      <c r="BK23" s="671"/>
      <c r="BL23" s="671"/>
      <c r="BM23" s="671"/>
      <c r="BN23" s="671"/>
      <c r="BO23" s="672"/>
      <c r="BP23" s="129"/>
      <c r="BQ23" s="130"/>
      <c r="BR23" s="130"/>
      <c r="BS23" s="131"/>
      <c r="BU23" s="670"/>
      <c r="BV23" s="671"/>
      <c r="BW23" s="671"/>
      <c r="BX23" s="671"/>
      <c r="BY23" s="671"/>
      <c r="BZ23" s="671"/>
      <c r="CA23" s="671"/>
      <c r="CB23" s="671"/>
      <c r="CC23" s="672"/>
      <c r="CD23" s="129"/>
      <c r="CE23" s="130"/>
      <c r="CF23" s="130"/>
      <c r="CG23" s="131"/>
      <c r="CI23" s="670"/>
      <c r="CJ23" s="671"/>
      <c r="CK23" s="671"/>
      <c r="CL23" s="671"/>
      <c r="CM23" s="671"/>
      <c r="CN23" s="671"/>
      <c r="CO23" s="671"/>
      <c r="CP23" s="671"/>
      <c r="CQ23" s="672"/>
      <c r="CR23" s="129"/>
      <c r="CS23" s="130"/>
      <c r="CT23" s="130"/>
      <c r="CU23" s="131"/>
    </row>
    <row r="24" spans="3:99" ht="17.100000000000001" customHeight="1" x14ac:dyDescent="0.25">
      <c r="C24" s="687" t="s">
        <v>886</v>
      </c>
      <c r="D24" s="688"/>
      <c r="E24" s="688"/>
      <c r="F24" s="688"/>
      <c r="G24" s="688"/>
      <c r="H24" s="688"/>
      <c r="I24" s="688"/>
      <c r="J24" s="688"/>
      <c r="K24" s="689"/>
      <c r="L24" s="132"/>
      <c r="O24" s="133"/>
      <c r="Q24" s="687" t="s">
        <v>886</v>
      </c>
      <c r="R24" s="688"/>
      <c r="S24" s="688"/>
      <c r="T24" s="688"/>
      <c r="U24" s="688"/>
      <c r="V24" s="688"/>
      <c r="W24" s="688"/>
      <c r="X24" s="688"/>
      <c r="Y24" s="689"/>
      <c r="Z24" s="132"/>
      <c r="AC24" s="133"/>
      <c r="AE24" s="687" t="s">
        <v>886</v>
      </c>
      <c r="AF24" s="688"/>
      <c r="AG24" s="688"/>
      <c r="AH24" s="688"/>
      <c r="AI24" s="688"/>
      <c r="AJ24" s="688"/>
      <c r="AK24" s="688"/>
      <c r="AL24" s="688"/>
      <c r="AM24" s="689"/>
      <c r="AN24" s="132"/>
      <c r="AQ24" s="133"/>
      <c r="AS24" s="687" t="s">
        <v>886</v>
      </c>
      <c r="AT24" s="688"/>
      <c r="AU24" s="688"/>
      <c r="AV24" s="688"/>
      <c r="AW24" s="688"/>
      <c r="AX24" s="688"/>
      <c r="AY24" s="688"/>
      <c r="AZ24" s="688"/>
      <c r="BA24" s="689"/>
      <c r="BB24" s="132"/>
      <c r="BE24" s="133"/>
      <c r="BG24" s="687" t="s">
        <v>886</v>
      </c>
      <c r="BH24" s="688"/>
      <c r="BI24" s="688"/>
      <c r="BJ24" s="688"/>
      <c r="BK24" s="688"/>
      <c r="BL24" s="688"/>
      <c r="BM24" s="688"/>
      <c r="BN24" s="688"/>
      <c r="BO24" s="689"/>
      <c r="BP24" s="132"/>
      <c r="BS24" s="133"/>
      <c r="BU24" s="687" t="s">
        <v>886</v>
      </c>
      <c r="BV24" s="688"/>
      <c r="BW24" s="688"/>
      <c r="BX24" s="688"/>
      <c r="BY24" s="688"/>
      <c r="BZ24" s="688"/>
      <c r="CA24" s="688"/>
      <c r="CB24" s="688"/>
      <c r="CC24" s="689"/>
      <c r="CD24" s="132"/>
      <c r="CG24" s="133"/>
      <c r="CI24" s="687" t="s">
        <v>886</v>
      </c>
      <c r="CJ24" s="688"/>
      <c r="CK24" s="688"/>
      <c r="CL24" s="688"/>
      <c r="CM24" s="688"/>
      <c r="CN24" s="688"/>
      <c r="CO24" s="688"/>
      <c r="CP24" s="688"/>
      <c r="CQ24" s="689"/>
      <c r="CR24" s="132"/>
      <c r="CU24" s="133"/>
    </row>
    <row r="25" spans="3:99" ht="15.95" customHeight="1" x14ac:dyDescent="0.25">
      <c r="C25" s="120" t="s">
        <v>47</v>
      </c>
      <c r="D25" s="117" t="s">
        <v>892</v>
      </c>
      <c r="E25" s="118" t="s">
        <v>888</v>
      </c>
      <c r="F25" s="95" t="s">
        <v>872</v>
      </c>
      <c r="G25" s="95" t="s">
        <v>1741</v>
      </c>
      <c r="H25" s="97" t="s">
        <v>890</v>
      </c>
      <c r="I25" s="97" t="s">
        <v>1743</v>
      </c>
      <c r="J25" s="119" t="s">
        <v>889</v>
      </c>
      <c r="K25" s="127" t="s">
        <v>1742</v>
      </c>
      <c r="L25" s="132"/>
      <c r="O25" s="133"/>
      <c r="Q25" s="120" t="s">
        <v>47</v>
      </c>
      <c r="R25" s="117" t="s">
        <v>892</v>
      </c>
      <c r="S25" s="118" t="s">
        <v>888</v>
      </c>
      <c r="T25" s="95" t="s">
        <v>872</v>
      </c>
      <c r="U25" s="95" t="s">
        <v>1741</v>
      </c>
      <c r="V25" s="97" t="s">
        <v>890</v>
      </c>
      <c r="W25" s="97" t="s">
        <v>1743</v>
      </c>
      <c r="X25" s="119" t="s">
        <v>889</v>
      </c>
      <c r="Y25" s="127" t="s">
        <v>1742</v>
      </c>
      <c r="Z25" s="132"/>
      <c r="AC25" s="133"/>
      <c r="AE25" s="120" t="s">
        <v>47</v>
      </c>
      <c r="AF25" s="117" t="s">
        <v>892</v>
      </c>
      <c r="AG25" s="118" t="s">
        <v>888</v>
      </c>
      <c r="AH25" s="95" t="s">
        <v>872</v>
      </c>
      <c r="AI25" s="95" t="s">
        <v>1741</v>
      </c>
      <c r="AJ25" s="97" t="s">
        <v>890</v>
      </c>
      <c r="AK25" s="97" t="s">
        <v>1743</v>
      </c>
      <c r="AL25" s="119" t="s">
        <v>889</v>
      </c>
      <c r="AM25" s="127" t="s">
        <v>1742</v>
      </c>
      <c r="AN25" s="132"/>
      <c r="AQ25" s="133"/>
      <c r="AS25" s="120" t="s">
        <v>47</v>
      </c>
      <c r="AT25" s="117" t="s">
        <v>892</v>
      </c>
      <c r="AU25" s="118" t="s">
        <v>888</v>
      </c>
      <c r="AV25" s="95" t="s">
        <v>872</v>
      </c>
      <c r="AW25" s="95" t="s">
        <v>1741</v>
      </c>
      <c r="AX25" s="97" t="s">
        <v>890</v>
      </c>
      <c r="AY25" s="97" t="s">
        <v>1743</v>
      </c>
      <c r="AZ25" s="119" t="s">
        <v>889</v>
      </c>
      <c r="BA25" s="127" t="s">
        <v>1742</v>
      </c>
      <c r="BB25" s="132"/>
      <c r="BE25" s="133"/>
      <c r="BG25" s="120" t="s">
        <v>47</v>
      </c>
      <c r="BH25" s="117" t="s">
        <v>892</v>
      </c>
      <c r="BI25" s="118" t="s">
        <v>888</v>
      </c>
      <c r="BJ25" s="95" t="s">
        <v>872</v>
      </c>
      <c r="BK25" s="95" t="s">
        <v>1741</v>
      </c>
      <c r="BL25" s="97" t="s">
        <v>890</v>
      </c>
      <c r="BM25" s="97" t="s">
        <v>1743</v>
      </c>
      <c r="BN25" s="119" t="s">
        <v>889</v>
      </c>
      <c r="BO25" s="127" t="s">
        <v>1742</v>
      </c>
      <c r="BP25" s="132"/>
      <c r="BS25" s="133"/>
      <c r="BU25" s="120" t="s">
        <v>47</v>
      </c>
      <c r="BV25" s="117" t="s">
        <v>892</v>
      </c>
      <c r="BW25" s="118" t="s">
        <v>888</v>
      </c>
      <c r="BX25" s="95" t="s">
        <v>872</v>
      </c>
      <c r="BY25" s="95" t="s">
        <v>1741</v>
      </c>
      <c r="BZ25" s="97" t="s">
        <v>890</v>
      </c>
      <c r="CA25" s="97" t="s">
        <v>1743</v>
      </c>
      <c r="CB25" s="119" t="s">
        <v>889</v>
      </c>
      <c r="CC25" s="127" t="s">
        <v>1742</v>
      </c>
      <c r="CD25" s="132"/>
      <c r="CG25" s="133"/>
      <c r="CI25" s="120" t="s">
        <v>47</v>
      </c>
      <c r="CJ25" s="117" t="s">
        <v>892</v>
      </c>
      <c r="CK25" s="118" t="s">
        <v>888</v>
      </c>
      <c r="CL25" s="95" t="s">
        <v>872</v>
      </c>
      <c r="CM25" s="95" t="s">
        <v>1741</v>
      </c>
      <c r="CN25" s="97" t="s">
        <v>890</v>
      </c>
      <c r="CO25" s="97" t="s">
        <v>1743</v>
      </c>
      <c r="CP25" s="119" t="s">
        <v>889</v>
      </c>
      <c r="CQ25" s="127" t="s">
        <v>1742</v>
      </c>
      <c r="CR25" s="132"/>
      <c r="CU25" s="133"/>
    </row>
    <row r="26" spans="3:99" ht="15.95" customHeight="1" x14ac:dyDescent="0.25">
      <c r="C26" s="67" t="s">
        <v>1198</v>
      </c>
      <c r="D26" s="64">
        <v>0.1</v>
      </c>
      <c r="E26" s="94">
        <f>D26*(_xlfn.XLOOKUP(C26,' DB alimenti principale'!A:A,' DB alimenti principale'!B:B,"not found",0))</f>
        <v>62.1</v>
      </c>
      <c r="F26" s="94">
        <f>D26*(_xlfn.XLOOKUP(C26,' DB alimenti principale'!A:A,' DB alimenti principale'!D:D,"not found",0))</f>
        <v>2.4500000000000002</v>
      </c>
      <c r="G26" s="95"/>
      <c r="H26" s="94">
        <f>D26*(_xlfn.XLOOKUP(C26,' DB alimenti principale'!A:A,' DB alimenti principale'!F:F,"not found",0))</f>
        <v>0.48</v>
      </c>
      <c r="I26" s="97"/>
      <c r="J26" s="94">
        <f>D26*(_xlfn.XLOOKUP(C26,' DB alimenti principale'!A:A,' DB alimenti principale'!E:E,"not found",0))</f>
        <v>5.33</v>
      </c>
      <c r="K26" s="127"/>
      <c r="L26" s="132"/>
      <c r="O26" s="133"/>
      <c r="Q26" s="67" t="s">
        <v>1198</v>
      </c>
      <c r="R26" s="64">
        <v>0.1</v>
      </c>
      <c r="S26" s="94">
        <f>R26*(_xlfn.XLOOKUP(Q26,' DB alimenti principale'!$A:$A,' DB alimenti principale'!$B:$B,"not found",0))</f>
        <v>62.1</v>
      </c>
      <c r="T26" s="94">
        <f>R26*(_xlfn.XLOOKUP(Q26,' DB alimenti principale'!$A:$A,' DB alimenti principale'!$D:$D,"not found",0))</f>
        <v>2.4500000000000002</v>
      </c>
      <c r="U26" s="95"/>
      <c r="V26" s="94">
        <f>R26*(_xlfn.XLOOKUP(Q26,' DB alimenti principale'!$A:$A,' DB alimenti principale'!$F:$F,"not found",0))</f>
        <v>0.48</v>
      </c>
      <c r="W26" s="97"/>
      <c r="X26" s="94">
        <f>R26*(_xlfn.XLOOKUP(Q26,' DB alimenti principale'!$A:$A,' DB alimenti principale'!$E:$E,"not found",0))</f>
        <v>5.33</v>
      </c>
      <c r="Y26" s="127"/>
      <c r="Z26" s="132"/>
      <c r="AC26" s="133"/>
      <c r="AE26" s="67" t="s">
        <v>1198</v>
      </c>
      <c r="AF26" s="64">
        <v>0.1</v>
      </c>
      <c r="AG26" s="94">
        <f>AF26*(_xlfn.XLOOKUP(AE26,' DB alimenti principale'!$A:$A,' DB alimenti principale'!$B:$B,"not found",0))</f>
        <v>62.1</v>
      </c>
      <c r="AH26" s="94">
        <f>AF26*(_xlfn.XLOOKUP(AE26,' DB alimenti principale'!$A:$A,' DB alimenti principale'!$D:$D,"not found",0))</f>
        <v>2.4500000000000002</v>
      </c>
      <c r="AI26" s="95"/>
      <c r="AJ26" s="94">
        <f>AF26*(_xlfn.XLOOKUP(AE26,' DB alimenti principale'!$A:$A,' DB alimenti principale'!$F:$F,"not found",0))</f>
        <v>0.48</v>
      </c>
      <c r="AK26" s="97"/>
      <c r="AL26" s="94">
        <f>AF26*(_xlfn.XLOOKUP(AE26,' DB alimenti principale'!$A:$A,' DB alimenti principale'!$E:$E,"not found",0))</f>
        <v>5.33</v>
      </c>
      <c r="AM26" s="127"/>
      <c r="AN26" s="132"/>
      <c r="AQ26" s="133"/>
      <c r="AS26" s="67" t="s">
        <v>1198</v>
      </c>
      <c r="AT26" s="64">
        <v>0.1</v>
      </c>
      <c r="AU26" s="94">
        <f>AT26*(_xlfn.XLOOKUP(AS26,' DB alimenti principale'!$A:$A,' DB alimenti principale'!$B:$B,"not found",0))</f>
        <v>62.1</v>
      </c>
      <c r="AV26" s="94">
        <f>AT26*(_xlfn.XLOOKUP(AS26,' DB alimenti principale'!$A:$A,' DB alimenti principale'!$D:$D,"not found",0))</f>
        <v>2.4500000000000002</v>
      </c>
      <c r="AW26" s="95"/>
      <c r="AX26" s="94">
        <f>AT26*(_xlfn.XLOOKUP(AS26,' DB alimenti principale'!$A:$A,' DB alimenti principale'!$F:$F,"not found",0))</f>
        <v>0.48</v>
      </c>
      <c r="AY26" s="97"/>
      <c r="AZ26" s="94">
        <f>AT26*(_xlfn.XLOOKUP(AS26,' DB alimenti principale'!$A:$A,' DB alimenti principale'!$E:$E,"not found",0))</f>
        <v>5.33</v>
      </c>
      <c r="BA26" s="127"/>
      <c r="BB26" s="132"/>
      <c r="BE26" s="133"/>
      <c r="BG26" s="67" t="s">
        <v>1198</v>
      </c>
      <c r="BH26" s="64">
        <v>0.1</v>
      </c>
      <c r="BI26" s="94">
        <f>BH26*(_xlfn.XLOOKUP(BG26,' DB alimenti principale'!$A:$A,' DB alimenti principale'!$B:$B,"not found",0))</f>
        <v>62.1</v>
      </c>
      <c r="BJ26" s="94">
        <f>BH26*(_xlfn.XLOOKUP(BG26,' DB alimenti principale'!$A:$A,' DB alimenti principale'!$D:$D,"not found",0))</f>
        <v>2.4500000000000002</v>
      </c>
      <c r="BK26" s="95"/>
      <c r="BL26" s="94">
        <f>BH26*(_xlfn.XLOOKUP(BG26,' DB alimenti principale'!$A:$A,' DB alimenti principale'!$F:$F,"not found",0))</f>
        <v>0.48</v>
      </c>
      <c r="BM26" s="97"/>
      <c r="BN26" s="94">
        <f>BH26*(_xlfn.XLOOKUP(BG26,' DB alimenti principale'!$A:$A,' DB alimenti principale'!$E:$E,"not found",0))</f>
        <v>5.33</v>
      </c>
      <c r="BO26" s="127"/>
      <c r="BP26" s="132"/>
      <c r="BS26" s="133"/>
      <c r="BU26" s="67" t="s">
        <v>1198</v>
      </c>
      <c r="BV26" s="64">
        <v>0.1</v>
      </c>
      <c r="BW26" s="94">
        <f>BV26*(_xlfn.XLOOKUP(BU26,' DB alimenti principale'!$A:$A,' DB alimenti principale'!$B:$B,"not found",0))</f>
        <v>62.1</v>
      </c>
      <c r="BX26" s="94">
        <f>BV26*(_xlfn.XLOOKUP(BU26,' DB alimenti principale'!$A:$A,' DB alimenti principale'!$D:$D,"not found",0))</f>
        <v>2.4500000000000002</v>
      </c>
      <c r="BY26" s="95"/>
      <c r="BZ26" s="94">
        <f>BV26*(_xlfn.XLOOKUP(BU26,' DB alimenti principale'!$A:$A,' DB alimenti principale'!$F:$F,"not found",0))</f>
        <v>0.48</v>
      </c>
      <c r="CA26" s="97"/>
      <c r="CB26" s="94">
        <f>BV26*(_xlfn.XLOOKUP(BU26,' DB alimenti principale'!$A:$A,' DB alimenti principale'!$E:$E,"not found",0))</f>
        <v>5.33</v>
      </c>
      <c r="CC26" s="127"/>
      <c r="CD26" s="132"/>
      <c r="CG26" s="133"/>
      <c r="CI26" s="67" t="s">
        <v>1198</v>
      </c>
      <c r="CJ26" s="64">
        <v>0.1</v>
      </c>
      <c r="CK26" s="94">
        <f>CJ26*(_xlfn.XLOOKUP(CI26,' DB alimenti principale'!$A:$A,' DB alimenti principale'!$B:$B,"not found",0))</f>
        <v>62.1</v>
      </c>
      <c r="CL26" s="94">
        <f>CJ26*(_xlfn.XLOOKUP(CI26,' DB alimenti principale'!$A:$A,' DB alimenti principale'!$D:$D,"not found",0))</f>
        <v>2.4500000000000002</v>
      </c>
      <c r="CM26" s="95"/>
      <c r="CN26" s="94">
        <f>CJ26*(_xlfn.XLOOKUP(CI26,' DB alimenti principale'!$A:$A,' DB alimenti principale'!$F:$F,"not found",0))</f>
        <v>0.48</v>
      </c>
      <c r="CO26" s="97"/>
      <c r="CP26" s="94">
        <f>CJ26*(_xlfn.XLOOKUP(CI26,' DB alimenti principale'!$A:$A,' DB alimenti principale'!$E:$E,"not found",0))</f>
        <v>5.33</v>
      </c>
      <c r="CQ26" s="127"/>
      <c r="CR26" s="132"/>
      <c r="CU26" s="133"/>
    </row>
    <row r="27" spans="3:99" ht="15.95" customHeight="1" x14ac:dyDescent="0.25">
      <c r="C27" s="67" t="s">
        <v>1278</v>
      </c>
      <c r="D27" s="64">
        <v>1.25</v>
      </c>
      <c r="E27" s="94">
        <f>D27*(_xlfn.XLOOKUP(C27,' DB alimenti principale'!A:A,' DB alimenti principale'!B:B,"not found",0))</f>
        <v>303.75</v>
      </c>
      <c r="F27" s="94">
        <f>D27*(_xlfn.XLOOKUP(C27,' DB alimenti principale'!A:A,' DB alimenti principale'!D:D,"not found",0))</f>
        <v>9.375</v>
      </c>
      <c r="G27" s="95"/>
      <c r="H27" s="94">
        <f>D27*(_xlfn.XLOOKUP(C27,' DB alimenti principale'!A:A,' DB alimenti principale'!F:F,"not found",0))</f>
        <v>67.25</v>
      </c>
      <c r="I27" s="97"/>
      <c r="J27" s="94">
        <f>D27*(_xlfn.XLOOKUP(C27,' DB alimenti principale'!A:A,' DB alimenti principale'!E:E,"not found",0))</f>
        <v>1.625</v>
      </c>
      <c r="K27" s="127"/>
      <c r="L27" s="132"/>
      <c r="O27" s="133"/>
      <c r="Q27" s="67" t="s">
        <v>1278</v>
      </c>
      <c r="R27" s="64">
        <v>1.25</v>
      </c>
      <c r="S27" s="94">
        <f>R27*(_xlfn.XLOOKUP(Q27,' DB alimenti principale'!$A:$A,' DB alimenti principale'!$B:$B,"not found",0))</f>
        <v>303.75</v>
      </c>
      <c r="T27" s="94">
        <f>R27*(_xlfn.XLOOKUP(Q27,' DB alimenti principale'!$A:$A,' DB alimenti principale'!$D:$D,"not found",0))</f>
        <v>9.375</v>
      </c>
      <c r="U27" s="95"/>
      <c r="V27" s="94">
        <f>R27*(_xlfn.XLOOKUP(Q27,' DB alimenti principale'!$A:$A,' DB alimenti principale'!$F:$F,"not found",0))</f>
        <v>67.25</v>
      </c>
      <c r="W27" s="97"/>
      <c r="X27" s="94">
        <f>R27*(_xlfn.XLOOKUP(Q27,' DB alimenti principale'!$A:$A,' DB alimenti principale'!$E:$E,"not found",0))</f>
        <v>1.625</v>
      </c>
      <c r="Y27" s="127"/>
      <c r="Z27" s="132"/>
      <c r="AC27" s="133"/>
      <c r="AE27" s="67" t="s">
        <v>1278</v>
      </c>
      <c r="AF27" s="64">
        <v>1</v>
      </c>
      <c r="AG27" s="94">
        <f>AF27*(_xlfn.XLOOKUP(AE27,' DB alimenti principale'!$A:$A,' DB alimenti principale'!$B:$B,"not found",0))</f>
        <v>243</v>
      </c>
      <c r="AH27" s="94">
        <f>AF27*(_xlfn.XLOOKUP(AE27,' DB alimenti principale'!$A:$A,' DB alimenti principale'!$D:$D,"not found",0))</f>
        <v>7.5</v>
      </c>
      <c r="AI27" s="95"/>
      <c r="AJ27" s="94">
        <f>AF27*(_xlfn.XLOOKUP(AE27,' DB alimenti principale'!$A:$A,' DB alimenti principale'!$F:$F,"not found",0))</f>
        <v>53.8</v>
      </c>
      <c r="AK27" s="97"/>
      <c r="AL27" s="94">
        <f>AF27*(_xlfn.XLOOKUP(AE27,' DB alimenti principale'!$A:$A,' DB alimenti principale'!$E:$E,"not found",0))</f>
        <v>1.3</v>
      </c>
      <c r="AM27" s="127"/>
      <c r="AN27" s="132"/>
      <c r="AQ27" s="133"/>
      <c r="AS27" s="67" t="s">
        <v>1278</v>
      </c>
      <c r="AT27" s="64">
        <v>1.25</v>
      </c>
      <c r="AU27" s="94">
        <f>AT27*(_xlfn.XLOOKUP(AS27,' DB alimenti principale'!$A:$A,' DB alimenti principale'!$B:$B,"not found",0))</f>
        <v>303.75</v>
      </c>
      <c r="AV27" s="94">
        <f>AT27*(_xlfn.XLOOKUP(AS27,' DB alimenti principale'!$A:$A,' DB alimenti principale'!$D:$D,"not found",0))</f>
        <v>9.375</v>
      </c>
      <c r="AW27" s="95"/>
      <c r="AX27" s="94">
        <f>AT27*(_xlfn.XLOOKUP(AS27,' DB alimenti principale'!$A:$A,' DB alimenti principale'!$F:$F,"not found",0))</f>
        <v>67.25</v>
      </c>
      <c r="AY27" s="97"/>
      <c r="AZ27" s="94">
        <f>AT27*(_xlfn.XLOOKUP(AS27,' DB alimenti principale'!$A:$A,' DB alimenti principale'!$E:$E,"not found",0))</f>
        <v>1.625</v>
      </c>
      <c r="BA27" s="127"/>
      <c r="BB27" s="132"/>
      <c r="BE27" s="133"/>
      <c r="BG27" s="67" t="s">
        <v>1278</v>
      </c>
      <c r="BH27" s="64">
        <v>1.25</v>
      </c>
      <c r="BI27" s="94">
        <f>BH27*(_xlfn.XLOOKUP(BG27,' DB alimenti principale'!$A:$A,' DB alimenti principale'!$B:$B,"not found",0))</f>
        <v>303.75</v>
      </c>
      <c r="BJ27" s="94">
        <f>BH27*(_xlfn.XLOOKUP(BG27,' DB alimenti principale'!$A:$A,' DB alimenti principale'!$D:$D,"not found",0))</f>
        <v>9.375</v>
      </c>
      <c r="BK27" s="95"/>
      <c r="BL27" s="94">
        <f>BH27*(_xlfn.XLOOKUP(BG27,' DB alimenti principale'!$A:$A,' DB alimenti principale'!$F:$F,"not found",0))</f>
        <v>67.25</v>
      </c>
      <c r="BM27" s="97"/>
      <c r="BN27" s="94">
        <f>BH27*(_xlfn.XLOOKUP(BG27,' DB alimenti principale'!$A:$A,' DB alimenti principale'!$E:$E,"not found",0))</f>
        <v>1.625</v>
      </c>
      <c r="BO27" s="127"/>
      <c r="BP27" s="132"/>
      <c r="BS27" s="133"/>
      <c r="BU27" s="67" t="s">
        <v>1278</v>
      </c>
      <c r="BV27" s="64">
        <v>1.25</v>
      </c>
      <c r="BW27" s="94">
        <f>BV27*(_xlfn.XLOOKUP(BU27,' DB alimenti principale'!$A:$A,' DB alimenti principale'!$B:$B,"not found",0))</f>
        <v>303.75</v>
      </c>
      <c r="BX27" s="94">
        <f>BV27*(_xlfn.XLOOKUP(BU27,' DB alimenti principale'!$A:$A,' DB alimenti principale'!$D:$D,"not found",0))</f>
        <v>9.375</v>
      </c>
      <c r="BY27" s="95"/>
      <c r="BZ27" s="94">
        <f>BV27*(_xlfn.XLOOKUP(BU27,' DB alimenti principale'!$A:$A,' DB alimenti principale'!$F:$F,"not found",0))</f>
        <v>67.25</v>
      </c>
      <c r="CA27" s="97"/>
      <c r="CB27" s="94">
        <f>BV27*(_xlfn.XLOOKUP(BU27,' DB alimenti principale'!$A:$A,' DB alimenti principale'!$E:$E,"not found",0))</f>
        <v>1.625</v>
      </c>
      <c r="CC27" s="127"/>
      <c r="CD27" s="132"/>
      <c r="CG27" s="133"/>
      <c r="CI27" s="67" t="s">
        <v>1278</v>
      </c>
      <c r="CJ27" s="64">
        <v>1</v>
      </c>
      <c r="CK27" s="94">
        <f>CJ27*(_xlfn.XLOOKUP(CI27,' DB alimenti principale'!$A:$A,' DB alimenti principale'!$B:$B,"not found",0))</f>
        <v>243</v>
      </c>
      <c r="CL27" s="94">
        <f>CJ27*(_xlfn.XLOOKUP(CI27,' DB alimenti principale'!$A:$A,' DB alimenti principale'!$D:$D,"not found",0))</f>
        <v>7.5</v>
      </c>
      <c r="CM27" s="95"/>
      <c r="CN27" s="94">
        <f>CJ27*(_xlfn.XLOOKUP(CI27,' DB alimenti principale'!$A:$A,' DB alimenti principale'!$F:$F,"not found",0))</f>
        <v>53.8</v>
      </c>
      <c r="CO27" s="97"/>
      <c r="CP27" s="94">
        <f>CJ27*(_xlfn.XLOOKUP(CI27,' DB alimenti principale'!$A:$A,' DB alimenti principale'!$E:$E,"not found",0))</f>
        <v>1.3</v>
      </c>
      <c r="CQ27" s="127"/>
      <c r="CR27" s="132"/>
      <c r="CU27" s="133"/>
    </row>
    <row r="28" spans="3:99" ht="15.95" customHeight="1" x14ac:dyDescent="0.25">
      <c r="C28" s="67" t="s">
        <v>1733</v>
      </c>
      <c r="D28" s="64">
        <v>0.5</v>
      </c>
      <c r="E28" s="94">
        <f>D28*(_xlfn.XLOOKUP(C28,' DB alimenti principale'!A:A,' DB alimenti principale'!B:B,"not found",0))</f>
        <v>73.5</v>
      </c>
      <c r="F28" s="94">
        <f>D28*(_xlfn.XLOOKUP(C28,' DB alimenti principale'!A:A,' DB alimenti principale'!D:D,"not found",0))</f>
        <v>14.5</v>
      </c>
      <c r="G28" s="95"/>
      <c r="H28" s="94">
        <f>D28*(_xlfn.XLOOKUP(C28,' DB alimenti principale'!A:A,' DB alimenti principale'!F:F,"not found",0))</f>
        <v>0.5</v>
      </c>
      <c r="I28" s="97"/>
      <c r="J28" s="94">
        <f>D28*(_xlfn.XLOOKUP(C28,' DB alimenti principale'!A:A,' DB alimenti principale'!E:E,"not found",0))</f>
        <v>1.5</v>
      </c>
      <c r="K28" s="127"/>
      <c r="L28" s="132"/>
      <c r="O28" s="133"/>
      <c r="Q28" s="67" t="s">
        <v>1733</v>
      </c>
      <c r="R28" s="64">
        <v>0.5</v>
      </c>
      <c r="S28" s="94">
        <f>R28*(_xlfn.XLOOKUP(Q28,' DB alimenti principale'!$A:$A,' DB alimenti principale'!$B:$B,"not found",0))</f>
        <v>73.5</v>
      </c>
      <c r="T28" s="94">
        <f>R28*(_xlfn.XLOOKUP(Q28,' DB alimenti principale'!$A:$A,' DB alimenti principale'!$D:$D,"not found",0))</f>
        <v>14.5</v>
      </c>
      <c r="U28" s="95"/>
      <c r="V28" s="94">
        <f>R28*(_xlfn.XLOOKUP(Q28,' DB alimenti principale'!$A:$A,' DB alimenti principale'!$F:$F,"not found",0))</f>
        <v>0.5</v>
      </c>
      <c r="W28" s="97"/>
      <c r="X28" s="94">
        <f>R28*(_xlfn.XLOOKUP(Q28,' DB alimenti principale'!$A:$A,' DB alimenti principale'!$E:$E,"not found",0))</f>
        <v>1.5</v>
      </c>
      <c r="Y28" s="127"/>
      <c r="Z28" s="132"/>
      <c r="AC28" s="133"/>
      <c r="AE28" s="67" t="s">
        <v>1733</v>
      </c>
      <c r="AF28" s="64">
        <v>0.5</v>
      </c>
      <c r="AG28" s="94">
        <f>AF28*(_xlfn.XLOOKUP(AE28,' DB alimenti principale'!$A:$A,' DB alimenti principale'!$B:$B,"not found",0))</f>
        <v>73.5</v>
      </c>
      <c r="AH28" s="94">
        <f>AF28*(_xlfn.XLOOKUP(AE28,' DB alimenti principale'!$A:$A,' DB alimenti principale'!$D:$D,"not found",0))</f>
        <v>14.5</v>
      </c>
      <c r="AI28" s="95"/>
      <c r="AJ28" s="94">
        <f>AF28*(_xlfn.XLOOKUP(AE28,' DB alimenti principale'!$A:$A,' DB alimenti principale'!$F:$F,"not found",0))</f>
        <v>0.5</v>
      </c>
      <c r="AK28" s="97"/>
      <c r="AL28" s="94">
        <f>AF28*(_xlfn.XLOOKUP(AE28,' DB alimenti principale'!$A:$A,' DB alimenti principale'!$E:$E,"not found",0))</f>
        <v>1.5</v>
      </c>
      <c r="AM28" s="127"/>
      <c r="AN28" s="132"/>
      <c r="AQ28" s="133"/>
      <c r="AS28" s="67" t="s">
        <v>1733</v>
      </c>
      <c r="AT28" s="64">
        <v>0.5</v>
      </c>
      <c r="AU28" s="94">
        <f>AT28*(_xlfn.XLOOKUP(AS28,' DB alimenti principale'!$A:$A,' DB alimenti principale'!$B:$B,"not found",0))</f>
        <v>73.5</v>
      </c>
      <c r="AV28" s="94">
        <f>AT28*(_xlfn.XLOOKUP(AS28,' DB alimenti principale'!$A:$A,' DB alimenti principale'!$D:$D,"not found",0))</f>
        <v>14.5</v>
      </c>
      <c r="AW28" s="95"/>
      <c r="AX28" s="94">
        <f>AT28*(_xlfn.XLOOKUP(AS28,' DB alimenti principale'!$A:$A,' DB alimenti principale'!$F:$F,"not found",0))</f>
        <v>0.5</v>
      </c>
      <c r="AY28" s="97"/>
      <c r="AZ28" s="94">
        <f>AT28*(_xlfn.XLOOKUP(AS28,' DB alimenti principale'!$A:$A,' DB alimenti principale'!$E:$E,"not found",0))</f>
        <v>1.5</v>
      </c>
      <c r="BA28" s="127"/>
      <c r="BB28" s="132"/>
      <c r="BE28" s="133"/>
      <c r="BG28" s="67" t="s">
        <v>1733</v>
      </c>
      <c r="BH28" s="64">
        <v>0.5</v>
      </c>
      <c r="BI28" s="94">
        <f>BH28*(_xlfn.XLOOKUP(BG28,' DB alimenti principale'!$A:$A,' DB alimenti principale'!$B:$B,"not found",0))</f>
        <v>73.5</v>
      </c>
      <c r="BJ28" s="94">
        <f>BH28*(_xlfn.XLOOKUP(BG28,' DB alimenti principale'!$A:$A,' DB alimenti principale'!$D:$D,"not found",0))</f>
        <v>14.5</v>
      </c>
      <c r="BK28" s="95"/>
      <c r="BL28" s="94">
        <f>BH28*(_xlfn.XLOOKUP(BG28,' DB alimenti principale'!$A:$A,' DB alimenti principale'!$F:$F,"not found",0))</f>
        <v>0.5</v>
      </c>
      <c r="BM28" s="97"/>
      <c r="BN28" s="94">
        <f>BH28*(_xlfn.XLOOKUP(BG28,' DB alimenti principale'!$A:$A,' DB alimenti principale'!$E:$E,"not found",0))</f>
        <v>1.5</v>
      </c>
      <c r="BO28" s="127"/>
      <c r="BP28" s="132"/>
      <c r="BS28" s="133"/>
      <c r="BU28" s="67" t="s">
        <v>1733</v>
      </c>
      <c r="BV28" s="64">
        <v>0.5</v>
      </c>
      <c r="BW28" s="94">
        <f>BV28*(_xlfn.XLOOKUP(BU28,' DB alimenti principale'!$A:$A,' DB alimenti principale'!$B:$B,"not found",0))</f>
        <v>73.5</v>
      </c>
      <c r="BX28" s="94">
        <f>BV28*(_xlfn.XLOOKUP(BU28,' DB alimenti principale'!$A:$A,' DB alimenti principale'!$D:$D,"not found",0))</f>
        <v>14.5</v>
      </c>
      <c r="BY28" s="95"/>
      <c r="BZ28" s="94">
        <f>BV28*(_xlfn.XLOOKUP(BU28,' DB alimenti principale'!$A:$A,' DB alimenti principale'!$F:$F,"not found",0))</f>
        <v>0.5</v>
      </c>
      <c r="CA28" s="97"/>
      <c r="CB28" s="94">
        <f>BV28*(_xlfn.XLOOKUP(BU28,' DB alimenti principale'!$A:$A,' DB alimenti principale'!$E:$E,"not found",0))</f>
        <v>1.5</v>
      </c>
      <c r="CC28" s="127"/>
      <c r="CD28" s="132"/>
      <c r="CG28" s="133"/>
      <c r="CI28" s="67" t="s">
        <v>1733</v>
      </c>
      <c r="CJ28" s="64">
        <v>0.5</v>
      </c>
      <c r="CK28" s="94">
        <f>CJ28*(_xlfn.XLOOKUP(CI28,' DB alimenti principale'!$A:$A,' DB alimenti principale'!$B:$B,"not found",0))</f>
        <v>73.5</v>
      </c>
      <c r="CL28" s="94">
        <f>CJ28*(_xlfn.XLOOKUP(CI28,' DB alimenti principale'!$A:$A,' DB alimenti principale'!$D:$D,"not found",0))</f>
        <v>14.5</v>
      </c>
      <c r="CM28" s="95"/>
      <c r="CN28" s="94">
        <f>CJ28*(_xlfn.XLOOKUP(CI28,' DB alimenti principale'!$A:$A,' DB alimenti principale'!$F:$F,"not found",0))</f>
        <v>0.5</v>
      </c>
      <c r="CO28" s="97"/>
      <c r="CP28" s="94">
        <f>CJ28*(_xlfn.XLOOKUP(CI28,' DB alimenti principale'!$A:$A,' DB alimenti principale'!$E:$E,"not found",0))</f>
        <v>1.5</v>
      </c>
      <c r="CQ28" s="127"/>
      <c r="CR28" s="132"/>
      <c r="CU28" s="133"/>
    </row>
    <row r="29" spans="3:99" ht="15.95" customHeight="1" x14ac:dyDescent="0.25">
      <c r="C29" s="67" t="s">
        <v>893</v>
      </c>
      <c r="D29" s="64"/>
      <c r="E29" s="94">
        <f>D29*(_xlfn.XLOOKUP(C29,' DB alimenti principale'!A:A,' DB alimenti principale'!B:B,"not found",0))</f>
        <v>0</v>
      </c>
      <c r="F29" s="94">
        <f>D29*(_xlfn.XLOOKUP(C29,' DB alimenti principale'!A:A,' DB alimenti principale'!D:D,"not found",0))</f>
        <v>0</v>
      </c>
      <c r="G29" s="95"/>
      <c r="H29" s="94">
        <f>D29*(_xlfn.XLOOKUP(C29,' DB alimenti principale'!A:A,' DB alimenti principale'!F:F,"not found",0))</f>
        <v>0</v>
      </c>
      <c r="I29" s="97"/>
      <c r="J29" s="94">
        <f>D29*(_xlfn.XLOOKUP(C29,' DB alimenti principale'!A:A,' DB alimenti principale'!E:E,"not found",0))</f>
        <v>0</v>
      </c>
      <c r="K29" s="127"/>
      <c r="L29" s="132"/>
      <c r="O29" s="133"/>
      <c r="Q29" s="67" t="s">
        <v>893</v>
      </c>
      <c r="R29" s="64"/>
      <c r="S29" s="94">
        <f>R29*(_xlfn.XLOOKUP(Q29,' DB alimenti principale'!$A:$A,' DB alimenti principale'!$B:$B,"not found",0))</f>
        <v>0</v>
      </c>
      <c r="T29" s="94">
        <f>R29*(_xlfn.XLOOKUP(Q29,' DB alimenti principale'!$A:$A,' DB alimenti principale'!$D:$D,"not found",0))</f>
        <v>0</v>
      </c>
      <c r="U29" s="95"/>
      <c r="V29" s="94">
        <f>R29*(_xlfn.XLOOKUP(Q29,' DB alimenti principale'!$A:$A,' DB alimenti principale'!$F:$F,"not found",0))</f>
        <v>0</v>
      </c>
      <c r="W29" s="97"/>
      <c r="X29" s="94">
        <f>R29*(_xlfn.XLOOKUP(Q29,' DB alimenti principale'!$A:$A,' DB alimenti principale'!$E:$E,"not found",0))</f>
        <v>0</v>
      </c>
      <c r="Y29" s="127"/>
      <c r="Z29" s="132"/>
      <c r="AC29" s="133"/>
      <c r="AE29" s="67" t="s">
        <v>1584</v>
      </c>
      <c r="AF29" s="64">
        <v>0.1</v>
      </c>
      <c r="AG29" s="94">
        <f>AF29*(_xlfn.XLOOKUP(AE29,' DB alimenti principale'!$A:$A,' DB alimenti principale'!$B:$B,"not found",0))</f>
        <v>56.5</v>
      </c>
      <c r="AH29" s="94">
        <f>AF29*(_xlfn.XLOOKUP(AE29,' DB alimenti principale'!$A:$A,' DB alimenti principale'!$D:$D,"not found",0))</f>
        <v>0.84000000000000008</v>
      </c>
      <c r="AI29" s="95"/>
      <c r="AJ29" s="94">
        <f>AF29*(_xlfn.XLOOKUP(AE29,' DB alimenti principale'!$A:$A,' DB alimenti principale'!$F:$F,"not found",0))</f>
        <v>3.38</v>
      </c>
      <c r="AK29" s="97"/>
      <c r="AL29" s="94">
        <f>AF29*(_xlfn.XLOOKUP(AE29,' DB alimenti principale'!$A:$A,' DB alimenti principale'!$E:$E,"not found",0))</f>
        <v>4.1500000000000004</v>
      </c>
      <c r="AM29" s="127"/>
      <c r="AN29" s="132"/>
      <c r="AQ29" s="133"/>
      <c r="AS29" s="67" t="s">
        <v>893</v>
      </c>
      <c r="AT29" s="64"/>
      <c r="AU29" s="94">
        <f>AT29*(_xlfn.XLOOKUP(AS29,' DB alimenti principale'!$A:$A,' DB alimenti principale'!$B:$B,"not found",0))</f>
        <v>0</v>
      </c>
      <c r="AV29" s="94">
        <f>AT29*(_xlfn.XLOOKUP(AS29,' DB alimenti principale'!$A:$A,' DB alimenti principale'!$D:$D,"not found",0))</f>
        <v>0</v>
      </c>
      <c r="AW29" s="95"/>
      <c r="AX29" s="94">
        <f>AT29*(_xlfn.XLOOKUP(AS29,' DB alimenti principale'!$A:$A,' DB alimenti principale'!$F:$F,"not found",0))</f>
        <v>0</v>
      </c>
      <c r="AY29" s="97"/>
      <c r="AZ29" s="94">
        <f>AT29*(_xlfn.XLOOKUP(AS29,' DB alimenti principale'!$A:$A,' DB alimenti principale'!$E:$E,"not found",0))</f>
        <v>0</v>
      </c>
      <c r="BA29" s="127"/>
      <c r="BB29" s="132"/>
      <c r="BE29" s="133"/>
      <c r="BG29" s="67" t="s">
        <v>893</v>
      </c>
      <c r="BH29" s="64"/>
      <c r="BI29" s="94">
        <f>BH29*(_xlfn.XLOOKUP(BG29,' DB alimenti principale'!$A:$A,' DB alimenti principale'!$B:$B,"not found",0))</f>
        <v>0</v>
      </c>
      <c r="BJ29" s="94">
        <f>BH29*(_xlfn.XLOOKUP(BG29,' DB alimenti principale'!$A:$A,' DB alimenti principale'!$D:$D,"not found",0))</f>
        <v>0</v>
      </c>
      <c r="BK29" s="95"/>
      <c r="BL29" s="94">
        <f>BH29*(_xlfn.XLOOKUP(BG29,' DB alimenti principale'!$A:$A,' DB alimenti principale'!$F:$F,"not found",0))</f>
        <v>0</v>
      </c>
      <c r="BM29" s="97"/>
      <c r="BN29" s="94">
        <f>BH29*(_xlfn.XLOOKUP(BG29,' DB alimenti principale'!$A:$A,' DB alimenti principale'!$E:$E,"not found",0))</f>
        <v>0</v>
      </c>
      <c r="BO29" s="127"/>
      <c r="BP29" s="132"/>
      <c r="BS29" s="133"/>
      <c r="BU29" s="67" t="s">
        <v>893</v>
      </c>
      <c r="BV29" s="64"/>
      <c r="BW29" s="94">
        <f>BV29*(_xlfn.XLOOKUP(BU29,' DB alimenti principale'!$A:$A,' DB alimenti principale'!$B:$B,"not found",0))</f>
        <v>0</v>
      </c>
      <c r="BX29" s="94">
        <f>BV29*(_xlfn.XLOOKUP(BU29,' DB alimenti principale'!$A:$A,' DB alimenti principale'!$D:$D,"not found",0))</f>
        <v>0</v>
      </c>
      <c r="BY29" s="95"/>
      <c r="BZ29" s="94">
        <f>BV29*(_xlfn.XLOOKUP(BU29,' DB alimenti principale'!$A:$A,' DB alimenti principale'!$F:$F,"not found",0))</f>
        <v>0</v>
      </c>
      <c r="CA29" s="97"/>
      <c r="CB29" s="94">
        <f>BV29*(_xlfn.XLOOKUP(BU29,' DB alimenti principale'!$A:$A,' DB alimenti principale'!$E:$E,"not found",0))</f>
        <v>0</v>
      </c>
      <c r="CC29" s="127"/>
      <c r="CD29" s="132"/>
      <c r="CG29" s="133"/>
      <c r="CI29" s="67" t="s">
        <v>1584</v>
      </c>
      <c r="CJ29" s="64">
        <v>0.1</v>
      </c>
      <c r="CK29" s="94">
        <f>CJ29*(_xlfn.XLOOKUP(CI29,' DB alimenti principale'!$A:$A,' DB alimenti principale'!$B:$B,"not found",0))</f>
        <v>56.5</v>
      </c>
      <c r="CL29" s="94">
        <f>CJ29*(_xlfn.XLOOKUP(CI29,' DB alimenti principale'!$A:$A,' DB alimenti principale'!$D:$D,"not found",0))</f>
        <v>0.84000000000000008</v>
      </c>
      <c r="CM29" s="95"/>
      <c r="CN29" s="94">
        <f>CJ29*(_xlfn.XLOOKUP(CI29,' DB alimenti principale'!$A:$A,' DB alimenti principale'!$F:$F,"not found",0))</f>
        <v>3.38</v>
      </c>
      <c r="CO29" s="97"/>
      <c r="CP29" s="94">
        <f>CJ29*(_xlfn.XLOOKUP(CI29,' DB alimenti principale'!$A:$A,' DB alimenti principale'!$E:$E,"not found",0))</f>
        <v>4.1500000000000004</v>
      </c>
      <c r="CQ29" s="127"/>
      <c r="CR29" s="132"/>
      <c r="CU29" s="133"/>
    </row>
    <row r="30" spans="3:99" ht="15.95" customHeight="1" x14ac:dyDescent="0.25">
      <c r="C30" s="67" t="s">
        <v>893</v>
      </c>
      <c r="D30" s="64"/>
      <c r="E30" s="94">
        <f>D30*(_xlfn.XLOOKUP(C30,' DB alimenti principale'!A:A,' DB alimenti principale'!B:B,"not found",0))</f>
        <v>0</v>
      </c>
      <c r="F30" s="94">
        <f>D30*(_xlfn.XLOOKUP(C30,' DB alimenti principale'!A:A,' DB alimenti principale'!D:D,"not found",0))</f>
        <v>0</v>
      </c>
      <c r="G30" s="95"/>
      <c r="H30" s="94">
        <f>D30*(_xlfn.XLOOKUP(C30,' DB alimenti principale'!A:A,' DB alimenti principale'!F:F,"not found",0))</f>
        <v>0</v>
      </c>
      <c r="I30" s="97"/>
      <c r="J30" s="94">
        <f>D30*(_xlfn.XLOOKUP(C30,' DB alimenti principale'!A:A,' DB alimenti principale'!E:E,"not found",0))</f>
        <v>0</v>
      </c>
      <c r="K30" s="127"/>
      <c r="L30" s="132"/>
      <c r="O30" s="133"/>
      <c r="Q30" s="67" t="s">
        <v>893</v>
      </c>
      <c r="R30" s="64"/>
      <c r="S30" s="94">
        <f>R30*(_xlfn.XLOOKUP(Q30,' DB alimenti principale'!$A:$A,' DB alimenti principale'!$B:$B,"not found",0))</f>
        <v>0</v>
      </c>
      <c r="T30" s="94">
        <f>R30*(_xlfn.XLOOKUP(Q30,' DB alimenti principale'!$A:$A,' DB alimenti principale'!$D:$D,"not found",0))</f>
        <v>0</v>
      </c>
      <c r="U30" s="95"/>
      <c r="V30" s="94">
        <f>R30*(_xlfn.XLOOKUP(Q30,' DB alimenti principale'!$A:$A,' DB alimenti principale'!$F:$F,"not found",0))</f>
        <v>0</v>
      </c>
      <c r="W30" s="97"/>
      <c r="X30" s="94">
        <f>R30*(_xlfn.XLOOKUP(Q30,' DB alimenti principale'!$A:$A,' DB alimenti principale'!$E:$E,"not found",0))</f>
        <v>0</v>
      </c>
      <c r="Y30" s="127"/>
      <c r="Z30" s="132"/>
      <c r="AC30" s="133"/>
      <c r="AE30" s="67" t="s">
        <v>893</v>
      </c>
      <c r="AF30" s="64"/>
      <c r="AG30" s="94">
        <f>AF30*(_xlfn.XLOOKUP(AE30,' DB alimenti principale'!$A:$A,' DB alimenti principale'!$B:$B,"not found",0))</f>
        <v>0</v>
      </c>
      <c r="AH30" s="94">
        <f>AF30*(_xlfn.XLOOKUP(AE30,' DB alimenti principale'!$A:$A,' DB alimenti principale'!$D:$D,"not found",0))</f>
        <v>0</v>
      </c>
      <c r="AI30" s="95"/>
      <c r="AJ30" s="94">
        <f>AF30*(_xlfn.XLOOKUP(AE30,' DB alimenti principale'!$A:$A,' DB alimenti principale'!$F:$F,"not found",0))</f>
        <v>0</v>
      </c>
      <c r="AK30" s="97"/>
      <c r="AL30" s="94">
        <f>AF30*(_xlfn.XLOOKUP(AE30,' DB alimenti principale'!$A:$A,' DB alimenti principale'!$E:$E,"not found",0))</f>
        <v>0</v>
      </c>
      <c r="AM30" s="127"/>
      <c r="AN30" s="132"/>
      <c r="AQ30" s="133"/>
      <c r="AS30" s="67" t="s">
        <v>893</v>
      </c>
      <c r="AT30" s="64"/>
      <c r="AU30" s="94">
        <f>AT30*(_xlfn.XLOOKUP(AS30,' DB alimenti principale'!$A:$A,' DB alimenti principale'!$B:$B,"not found",0))</f>
        <v>0</v>
      </c>
      <c r="AV30" s="94">
        <f>AT30*(_xlfn.XLOOKUP(AS30,' DB alimenti principale'!$A:$A,' DB alimenti principale'!$D:$D,"not found",0))</f>
        <v>0</v>
      </c>
      <c r="AW30" s="95"/>
      <c r="AX30" s="94">
        <f>AT30*(_xlfn.XLOOKUP(AS30,' DB alimenti principale'!$A:$A,' DB alimenti principale'!$F:$F,"not found",0))</f>
        <v>0</v>
      </c>
      <c r="AY30" s="97"/>
      <c r="AZ30" s="94">
        <f>AT30*(_xlfn.XLOOKUP(AS30,' DB alimenti principale'!$A:$A,' DB alimenti principale'!$E:$E,"not found",0))</f>
        <v>0</v>
      </c>
      <c r="BA30" s="127"/>
      <c r="BB30" s="132"/>
      <c r="BE30" s="133"/>
      <c r="BG30" s="67" t="s">
        <v>893</v>
      </c>
      <c r="BH30" s="64"/>
      <c r="BI30" s="94">
        <f>BH30*(_xlfn.XLOOKUP(BG30,' DB alimenti principale'!$A:$A,' DB alimenti principale'!$B:$B,"not found",0))</f>
        <v>0</v>
      </c>
      <c r="BJ30" s="94">
        <f>BH30*(_xlfn.XLOOKUP(BG30,' DB alimenti principale'!$A:$A,' DB alimenti principale'!$D:$D,"not found",0))</f>
        <v>0</v>
      </c>
      <c r="BK30" s="95"/>
      <c r="BL30" s="94">
        <f>BH30*(_xlfn.XLOOKUP(BG30,' DB alimenti principale'!$A:$A,' DB alimenti principale'!$F:$F,"not found",0))</f>
        <v>0</v>
      </c>
      <c r="BM30" s="97"/>
      <c r="BN30" s="94">
        <f>BH30*(_xlfn.XLOOKUP(BG30,' DB alimenti principale'!$A:$A,' DB alimenti principale'!$E:$E,"not found",0))</f>
        <v>0</v>
      </c>
      <c r="BO30" s="127"/>
      <c r="BP30" s="132"/>
      <c r="BS30" s="133"/>
      <c r="BU30" s="67" t="s">
        <v>893</v>
      </c>
      <c r="BV30" s="64"/>
      <c r="BW30" s="94">
        <f>BV30*(_xlfn.XLOOKUP(BU30,' DB alimenti principale'!$A:$A,' DB alimenti principale'!$B:$B,"not found",0))</f>
        <v>0</v>
      </c>
      <c r="BX30" s="94">
        <f>BV30*(_xlfn.XLOOKUP(BU30,' DB alimenti principale'!$A:$A,' DB alimenti principale'!$D:$D,"not found",0))</f>
        <v>0</v>
      </c>
      <c r="BY30" s="95"/>
      <c r="BZ30" s="94">
        <f>BV30*(_xlfn.XLOOKUP(BU30,' DB alimenti principale'!$A:$A,' DB alimenti principale'!$F:$F,"not found",0))</f>
        <v>0</v>
      </c>
      <c r="CA30" s="97"/>
      <c r="CB30" s="94">
        <f>BV30*(_xlfn.XLOOKUP(BU30,' DB alimenti principale'!$A:$A,' DB alimenti principale'!$E:$E,"not found",0))</f>
        <v>0</v>
      </c>
      <c r="CC30" s="127"/>
      <c r="CD30" s="132"/>
      <c r="CG30" s="133"/>
      <c r="CI30" s="67" t="s">
        <v>893</v>
      </c>
      <c r="CJ30" s="64"/>
      <c r="CK30" s="94">
        <f>CJ30*(_xlfn.XLOOKUP(CI30,' DB alimenti principale'!$A:$A,' DB alimenti principale'!$B:$B,"not found",0))</f>
        <v>0</v>
      </c>
      <c r="CL30" s="94">
        <f>CJ30*(_xlfn.XLOOKUP(CI30,' DB alimenti principale'!$A:$A,' DB alimenti principale'!$D:$D,"not found",0))</f>
        <v>0</v>
      </c>
      <c r="CM30" s="95"/>
      <c r="CN30" s="94">
        <f>CJ30*(_xlfn.XLOOKUP(CI30,' DB alimenti principale'!$A:$A,' DB alimenti principale'!$F:$F,"not found",0))</f>
        <v>0</v>
      </c>
      <c r="CO30" s="97"/>
      <c r="CP30" s="94">
        <f>CJ30*(_xlfn.XLOOKUP(CI30,' DB alimenti principale'!$A:$A,' DB alimenti principale'!$E:$E,"not found",0))</f>
        <v>0</v>
      </c>
      <c r="CQ30" s="127"/>
      <c r="CR30" s="132"/>
      <c r="CU30" s="133"/>
    </row>
    <row r="31" spans="3:99" ht="15.95" customHeight="1" x14ac:dyDescent="0.25">
      <c r="C31" s="67" t="s">
        <v>893</v>
      </c>
      <c r="D31" s="64"/>
      <c r="E31" s="94">
        <f>D31*(_xlfn.XLOOKUP(C31,' DB alimenti principale'!A:A,' DB alimenti principale'!B:B,"not found",0))</f>
        <v>0</v>
      </c>
      <c r="F31" s="94">
        <f>D31*(_xlfn.XLOOKUP(C31,' DB alimenti principale'!A:A,' DB alimenti principale'!D:D,"not found",0))</f>
        <v>0</v>
      </c>
      <c r="G31" s="95"/>
      <c r="H31" s="94">
        <f>D31*(_xlfn.XLOOKUP(C31,' DB alimenti principale'!A:A,' DB alimenti principale'!F:F,"not found",0))</f>
        <v>0</v>
      </c>
      <c r="I31" s="97"/>
      <c r="J31" s="94">
        <f>D31*(_xlfn.XLOOKUP(C31,' DB alimenti principale'!A:A,' DB alimenti principale'!E:E,"not found",0))</f>
        <v>0</v>
      </c>
      <c r="K31" s="127"/>
      <c r="L31" s="132"/>
      <c r="O31" s="133"/>
      <c r="Q31" s="67" t="s">
        <v>893</v>
      </c>
      <c r="R31" s="64"/>
      <c r="S31" s="94">
        <f>R31*(_xlfn.XLOOKUP(Q31,' DB alimenti principale'!$A:$A,' DB alimenti principale'!$B:$B,"not found",0))</f>
        <v>0</v>
      </c>
      <c r="T31" s="94">
        <f>R31*(_xlfn.XLOOKUP(Q31,' DB alimenti principale'!$A:$A,' DB alimenti principale'!$D:$D,"not found",0))</f>
        <v>0</v>
      </c>
      <c r="U31" s="95"/>
      <c r="V31" s="94">
        <f>R31*(_xlfn.XLOOKUP(Q31,' DB alimenti principale'!$A:$A,' DB alimenti principale'!$F:$F,"not found",0))</f>
        <v>0</v>
      </c>
      <c r="W31" s="97"/>
      <c r="X31" s="94">
        <f>R31*(_xlfn.XLOOKUP(Q31,' DB alimenti principale'!$A:$A,' DB alimenti principale'!$E:$E,"not found",0))</f>
        <v>0</v>
      </c>
      <c r="Y31" s="127"/>
      <c r="Z31" s="132"/>
      <c r="AC31" s="133"/>
      <c r="AE31" s="67" t="s">
        <v>893</v>
      </c>
      <c r="AF31" s="64"/>
      <c r="AG31" s="94">
        <f>AF31*(_xlfn.XLOOKUP(AE31,' DB alimenti principale'!$A:$A,' DB alimenti principale'!$B:$B,"not found",0))</f>
        <v>0</v>
      </c>
      <c r="AH31" s="94">
        <f>AF31*(_xlfn.XLOOKUP(AE31,' DB alimenti principale'!$A:$A,' DB alimenti principale'!$D:$D,"not found",0))</f>
        <v>0</v>
      </c>
      <c r="AI31" s="95"/>
      <c r="AJ31" s="94">
        <f>AF31*(_xlfn.XLOOKUP(AE31,' DB alimenti principale'!$A:$A,' DB alimenti principale'!$F:$F,"not found",0))</f>
        <v>0</v>
      </c>
      <c r="AK31" s="97"/>
      <c r="AL31" s="94">
        <f>AF31*(_xlfn.XLOOKUP(AE31,' DB alimenti principale'!$A:$A,' DB alimenti principale'!$E:$E,"not found",0))</f>
        <v>0</v>
      </c>
      <c r="AM31" s="127"/>
      <c r="AN31" s="132"/>
      <c r="AQ31" s="133"/>
      <c r="AS31" s="67" t="s">
        <v>893</v>
      </c>
      <c r="AT31" s="64"/>
      <c r="AU31" s="94">
        <f>AT31*(_xlfn.XLOOKUP(AS31,' DB alimenti principale'!$A:$A,' DB alimenti principale'!$B:$B,"not found",0))</f>
        <v>0</v>
      </c>
      <c r="AV31" s="94">
        <f>AT31*(_xlfn.XLOOKUP(AS31,' DB alimenti principale'!$A:$A,' DB alimenti principale'!$D:$D,"not found",0))</f>
        <v>0</v>
      </c>
      <c r="AW31" s="95"/>
      <c r="AX31" s="94">
        <f>AT31*(_xlfn.XLOOKUP(AS31,' DB alimenti principale'!$A:$A,' DB alimenti principale'!$F:$F,"not found",0))</f>
        <v>0</v>
      </c>
      <c r="AY31" s="97"/>
      <c r="AZ31" s="94">
        <f>AT31*(_xlfn.XLOOKUP(AS31,' DB alimenti principale'!$A:$A,' DB alimenti principale'!$E:$E,"not found",0))</f>
        <v>0</v>
      </c>
      <c r="BA31" s="127"/>
      <c r="BB31" s="132"/>
      <c r="BE31" s="133"/>
      <c r="BG31" s="67" t="s">
        <v>893</v>
      </c>
      <c r="BH31" s="64"/>
      <c r="BI31" s="94">
        <f>BH31*(_xlfn.XLOOKUP(BG31,' DB alimenti principale'!$A:$A,' DB alimenti principale'!$B:$B,"not found",0))</f>
        <v>0</v>
      </c>
      <c r="BJ31" s="94">
        <f>BH31*(_xlfn.XLOOKUP(BG31,' DB alimenti principale'!$A:$A,' DB alimenti principale'!$D:$D,"not found",0))</f>
        <v>0</v>
      </c>
      <c r="BK31" s="95"/>
      <c r="BL31" s="94">
        <f>BH31*(_xlfn.XLOOKUP(BG31,' DB alimenti principale'!$A:$A,' DB alimenti principale'!$F:$F,"not found",0))</f>
        <v>0</v>
      </c>
      <c r="BM31" s="97"/>
      <c r="BN31" s="94">
        <f>BH31*(_xlfn.XLOOKUP(BG31,' DB alimenti principale'!$A:$A,' DB alimenti principale'!$E:$E,"not found",0))</f>
        <v>0</v>
      </c>
      <c r="BO31" s="127"/>
      <c r="BP31" s="132"/>
      <c r="BS31" s="133"/>
      <c r="BU31" s="67" t="s">
        <v>893</v>
      </c>
      <c r="BV31" s="64"/>
      <c r="BW31" s="94">
        <f>BV31*(_xlfn.XLOOKUP(BU31,' DB alimenti principale'!$A:$A,' DB alimenti principale'!$B:$B,"not found",0))</f>
        <v>0</v>
      </c>
      <c r="BX31" s="94">
        <f>BV31*(_xlfn.XLOOKUP(BU31,' DB alimenti principale'!$A:$A,' DB alimenti principale'!$D:$D,"not found",0))</f>
        <v>0</v>
      </c>
      <c r="BY31" s="95"/>
      <c r="BZ31" s="94">
        <f>BV31*(_xlfn.XLOOKUP(BU31,' DB alimenti principale'!$A:$A,' DB alimenti principale'!$F:$F,"not found",0))</f>
        <v>0</v>
      </c>
      <c r="CA31" s="97"/>
      <c r="CB31" s="94">
        <f>BV31*(_xlfn.XLOOKUP(BU31,' DB alimenti principale'!$A:$A,' DB alimenti principale'!$E:$E,"not found",0))</f>
        <v>0</v>
      </c>
      <c r="CC31" s="127"/>
      <c r="CD31" s="132"/>
      <c r="CG31" s="133"/>
      <c r="CI31" s="67" t="s">
        <v>893</v>
      </c>
      <c r="CJ31" s="64"/>
      <c r="CK31" s="94">
        <f>CJ31*(_xlfn.XLOOKUP(CI31,' DB alimenti principale'!$A:$A,' DB alimenti principale'!$B:$B,"not found",0))</f>
        <v>0</v>
      </c>
      <c r="CL31" s="94">
        <f>CJ31*(_xlfn.XLOOKUP(CI31,' DB alimenti principale'!$A:$A,' DB alimenti principale'!$D:$D,"not found",0))</f>
        <v>0</v>
      </c>
      <c r="CM31" s="95"/>
      <c r="CN31" s="94">
        <f>CJ31*(_xlfn.XLOOKUP(CI31,' DB alimenti principale'!$A:$A,' DB alimenti principale'!$F:$F,"not found",0))</f>
        <v>0</v>
      </c>
      <c r="CO31" s="97"/>
      <c r="CP31" s="94">
        <f>CJ31*(_xlfn.XLOOKUP(CI31,' DB alimenti principale'!$A:$A,' DB alimenti principale'!$E:$E,"not found",0))</f>
        <v>0</v>
      </c>
      <c r="CQ31" s="127"/>
      <c r="CR31" s="132"/>
      <c r="CU31" s="133"/>
    </row>
    <row r="32" spans="3:99" ht="15.95" customHeight="1" x14ac:dyDescent="0.25">
      <c r="C32" s="67" t="s">
        <v>893</v>
      </c>
      <c r="D32" s="64"/>
      <c r="E32" s="94">
        <f>D32*(_xlfn.XLOOKUP(C32,' DB alimenti principale'!A:A,' DB alimenti principale'!B:B,"not found",0))</f>
        <v>0</v>
      </c>
      <c r="F32" s="94">
        <f>D32*(_xlfn.XLOOKUP(C32,' DB alimenti principale'!A:A,' DB alimenti principale'!D:D,"not found",0))</f>
        <v>0</v>
      </c>
      <c r="G32" s="95"/>
      <c r="H32" s="94">
        <f>D32*(_xlfn.XLOOKUP(C32,' DB alimenti principale'!A:A,' DB alimenti principale'!F:F,"not found",0))</f>
        <v>0</v>
      </c>
      <c r="I32" s="97"/>
      <c r="J32" s="94">
        <f>D32*(_xlfn.XLOOKUP(C32,' DB alimenti principale'!A:A,' DB alimenti principale'!E:E,"not found",0))</f>
        <v>0</v>
      </c>
      <c r="K32" s="127"/>
      <c r="L32" s="132"/>
      <c r="O32" s="133"/>
      <c r="Q32" s="67" t="s">
        <v>893</v>
      </c>
      <c r="R32" s="64"/>
      <c r="S32" s="94">
        <f>R32*(_xlfn.XLOOKUP(Q32,' DB alimenti principale'!$A:$A,' DB alimenti principale'!$B:$B,"not found",0))</f>
        <v>0</v>
      </c>
      <c r="T32" s="94">
        <f>R32*(_xlfn.XLOOKUP(Q32,' DB alimenti principale'!$A:$A,' DB alimenti principale'!$D:$D,"not found",0))</f>
        <v>0</v>
      </c>
      <c r="U32" s="95"/>
      <c r="V32" s="94">
        <f>R32*(_xlfn.XLOOKUP(Q32,' DB alimenti principale'!$A:$A,' DB alimenti principale'!$F:$F,"not found",0))</f>
        <v>0</v>
      </c>
      <c r="W32" s="97"/>
      <c r="X32" s="94">
        <f>R32*(_xlfn.XLOOKUP(Q32,' DB alimenti principale'!$A:$A,' DB alimenti principale'!$E:$E,"not found",0))</f>
        <v>0</v>
      </c>
      <c r="Y32" s="127"/>
      <c r="Z32" s="132"/>
      <c r="AC32" s="133"/>
      <c r="AE32" s="67" t="s">
        <v>893</v>
      </c>
      <c r="AF32" s="64"/>
      <c r="AG32" s="94">
        <f>AF32*(_xlfn.XLOOKUP(AE32,' DB alimenti principale'!$A:$A,' DB alimenti principale'!$B:$B,"not found",0))</f>
        <v>0</v>
      </c>
      <c r="AH32" s="94">
        <f>AF32*(_xlfn.XLOOKUP(AE32,' DB alimenti principale'!$A:$A,' DB alimenti principale'!$D:$D,"not found",0))</f>
        <v>0</v>
      </c>
      <c r="AI32" s="95"/>
      <c r="AJ32" s="94">
        <f>AF32*(_xlfn.XLOOKUP(AE32,' DB alimenti principale'!$A:$A,' DB alimenti principale'!$F:$F,"not found",0))</f>
        <v>0</v>
      </c>
      <c r="AK32" s="97"/>
      <c r="AL32" s="94">
        <f>AF32*(_xlfn.XLOOKUP(AE32,' DB alimenti principale'!$A:$A,' DB alimenti principale'!$E:$E,"not found",0))</f>
        <v>0</v>
      </c>
      <c r="AM32" s="127"/>
      <c r="AN32" s="132"/>
      <c r="AQ32" s="133"/>
      <c r="AS32" s="67" t="s">
        <v>893</v>
      </c>
      <c r="AT32" s="64"/>
      <c r="AU32" s="94">
        <f>AT32*(_xlfn.XLOOKUP(AS32,' DB alimenti principale'!$A:$A,' DB alimenti principale'!$B:$B,"not found",0))</f>
        <v>0</v>
      </c>
      <c r="AV32" s="94">
        <f>AT32*(_xlfn.XLOOKUP(AS32,' DB alimenti principale'!$A:$A,' DB alimenti principale'!$D:$D,"not found",0))</f>
        <v>0</v>
      </c>
      <c r="AW32" s="95"/>
      <c r="AX32" s="94">
        <f>AT32*(_xlfn.XLOOKUP(AS32,' DB alimenti principale'!$A:$A,' DB alimenti principale'!$F:$F,"not found",0))</f>
        <v>0</v>
      </c>
      <c r="AY32" s="97"/>
      <c r="AZ32" s="94">
        <f>AT32*(_xlfn.XLOOKUP(AS32,' DB alimenti principale'!$A:$A,' DB alimenti principale'!$E:$E,"not found",0))</f>
        <v>0</v>
      </c>
      <c r="BA32" s="127"/>
      <c r="BB32" s="132"/>
      <c r="BE32" s="133"/>
      <c r="BG32" s="67" t="s">
        <v>893</v>
      </c>
      <c r="BH32" s="64"/>
      <c r="BI32" s="94">
        <f>BH32*(_xlfn.XLOOKUP(BG32,' DB alimenti principale'!$A:$A,' DB alimenti principale'!$B:$B,"not found",0))</f>
        <v>0</v>
      </c>
      <c r="BJ32" s="94">
        <f>BH32*(_xlfn.XLOOKUP(BG32,' DB alimenti principale'!$A:$A,' DB alimenti principale'!$D:$D,"not found",0))</f>
        <v>0</v>
      </c>
      <c r="BK32" s="95"/>
      <c r="BL32" s="94">
        <f>BH32*(_xlfn.XLOOKUP(BG32,' DB alimenti principale'!$A:$A,' DB alimenti principale'!$F:$F,"not found",0))</f>
        <v>0</v>
      </c>
      <c r="BM32" s="97"/>
      <c r="BN32" s="94">
        <f>BH32*(_xlfn.XLOOKUP(BG32,' DB alimenti principale'!$A:$A,' DB alimenti principale'!$E:$E,"not found",0))</f>
        <v>0</v>
      </c>
      <c r="BO32" s="127"/>
      <c r="BP32" s="132"/>
      <c r="BS32" s="133"/>
      <c r="BU32" s="67" t="s">
        <v>893</v>
      </c>
      <c r="BV32" s="64"/>
      <c r="BW32" s="94">
        <f>BV32*(_xlfn.XLOOKUP(BU32,' DB alimenti principale'!$A:$A,' DB alimenti principale'!$B:$B,"not found",0))</f>
        <v>0</v>
      </c>
      <c r="BX32" s="94">
        <f>BV32*(_xlfn.XLOOKUP(BU32,' DB alimenti principale'!$A:$A,' DB alimenti principale'!$D:$D,"not found",0))</f>
        <v>0</v>
      </c>
      <c r="BY32" s="95"/>
      <c r="BZ32" s="94">
        <f>BV32*(_xlfn.XLOOKUP(BU32,' DB alimenti principale'!$A:$A,' DB alimenti principale'!$F:$F,"not found",0))</f>
        <v>0</v>
      </c>
      <c r="CA32" s="97"/>
      <c r="CB32" s="94">
        <f>BV32*(_xlfn.XLOOKUP(BU32,' DB alimenti principale'!$A:$A,' DB alimenti principale'!$E:$E,"not found",0))</f>
        <v>0</v>
      </c>
      <c r="CC32" s="127"/>
      <c r="CD32" s="132"/>
      <c r="CG32" s="133"/>
      <c r="CI32" s="67" t="s">
        <v>893</v>
      </c>
      <c r="CJ32" s="64"/>
      <c r="CK32" s="94">
        <f>CJ32*(_xlfn.XLOOKUP(CI32,' DB alimenti principale'!$A:$A,' DB alimenti principale'!$B:$B,"not found",0))</f>
        <v>0</v>
      </c>
      <c r="CL32" s="94">
        <f>CJ32*(_xlfn.XLOOKUP(CI32,' DB alimenti principale'!$A:$A,' DB alimenti principale'!$D:$D,"not found",0))</f>
        <v>0</v>
      </c>
      <c r="CM32" s="95"/>
      <c r="CN32" s="94">
        <f>CJ32*(_xlfn.XLOOKUP(CI32,' DB alimenti principale'!$A:$A,' DB alimenti principale'!$F:$F,"not found",0))</f>
        <v>0</v>
      </c>
      <c r="CO32" s="97"/>
      <c r="CP32" s="94">
        <f>CJ32*(_xlfn.XLOOKUP(CI32,' DB alimenti principale'!$A:$A,' DB alimenti principale'!$E:$E,"not found",0))</f>
        <v>0</v>
      </c>
      <c r="CQ32" s="127"/>
      <c r="CR32" s="132"/>
      <c r="CU32" s="133"/>
    </row>
    <row r="33" spans="3:99" ht="15.95" customHeight="1" x14ac:dyDescent="0.25">
      <c r="C33" s="67" t="s">
        <v>893</v>
      </c>
      <c r="D33" s="64"/>
      <c r="E33" s="94">
        <f>D33*(_xlfn.XLOOKUP(C33,' DB alimenti principale'!A:A,' DB alimenti principale'!B:B,"not found",0))</f>
        <v>0</v>
      </c>
      <c r="F33" s="94">
        <f>D33*(_xlfn.XLOOKUP(C33,' DB alimenti principale'!A:A,' DB alimenti principale'!D:D,"not found",0))</f>
        <v>0</v>
      </c>
      <c r="G33" s="95"/>
      <c r="H33" s="94">
        <f>D33*(_xlfn.XLOOKUP(C33,' DB alimenti principale'!A:A,' DB alimenti principale'!F:F,"not found",0))</f>
        <v>0</v>
      </c>
      <c r="I33" s="97"/>
      <c r="J33" s="94">
        <f>D33*(_xlfn.XLOOKUP(C33,' DB alimenti principale'!A:A,' DB alimenti principale'!E:E,"not found",0))</f>
        <v>0</v>
      </c>
      <c r="K33" s="127"/>
      <c r="L33" s="132"/>
      <c r="O33" s="133"/>
      <c r="Q33" s="67" t="s">
        <v>893</v>
      </c>
      <c r="R33" s="64"/>
      <c r="S33" s="94">
        <f>R33*(_xlfn.XLOOKUP(Q33,' DB alimenti principale'!$A:$A,' DB alimenti principale'!$B:$B,"not found",0))</f>
        <v>0</v>
      </c>
      <c r="T33" s="94">
        <f>R33*(_xlfn.XLOOKUP(Q33,' DB alimenti principale'!$A:$A,' DB alimenti principale'!$D:$D,"not found",0))</f>
        <v>0</v>
      </c>
      <c r="U33" s="95"/>
      <c r="V33" s="94">
        <f>R33*(_xlfn.XLOOKUP(Q33,' DB alimenti principale'!$A:$A,' DB alimenti principale'!$F:$F,"not found",0))</f>
        <v>0</v>
      </c>
      <c r="W33" s="97"/>
      <c r="X33" s="94">
        <f>R33*(_xlfn.XLOOKUP(Q33,' DB alimenti principale'!$A:$A,' DB alimenti principale'!$E:$E,"not found",0))</f>
        <v>0</v>
      </c>
      <c r="Y33" s="127"/>
      <c r="Z33" s="132"/>
      <c r="AC33" s="133"/>
      <c r="AE33" s="67" t="s">
        <v>893</v>
      </c>
      <c r="AF33" s="64"/>
      <c r="AG33" s="94">
        <f>AF33*(_xlfn.XLOOKUP(AE33,' DB alimenti principale'!$A:$A,' DB alimenti principale'!$B:$B,"not found",0))</f>
        <v>0</v>
      </c>
      <c r="AH33" s="94">
        <f>AF33*(_xlfn.XLOOKUP(AE33,' DB alimenti principale'!$A:$A,' DB alimenti principale'!$D:$D,"not found",0))</f>
        <v>0</v>
      </c>
      <c r="AI33" s="95"/>
      <c r="AJ33" s="94">
        <f>AF33*(_xlfn.XLOOKUP(AE33,' DB alimenti principale'!$A:$A,' DB alimenti principale'!$F:$F,"not found",0))</f>
        <v>0</v>
      </c>
      <c r="AK33" s="97"/>
      <c r="AL33" s="94">
        <f>AF33*(_xlfn.XLOOKUP(AE33,' DB alimenti principale'!$A:$A,' DB alimenti principale'!$E:$E,"not found",0))</f>
        <v>0</v>
      </c>
      <c r="AM33" s="127"/>
      <c r="AN33" s="132"/>
      <c r="AQ33" s="133"/>
      <c r="AS33" s="67" t="s">
        <v>893</v>
      </c>
      <c r="AT33" s="64"/>
      <c r="AU33" s="94">
        <f>AT33*(_xlfn.XLOOKUP(AS33,' DB alimenti principale'!$A:$A,' DB alimenti principale'!$B:$B,"not found",0))</f>
        <v>0</v>
      </c>
      <c r="AV33" s="94">
        <f>AT33*(_xlfn.XLOOKUP(AS33,' DB alimenti principale'!$A:$A,' DB alimenti principale'!$D:$D,"not found",0))</f>
        <v>0</v>
      </c>
      <c r="AW33" s="95"/>
      <c r="AX33" s="94">
        <f>AT33*(_xlfn.XLOOKUP(AS33,' DB alimenti principale'!$A:$A,' DB alimenti principale'!$F:$F,"not found",0))</f>
        <v>0</v>
      </c>
      <c r="AY33" s="97"/>
      <c r="AZ33" s="94">
        <f>AT33*(_xlfn.XLOOKUP(AS33,' DB alimenti principale'!$A:$A,' DB alimenti principale'!$E:$E,"not found",0))</f>
        <v>0</v>
      </c>
      <c r="BA33" s="127"/>
      <c r="BB33" s="132"/>
      <c r="BE33" s="133"/>
      <c r="BG33" s="67" t="s">
        <v>893</v>
      </c>
      <c r="BH33" s="64"/>
      <c r="BI33" s="94">
        <f>BH33*(_xlfn.XLOOKUP(BG33,' DB alimenti principale'!$A:$A,' DB alimenti principale'!$B:$B,"not found",0))</f>
        <v>0</v>
      </c>
      <c r="BJ33" s="94">
        <f>BH33*(_xlfn.XLOOKUP(BG33,' DB alimenti principale'!$A:$A,' DB alimenti principale'!$D:$D,"not found",0))</f>
        <v>0</v>
      </c>
      <c r="BK33" s="95"/>
      <c r="BL33" s="94">
        <f>BH33*(_xlfn.XLOOKUP(BG33,' DB alimenti principale'!$A:$A,' DB alimenti principale'!$F:$F,"not found",0))</f>
        <v>0</v>
      </c>
      <c r="BM33" s="97"/>
      <c r="BN33" s="94">
        <f>BH33*(_xlfn.XLOOKUP(BG33,' DB alimenti principale'!$A:$A,' DB alimenti principale'!$E:$E,"not found",0))</f>
        <v>0</v>
      </c>
      <c r="BO33" s="127"/>
      <c r="BP33" s="132"/>
      <c r="BS33" s="133"/>
      <c r="BU33" s="67" t="s">
        <v>893</v>
      </c>
      <c r="BV33" s="64"/>
      <c r="BW33" s="94">
        <f>BV33*(_xlfn.XLOOKUP(BU33,' DB alimenti principale'!$A:$A,' DB alimenti principale'!$B:$B,"not found",0))</f>
        <v>0</v>
      </c>
      <c r="BX33" s="94">
        <f>BV33*(_xlfn.XLOOKUP(BU33,' DB alimenti principale'!$A:$A,' DB alimenti principale'!$D:$D,"not found",0))</f>
        <v>0</v>
      </c>
      <c r="BY33" s="95"/>
      <c r="BZ33" s="94">
        <f>BV33*(_xlfn.XLOOKUP(BU33,' DB alimenti principale'!$A:$A,' DB alimenti principale'!$F:$F,"not found",0))</f>
        <v>0</v>
      </c>
      <c r="CA33" s="97"/>
      <c r="CB33" s="94">
        <f>BV33*(_xlfn.XLOOKUP(BU33,' DB alimenti principale'!$A:$A,' DB alimenti principale'!$E:$E,"not found",0))</f>
        <v>0</v>
      </c>
      <c r="CC33" s="127"/>
      <c r="CD33" s="132"/>
      <c r="CG33" s="133"/>
      <c r="CI33" s="67" t="s">
        <v>893</v>
      </c>
      <c r="CJ33" s="64"/>
      <c r="CK33" s="94">
        <f>CJ33*(_xlfn.XLOOKUP(CI33,' DB alimenti principale'!$A:$A,' DB alimenti principale'!$B:$B,"not found",0))</f>
        <v>0</v>
      </c>
      <c r="CL33" s="94">
        <f>CJ33*(_xlfn.XLOOKUP(CI33,' DB alimenti principale'!$A:$A,' DB alimenti principale'!$D:$D,"not found",0))</f>
        <v>0</v>
      </c>
      <c r="CM33" s="95"/>
      <c r="CN33" s="94">
        <f>CJ33*(_xlfn.XLOOKUP(CI33,' DB alimenti principale'!$A:$A,' DB alimenti principale'!$F:$F,"not found",0))</f>
        <v>0</v>
      </c>
      <c r="CO33" s="97"/>
      <c r="CP33" s="94">
        <f>CJ33*(_xlfn.XLOOKUP(CI33,' DB alimenti principale'!$A:$A,' DB alimenti principale'!$E:$E,"not found",0))</f>
        <v>0</v>
      </c>
      <c r="CQ33" s="127"/>
      <c r="CR33" s="132"/>
      <c r="CU33" s="133"/>
    </row>
    <row r="34" spans="3:99" ht="15.95" customHeight="1" x14ac:dyDescent="0.25">
      <c r="C34" s="67" t="s">
        <v>893</v>
      </c>
      <c r="D34" s="64"/>
      <c r="E34" s="94">
        <f>D34*(_xlfn.XLOOKUP(C34,' DB alimenti principale'!A:A,' DB alimenti principale'!B:B,"not found",0))</f>
        <v>0</v>
      </c>
      <c r="F34" s="94">
        <f>D34*(_xlfn.XLOOKUP(C34,' DB alimenti principale'!A:A,' DB alimenti principale'!D:D,"not found",0))</f>
        <v>0</v>
      </c>
      <c r="G34" s="95"/>
      <c r="H34" s="94">
        <f>D34*(_xlfn.XLOOKUP(C34,' DB alimenti principale'!A:A,' DB alimenti principale'!F:F,"not found",0))</f>
        <v>0</v>
      </c>
      <c r="I34" s="97"/>
      <c r="J34" s="94">
        <f>D34*(_xlfn.XLOOKUP(C34,' DB alimenti principale'!A:A,' DB alimenti principale'!E:E,"not found",0))</f>
        <v>0</v>
      </c>
      <c r="K34" s="127"/>
      <c r="L34" s="132"/>
      <c r="O34" s="133"/>
      <c r="Q34" s="67" t="s">
        <v>893</v>
      </c>
      <c r="R34" s="64"/>
      <c r="S34" s="94">
        <f>R34*(_xlfn.XLOOKUP(Q34,' DB alimenti principale'!$A:$A,' DB alimenti principale'!$B:$B,"not found",0))</f>
        <v>0</v>
      </c>
      <c r="T34" s="94">
        <f>R34*(_xlfn.XLOOKUP(Q34,' DB alimenti principale'!$A:$A,' DB alimenti principale'!$D:$D,"not found",0))</f>
        <v>0</v>
      </c>
      <c r="U34" s="95"/>
      <c r="V34" s="94">
        <f>R34*(_xlfn.XLOOKUP(Q34,' DB alimenti principale'!$A:$A,' DB alimenti principale'!$F:$F,"not found",0))</f>
        <v>0</v>
      </c>
      <c r="W34" s="97"/>
      <c r="X34" s="94">
        <f>R34*(_xlfn.XLOOKUP(Q34,' DB alimenti principale'!$A:$A,' DB alimenti principale'!$E:$E,"not found",0))</f>
        <v>0</v>
      </c>
      <c r="Y34" s="127"/>
      <c r="Z34" s="132"/>
      <c r="AC34" s="133"/>
      <c r="AE34" s="67" t="s">
        <v>893</v>
      </c>
      <c r="AF34" s="64"/>
      <c r="AG34" s="94">
        <f>AF34*(_xlfn.XLOOKUP(AE34,' DB alimenti principale'!$A:$A,' DB alimenti principale'!$B:$B,"not found",0))</f>
        <v>0</v>
      </c>
      <c r="AH34" s="94">
        <f>AF34*(_xlfn.XLOOKUP(AE34,' DB alimenti principale'!$A:$A,' DB alimenti principale'!$D:$D,"not found",0))</f>
        <v>0</v>
      </c>
      <c r="AI34" s="95"/>
      <c r="AJ34" s="94">
        <f>AF34*(_xlfn.XLOOKUP(AE34,' DB alimenti principale'!$A:$A,' DB alimenti principale'!$F:$F,"not found",0))</f>
        <v>0</v>
      </c>
      <c r="AK34" s="97"/>
      <c r="AL34" s="94">
        <f>AF34*(_xlfn.XLOOKUP(AE34,' DB alimenti principale'!$A:$A,' DB alimenti principale'!$E:$E,"not found",0))</f>
        <v>0</v>
      </c>
      <c r="AM34" s="127"/>
      <c r="AN34" s="132"/>
      <c r="AQ34" s="133"/>
      <c r="AS34" s="67" t="s">
        <v>893</v>
      </c>
      <c r="AT34" s="64"/>
      <c r="AU34" s="94">
        <f>AT34*(_xlfn.XLOOKUP(AS34,' DB alimenti principale'!$A:$A,' DB alimenti principale'!$B:$B,"not found",0))</f>
        <v>0</v>
      </c>
      <c r="AV34" s="94">
        <f>AT34*(_xlfn.XLOOKUP(AS34,' DB alimenti principale'!$A:$A,' DB alimenti principale'!$D:$D,"not found",0))</f>
        <v>0</v>
      </c>
      <c r="AW34" s="95"/>
      <c r="AX34" s="94">
        <f>AT34*(_xlfn.XLOOKUP(AS34,' DB alimenti principale'!$A:$A,' DB alimenti principale'!$F:$F,"not found",0))</f>
        <v>0</v>
      </c>
      <c r="AY34" s="97"/>
      <c r="AZ34" s="94">
        <f>AT34*(_xlfn.XLOOKUP(AS34,' DB alimenti principale'!$A:$A,' DB alimenti principale'!$E:$E,"not found",0))</f>
        <v>0</v>
      </c>
      <c r="BA34" s="127"/>
      <c r="BB34" s="132"/>
      <c r="BE34" s="133"/>
      <c r="BG34" s="67" t="s">
        <v>893</v>
      </c>
      <c r="BH34" s="64"/>
      <c r="BI34" s="94">
        <f>BH34*(_xlfn.XLOOKUP(BG34,' DB alimenti principale'!$A:$A,' DB alimenti principale'!$B:$B,"not found",0))</f>
        <v>0</v>
      </c>
      <c r="BJ34" s="94">
        <f>BH34*(_xlfn.XLOOKUP(BG34,' DB alimenti principale'!$A:$A,' DB alimenti principale'!$D:$D,"not found",0))</f>
        <v>0</v>
      </c>
      <c r="BK34" s="95"/>
      <c r="BL34" s="94">
        <f>BH34*(_xlfn.XLOOKUP(BG34,' DB alimenti principale'!$A:$A,' DB alimenti principale'!$F:$F,"not found",0))</f>
        <v>0</v>
      </c>
      <c r="BM34" s="97"/>
      <c r="BN34" s="94">
        <f>BH34*(_xlfn.XLOOKUP(BG34,' DB alimenti principale'!$A:$A,' DB alimenti principale'!$E:$E,"not found",0))</f>
        <v>0</v>
      </c>
      <c r="BO34" s="127"/>
      <c r="BP34" s="132"/>
      <c r="BS34" s="133"/>
      <c r="BU34" s="67" t="s">
        <v>893</v>
      </c>
      <c r="BV34" s="64"/>
      <c r="BW34" s="94">
        <f>BV34*(_xlfn.XLOOKUP(BU34,' DB alimenti principale'!$A:$A,' DB alimenti principale'!$B:$B,"not found",0))</f>
        <v>0</v>
      </c>
      <c r="BX34" s="94">
        <f>BV34*(_xlfn.XLOOKUP(BU34,' DB alimenti principale'!$A:$A,' DB alimenti principale'!$D:$D,"not found",0))</f>
        <v>0</v>
      </c>
      <c r="BY34" s="95"/>
      <c r="BZ34" s="94">
        <f>BV34*(_xlfn.XLOOKUP(BU34,' DB alimenti principale'!$A:$A,' DB alimenti principale'!$F:$F,"not found",0))</f>
        <v>0</v>
      </c>
      <c r="CA34" s="97"/>
      <c r="CB34" s="94">
        <f>BV34*(_xlfn.XLOOKUP(BU34,' DB alimenti principale'!$A:$A,' DB alimenti principale'!$E:$E,"not found",0))</f>
        <v>0</v>
      </c>
      <c r="CC34" s="127"/>
      <c r="CD34" s="132"/>
      <c r="CG34" s="133"/>
      <c r="CI34" s="67" t="s">
        <v>893</v>
      </c>
      <c r="CJ34" s="64"/>
      <c r="CK34" s="94">
        <f>CJ34*(_xlfn.XLOOKUP(CI34,' DB alimenti principale'!$A:$A,' DB alimenti principale'!$B:$B,"not found",0))</f>
        <v>0</v>
      </c>
      <c r="CL34" s="94">
        <f>CJ34*(_xlfn.XLOOKUP(CI34,' DB alimenti principale'!$A:$A,' DB alimenti principale'!$D:$D,"not found",0))</f>
        <v>0</v>
      </c>
      <c r="CM34" s="95"/>
      <c r="CN34" s="94">
        <f>CJ34*(_xlfn.XLOOKUP(CI34,' DB alimenti principale'!$A:$A,' DB alimenti principale'!$F:$F,"not found",0))</f>
        <v>0</v>
      </c>
      <c r="CO34" s="97"/>
      <c r="CP34" s="94">
        <f>CJ34*(_xlfn.XLOOKUP(CI34,' DB alimenti principale'!$A:$A,' DB alimenti principale'!$E:$E,"not found",0))</f>
        <v>0</v>
      </c>
      <c r="CQ34" s="127"/>
      <c r="CR34" s="132"/>
      <c r="CU34" s="133"/>
    </row>
    <row r="35" spans="3:99" ht="17.100000000000001" customHeight="1" x14ac:dyDescent="0.25">
      <c r="C35" s="67" t="s">
        <v>893</v>
      </c>
      <c r="D35" s="64"/>
      <c r="E35" s="94">
        <f>D35*(_xlfn.XLOOKUP(C35,' DB alimenti principale'!A:A,' DB alimenti principale'!B:B,"not found",0))</f>
        <v>0</v>
      </c>
      <c r="F35" s="94">
        <f>D35*(_xlfn.XLOOKUP(C35,' DB alimenti principale'!A:A,' DB alimenti principale'!D:D,"not found",0))</f>
        <v>0</v>
      </c>
      <c r="G35" s="95"/>
      <c r="H35" s="94">
        <f>D35*(_xlfn.XLOOKUP(C35,' DB alimenti principale'!A:A,' DB alimenti principale'!F:F,"not found",0))</f>
        <v>0</v>
      </c>
      <c r="I35" s="97"/>
      <c r="J35" s="94">
        <f>D35*(_xlfn.XLOOKUP(C35,' DB alimenti principale'!A:A,' DB alimenti principale'!E:E,"not found",0))</f>
        <v>0</v>
      </c>
      <c r="K35" s="127"/>
      <c r="L35" s="132"/>
      <c r="O35" s="133"/>
      <c r="Q35" s="67" t="s">
        <v>893</v>
      </c>
      <c r="R35" s="64"/>
      <c r="S35" s="94">
        <f>R35*(_xlfn.XLOOKUP(Q35,' DB alimenti principale'!$A:$A,' DB alimenti principale'!$B:$B,"not found",0))</f>
        <v>0</v>
      </c>
      <c r="T35" s="94">
        <f>R35*(_xlfn.XLOOKUP(Q35,' DB alimenti principale'!$A:$A,' DB alimenti principale'!$D:$D,"not found",0))</f>
        <v>0</v>
      </c>
      <c r="U35" s="95"/>
      <c r="V35" s="94">
        <f>R35*(_xlfn.XLOOKUP(Q35,' DB alimenti principale'!$A:$A,' DB alimenti principale'!$F:$F,"not found",0))</f>
        <v>0</v>
      </c>
      <c r="W35" s="97"/>
      <c r="X35" s="94">
        <f>R35*(_xlfn.XLOOKUP(Q35,' DB alimenti principale'!$A:$A,' DB alimenti principale'!$E:$E,"not found",0))</f>
        <v>0</v>
      </c>
      <c r="Y35" s="127"/>
      <c r="Z35" s="132"/>
      <c r="AC35" s="133"/>
      <c r="AE35" s="67" t="s">
        <v>893</v>
      </c>
      <c r="AF35" s="64"/>
      <c r="AG35" s="94">
        <f>AF35*(_xlfn.XLOOKUP(AE35,' DB alimenti principale'!$A:$A,' DB alimenti principale'!$B:$B,"not found",0))</f>
        <v>0</v>
      </c>
      <c r="AH35" s="94">
        <f>AF35*(_xlfn.XLOOKUP(AE35,' DB alimenti principale'!$A:$A,' DB alimenti principale'!$D:$D,"not found",0))</f>
        <v>0</v>
      </c>
      <c r="AI35" s="95"/>
      <c r="AJ35" s="94">
        <f>AF35*(_xlfn.XLOOKUP(AE35,' DB alimenti principale'!$A:$A,' DB alimenti principale'!$F:$F,"not found",0))</f>
        <v>0</v>
      </c>
      <c r="AK35" s="97"/>
      <c r="AL35" s="94">
        <f>AF35*(_xlfn.XLOOKUP(AE35,' DB alimenti principale'!$A:$A,' DB alimenti principale'!$E:$E,"not found",0))</f>
        <v>0</v>
      </c>
      <c r="AM35" s="127"/>
      <c r="AN35" s="132"/>
      <c r="AQ35" s="133"/>
      <c r="AS35" s="67" t="s">
        <v>893</v>
      </c>
      <c r="AT35" s="64"/>
      <c r="AU35" s="94">
        <f>AT35*(_xlfn.XLOOKUP(AS35,' DB alimenti principale'!$A:$A,' DB alimenti principale'!$B:$B,"not found",0))</f>
        <v>0</v>
      </c>
      <c r="AV35" s="94">
        <f>AT35*(_xlfn.XLOOKUP(AS35,' DB alimenti principale'!$A:$A,' DB alimenti principale'!$D:$D,"not found",0))</f>
        <v>0</v>
      </c>
      <c r="AW35" s="95"/>
      <c r="AX35" s="94">
        <f>AT35*(_xlfn.XLOOKUP(AS35,' DB alimenti principale'!$A:$A,' DB alimenti principale'!$F:$F,"not found",0))</f>
        <v>0</v>
      </c>
      <c r="AY35" s="97"/>
      <c r="AZ35" s="94">
        <f>AT35*(_xlfn.XLOOKUP(AS35,' DB alimenti principale'!$A:$A,' DB alimenti principale'!$E:$E,"not found",0))</f>
        <v>0</v>
      </c>
      <c r="BA35" s="127"/>
      <c r="BB35" s="132"/>
      <c r="BE35" s="133"/>
      <c r="BG35" s="67" t="s">
        <v>893</v>
      </c>
      <c r="BH35" s="64"/>
      <c r="BI35" s="94">
        <f>BH35*(_xlfn.XLOOKUP(BG35,' DB alimenti principale'!$A:$A,' DB alimenti principale'!$B:$B,"not found",0))</f>
        <v>0</v>
      </c>
      <c r="BJ35" s="94">
        <f>BH35*(_xlfn.XLOOKUP(BG35,' DB alimenti principale'!$A:$A,' DB alimenti principale'!$D:$D,"not found",0))</f>
        <v>0</v>
      </c>
      <c r="BK35" s="95"/>
      <c r="BL35" s="94">
        <f>BH35*(_xlfn.XLOOKUP(BG35,' DB alimenti principale'!$A:$A,' DB alimenti principale'!$F:$F,"not found",0))</f>
        <v>0</v>
      </c>
      <c r="BM35" s="97"/>
      <c r="BN35" s="94">
        <f>BH35*(_xlfn.XLOOKUP(BG35,' DB alimenti principale'!$A:$A,' DB alimenti principale'!$E:$E,"not found",0))</f>
        <v>0</v>
      </c>
      <c r="BO35" s="127"/>
      <c r="BP35" s="132"/>
      <c r="BS35" s="133"/>
      <c r="BU35" s="67" t="s">
        <v>893</v>
      </c>
      <c r="BV35" s="64"/>
      <c r="BW35" s="94">
        <f>BV35*(_xlfn.XLOOKUP(BU35,' DB alimenti principale'!$A:$A,' DB alimenti principale'!$B:$B,"not found",0))</f>
        <v>0</v>
      </c>
      <c r="BX35" s="94">
        <f>BV35*(_xlfn.XLOOKUP(BU35,' DB alimenti principale'!$A:$A,' DB alimenti principale'!$D:$D,"not found",0))</f>
        <v>0</v>
      </c>
      <c r="BY35" s="95"/>
      <c r="BZ35" s="94">
        <f>BV35*(_xlfn.XLOOKUP(BU35,' DB alimenti principale'!$A:$A,' DB alimenti principale'!$F:$F,"not found",0))</f>
        <v>0</v>
      </c>
      <c r="CA35" s="97"/>
      <c r="CB35" s="94">
        <f>BV35*(_xlfn.XLOOKUP(BU35,' DB alimenti principale'!$A:$A,' DB alimenti principale'!$E:$E,"not found",0))</f>
        <v>0</v>
      </c>
      <c r="CC35" s="127"/>
      <c r="CD35" s="132"/>
      <c r="CG35" s="133"/>
      <c r="CI35" s="67" t="s">
        <v>893</v>
      </c>
      <c r="CJ35" s="64"/>
      <c r="CK35" s="94">
        <f>CJ35*(_xlfn.XLOOKUP(CI35,' DB alimenti principale'!$A:$A,' DB alimenti principale'!$B:$B,"not found",0))</f>
        <v>0</v>
      </c>
      <c r="CL35" s="94">
        <f>CJ35*(_xlfn.XLOOKUP(CI35,' DB alimenti principale'!$A:$A,' DB alimenti principale'!$D:$D,"not found",0))</f>
        <v>0</v>
      </c>
      <c r="CM35" s="95"/>
      <c r="CN35" s="94">
        <f>CJ35*(_xlfn.XLOOKUP(CI35,' DB alimenti principale'!$A:$A,' DB alimenti principale'!$F:$F,"not found",0))</f>
        <v>0</v>
      </c>
      <c r="CO35" s="97"/>
      <c r="CP35" s="94">
        <f>CJ35*(_xlfn.XLOOKUP(CI35,' DB alimenti principale'!$A:$A,' DB alimenti principale'!$E:$E,"not found",0))</f>
        <v>0</v>
      </c>
      <c r="CQ35" s="127"/>
      <c r="CR35" s="132"/>
      <c r="CU35" s="133"/>
    </row>
    <row r="36" spans="3:99" ht="17.100000000000001" customHeight="1" thickBot="1" x14ac:dyDescent="0.3">
      <c r="C36" s="121" t="s">
        <v>891</v>
      </c>
      <c r="D36" s="93"/>
      <c r="E36" s="93">
        <f>SUM(E26:E35)</f>
        <v>439.35</v>
      </c>
      <c r="F36" s="93">
        <f>SUM(F26:F35)</f>
        <v>26.324999999999999</v>
      </c>
      <c r="G36" s="125">
        <f>F36/$F$91</f>
        <v>0.16964717254712419</v>
      </c>
      <c r="H36" s="93">
        <f>SUM(H26:H35)</f>
        <v>68.23</v>
      </c>
      <c r="I36" s="126">
        <f>H36/$H$91</f>
        <v>0.12040729890939893</v>
      </c>
      <c r="J36" s="93">
        <f>SUM(J26:J35)</f>
        <v>8.4550000000000001</v>
      </c>
      <c r="K36" s="128">
        <f>J36/$J$91</f>
        <v>0.11763150938408672</v>
      </c>
      <c r="L36" s="134"/>
      <c r="M36" s="135"/>
      <c r="N36" s="135"/>
      <c r="O36" s="136"/>
      <c r="Q36" s="121" t="s">
        <v>891</v>
      </c>
      <c r="R36" s="93"/>
      <c r="S36" s="93">
        <f>SUM(S26:S35)</f>
        <v>439.35</v>
      </c>
      <c r="T36" s="93">
        <f>SUM(T26:T35)</f>
        <v>26.324999999999999</v>
      </c>
      <c r="U36" s="125">
        <f>T36/$F$91</f>
        <v>0.16964717254712419</v>
      </c>
      <c r="V36" s="93">
        <f>SUM(V26:V35)</f>
        <v>68.23</v>
      </c>
      <c r="W36" s="126">
        <f>V36/$H$91</f>
        <v>0.12040729890939893</v>
      </c>
      <c r="X36" s="93">
        <f>SUM(X26:X35)</f>
        <v>8.4550000000000001</v>
      </c>
      <c r="Y36" s="128">
        <f>X36/$J$91</f>
        <v>0.11763150938408672</v>
      </c>
      <c r="Z36" s="134"/>
      <c r="AA36" s="135"/>
      <c r="AB36" s="135"/>
      <c r="AC36" s="136"/>
      <c r="AE36" s="121" t="s">
        <v>891</v>
      </c>
      <c r="AF36" s="93"/>
      <c r="AG36" s="93">
        <f>SUM(AG26:AG35)</f>
        <v>435.1</v>
      </c>
      <c r="AH36" s="93">
        <f>SUM(AH26:AH35)</f>
        <v>25.29</v>
      </c>
      <c r="AI36" s="125">
        <f>AH36/$F$91</f>
        <v>0.16297728371193812</v>
      </c>
      <c r="AJ36" s="93">
        <f>SUM(AJ26:AJ35)</f>
        <v>58.16</v>
      </c>
      <c r="AK36" s="126">
        <f>AJ36/$H$91</f>
        <v>0.10263650160590122</v>
      </c>
      <c r="AL36" s="93">
        <f>SUM(AL26:AL35)</f>
        <v>12.28</v>
      </c>
      <c r="AM36" s="128">
        <f>AL36/$J$91</f>
        <v>0.1708474198978811</v>
      </c>
      <c r="AN36" s="134"/>
      <c r="AO36" s="135"/>
      <c r="AP36" s="135"/>
      <c r="AQ36" s="136"/>
      <c r="AS36" s="121" t="s">
        <v>891</v>
      </c>
      <c r="AT36" s="93"/>
      <c r="AU36" s="93">
        <f>SUM(AU26:AU35)</f>
        <v>439.35</v>
      </c>
      <c r="AV36" s="93">
        <f>SUM(AV26:AV35)</f>
        <v>26.324999999999999</v>
      </c>
      <c r="AW36" s="125">
        <f>AV36/$F$91</f>
        <v>0.16964717254712419</v>
      </c>
      <c r="AX36" s="93">
        <f>SUM(AX26:AX35)</f>
        <v>68.23</v>
      </c>
      <c r="AY36" s="126">
        <f>AX36/$H$91</f>
        <v>0.12040729890939893</v>
      </c>
      <c r="AZ36" s="93">
        <f>SUM(AZ26:AZ35)</f>
        <v>8.4550000000000001</v>
      </c>
      <c r="BA36" s="128">
        <f>AZ36/$J$91</f>
        <v>0.11763150938408672</v>
      </c>
      <c r="BB36" s="134"/>
      <c r="BC36" s="135"/>
      <c r="BD36" s="135"/>
      <c r="BE36" s="136"/>
      <c r="BG36" s="121" t="s">
        <v>891</v>
      </c>
      <c r="BH36" s="93"/>
      <c r="BI36" s="93">
        <f>SUM(BI26:BI35)</f>
        <v>439.35</v>
      </c>
      <c r="BJ36" s="93">
        <f>SUM(BJ26:BJ35)</f>
        <v>26.324999999999999</v>
      </c>
      <c r="BK36" s="125">
        <f>BJ36/$F$91</f>
        <v>0.16964717254712419</v>
      </c>
      <c r="BL36" s="93">
        <f>SUM(BL26:BL35)</f>
        <v>68.23</v>
      </c>
      <c r="BM36" s="126">
        <f>BL36/$H$91</f>
        <v>0.12040729890939893</v>
      </c>
      <c r="BN36" s="93">
        <f>SUM(BN26:BN35)</f>
        <v>8.4550000000000001</v>
      </c>
      <c r="BO36" s="128">
        <f>BN36/$J$91</f>
        <v>0.11763150938408672</v>
      </c>
      <c r="BP36" s="134"/>
      <c r="BQ36" s="135"/>
      <c r="BR36" s="135"/>
      <c r="BS36" s="136"/>
      <c r="BU36" s="121" t="s">
        <v>891</v>
      </c>
      <c r="BV36" s="93"/>
      <c r="BW36" s="93">
        <f>SUM(BW26:BW35)</f>
        <v>439.35</v>
      </c>
      <c r="BX36" s="93">
        <f>SUM(BX26:BX35)</f>
        <v>26.324999999999999</v>
      </c>
      <c r="BY36" s="125">
        <f>BX36/$F$91</f>
        <v>0.16964717254712419</v>
      </c>
      <c r="BZ36" s="93">
        <f>SUM(BZ26:BZ35)</f>
        <v>68.23</v>
      </c>
      <c r="CA36" s="126">
        <f>BZ36/$H$91</f>
        <v>0.12040729890939893</v>
      </c>
      <c r="CB36" s="93">
        <f>SUM(CB26:CB35)</f>
        <v>8.4550000000000001</v>
      </c>
      <c r="CC36" s="128">
        <f>CB36/$J$91</f>
        <v>0.11763150938408672</v>
      </c>
      <c r="CD36" s="134"/>
      <c r="CE36" s="135"/>
      <c r="CF36" s="135"/>
      <c r="CG36" s="136"/>
      <c r="CI36" s="121" t="s">
        <v>891</v>
      </c>
      <c r="CJ36" s="93"/>
      <c r="CK36" s="93">
        <f>SUM(CK26:CK35)</f>
        <v>435.1</v>
      </c>
      <c r="CL36" s="93">
        <f>SUM(CL26:CL35)</f>
        <v>25.29</v>
      </c>
      <c r="CM36" s="125">
        <f>CL36/$F$91</f>
        <v>0.16297728371193812</v>
      </c>
      <c r="CN36" s="93">
        <f>SUM(CN26:CN35)</f>
        <v>58.16</v>
      </c>
      <c r="CO36" s="126">
        <f>CN36/$H$91</f>
        <v>0.10263650160590122</v>
      </c>
      <c r="CP36" s="93">
        <f>SUM(CP26:CP35)</f>
        <v>12.28</v>
      </c>
      <c r="CQ36" s="128">
        <f>CP36/$J$91</f>
        <v>0.1708474198978811</v>
      </c>
      <c r="CR36" s="134"/>
      <c r="CS36" s="135"/>
      <c r="CT36" s="135"/>
      <c r="CU36" s="136"/>
    </row>
    <row r="37" spans="3:99" ht="21" x14ac:dyDescent="0.35">
      <c r="C37" s="670"/>
      <c r="D37" s="671"/>
      <c r="E37" s="671"/>
      <c r="F37" s="671"/>
      <c r="G37" s="671"/>
      <c r="H37" s="671"/>
      <c r="I37" s="671"/>
      <c r="J37" s="671"/>
      <c r="K37" s="672"/>
      <c r="L37" s="129"/>
      <c r="M37" s="130"/>
      <c r="N37" s="130"/>
      <c r="O37" s="131"/>
      <c r="Q37" s="670"/>
      <c r="R37" s="671"/>
      <c r="S37" s="671"/>
      <c r="T37" s="671"/>
      <c r="U37" s="671"/>
      <c r="V37" s="671"/>
      <c r="W37" s="671"/>
      <c r="X37" s="671"/>
      <c r="Y37" s="672"/>
      <c r="Z37" s="129"/>
      <c r="AA37" s="130"/>
      <c r="AB37" s="130"/>
      <c r="AC37" s="131"/>
      <c r="AE37" s="670"/>
      <c r="AF37" s="671"/>
      <c r="AG37" s="671"/>
      <c r="AH37" s="671"/>
      <c r="AI37" s="671"/>
      <c r="AJ37" s="671"/>
      <c r="AK37" s="671"/>
      <c r="AL37" s="671"/>
      <c r="AM37" s="672"/>
      <c r="AN37" s="129"/>
      <c r="AO37" s="130"/>
      <c r="AP37" s="130"/>
      <c r="AQ37" s="131"/>
      <c r="AS37" s="670"/>
      <c r="AT37" s="671"/>
      <c r="AU37" s="671"/>
      <c r="AV37" s="671"/>
      <c r="AW37" s="671"/>
      <c r="AX37" s="671"/>
      <c r="AY37" s="671"/>
      <c r="AZ37" s="671"/>
      <c r="BA37" s="672"/>
      <c r="BB37" s="129"/>
      <c r="BC37" s="130"/>
      <c r="BD37" s="130"/>
      <c r="BE37" s="131"/>
      <c r="BG37" s="670"/>
      <c r="BH37" s="671"/>
      <c r="BI37" s="671"/>
      <c r="BJ37" s="671"/>
      <c r="BK37" s="671"/>
      <c r="BL37" s="671"/>
      <c r="BM37" s="671"/>
      <c r="BN37" s="671"/>
      <c r="BO37" s="672"/>
      <c r="BP37" s="129"/>
      <c r="BQ37" s="130"/>
      <c r="BR37" s="130"/>
      <c r="BS37" s="131"/>
      <c r="BU37" s="670"/>
      <c r="BV37" s="671"/>
      <c r="BW37" s="671"/>
      <c r="BX37" s="671"/>
      <c r="BY37" s="671"/>
      <c r="BZ37" s="671"/>
      <c r="CA37" s="671"/>
      <c r="CB37" s="671"/>
      <c r="CC37" s="672"/>
      <c r="CD37" s="129"/>
      <c r="CE37" s="130"/>
      <c r="CF37" s="130"/>
      <c r="CG37" s="131"/>
      <c r="CI37" s="670"/>
      <c r="CJ37" s="671"/>
      <c r="CK37" s="671"/>
      <c r="CL37" s="671"/>
      <c r="CM37" s="671"/>
      <c r="CN37" s="671"/>
      <c r="CO37" s="671"/>
      <c r="CP37" s="671"/>
      <c r="CQ37" s="672"/>
      <c r="CR37" s="129"/>
      <c r="CS37" s="130"/>
      <c r="CT37" s="130"/>
      <c r="CU37" s="131"/>
    </row>
    <row r="38" spans="3:99" ht="15.95" customHeight="1" x14ac:dyDescent="0.25">
      <c r="C38" s="687" t="s">
        <v>885</v>
      </c>
      <c r="D38" s="688"/>
      <c r="E38" s="688"/>
      <c r="F38" s="688"/>
      <c r="G38" s="688"/>
      <c r="H38" s="688"/>
      <c r="I38" s="688"/>
      <c r="J38" s="688"/>
      <c r="K38" s="689"/>
      <c r="L38" s="132"/>
      <c r="O38" s="133"/>
      <c r="Q38" s="687" t="s">
        <v>885</v>
      </c>
      <c r="R38" s="688"/>
      <c r="S38" s="688"/>
      <c r="T38" s="688"/>
      <c r="U38" s="688"/>
      <c r="V38" s="688"/>
      <c r="W38" s="688"/>
      <c r="X38" s="688"/>
      <c r="Y38" s="689"/>
      <c r="Z38" s="132"/>
      <c r="AC38" s="133"/>
      <c r="AE38" s="687" t="s">
        <v>885</v>
      </c>
      <c r="AF38" s="688"/>
      <c r="AG38" s="688"/>
      <c r="AH38" s="688"/>
      <c r="AI38" s="688"/>
      <c r="AJ38" s="688"/>
      <c r="AK38" s="688"/>
      <c r="AL38" s="688"/>
      <c r="AM38" s="689"/>
      <c r="AN38" s="132"/>
      <c r="AQ38" s="133"/>
      <c r="AS38" s="687" t="s">
        <v>885</v>
      </c>
      <c r="AT38" s="688"/>
      <c r="AU38" s="688"/>
      <c r="AV38" s="688"/>
      <c r="AW38" s="688"/>
      <c r="AX38" s="688"/>
      <c r="AY38" s="688"/>
      <c r="AZ38" s="688"/>
      <c r="BA38" s="689"/>
      <c r="BB38" s="132"/>
      <c r="BE38" s="133"/>
      <c r="BG38" s="687" t="s">
        <v>885</v>
      </c>
      <c r="BH38" s="688"/>
      <c r="BI38" s="688"/>
      <c r="BJ38" s="688"/>
      <c r="BK38" s="688"/>
      <c r="BL38" s="688"/>
      <c r="BM38" s="688"/>
      <c r="BN38" s="688"/>
      <c r="BO38" s="689"/>
      <c r="BP38" s="132"/>
      <c r="BS38" s="133"/>
      <c r="BU38" s="687" t="s">
        <v>885</v>
      </c>
      <c r="BV38" s="688"/>
      <c r="BW38" s="688"/>
      <c r="BX38" s="688"/>
      <c r="BY38" s="688"/>
      <c r="BZ38" s="688"/>
      <c r="CA38" s="688"/>
      <c r="CB38" s="688"/>
      <c r="CC38" s="689"/>
      <c r="CD38" s="132"/>
      <c r="CG38" s="133"/>
      <c r="CI38" s="687" t="s">
        <v>885</v>
      </c>
      <c r="CJ38" s="688"/>
      <c r="CK38" s="688"/>
      <c r="CL38" s="688"/>
      <c r="CM38" s="688"/>
      <c r="CN38" s="688"/>
      <c r="CO38" s="688"/>
      <c r="CP38" s="688"/>
      <c r="CQ38" s="689"/>
      <c r="CR38" s="132"/>
      <c r="CU38" s="133"/>
    </row>
    <row r="39" spans="3:99" ht="15.95" customHeight="1" x14ac:dyDescent="0.25">
      <c r="C39" s="120" t="s">
        <v>47</v>
      </c>
      <c r="D39" s="117" t="s">
        <v>892</v>
      </c>
      <c r="E39" s="118" t="s">
        <v>888</v>
      </c>
      <c r="F39" s="95" t="s">
        <v>872</v>
      </c>
      <c r="G39" s="95" t="s">
        <v>1741</v>
      </c>
      <c r="H39" s="97" t="s">
        <v>890</v>
      </c>
      <c r="I39" s="97" t="s">
        <v>1743</v>
      </c>
      <c r="J39" s="119" t="s">
        <v>889</v>
      </c>
      <c r="K39" s="127" t="s">
        <v>1742</v>
      </c>
      <c r="L39" s="132"/>
      <c r="O39" s="133"/>
      <c r="Q39" s="120" t="s">
        <v>47</v>
      </c>
      <c r="R39" s="117" t="s">
        <v>892</v>
      </c>
      <c r="S39" s="118" t="s">
        <v>888</v>
      </c>
      <c r="T39" s="95" t="s">
        <v>872</v>
      </c>
      <c r="U39" s="95" t="s">
        <v>1741</v>
      </c>
      <c r="V39" s="97" t="s">
        <v>890</v>
      </c>
      <c r="W39" s="97" t="s">
        <v>1743</v>
      </c>
      <c r="X39" s="119" t="s">
        <v>889</v>
      </c>
      <c r="Y39" s="127" t="s">
        <v>1742</v>
      </c>
      <c r="Z39" s="132"/>
      <c r="AC39" s="133"/>
      <c r="AE39" s="120" t="s">
        <v>47</v>
      </c>
      <c r="AF39" s="117" t="s">
        <v>892</v>
      </c>
      <c r="AG39" s="118" t="s">
        <v>888</v>
      </c>
      <c r="AH39" s="95" t="s">
        <v>872</v>
      </c>
      <c r="AI39" s="95" t="s">
        <v>1741</v>
      </c>
      <c r="AJ39" s="97" t="s">
        <v>890</v>
      </c>
      <c r="AK39" s="97" t="s">
        <v>1743</v>
      </c>
      <c r="AL39" s="119" t="s">
        <v>889</v>
      </c>
      <c r="AM39" s="127" t="s">
        <v>1742</v>
      </c>
      <c r="AN39" s="132"/>
      <c r="AQ39" s="133"/>
      <c r="AS39" s="120" t="s">
        <v>47</v>
      </c>
      <c r="AT39" s="117" t="s">
        <v>892</v>
      </c>
      <c r="AU39" s="118" t="s">
        <v>888</v>
      </c>
      <c r="AV39" s="95" t="s">
        <v>872</v>
      </c>
      <c r="AW39" s="95" t="s">
        <v>1741</v>
      </c>
      <c r="AX39" s="97" t="s">
        <v>890</v>
      </c>
      <c r="AY39" s="97" t="s">
        <v>1743</v>
      </c>
      <c r="AZ39" s="119" t="s">
        <v>889</v>
      </c>
      <c r="BA39" s="127" t="s">
        <v>1742</v>
      </c>
      <c r="BB39" s="132"/>
      <c r="BE39" s="133"/>
      <c r="BG39" s="120" t="s">
        <v>47</v>
      </c>
      <c r="BH39" s="117" t="s">
        <v>892</v>
      </c>
      <c r="BI39" s="118" t="s">
        <v>888</v>
      </c>
      <c r="BJ39" s="95" t="s">
        <v>872</v>
      </c>
      <c r="BK39" s="95" t="s">
        <v>1741</v>
      </c>
      <c r="BL39" s="97" t="s">
        <v>890</v>
      </c>
      <c r="BM39" s="97" t="s">
        <v>1743</v>
      </c>
      <c r="BN39" s="119" t="s">
        <v>889</v>
      </c>
      <c r="BO39" s="127" t="s">
        <v>1742</v>
      </c>
      <c r="BP39" s="132"/>
      <c r="BS39" s="133"/>
      <c r="BU39" s="120" t="s">
        <v>47</v>
      </c>
      <c r="BV39" s="117" t="s">
        <v>892</v>
      </c>
      <c r="BW39" s="118" t="s">
        <v>888</v>
      </c>
      <c r="BX39" s="95" t="s">
        <v>872</v>
      </c>
      <c r="BY39" s="95" t="s">
        <v>1741</v>
      </c>
      <c r="BZ39" s="97" t="s">
        <v>890</v>
      </c>
      <c r="CA39" s="97" t="s">
        <v>1743</v>
      </c>
      <c r="CB39" s="119" t="s">
        <v>889</v>
      </c>
      <c r="CC39" s="127" t="s">
        <v>1742</v>
      </c>
      <c r="CD39" s="132"/>
      <c r="CG39" s="133"/>
      <c r="CI39" s="120" t="s">
        <v>47</v>
      </c>
      <c r="CJ39" s="117" t="s">
        <v>892</v>
      </c>
      <c r="CK39" s="118" t="s">
        <v>888</v>
      </c>
      <c r="CL39" s="95" t="s">
        <v>872</v>
      </c>
      <c r="CM39" s="95" t="s">
        <v>1741</v>
      </c>
      <c r="CN39" s="97" t="s">
        <v>890</v>
      </c>
      <c r="CO39" s="97" t="s">
        <v>1743</v>
      </c>
      <c r="CP39" s="119" t="s">
        <v>889</v>
      </c>
      <c r="CQ39" s="127" t="s">
        <v>1742</v>
      </c>
      <c r="CR39" s="132"/>
      <c r="CU39" s="133"/>
    </row>
    <row r="40" spans="3:99" ht="15.95" customHeight="1" x14ac:dyDescent="0.25">
      <c r="C40" s="67" t="s">
        <v>1296</v>
      </c>
      <c r="D40" s="64">
        <v>1</v>
      </c>
      <c r="E40" s="94">
        <f>D40*(_xlfn.XLOOKUP(C40,' DB alimenti principale'!A:A,' DB alimenti principale'!B:B,"not found",0))</f>
        <v>337</v>
      </c>
      <c r="F40" s="94">
        <f>D40*(_xlfn.XLOOKUP(C40,' DB alimenti principale'!A:A,' DB alimenti principale'!D:D,"not found",0))</f>
        <v>7.5</v>
      </c>
      <c r="G40" s="95"/>
      <c r="H40" s="94">
        <f>D40*(_xlfn.XLOOKUP(C40,' DB alimenti principale'!A:A,' DB alimenti principale'!F:F,"not found",0))</f>
        <v>77.400000000000006</v>
      </c>
      <c r="I40" s="97"/>
      <c r="J40" s="94">
        <f>D40*(_xlfn.XLOOKUP(C40,' DB alimenti principale'!A:A,' DB alimenti principale'!E:E,"not found",0))</f>
        <v>1.9</v>
      </c>
      <c r="K40" s="127"/>
      <c r="L40" s="132"/>
      <c r="O40" s="133"/>
      <c r="Q40" s="67" t="s">
        <v>1296</v>
      </c>
      <c r="R40" s="64">
        <v>1</v>
      </c>
      <c r="S40" s="94">
        <f>R40*(_xlfn.XLOOKUP(Q40,' DB alimenti principale'!$A:$A,' DB alimenti principale'!$B:$B,"not found",0))</f>
        <v>337</v>
      </c>
      <c r="T40" s="94">
        <f>R40*(_xlfn.XLOOKUP(Q40,' DB alimenti principale'!$A:$A,' DB alimenti principale'!$D:$D,"not found",0))</f>
        <v>7.5</v>
      </c>
      <c r="U40" s="95"/>
      <c r="V40" s="94">
        <f>R40*(_xlfn.XLOOKUP(Q40,' DB alimenti principale'!$A:$A,' DB alimenti principale'!$F:$F,"not found",0))</f>
        <v>77.400000000000006</v>
      </c>
      <c r="W40" s="97"/>
      <c r="X40" s="94">
        <f>R40*(_xlfn.XLOOKUP(Q40,' DB alimenti principale'!$A:$A,' DB alimenti principale'!$E:$E,"not found",0))</f>
        <v>1.9</v>
      </c>
      <c r="Y40" s="127"/>
      <c r="Z40" s="132"/>
      <c r="AC40" s="133"/>
      <c r="AE40" s="67" t="s">
        <v>1734</v>
      </c>
      <c r="AF40" s="64">
        <v>1</v>
      </c>
      <c r="AG40" s="94">
        <f>AF40*(_xlfn.XLOOKUP(AE40,' DB alimenti principale'!$A:$A,' DB alimenti principale'!$B:$B,"not found",0))</f>
        <v>349</v>
      </c>
      <c r="AH40" s="94">
        <f>AF40*(_xlfn.XLOOKUP(AE40,' DB alimenti principale'!$A:$A,' DB alimenti principale'!$D:$D,"not found",0))</f>
        <v>12</v>
      </c>
      <c r="AI40" s="95"/>
      <c r="AJ40" s="94">
        <f>AF40*(_xlfn.XLOOKUP(AE40,' DB alimenti principale'!$A:$A,' DB alimenti principale'!$F:$F,"not found",0))</f>
        <v>69</v>
      </c>
      <c r="AK40" s="97"/>
      <c r="AL40" s="94">
        <f>AF40*(_xlfn.XLOOKUP(AE40,' DB alimenti principale'!$A:$A,' DB alimenti principale'!$E:$E,"not found",0))</f>
        <v>1.8</v>
      </c>
      <c r="AM40" s="127"/>
      <c r="AN40" s="132"/>
      <c r="AQ40" s="133"/>
      <c r="AS40" s="67" t="s">
        <v>1296</v>
      </c>
      <c r="AT40" s="64">
        <v>1</v>
      </c>
      <c r="AU40" s="94">
        <f>AT40*(_xlfn.XLOOKUP(AS40,' DB alimenti principale'!$A:$A,' DB alimenti principale'!$B:$B,"not found",0))</f>
        <v>337</v>
      </c>
      <c r="AV40" s="94">
        <f>AT40*(_xlfn.XLOOKUP(AS40,' DB alimenti principale'!$A:$A,' DB alimenti principale'!$D:$D,"not found",0))</f>
        <v>7.5</v>
      </c>
      <c r="AW40" s="95"/>
      <c r="AX40" s="94">
        <f>AT40*(_xlfn.XLOOKUP(AS40,' DB alimenti principale'!$A:$A,' DB alimenti principale'!$F:$F,"not found",0))</f>
        <v>77.400000000000006</v>
      </c>
      <c r="AY40" s="97"/>
      <c r="AZ40" s="94">
        <f>AT40*(_xlfn.XLOOKUP(AS40,' DB alimenti principale'!$A:$A,' DB alimenti principale'!$E:$E,"not found",0))</f>
        <v>1.9</v>
      </c>
      <c r="BA40" s="127"/>
      <c r="BB40" s="132"/>
      <c r="BE40" s="133"/>
      <c r="BG40" s="67" t="s">
        <v>1296</v>
      </c>
      <c r="BH40" s="64">
        <v>1</v>
      </c>
      <c r="BI40" s="94">
        <f>BH40*(_xlfn.XLOOKUP(BG40,' DB alimenti principale'!$A:$A,' DB alimenti principale'!$B:$B,"not found",0))</f>
        <v>337</v>
      </c>
      <c r="BJ40" s="94">
        <f>BH40*(_xlfn.XLOOKUP(BG40,' DB alimenti principale'!$A:$A,' DB alimenti principale'!$D:$D,"not found",0))</f>
        <v>7.5</v>
      </c>
      <c r="BK40" s="95"/>
      <c r="BL40" s="94">
        <f>BH40*(_xlfn.XLOOKUP(BG40,' DB alimenti principale'!$A:$A,' DB alimenti principale'!$F:$F,"not found",0))</f>
        <v>77.400000000000006</v>
      </c>
      <c r="BM40" s="97"/>
      <c r="BN40" s="94">
        <f>BH40*(_xlfn.XLOOKUP(BG40,' DB alimenti principale'!$A:$A,' DB alimenti principale'!$E:$E,"not found",0))</f>
        <v>1.9</v>
      </c>
      <c r="BO40" s="127"/>
      <c r="BP40" s="132"/>
      <c r="BS40" s="133"/>
      <c r="BU40" s="67" t="s">
        <v>1296</v>
      </c>
      <c r="BV40" s="64">
        <v>1</v>
      </c>
      <c r="BW40" s="94">
        <f>BV40*(_xlfn.XLOOKUP(BU40,' DB alimenti principale'!$A:$A,' DB alimenti principale'!$B:$B,"not found",0))</f>
        <v>337</v>
      </c>
      <c r="BX40" s="94">
        <f>BV40*(_xlfn.XLOOKUP(BU40,' DB alimenti principale'!$A:$A,' DB alimenti principale'!$D:$D,"not found",0))</f>
        <v>7.5</v>
      </c>
      <c r="BY40" s="95"/>
      <c r="BZ40" s="94">
        <f>BV40*(_xlfn.XLOOKUP(BU40,' DB alimenti principale'!$A:$A,' DB alimenti principale'!$F:$F,"not found",0))</f>
        <v>77.400000000000006</v>
      </c>
      <c r="CA40" s="97"/>
      <c r="CB40" s="94">
        <f>BV40*(_xlfn.XLOOKUP(BU40,' DB alimenti principale'!$A:$A,' DB alimenti principale'!$E:$E,"not found",0))</f>
        <v>1.9</v>
      </c>
      <c r="CC40" s="127"/>
      <c r="CD40" s="132"/>
      <c r="CG40" s="133"/>
      <c r="CI40" s="67" t="s">
        <v>1734</v>
      </c>
      <c r="CJ40" s="64">
        <v>1</v>
      </c>
      <c r="CK40" s="94">
        <f>CJ40*(_xlfn.XLOOKUP(CI40,' DB alimenti principale'!$A:$A,' DB alimenti principale'!$B:$B,"not found",0))</f>
        <v>349</v>
      </c>
      <c r="CL40" s="94">
        <f>CJ40*(_xlfn.XLOOKUP(CI40,' DB alimenti principale'!$A:$A,' DB alimenti principale'!$D:$D,"not found",0))</f>
        <v>12</v>
      </c>
      <c r="CM40" s="95"/>
      <c r="CN40" s="94">
        <f>CJ40*(_xlfn.XLOOKUP(CI40,' DB alimenti principale'!$A:$A,' DB alimenti principale'!$F:$F,"not found",0))</f>
        <v>69</v>
      </c>
      <c r="CO40" s="97"/>
      <c r="CP40" s="94">
        <f>CJ40*(_xlfn.XLOOKUP(CI40,' DB alimenti principale'!$A:$A,' DB alimenti principale'!$E:$E,"not found",0))</f>
        <v>1.8</v>
      </c>
      <c r="CQ40" s="127"/>
      <c r="CR40" s="132"/>
      <c r="CU40" s="133"/>
    </row>
    <row r="41" spans="3:99" ht="15.95" customHeight="1" x14ac:dyDescent="0.25">
      <c r="C41" s="67" t="s">
        <v>1110</v>
      </c>
      <c r="D41" s="64">
        <v>0.6</v>
      </c>
      <c r="E41" s="94">
        <f>D41*(_xlfn.XLOOKUP(C41,' DB alimenti principale'!A:A,' DB alimenti principale'!B:B,"not found",0))</f>
        <v>75</v>
      </c>
      <c r="F41" s="94">
        <f>D41*(_xlfn.XLOOKUP(C41,' DB alimenti principale'!A:A,' DB alimenti principale'!D:D,"not found",0))</f>
        <v>4.0199999999999996</v>
      </c>
      <c r="G41" s="95"/>
      <c r="H41" s="94">
        <f>D41*(_xlfn.XLOOKUP(C41,' DB alimenti principale'!A:A,' DB alimenti principale'!F:F,"not found",0))</f>
        <v>9.48</v>
      </c>
      <c r="I41" s="97"/>
      <c r="J41" s="94">
        <f>D41*(_xlfn.XLOOKUP(C41,' DB alimenti principale'!A:A,' DB alimenti principale'!E:E,"not found",0))</f>
        <v>1.62</v>
      </c>
      <c r="K41" s="127"/>
      <c r="L41" s="132"/>
      <c r="O41" s="133"/>
      <c r="Q41" s="67" t="s">
        <v>1110</v>
      </c>
      <c r="R41" s="64">
        <v>0.6</v>
      </c>
      <c r="S41" s="94">
        <f>R41*(_xlfn.XLOOKUP(Q41,' DB alimenti principale'!$A:$A,' DB alimenti principale'!$B:$B,"not found",0))</f>
        <v>75</v>
      </c>
      <c r="T41" s="94">
        <f>R41*(_xlfn.XLOOKUP(Q41,' DB alimenti principale'!$A:$A,' DB alimenti principale'!$D:$D,"not found",0))</f>
        <v>4.0199999999999996</v>
      </c>
      <c r="U41" s="95"/>
      <c r="V41" s="94">
        <f>R41*(_xlfn.XLOOKUP(Q41,' DB alimenti principale'!$A:$A,' DB alimenti principale'!$F:$F,"not found",0))</f>
        <v>9.48</v>
      </c>
      <c r="W41" s="97"/>
      <c r="X41" s="94">
        <f>R41*(_xlfn.XLOOKUP(Q41,' DB alimenti principale'!$A:$A,' DB alimenti principale'!$E:$E,"not found",0))</f>
        <v>1.62</v>
      </c>
      <c r="Y41" s="127"/>
      <c r="Z41" s="132"/>
      <c r="AC41" s="133"/>
      <c r="AE41" s="67" t="s">
        <v>1110</v>
      </c>
      <c r="AF41" s="64">
        <v>0.6</v>
      </c>
      <c r="AG41" s="94">
        <f>AF41*(_xlfn.XLOOKUP(AE41,' DB alimenti principale'!$A:$A,' DB alimenti principale'!$B:$B,"not found",0))</f>
        <v>75</v>
      </c>
      <c r="AH41" s="94">
        <f>AF41*(_xlfn.XLOOKUP(AE41,' DB alimenti principale'!$A:$A,' DB alimenti principale'!$D:$D,"not found",0))</f>
        <v>4.0199999999999996</v>
      </c>
      <c r="AI41" s="95"/>
      <c r="AJ41" s="94">
        <f>AF41*(_xlfn.XLOOKUP(AE41,' DB alimenti principale'!$A:$A,' DB alimenti principale'!$F:$F,"not found",0))</f>
        <v>9.48</v>
      </c>
      <c r="AK41" s="97"/>
      <c r="AL41" s="94">
        <f>AF41*(_xlfn.XLOOKUP(AE41,' DB alimenti principale'!$A:$A,' DB alimenti principale'!$E:$E,"not found",0))</f>
        <v>1.62</v>
      </c>
      <c r="AM41" s="127"/>
      <c r="AN41" s="132"/>
      <c r="AQ41" s="133"/>
      <c r="AS41" s="67" t="s">
        <v>1110</v>
      </c>
      <c r="AT41" s="64">
        <v>0.6</v>
      </c>
      <c r="AU41" s="94">
        <f>AT41*(_xlfn.XLOOKUP(AS41,' DB alimenti principale'!$A:$A,' DB alimenti principale'!$B:$B,"not found",0))</f>
        <v>75</v>
      </c>
      <c r="AV41" s="94">
        <f>AT41*(_xlfn.XLOOKUP(AS41,' DB alimenti principale'!$A:$A,' DB alimenti principale'!$D:$D,"not found",0))</f>
        <v>4.0199999999999996</v>
      </c>
      <c r="AW41" s="95"/>
      <c r="AX41" s="94">
        <f>AT41*(_xlfn.XLOOKUP(AS41,' DB alimenti principale'!$A:$A,' DB alimenti principale'!$F:$F,"not found",0))</f>
        <v>9.48</v>
      </c>
      <c r="AY41" s="97"/>
      <c r="AZ41" s="94">
        <f>AT41*(_xlfn.XLOOKUP(AS41,' DB alimenti principale'!$A:$A,' DB alimenti principale'!$E:$E,"not found",0))</f>
        <v>1.62</v>
      </c>
      <c r="BA41" s="127"/>
      <c r="BB41" s="132"/>
      <c r="BE41" s="133"/>
      <c r="BG41" s="67" t="s">
        <v>1110</v>
      </c>
      <c r="BH41" s="64">
        <v>0.6</v>
      </c>
      <c r="BI41" s="94">
        <f>BH41*(_xlfn.XLOOKUP(BG41,' DB alimenti principale'!$A:$A,' DB alimenti principale'!$B:$B,"not found",0))</f>
        <v>75</v>
      </c>
      <c r="BJ41" s="94">
        <f>BH41*(_xlfn.XLOOKUP(BG41,' DB alimenti principale'!$A:$A,' DB alimenti principale'!$D:$D,"not found",0))</f>
        <v>4.0199999999999996</v>
      </c>
      <c r="BK41" s="95"/>
      <c r="BL41" s="94">
        <f>BH41*(_xlfn.XLOOKUP(BG41,' DB alimenti principale'!$A:$A,' DB alimenti principale'!$F:$F,"not found",0))</f>
        <v>9.48</v>
      </c>
      <c r="BM41" s="97"/>
      <c r="BN41" s="94">
        <f>BH41*(_xlfn.XLOOKUP(BG41,' DB alimenti principale'!$A:$A,' DB alimenti principale'!$E:$E,"not found",0))</f>
        <v>1.62</v>
      </c>
      <c r="BO41" s="127"/>
      <c r="BP41" s="132"/>
      <c r="BS41" s="133"/>
      <c r="BU41" s="67" t="s">
        <v>1110</v>
      </c>
      <c r="BV41" s="64">
        <v>0.6</v>
      </c>
      <c r="BW41" s="94">
        <f>BV41*(_xlfn.XLOOKUP(BU41,' DB alimenti principale'!$A:$A,' DB alimenti principale'!$B:$B,"not found",0))</f>
        <v>75</v>
      </c>
      <c r="BX41" s="94">
        <f>BV41*(_xlfn.XLOOKUP(BU41,' DB alimenti principale'!$A:$A,' DB alimenti principale'!$D:$D,"not found",0))</f>
        <v>4.0199999999999996</v>
      </c>
      <c r="BY41" s="95"/>
      <c r="BZ41" s="94">
        <f>BV41*(_xlfn.XLOOKUP(BU41,' DB alimenti principale'!$A:$A,' DB alimenti principale'!$F:$F,"not found",0))</f>
        <v>9.48</v>
      </c>
      <c r="CA41" s="97"/>
      <c r="CB41" s="94">
        <f>BV41*(_xlfn.XLOOKUP(BU41,' DB alimenti principale'!$A:$A,' DB alimenti principale'!$E:$E,"not found",0))</f>
        <v>1.62</v>
      </c>
      <c r="CC41" s="127"/>
      <c r="CD41" s="132"/>
      <c r="CG41" s="133"/>
      <c r="CI41" s="67" t="s">
        <v>1110</v>
      </c>
      <c r="CJ41" s="64">
        <v>0.6</v>
      </c>
      <c r="CK41" s="94">
        <f>CJ41*(_xlfn.XLOOKUP(CI41,' DB alimenti principale'!$A:$A,' DB alimenti principale'!$B:$B,"not found",0))</f>
        <v>75</v>
      </c>
      <c r="CL41" s="94">
        <f>CJ41*(_xlfn.XLOOKUP(CI41,' DB alimenti principale'!$A:$A,' DB alimenti principale'!$D:$D,"not found",0))</f>
        <v>4.0199999999999996</v>
      </c>
      <c r="CM41" s="95"/>
      <c r="CN41" s="94">
        <f>CJ41*(_xlfn.XLOOKUP(CI41,' DB alimenti principale'!$A:$A,' DB alimenti principale'!$F:$F,"not found",0))</f>
        <v>9.48</v>
      </c>
      <c r="CO41" s="97"/>
      <c r="CP41" s="94">
        <f>CJ41*(_xlfn.XLOOKUP(CI41,' DB alimenti principale'!$A:$A,' DB alimenti principale'!$E:$E,"not found",0))</f>
        <v>1.62</v>
      </c>
      <c r="CQ41" s="127"/>
      <c r="CR41" s="132"/>
      <c r="CU41" s="133"/>
    </row>
    <row r="42" spans="3:99" ht="15.95" customHeight="1" x14ac:dyDescent="0.25">
      <c r="C42" s="67" t="s">
        <v>1133</v>
      </c>
      <c r="D42" s="64">
        <v>0.3</v>
      </c>
      <c r="E42" s="94">
        <f>D42*(_xlfn.XLOOKUP(C42,' DB alimenti principale'!A:A,' DB alimenti principale'!B:B,"not found",0))</f>
        <v>21.599999999999998</v>
      </c>
      <c r="F42" s="94">
        <f>D42*(_xlfn.XLOOKUP(C42,' DB alimenti principale'!A:A,' DB alimenti principale'!D:D,"not found",0))</f>
        <v>1.62</v>
      </c>
      <c r="G42" s="95"/>
      <c r="H42" s="94">
        <f>D42*(_xlfn.XLOOKUP(C42,' DB alimenti principale'!A:A,' DB alimenti principale'!F:F,"not found",0))</f>
        <v>3.84</v>
      </c>
      <c r="I42" s="97"/>
      <c r="J42" s="94">
        <f>D42*(_xlfn.XLOOKUP(C42,' DB alimenti principale'!A:A,' DB alimenti principale'!E:E,"not found",0))</f>
        <v>0.09</v>
      </c>
      <c r="K42" s="127"/>
      <c r="L42" s="132"/>
      <c r="O42" s="133"/>
      <c r="Q42" s="67" t="s">
        <v>1133</v>
      </c>
      <c r="R42" s="64">
        <v>0.3</v>
      </c>
      <c r="S42" s="94">
        <f>R42*(_xlfn.XLOOKUP(Q42,' DB alimenti principale'!$A:$A,' DB alimenti principale'!$B:$B,"not found",0))</f>
        <v>21.599999999999998</v>
      </c>
      <c r="T42" s="94">
        <f>R42*(_xlfn.XLOOKUP(Q42,' DB alimenti principale'!$A:$A,' DB alimenti principale'!$D:$D,"not found",0))</f>
        <v>1.62</v>
      </c>
      <c r="U42" s="95"/>
      <c r="V42" s="94">
        <f>R42*(_xlfn.XLOOKUP(Q42,' DB alimenti principale'!$A:$A,' DB alimenti principale'!$F:$F,"not found",0))</f>
        <v>3.84</v>
      </c>
      <c r="W42" s="97"/>
      <c r="X42" s="94">
        <f>R42*(_xlfn.XLOOKUP(Q42,' DB alimenti principale'!$A:$A,' DB alimenti principale'!$E:$E,"not found",0))</f>
        <v>0.09</v>
      </c>
      <c r="Y42" s="127"/>
      <c r="Z42" s="132"/>
      <c r="AC42" s="133"/>
      <c r="AE42" s="67" t="s">
        <v>1133</v>
      </c>
      <c r="AF42" s="64">
        <v>0.3</v>
      </c>
      <c r="AG42" s="94">
        <f>AF42*(_xlfn.XLOOKUP(AE42,' DB alimenti principale'!$A:$A,' DB alimenti principale'!$B:$B,"not found",0))</f>
        <v>21.599999999999998</v>
      </c>
      <c r="AH42" s="94">
        <f>AF42*(_xlfn.XLOOKUP(AE42,' DB alimenti principale'!$A:$A,' DB alimenti principale'!$D:$D,"not found",0))</f>
        <v>1.62</v>
      </c>
      <c r="AI42" s="95"/>
      <c r="AJ42" s="94">
        <f>AF42*(_xlfn.XLOOKUP(AE42,' DB alimenti principale'!$A:$A,' DB alimenti principale'!$F:$F,"not found",0))</f>
        <v>3.84</v>
      </c>
      <c r="AK42" s="97"/>
      <c r="AL42" s="94">
        <f>AF42*(_xlfn.XLOOKUP(AE42,' DB alimenti principale'!$A:$A,' DB alimenti principale'!$E:$E,"not found",0))</f>
        <v>0.09</v>
      </c>
      <c r="AM42" s="127"/>
      <c r="AN42" s="132"/>
      <c r="AQ42" s="133"/>
      <c r="AS42" s="67" t="s">
        <v>1133</v>
      </c>
      <c r="AT42" s="64">
        <v>0.3</v>
      </c>
      <c r="AU42" s="94">
        <f>AT42*(_xlfn.XLOOKUP(AS42,' DB alimenti principale'!$A:$A,' DB alimenti principale'!$B:$B,"not found",0))</f>
        <v>21.599999999999998</v>
      </c>
      <c r="AV42" s="94">
        <f>AT42*(_xlfn.XLOOKUP(AS42,' DB alimenti principale'!$A:$A,' DB alimenti principale'!$D:$D,"not found",0))</f>
        <v>1.62</v>
      </c>
      <c r="AW42" s="95"/>
      <c r="AX42" s="94">
        <f>AT42*(_xlfn.XLOOKUP(AS42,' DB alimenti principale'!$A:$A,' DB alimenti principale'!$F:$F,"not found",0))</f>
        <v>3.84</v>
      </c>
      <c r="AY42" s="97"/>
      <c r="AZ42" s="94">
        <f>AT42*(_xlfn.XLOOKUP(AS42,' DB alimenti principale'!$A:$A,' DB alimenti principale'!$E:$E,"not found",0))</f>
        <v>0.09</v>
      </c>
      <c r="BA42" s="127"/>
      <c r="BB42" s="132"/>
      <c r="BE42" s="133"/>
      <c r="BG42" s="67" t="s">
        <v>1133</v>
      </c>
      <c r="BH42" s="64">
        <v>0.3</v>
      </c>
      <c r="BI42" s="94">
        <f>BH42*(_xlfn.XLOOKUP(BG42,' DB alimenti principale'!$A:$A,' DB alimenti principale'!$B:$B,"not found",0))</f>
        <v>21.599999999999998</v>
      </c>
      <c r="BJ42" s="94">
        <f>BH42*(_xlfn.XLOOKUP(BG42,' DB alimenti principale'!$A:$A,' DB alimenti principale'!$D:$D,"not found",0))</f>
        <v>1.62</v>
      </c>
      <c r="BK42" s="95"/>
      <c r="BL42" s="94">
        <f>BH42*(_xlfn.XLOOKUP(BG42,' DB alimenti principale'!$A:$A,' DB alimenti principale'!$F:$F,"not found",0))</f>
        <v>3.84</v>
      </c>
      <c r="BM42" s="97"/>
      <c r="BN42" s="94">
        <f>BH42*(_xlfn.XLOOKUP(BG42,' DB alimenti principale'!$A:$A,' DB alimenti principale'!$E:$E,"not found",0))</f>
        <v>0.09</v>
      </c>
      <c r="BO42" s="127"/>
      <c r="BP42" s="132"/>
      <c r="BS42" s="133"/>
      <c r="BU42" s="67" t="s">
        <v>1133</v>
      </c>
      <c r="BV42" s="64">
        <v>0.3</v>
      </c>
      <c r="BW42" s="94">
        <f>BV42*(_xlfn.XLOOKUP(BU42,' DB alimenti principale'!$A:$A,' DB alimenti principale'!$B:$B,"not found",0))</f>
        <v>21.599999999999998</v>
      </c>
      <c r="BX42" s="94">
        <f>BV42*(_xlfn.XLOOKUP(BU42,' DB alimenti principale'!$A:$A,' DB alimenti principale'!$D:$D,"not found",0))</f>
        <v>1.62</v>
      </c>
      <c r="BY42" s="95"/>
      <c r="BZ42" s="94">
        <f>BV42*(_xlfn.XLOOKUP(BU42,' DB alimenti principale'!$A:$A,' DB alimenti principale'!$F:$F,"not found",0))</f>
        <v>3.84</v>
      </c>
      <c r="CA42" s="97"/>
      <c r="CB42" s="94">
        <f>BV42*(_xlfn.XLOOKUP(BU42,' DB alimenti principale'!$A:$A,' DB alimenti principale'!$E:$E,"not found",0))</f>
        <v>0.09</v>
      </c>
      <c r="CC42" s="127"/>
      <c r="CD42" s="132"/>
      <c r="CG42" s="133"/>
      <c r="CI42" s="67" t="s">
        <v>1133</v>
      </c>
      <c r="CJ42" s="64">
        <v>0.3</v>
      </c>
      <c r="CK42" s="94">
        <f>CJ42*(_xlfn.XLOOKUP(CI42,' DB alimenti principale'!$A:$A,' DB alimenti principale'!$B:$B,"not found",0))</f>
        <v>21.599999999999998</v>
      </c>
      <c r="CL42" s="94">
        <f>CJ42*(_xlfn.XLOOKUP(CI42,' DB alimenti principale'!$A:$A,' DB alimenti principale'!$D:$D,"not found",0))</f>
        <v>1.62</v>
      </c>
      <c r="CM42" s="95"/>
      <c r="CN42" s="94">
        <f>CJ42*(_xlfn.XLOOKUP(CI42,' DB alimenti principale'!$A:$A,' DB alimenti principale'!$F:$F,"not found",0))</f>
        <v>3.84</v>
      </c>
      <c r="CO42" s="97"/>
      <c r="CP42" s="94">
        <f>CJ42*(_xlfn.XLOOKUP(CI42,' DB alimenti principale'!$A:$A,' DB alimenti principale'!$E:$E,"not found",0))</f>
        <v>0.09</v>
      </c>
      <c r="CQ42" s="127"/>
      <c r="CR42" s="132"/>
      <c r="CU42" s="133"/>
    </row>
    <row r="43" spans="3:99" ht="15.95" customHeight="1" x14ac:dyDescent="0.25">
      <c r="C43" s="67" t="s">
        <v>1227</v>
      </c>
      <c r="D43" s="64">
        <v>0.09</v>
      </c>
      <c r="E43" s="94">
        <f>D43*(_xlfn.XLOOKUP(C43,' DB alimenti principale'!A:A,' DB alimenti principale'!B:B,"not found",0))</f>
        <v>80.91</v>
      </c>
      <c r="F43" s="94">
        <f>D43*(_xlfn.XLOOKUP(C43,' DB alimenti principale'!A:A,' DB alimenti principale'!D:D,"not found",0))</f>
        <v>0</v>
      </c>
      <c r="G43" s="95"/>
      <c r="H43" s="94">
        <f>D43*(_xlfn.XLOOKUP(C43,' DB alimenti principale'!A:A,' DB alimenti principale'!F:F,"not found",0))</f>
        <v>0</v>
      </c>
      <c r="I43" s="97"/>
      <c r="J43" s="94">
        <f>D43*(_xlfn.XLOOKUP(C43,' DB alimenti principale'!A:A,' DB alimenti principale'!E:E,"not found",0))</f>
        <v>8.9909999999999997</v>
      </c>
      <c r="K43" s="127"/>
      <c r="L43" s="132"/>
      <c r="O43" s="133"/>
      <c r="Q43" s="67" t="s">
        <v>1227</v>
      </c>
      <c r="R43" s="64">
        <v>0.09</v>
      </c>
      <c r="S43" s="94">
        <f>R43*(_xlfn.XLOOKUP(Q43,' DB alimenti principale'!$A:$A,' DB alimenti principale'!$B:$B,"not found",0))</f>
        <v>80.91</v>
      </c>
      <c r="T43" s="94">
        <f>R43*(_xlfn.XLOOKUP(Q43,' DB alimenti principale'!$A:$A,' DB alimenti principale'!$D:$D,"not found",0))</f>
        <v>0</v>
      </c>
      <c r="U43" s="95"/>
      <c r="V43" s="94">
        <f>R43*(_xlfn.XLOOKUP(Q43,' DB alimenti principale'!$A:$A,' DB alimenti principale'!$F:$F,"not found",0))</f>
        <v>0</v>
      </c>
      <c r="W43" s="97"/>
      <c r="X43" s="94">
        <f>R43*(_xlfn.XLOOKUP(Q43,' DB alimenti principale'!$A:$A,' DB alimenti principale'!$E:$E,"not found",0))</f>
        <v>8.9909999999999997</v>
      </c>
      <c r="Y43" s="127"/>
      <c r="Z43" s="132"/>
      <c r="AC43" s="133"/>
      <c r="AE43" s="67" t="s">
        <v>1227</v>
      </c>
      <c r="AF43" s="64">
        <v>0.09</v>
      </c>
      <c r="AG43" s="94">
        <f>AF43*(_xlfn.XLOOKUP(AE43,' DB alimenti principale'!$A:$A,' DB alimenti principale'!$B:$B,"not found",0))</f>
        <v>80.91</v>
      </c>
      <c r="AH43" s="94">
        <f>AF43*(_xlfn.XLOOKUP(AE43,' DB alimenti principale'!$A:$A,' DB alimenti principale'!$D:$D,"not found",0))</f>
        <v>0</v>
      </c>
      <c r="AI43" s="95"/>
      <c r="AJ43" s="94">
        <f>AF43*(_xlfn.XLOOKUP(AE43,' DB alimenti principale'!$A:$A,' DB alimenti principale'!$F:$F,"not found",0))</f>
        <v>0</v>
      </c>
      <c r="AK43" s="97"/>
      <c r="AL43" s="94">
        <f>AF43*(_xlfn.XLOOKUP(AE43,' DB alimenti principale'!$A:$A,' DB alimenti principale'!$E:$E,"not found",0))</f>
        <v>8.9909999999999997</v>
      </c>
      <c r="AM43" s="127"/>
      <c r="AN43" s="132"/>
      <c r="AQ43" s="133"/>
      <c r="AS43" s="67" t="s">
        <v>1227</v>
      </c>
      <c r="AT43" s="64">
        <v>0.09</v>
      </c>
      <c r="AU43" s="94">
        <f>AT43*(_xlfn.XLOOKUP(AS43,' DB alimenti principale'!$A:$A,' DB alimenti principale'!$B:$B,"not found",0))</f>
        <v>80.91</v>
      </c>
      <c r="AV43" s="94">
        <f>AT43*(_xlfn.XLOOKUP(AS43,' DB alimenti principale'!$A:$A,' DB alimenti principale'!$D:$D,"not found",0))</f>
        <v>0</v>
      </c>
      <c r="AW43" s="95"/>
      <c r="AX43" s="94">
        <f>AT43*(_xlfn.XLOOKUP(AS43,' DB alimenti principale'!$A:$A,' DB alimenti principale'!$F:$F,"not found",0))</f>
        <v>0</v>
      </c>
      <c r="AY43" s="97"/>
      <c r="AZ43" s="94">
        <f>AT43*(_xlfn.XLOOKUP(AS43,' DB alimenti principale'!$A:$A,' DB alimenti principale'!$E:$E,"not found",0))</f>
        <v>8.9909999999999997</v>
      </c>
      <c r="BA43" s="127"/>
      <c r="BB43" s="132"/>
      <c r="BE43" s="133"/>
      <c r="BG43" s="67" t="s">
        <v>1227</v>
      </c>
      <c r="BH43" s="64">
        <v>0.09</v>
      </c>
      <c r="BI43" s="94">
        <f>BH43*(_xlfn.XLOOKUP(BG43,' DB alimenti principale'!$A:$A,' DB alimenti principale'!$B:$B,"not found",0))</f>
        <v>80.91</v>
      </c>
      <c r="BJ43" s="94">
        <f>BH43*(_xlfn.XLOOKUP(BG43,' DB alimenti principale'!$A:$A,' DB alimenti principale'!$D:$D,"not found",0))</f>
        <v>0</v>
      </c>
      <c r="BK43" s="95"/>
      <c r="BL43" s="94">
        <f>BH43*(_xlfn.XLOOKUP(BG43,' DB alimenti principale'!$A:$A,' DB alimenti principale'!$F:$F,"not found",0))</f>
        <v>0</v>
      </c>
      <c r="BM43" s="97"/>
      <c r="BN43" s="94">
        <f>BH43*(_xlfn.XLOOKUP(BG43,' DB alimenti principale'!$A:$A,' DB alimenti principale'!$E:$E,"not found",0))</f>
        <v>8.9909999999999997</v>
      </c>
      <c r="BO43" s="127"/>
      <c r="BP43" s="132"/>
      <c r="BS43" s="133"/>
      <c r="BU43" s="67" t="s">
        <v>1227</v>
      </c>
      <c r="BV43" s="64">
        <v>0.09</v>
      </c>
      <c r="BW43" s="94">
        <f>BV43*(_xlfn.XLOOKUP(BU43,' DB alimenti principale'!$A:$A,' DB alimenti principale'!$B:$B,"not found",0))</f>
        <v>80.91</v>
      </c>
      <c r="BX43" s="94">
        <f>BV43*(_xlfn.XLOOKUP(BU43,' DB alimenti principale'!$A:$A,' DB alimenti principale'!$D:$D,"not found",0))</f>
        <v>0</v>
      </c>
      <c r="BY43" s="95"/>
      <c r="BZ43" s="94">
        <f>BV43*(_xlfn.XLOOKUP(BU43,' DB alimenti principale'!$A:$A,' DB alimenti principale'!$F:$F,"not found",0))</f>
        <v>0</v>
      </c>
      <c r="CA43" s="97"/>
      <c r="CB43" s="94">
        <f>BV43*(_xlfn.XLOOKUP(BU43,' DB alimenti principale'!$A:$A,' DB alimenti principale'!$E:$E,"not found",0))</f>
        <v>8.9909999999999997</v>
      </c>
      <c r="CC43" s="127"/>
      <c r="CD43" s="132"/>
      <c r="CG43" s="133"/>
      <c r="CI43" s="67" t="s">
        <v>1227</v>
      </c>
      <c r="CJ43" s="64">
        <v>0.09</v>
      </c>
      <c r="CK43" s="94">
        <f>CJ43*(_xlfn.XLOOKUP(CI43,' DB alimenti principale'!$A:$A,' DB alimenti principale'!$B:$B,"not found",0))</f>
        <v>80.91</v>
      </c>
      <c r="CL43" s="94">
        <f>CJ43*(_xlfn.XLOOKUP(CI43,' DB alimenti principale'!$A:$A,' DB alimenti principale'!$D:$D,"not found",0))</f>
        <v>0</v>
      </c>
      <c r="CM43" s="95"/>
      <c r="CN43" s="94">
        <f>CJ43*(_xlfn.XLOOKUP(CI43,' DB alimenti principale'!$A:$A,' DB alimenti principale'!$F:$F,"not found",0))</f>
        <v>0</v>
      </c>
      <c r="CO43" s="97"/>
      <c r="CP43" s="94">
        <f>CJ43*(_xlfn.XLOOKUP(CI43,' DB alimenti principale'!$A:$A,' DB alimenti principale'!$E:$E,"not found",0))</f>
        <v>8.9909999999999997</v>
      </c>
      <c r="CQ43" s="127"/>
      <c r="CR43" s="132"/>
      <c r="CU43" s="133"/>
    </row>
    <row r="44" spans="3:99" ht="15.95" customHeight="1" x14ac:dyDescent="0.25">
      <c r="C44" s="67" t="s">
        <v>893</v>
      </c>
      <c r="D44" s="64"/>
      <c r="E44" s="94">
        <f>D44*(_xlfn.XLOOKUP(C44,' DB alimenti principale'!A:A,' DB alimenti principale'!B:B,"not found",0))</f>
        <v>0</v>
      </c>
      <c r="F44" s="94">
        <f>D44*(_xlfn.XLOOKUP(C44,' DB alimenti principale'!A:A,' DB alimenti principale'!D:D,"not found",0))</f>
        <v>0</v>
      </c>
      <c r="G44" s="95"/>
      <c r="H44" s="94">
        <f>D44*(_xlfn.XLOOKUP(C44,' DB alimenti principale'!A:A,' DB alimenti principale'!F:F,"not found",0))</f>
        <v>0</v>
      </c>
      <c r="I44" s="97"/>
      <c r="J44" s="94">
        <f>D44*(_xlfn.XLOOKUP(C44,' DB alimenti principale'!A:A,' DB alimenti principale'!E:E,"not found",0))</f>
        <v>0</v>
      </c>
      <c r="K44" s="127"/>
      <c r="L44" s="132"/>
      <c r="O44" s="133"/>
      <c r="Q44" s="67" t="s">
        <v>893</v>
      </c>
      <c r="R44" s="64"/>
      <c r="S44" s="94">
        <f>R44*(_xlfn.XLOOKUP(Q44,' DB alimenti principale'!$A:$A,' DB alimenti principale'!$B:$B,"not found",0))</f>
        <v>0</v>
      </c>
      <c r="T44" s="94">
        <f>R44*(_xlfn.XLOOKUP(Q44,' DB alimenti principale'!$A:$A,' DB alimenti principale'!$D:$D,"not found",0))</f>
        <v>0</v>
      </c>
      <c r="U44" s="95"/>
      <c r="V44" s="94">
        <f>R44*(_xlfn.XLOOKUP(Q44,' DB alimenti principale'!$A:$A,' DB alimenti principale'!$F:$F,"not found",0))</f>
        <v>0</v>
      </c>
      <c r="W44" s="97"/>
      <c r="X44" s="94">
        <f>R44*(_xlfn.XLOOKUP(Q44,' DB alimenti principale'!$A:$A,' DB alimenti principale'!$E:$E,"not found",0))</f>
        <v>0</v>
      </c>
      <c r="Y44" s="127"/>
      <c r="Z44" s="132"/>
      <c r="AC44" s="133"/>
      <c r="AE44" s="67" t="s">
        <v>893</v>
      </c>
      <c r="AF44" s="64"/>
      <c r="AG44" s="94">
        <f>AF44*(_xlfn.XLOOKUP(AE44,' DB alimenti principale'!$A:$A,' DB alimenti principale'!$B:$B,"not found",0))</f>
        <v>0</v>
      </c>
      <c r="AH44" s="94">
        <f>AF44*(_xlfn.XLOOKUP(AE44,' DB alimenti principale'!$A:$A,' DB alimenti principale'!$D:$D,"not found",0))</f>
        <v>0</v>
      </c>
      <c r="AI44" s="95"/>
      <c r="AJ44" s="94">
        <f>AF44*(_xlfn.XLOOKUP(AE44,' DB alimenti principale'!$A:$A,' DB alimenti principale'!$F:$F,"not found",0))</f>
        <v>0</v>
      </c>
      <c r="AK44" s="97"/>
      <c r="AL44" s="94">
        <f>AF44*(_xlfn.XLOOKUP(AE44,' DB alimenti principale'!$A:$A,' DB alimenti principale'!$E:$E,"not found",0))</f>
        <v>0</v>
      </c>
      <c r="AM44" s="127"/>
      <c r="AN44" s="132"/>
      <c r="AQ44" s="133"/>
      <c r="AS44" s="67" t="s">
        <v>893</v>
      </c>
      <c r="AT44" s="64"/>
      <c r="AU44" s="94">
        <f>AT44*(_xlfn.XLOOKUP(AS44,' DB alimenti principale'!$A:$A,' DB alimenti principale'!$B:$B,"not found",0))</f>
        <v>0</v>
      </c>
      <c r="AV44" s="94">
        <f>AT44*(_xlfn.XLOOKUP(AS44,' DB alimenti principale'!$A:$A,' DB alimenti principale'!$D:$D,"not found",0))</f>
        <v>0</v>
      </c>
      <c r="AW44" s="95"/>
      <c r="AX44" s="94">
        <f>AT44*(_xlfn.XLOOKUP(AS44,' DB alimenti principale'!$A:$A,' DB alimenti principale'!$F:$F,"not found",0))</f>
        <v>0</v>
      </c>
      <c r="AY44" s="97"/>
      <c r="AZ44" s="94">
        <f>AT44*(_xlfn.XLOOKUP(AS44,' DB alimenti principale'!$A:$A,' DB alimenti principale'!$E:$E,"not found",0))</f>
        <v>0</v>
      </c>
      <c r="BA44" s="127"/>
      <c r="BB44" s="132"/>
      <c r="BE44" s="133"/>
      <c r="BG44" s="67" t="s">
        <v>893</v>
      </c>
      <c r="BH44" s="64"/>
      <c r="BI44" s="94">
        <f>BH44*(_xlfn.XLOOKUP(BG44,' DB alimenti principale'!$A:$A,' DB alimenti principale'!$B:$B,"not found",0))</f>
        <v>0</v>
      </c>
      <c r="BJ44" s="94">
        <f>BH44*(_xlfn.XLOOKUP(BG44,' DB alimenti principale'!$A:$A,' DB alimenti principale'!$D:$D,"not found",0))</f>
        <v>0</v>
      </c>
      <c r="BK44" s="95"/>
      <c r="BL44" s="94">
        <f>BH44*(_xlfn.XLOOKUP(BG44,' DB alimenti principale'!$A:$A,' DB alimenti principale'!$F:$F,"not found",0))</f>
        <v>0</v>
      </c>
      <c r="BM44" s="97"/>
      <c r="BN44" s="94">
        <f>BH44*(_xlfn.XLOOKUP(BG44,' DB alimenti principale'!$A:$A,' DB alimenti principale'!$E:$E,"not found",0))</f>
        <v>0</v>
      </c>
      <c r="BO44" s="127"/>
      <c r="BP44" s="132"/>
      <c r="BS44" s="133"/>
      <c r="BU44" s="67" t="s">
        <v>893</v>
      </c>
      <c r="BV44" s="64"/>
      <c r="BW44" s="94">
        <f>BV44*(_xlfn.XLOOKUP(BU44,' DB alimenti principale'!$A:$A,' DB alimenti principale'!$B:$B,"not found",0))</f>
        <v>0</v>
      </c>
      <c r="BX44" s="94">
        <f>BV44*(_xlfn.XLOOKUP(BU44,' DB alimenti principale'!$A:$A,' DB alimenti principale'!$D:$D,"not found",0))</f>
        <v>0</v>
      </c>
      <c r="BY44" s="95"/>
      <c r="BZ44" s="94">
        <f>BV44*(_xlfn.XLOOKUP(BU44,' DB alimenti principale'!$A:$A,' DB alimenti principale'!$F:$F,"not found",0))</f>
        <v>0</v>
      </c>
      <c r="CA44" s="97"/>
      <c r="CB44" s="94">
        <f>BV44*(_xlfn.XLOOKUP(BU44,' DB alimenti principale'!$A:$A,' DB alimenti principale'!$E:$E,"not found",0))</f>
        <v>0</v>
      </c>
      <c r="CC44" s="127"/>
      <c r="CD44" s="132"/>
      <c r="CG44" s="133"/>
      <c r="CI44" s="67" t="s">
        <v>893</v>
      </c>
      <c r="CJ44" s="64"/>
      <c r="CK44" s="94">
        <f>CJ44*(_xlfn.XLOOKUP(CI44,' DB alimenti principale'!$A:$A,' DB alimenti principale'!$B:$B,"not found",0))</f>
        <v>0</v>
      </c>
      <c r="CL44" s="94">
        <f>CJ44*(_xlfn.XLOOKUP(CI44,' DB alimenti principale'!$A:$A,' DB alimenti principale'!$D:$D,"not found",0))</f>
        <v>0</v>
      </c>
      <c r="CM44" s="95"/>
      <c r="CN44" s="94">
        <f>CJ44*(_xlfn.XLOOKUP(CI44,' DB alimenti principale'!$A:$A,' DB alimenti principale'!$F:$F,"not found",0))</f>
        <v>0</v>
      </c>
      <c r="CO44" s="97"/>
      <c r="CP44" s="94">
        <f>CJ44*(_xlfn.XLOOKUP(CI44,' DB alimenti principale'!$A:$A,' DB alimenti principale'!$E:$E,"not found",0))</f>
        <v>0</v>
      </c>
      <c r="CQ44" s="127"/>
      <c r="CR44" s="132"/>
      <c r="CU44" s="133"/>
    </row>
    <row r="45" spans="3:99" ht="15.95" customHeight="1" x14ac:dyDescent="0.25">
      <c r="C45" s="67" t="s">
        <v>893</v>
      </c>
      <c r="D45" s="64"/>
      <c r="E45" s="94">
        <f>D45*(_xlfn.XLOOKUP(C45,' DB alimenti principale'!A:A,' DB alimenti principale'!B:B,"not found",0))</f>
        <v>0</v>
      </c>
      <c r="F45" s="94">
        <f>D45*(_xlfn.XLOOKUP(C45,' DB alimenti principale'!A:A,' DB alimenti principale'!D:D,"not found",0))</f>
        <v>0</v>
      </c>
      <c r="G45" s="95"/>
      <c r="H45" s="94">
        <f>D45*(_xlfn.XLOOKUP(C45,' DB alimenti principale'!A:A,' DB alimenti principale'!F:F,"not found",0))</f>
        <v>0</v>
      </c>
      <c r="I45" s="97"/>
      <c r="J45" s="94">
        <f>D45*(_xlfn.XLOOKUP(C45,' DB alimenti principale'!A:A,' DB alimenti principale'!E:E,"not found",0))</f>
        <v>0</v>
      </c>
      <c r="K45" s="127"/>
      <c r="L45" s="132"/>
      <c r="O45" s="133"/>
      <c r="Q45" s="67" t="s">
        <v>893</v>
      </c>
      <c r="R45" s="64"/>
      <c r="S45" s="94">
        <f>R45*(_xlfn.XLOOKUP(Q45,' DB alimenti principale'!$A:$A,' DB alimenti principale'!$B:$B,"not found",0))</f>
        <v>0</v>
      </c>
      <c r="T45" s="94">
        <f>R45*(_xlfn.XLOOKUP(Q45,' DB alimenti principale'!$A:$A,' DB alimenti principale'!$D:$D,"not found",0))</f>
        <v>0</v>
      </c>
      <c r="U45" s="95"/>
      <c r="V45" s="94">
        <f>R45*(_xlfn.XLOOKUP(Q45,' DB alimenti principale'!$A:$A,' DB alimenti principale'!$F:$F,"not found",0))</f>
        <v>0</v>
      </c>
      <c r="W45" s="97"/>
      <c r="X45" s="94">
        <f>R45*(_xlfn.XLOOKUP(Q45,' DB alimenti principale'!$A:$A,' DB alimenti principale'!$E:$E,"not found",0))</f>
        <v>0</v>
      </c>
      <c r="Y45" s="127"/>
      <c r="Z45" s="132"/>
      <c r="AC45" s="133"/>
      <c r="AE45" s="67" t="s">
        <v>893</v>
      </c>
      <c r="AF45" s="64"/>
      <c r="AG45" s="94">
        <f>AF45*(_xlfn.XLOOKUP(AE45,' DB alimenti principale'!$A:$A,' DB alimenti principale'!$B:$B,"not found",0))</f>
        <v>0</v>
      </c>
      <c r="AH45" s="94">
        <f>AF45*(_xlfn.XLOOKUP(AE45,' DB alimenti principale'!$A:$A,' DB alimenti principale'!$D:$D,"not found",0))</f>
        <v>0</v>
      </c>
      <c r="AI45" s="95"/>
      <c r="AJ45" s="94">
        <f>AF45*(_xlfn.XLOOKUP(AE45,' DB alimenti principale'!$A:$A,' DB alimenti principale'!$F:$F,"not found",0))</f>
        <v>0</v>
      </c>
      <c r="AK45" s="97"/>
      <c r="AL45" s="94">
        <f>AF45*(_xlfn.XLOOKUP(AE45,' DB alimenti principale'!$A:$A,' DB alimenti principale'!$E:$E,"not found",0))</f>
        <v>0</v>
      </c>
      <c r="AM45" s="127"/>
      <c r="AN45" s="132"/>
      <c r="AQ45" s="133"/>
      <c r="AS45" s="67" t="s">
        <v>893</v>
      </c>
      <c r="AT45" s="64"/>
      <c r="AU45" s="94">
        <f>AT45*(_xlfn.XLOOKUP(AS45,' DB alimenti principale'!$A:$A,' DB alimenti principale'!$B:$B,"not found",0))</f>
        <v>0</v>
      </c>
      <c r="AV45" s="94">
        <f>AT45*(_xlfn.XLOOKUP(AS45,' DB alimenti principale'!$A:$A,' DB alimenti principale'!$D:$D,"not found",0))</f>
        <v>0</v>
      </c>
      <c r="AW45" s="95"/>
      <c r="AX45" s="94">
        <f>AT45*(_xlfn.XLOOKUP(AS45,' DB alimenti principale'!$A:$A,' DB alimenti principale'!$F:$F,"not found",0))</f>
        <v>0</v>
      </c>
      <c r="AY45" s="97"/>
      <c r="AZ45" s="94">
        <f>AT45*(_xlfn.XLOOKUP(AS45,' DB alimenti principale'!$A:$A,' DB alimenti principale'!$E:$E,"not found",0))</f>
        <v>0</v>
      </c>
      <c r="BA45" s="127"/>
      <c r="BB45" s="132"/>
      <c r="BE45" s="133"/>
      <c r="BG45" s="67" t="s">
        <v>893</v>
      </c>
      <c r="BH45" s="64"/>
      <c r="BI45" s="94">
        <f>BH45*(_xlfn.XLOOKUP(BG45,' DB alimenti principale'!$A:$A,' DB alimenti principale'!$B:$B,"not found",0))</f>
        <v>0</v>
      </c>
      <c r="BJ45" s="94">
        <f>BH45*(_xlfn.XLOOKUP(BG45,' DB alimenti principale'!$A:$A,' DB alimenti principale'!$D:$D,"not found",0))</f>
        <v>0</v>
      </c>
      <c r="BK45" s="95"/>
      <c r="BL45" s="94">
        <f>BH45*(_xlfn.XLOOKUP(BG45,' DB alimenti principale'!$A:$A,' DB alimenti principale'!$F:$F,"not found",0))</f>
        <v>0</v>
      </c>
      <c r="BM45" s="97"/>
      <c r="BN45" s="94">
        <f>BH45*(_xlfn.XLOOKUP(BG45,' DB alimenti principale'!$A:$A,' DB alimenti principale'!$E:$E,"not found",0))</f>
        <v>0</v>
      </c>
      <c r="BO45" s="127"/>
      <c r="BP45" s="132"/>
      <c r="BS45" s="133"/>
      <c r="BU45" s="67" t="s">
        <v>893</v>
      </c>
      <c r="BV45" s="64"/>
      <c r="BW45" s="94">
        <f>BV45*(_xlfn.XLOOKUP(BU45,' DB alimenti principale'!$A:$A,' DB alimenti principale'!$B:$B,"not found",0))</f>
        <v>0</v>
      </c>
      <c r="BX45" s="94">
        <f>BV45*(_xlfn.XLOOKUP(BU45,' DB alimenti principale'!$A:$A,' DB alimenti principale'!$D:$D,"not found",0))</f>
        <v>0</v>
      </c>
      <c r="BY45" s="95"/>
      <c r="BZ45" s="94">
        <f>BV45*(_xlfn.XLOOKUP(BU45,' DB alimenti principale'!$A:$A,' DB alimenti principale'!$F:$F,"not found",0))</f>
        <v>0</v>
      </c>
      <c r="CA45" s="97"/>
      <c r="CB45" s="94">
        <f>BV45*(_xlfn.XLOOKUP(BU45,' DB alimenti principale'!$A:$A,' DB alimenti principale'!$E:$E,"not found",0))</f>
        <v>0</v>
      </c>
      <c r="CC45" s="127"/>
      <c r="CD45" s="132"/>
      <c r="CG45" s="133"/>
      <c r="CI45" s="67" t="s">
        <v>893</v>
      </c>
      <c r="CJ45" s="64"/>
      <c r="CK45" s="94">
        <f>CJ45*(_xlfn.XLOOKUP(CI45,' DB alimenti principale'!$A:$A,' DB alimenti principale'!$B:$B,"not found",0))</f>
        <v>0</v>
      </c>
      <c r="CL45" s="94">
        <f>CJ45*(_xlfn.XLOOKUP(CI45,' DB alimenti principale'!$A:$A,' DB alimenti principale'!$D:$D,"not found",0))</f>
        <v>0</v>
      </c>
      <c r="CM45" s="95"/>
      <c r="CN45" s="94">
        <f>CJ45*(_xlfn.XLOOKUP(CI45,' DB alimenti principale'!$A:$A,' DB alimenti principale'!$F:$F,"not found",0))</f>
        <v>0</v>
      </c>
      <c r="CO45" s="97"/>
      <c r="CP45" s="94">
        <f>CJ45*(_xlfn.XLOOKUP(CI45,' DB alimenti principale'!$A:$A,' DB alimenti principale'!$E:$E,"not found",0))</f>
        <v>0</v>
      </c>
      <c r="CQ45" s="127"/>
      <c r="CR45" s="132"/>
      <c r="CU45" s="133"/>
    </row>
    <row r="46" spans="3:99" ht="15.95" customHeight="1" x14ac:dyDescent="0.25">
      <c r="C46" s="67" t="s">
        <v>893</v>
      </c>
      <c r="D46" s="64"/>
      <c r="E46" s="94">
        <f>D46*(_xlfn.XLOOKUP(C46,' DB alimenti principale'!A:A,' DB alimenti principale'!B:B,"not found",0))</f>
        <v>0</v>
      </c>
      <c r="F46" s="94">
        <f>D46*(_xlfn.XLOOKUP(C46,' DB alimenti principale'!A:A,' DB alimenti principale'!D:D,"not found",0))</f>
        <v>0</v>
      </c>
      <c r="G46" s="95"/>
      <c r="H46" s="94">
        <f>D46*(_xlfn.XLOOKUP(C46,' DB alimenti principale'!A:A,' DB alimenti principale'!F:F,"not found",0))</f>
        <v>0</v>
      </c>
      <c r="I46" s="97"/>
      <c r="J46" s="94">
        <f>D46*(_xlfn.XLOOKUP(C46,' DB alimenti principale'!A:A,' DB alimenti principale'!E:E,"not found",0))</f>
        <v>0</v>
      </c>
      <c r="K46" s="127"/>
      <c r="L46" s="132"/>
      <c r="O46" s="133"/>
      <c r="Q46" s="67" t="s">
        <v>893</v>
      </c>
      <c r="R46" s="64"/>
      <c r="S46" s="94">
        <f>R46*(_xlfn.XLOOKUP(Q46,' DB alimenti principale'!$A:$A,' DB alimenti principale'!$B:$B,"not found",0))</f>
        <v>0</v>
      </c>
      <c r="T46" s="94">
        <f>R46*(_xlfn.XLOOKUP(Q46,' DB alimenti principale'!$A:$A,' DB alimenti principale'!$D:$D,"not found",0))</f>
        <v>0</v>
      </c>
      <c r="U46" s="95"/>
      <c r="V46" s="94">
        <f>R46*(_xlfn.XLOOKUP(Q46,' DB alimenti principale'!$A:$A,' DB alimenti principale'!$F:$F,"not found",0))</f>
        <v>0</v>
      </c>
      <c r="W46" s="97"/>
      <c r="X46" s="94">
        <f>R46*(_xlfn.XLOOKUP(Q46,' DB alimenti principale'!$A:$A,' DB alimenti principale'!$E:$E,"not found",0))</f>
        <v>0</v>
      </c>
      <c r="Y46" s="127"/>
      <c r="Z46" s="132"/>
      <c r="AC46" s="133"/>
      <c r="AE46" s="67" t="s">
        <v>893</v>
      </c>
      <c r="AF46" s="64"/>
      <c r="AG46" s="94">
        <f>AF46*(_xlfn.XLOOKUP(AE46,' DB alimenti principale'!$A:$A,' DB alimenti principale'!$B:$B,"not found",0))</f>
        <v>0</v>
      </c>
      <c r="AH46" s="94">
        <f>AF46*(_xlfn.XLOOKUP(AE46,' DB alimenti principale'!$A:$A,' DB alimenti principale'!$D:$D,"not found",0))</f>
        <v>0</v>
      </c>
      <c r="AI46" s="95"/>
      <c r="AJ46" s="94">
        <f>AF46*(_xlfn.XLOOKUP(AE46,' DB alimenti principale'!$A:$A,' DB alimenti principale'!$F:$F,"not found",0))</f>
        <v>0</v>
      </c>
      <c r="AK46" s="97"/>
      <c r="AL46" s="94">
        <f>AF46*(_xlfn.XLOOKUP(AE46,' DB alimenti principale'!$A:$A,' DB alimenti principale'!$E:$E,"not found",0))</f>
        <v>0</v>
      </c>
      <c r="AM46" s="127"/>
      <c r="AN46" s="132"/>
      <c r="AQ46" s="133"/>
      <c r="AS46" s="67" t="s">
        <v>893</v>
      </c>
      <c r="AT46" s="64"/>
      <c r="AU46" s="94">
        <f>AT46*(_xlfn.XLOOKUP(AS46,' DB alimenti principale'!$A:$A,' DB alimenti principale'!$B:$B,"not found",0))</f>
        <v>0</v>
      </c>
      <c r="AV46" s="94">
        <f>AT46*(_xlfn.XLOOKUP(AS46,' DB alimenti principale'!$A:$A,' DB alimenti principale'!$D:$D,"not found",0))</f>
        <v>0</v>
      </c>
      <c r="AW46" s="95"/>
      <c r="AX46" s="94">
        <f>AT46*(_xlfn.XLOOKUP(AS46,' DB alimenti principale'!$A:$A,' DB alimenti principale'!$F:$F,"not found",0))</f>
        <v>0</v>
      </c>
      <c r="AY46" s="97"/>
      <c r="AZ46" s="94">
        <f>AT46*(_xlfn.XLOOKUP(AS46,' DB alimenti principale'!$A:$A,' DB alimenti principale'!$E:$E,"not found",0))</f>
        <v>0</v>
      </c>
      <c r="BA46" s="127"/>
      <c r="BB46" s="132"/>
      <c r="BE46" s="133"/>
      <c r="BG46" s="67" t="s">
        <v>893</v>
      </c>
      <c r="BH46" s="64"/>
      <c r="BI46" s="94">
        <f>BH46*(_xlfn.XLOOKUP(BG46,' DB alimenti principale'!$A:$A,' DB alimenti principale'!$B:$B,"not found",0))</f>
        <v>0</v>
      </c>
      <c r="BJ46" s="94">
        <f>BH46*(_xlfn.XLOOKUP(BG46,' DB alimenti principale'!$A:$A,' DB alimenti principale'!$D:$D,"not found",0))</f>
        <v>0</v>
      </c>
      <c r="BK46" s="95"/>
      <c r="BL46" s="94">
        <f>BH46*(_xlfn.XLOOKUP(BG46,' DB alimenti principale'!$A:$A,' DB alimenti principale'!$F:$F,"not found",0))</f>
        <v>0</v>
      </c>
      <c r="BM46" s="97"/>
      <c r="BN46" s="94">
        <f>BH46*(_xlfn.XLOOKUP(BG46,' DB alimenti principale'!$A:$A,' DB alimenti principale'!$E:$E,"not found",0))</f>
        <v>0</v>
      </c>
      <c r="BO46" s="127"/>
      <c r="BP46" s="132"/>
      <c r="BS46" s="133"/>
      <c r="BU46" s="67" t="s">
        <v>893</v>
      </c>
      <c r="BV46" s="64"/>
      <c r="BW46" s="94">
        <f>BV46*(_xlfn.XLOOKUP(BU46,' DB alimenti principale'!$A:$A,' DB alimenti principale'!$B:$B,"not found",0))</f>
        <v>0</v>
      </c>
      <c r="BX46" s="94">
        <f>BV46*(_xlfn.XLOOKUP(BU46,' DB alimenti principale'!$A:$A,' DB alimenti principale'!$D:$D,"not found",0))</f>
        <v>0</v>
      </c>
      <c r="BY46" s="95"/>
      <c r="BZ46" s="94">
        <f>BV46*(_xlfn.XLOOKUP(BU46,' DB alimenti principale'!$A:$A,' DB alimenti principale'!$F:$F,"not found",0))</f>
        <v>0</v>
      </c>
      <c r="CA46" s="97"/>
      <c r="CB46" s="94">
        <f>BV46*(_xlfn.XLOOKUP(BU46,' DB alimenti principale'!$A:$A,' DB alimenti principale'!$E:$E,"not found",0))</f>
        <v>0</v>
      </c>
      <c r="CC46" s="127"/>
      <c r="CD46" s="132"/>
      <c r="CG46" s="133"/>
      <c r="CI46" s="67" t="s">
        <v>893</v>
      </c>
      <c r="CJ46" s="64"/>
      <c r="CK46" s="94">
        <f>CJ46*(_xlfn.XLOOKUP(CI46,' DB alimenti principale'!$A:$A,' DB alimenti principale'!$B:$B,"not found",0))</f>
        <v>0</v>
      </c>
      <c r="CL46" s="94">
        <f>CJ46*(_xlfn.XLOOKUP(CI46,' DB alimenti principale'!$A:$A,' DB alimenti principale'!$D:$D,"not found",0))</f>
        <v>0</v>
      </c>
      <c r="CM46" s="95"/>
      <c r="CN46" s="94">
        <f>CJ46*(_xlfn.XLOOKUP(CI46,' DB alimenti principale'!$A:$A,' DB alimenti principale'!$F:$F,"not found",0))</f>
        <v>0</v>
      </c>
      <c r="CO46" s="97"/>
      <c r="CP46" s="94">
        <f>CJ46*(_xlfn.XLOOKUP(CI46,' DB alimenti principale'!$A:$A,' DB alimenti principale'!$E:$E,"not found",0))</f>
        <v>0</v>
      </c>
      <c r="CQ46" s="127"/>
      <c r="CR46" s="132"/>
      <c r="CU46" s="133"/>
    </row>
    <row r="47" spans="3:99" ht="17.100000000000001" customHeight="1" x14ac:dyDescent="0.25">
      <c r="C47" s="67" t="s">
        <v>893</v>
      </c>
      <c r="D47" s="64"/>
      <c r="E47" s="94">
        <f>D47*(_xlfn.XLOOKUP(C47,' DB alimenti principale'!A:A,' DB alimenti principale'!B:B,"not found",0))</f>
        <v>0</v>
      </c>
      <c r="F47" s="94">
        <f>D47*(_xlfn.XLOOKUP(C47,' DB alimenti principale'!A:A,' DB alimenti principale'!D:D,"not found",0))</f>
        <v>0</v>
      </c>
      <c r="G47" s="95"/>
      <c r="H47" s="94">
        <f>D47*(_xlfn.XLOOKUP(C47,' DB alimenti principale'!A:A,' DB alimenti principale'!F:F,"not found",0))</f>
        <v>0</v>
      </c>
      <c r="I47" s="97"/>
      <c r="J47" s="94">
        <f>D47*(_xlfn.XLOOKUP(C47,' DB alimenti principale'!A:A,' DB alimenti principale'!E:E,"not found",0))</f>
        <v>0</v>
      </c>
      <c r="K47" s="127"/>
      <c r="L47" s="132"/>
      <c r="O47" s="133"/>
      <c r="Q47" s="67" t="s">
        <v>893</v>
      </c>
      <c r="R47" s="64"/>
      <c r="S47" s="94">
        <f>R47*(_xlfn.XLOOKUP(Q47,' DB alimenti principale'!$A:$A,' DB alimenti principale'!$B:$B,"not found",0))</f>
        <v>0</v>
      </c>
      <c r="T47" s="94">
        <f>R47*(_xlfn.XLOOKUP(Q47,' DB alimenti principale'!$A:$A,' DB alimenti principale'!$D:$D,"not found",0))</f>
        <v>0</v>
      </c>
      <c r="U47" s="95"/>
      <c r="V47" s="94">
        <f>R47*(_xlfn.XLOOKUP(Q47,' DB alimenti principale'!$A:$A,' DB alimenti principale'!$F:$F,"not found",0))</f>
        <v>0</v>
      </c>
      <c r="W47" s="97"/>
      <c r="X47" s="94">
        <f>R47*(_xlfn.XLOOKUP(Q47,' DB alimenti principale'!$A:$A,' DB alimenti principale'!$E:$E,"not found",0))</f>
        <v>0</v>
      </c>
      <c r="Y47" s="127"/>
      <c r="Z47" s="132"/>
      <c r="AC47" s="133"/>
      <c r="AE47" s="67" t="s">
        <v>893</v>
      </c>
      <c r="AF47" s="64"/>
      <c r="AG47" s="94">
        <f>AF47*(_xlfn.XLOOKUP(AE47,' DB alimenti principale'!$A:$A,' DB alimenti principale'!$B:$B,"not found",0))</f>
        <v>0</v>
      </c>
      <c r="AH47" s="94">
        <f>AF47*(_xlfn.XLOOKUP(AE47,' DB alimenti principale'!$A:$A,' DB alimenti principale'!$D:$D,"not found",0))</f>
        <v>0</v>
      </c>
      <c r="AI47" s="95"/>
      <c r="AJ47" s="94">
        <f>AF47*(_xlfn.XLOOKUP(AE47,' DB alimenti principale'!$A:$A,' DB alimenti principale'!$F:$F,"not found",0))</f>
        <v>0</v>
      </c>
      <c r="AK47" s="97"/>
      <c r="AL47" s="94">
        <f>AF47*(_xlfn.XLOOKUP(AE47,' DB alimenti principale'!$A:$A,' DB alimenti principale'!$E:$E,"not found",0))</f>
        <v>0</v>
      </c>
      <c r="AM47" s="127"/>
      <c r="AN47" s="132"/>
      <c r="AQ47" s="133"/>
      <c r="AS47" s="67" t="s">
        <v>893</v>
      </c>
      <c r="AT47" s="64"/>
      <c r="AU47" s="94">
        <f>AT47*(_xlfn.XLOOKUP(AS47,' DB alimenti principale'!$A:$A,' DB alimenti principale'!$B:$B,"not found",0))</f>
        <v>0</v>
      </c>
      <c r="AV47" s="94">
        <f>AT47*(_xlfn.XLOOKUP(AS47,' DB alimenti principale'!$A:$A,' DB alimenti principale'!$D:$D,"not found",0))</f>
        <v>0</v>
      </c>
      <c r="AW47" s="95"/>
      <c r="AX47" s="94">
        <f>AT47*(_xlfn.XLOOKUP(AS47,' DB alimenti principale'!$A:$A,' DB alimenti principale'!$F:$F,"not found",0))</f>
        <v>0</v>
      </c>
      <c r="AY47" s="97"/>
      <c r="AZ47" s="94">
        <f>AT47*(_xlfn.XLOOKUP(AS47,' DB alimenti principale'!$A:$A,' DB alimenti principale'!$E:$E,"not found",0))</f>
        <v>0</v>
      </c>
      <c r="BA47" s="127"/>
      <c r="BB47" s="132"/>
      <c r="BE47" s="133"/>
      <c r="BG47" s="67" t="s">
        <v>893</v>
      </c>
      <c r="BH47" s="64"/>
      <c r="BI47" s="94">
        <f>BH47*(_xlfn.XLOOKUP(BG47,' DB alimenti principale'!$A:$A,' DB alimenti principale'!$B:$B,"not found",0))</f>
        <v>0</v>
      </c>
      <c r="BJ47" s="94">
        <f>BH47*(_xlfn.XLOOKUP(BG47,' DB alimenti principale'!$A:$A,' DB alimenti principale'!$D:$D,"not found",0))</f>
        <v>0</v>
      </c>
      <c r="BK47" s="95"/>
      <c r="BL47" s="94">
        <f>BH47*(_xlfn.XLOOKUP(BG47,' DB alimenti principale'!$A:$A,' DB alimenti principale'!$F:$F,"not found",0))</f>
        <v>0</v>
      </c>
      <c r="BM47" s="97"/>
      <c r="BN47" s="94">
        <f>BH47*(_xlfn.XLOOKUP(BG47,' DB alimenti principale'!$A:$A,' DB alimenti principale'!$E:$E,"not found",0))</f>
        <v>0</v>
      </c>
      <c r="BO47" s="127"/>
      <c r="BP47" s="132"/>
      <c r="BS47" s="133"/>
      <c r="BU47" s="67" t="s">
        <v>893</v>
      </c>
      <c r="BV47" s="64"/>
      <c r="BW47" s="94">
        <f>BV47*(_xlfn.XLOOKUP(BU47,' DB alimenti principale'!$A:$A,' DB alimenti principale'!$B:$B,"not found",0))</f>
        <v>0</v>
      </c>
      <c r="BX47" s="94">
        <f>BV47*(_xlfn.XLOOKUP(BU47,' DB alimenti principale'!$A:$A,' DB alimenti principale'!$D:$D,"not found",0))</f>
        <v>0</v>
      </c>
      <c r="BY47" s="95"/>
      <c r="BZ47" s="94">
        <f>BV47*(_xlfn.XLOOKUP(BU47,' DB alimenti principale'!$A:$A,' DB alimenti principale'!$F:$F,"not found",0))</f>
        <v>0</v>
      </c>
      <c r="CA47" s="97"/>
      <c r="CB47" s="94">
        <f>BV47*(_xlfn.XLOOKUP(BU47,' DB alimenti principale'!$A:$A,' DB alimenti principale'!$E:$E,"not found",0))</f>
        <v>0</v>
      </c>
      <c r="CC47" s="127"/>
      <c r="CD47" s="132"/>
      <c r="CG47" s="133"/>
      <c r="CI47" s="67" t="s">
        <v>893</v>
      </c>
      <c r="CJ47" s="64"/>
      <c r="CK47" s="94">
        <f>CJ47*(_xlfn.XLOOKUP(CI47,' DB alimenti principale'!$A:$A,' DB alimenti principale'!$B:$B,"not found",0))</f>
        <v>0</v>
      </c>
      <c r="CL47" s="94">
        <f>CJ47*(_xlfn.XLOOKUP(CI47,' DB alimenti principale'!$A:$A,' DB alimenti principale'!$D:$D,"not found",0))</f>
        <v>0</v>
      </c>
      <c r="CM47" s="95"/>
      <c r="CN47" s="94">
        <f>CJ47*(_xlfn.XLOOKUP(CI47,' DB alimenti principale'!$A:$A,' DB alimenti principale'!$F:$F,"not found",0))</f>
        <v>0</v>
      </c>
      <c r="CO47" s="97"/>
      <c r="CP47" s="94">
        <f>CJ47*(_xlfn.XLOOKUP(CI47,' DB alimenti principale'!$A:$A,' DB alimenti principale'!$E:$E,"not found",0))</f>
        <v>0</v>
      </c>
      <c r="CQ47" s="127"/>
      <c r="CR47" s="132"/>
      <c r="CU47" s="133"/>
    </row>
    <row r="48" spans="3:99" ht="17.100000000000001" customHeight="1" x14ac:dyDescent="0.25">
      <c r="C48" s="67" t="s">
        <v>893</v>
      </c>
      <c r="D48" s="64"/>
      <c r="E48" s="94">
        <f>D48*(_xlfn.XLOOKUP(C48,' DB alimenti principale'!A:A,' DB alimenti principale'!B:B,"not found",0))</f>
        <v>0</v>
      </c>
      <c r="F48" s="94">
        <f>D48*(_xlfn.XLOOKUP(C48,' DB alimenti principale'!A:A,' DB alimenti principale'!D:D,"not found",0))</f>
        <v>0</v>
      </c>
      <c r="G48" s="95"/>
      <c r="H48" s="94">
        <f>D48*(_xlfn.XLOOKUP(C48,' DB alimenti principale'!A:A,' DB alimenti principale'!F:F,"not found",0))</f>
        <v>0</v>
      </c>
      <c r="I48" s="97"/>
      <c r="J48" s="94">
        <f>D48*(_xlfn.XLOOKUP(C48,' DB alimenti principale'!A:A,' DB alimenti principale'!E:E,"not found",0))</f>
        <v>0</v>
      </c>
      <c r="K48" s="127"/>
      <c r="L48" s="132"/>
      <c r="O48" s="133"/>
      <c r="Q48" s="67" t="s">
        <v>893</v>
      </c>
      <c r="R48" s="64"/>
      <c r="S48" s="94">
        <f>R48*(_xlfn.XLOOKUP(Q48,' DB alimenti principale'!$A:$A,' DB alimenti principale'!$B:$B,"not found",0))</f>
        <v>0</v>
      </c>
      <c r="T48" s="94">
        <f>R48*(_xlfn.XLOOKUP(Q48,' DB alimenti principale'!$A:$A,' DB alimenti principale'!$D:$D,"not found",0))</f>
        <v>0</v>
      </c>
      <c r="U48" s="95"/>
      <c r="V48" s="94">
        <f>R48*(_xlfn.XLOOKUP(Q48,' DB alimenti principale'!$A:$A,' DB alimenti principale'!$F:$F,"not found",0))</f>
        <v>0</v>
      </c>
      <c r="W48" s="97"/>
      <c r="X48" s="94">
        <f>R48*(_xlfn.XLOOKUP(Q48,' DB alimenti principale'!$A:$A,' DB alimenti principale'!$E:$E,"not found",0))</f>
        <v>0</v>
      </c>
      <c r="Y48" s="127"/>
      <c r="Z48" s="132"/>
      <c r="AC48" s="133"/>
      <c r="AE48" s="67" t="s">
        <v>893</v>
      </c>
      <c r="AF48" s="64"/>
      <c r="AG48" s="94">
        <f>AF48*(_xlfn.XLOOKUP(AE48,' DB alimenti principale'!$A:$A,' DB alimenti principale'!$B:$B,"not found",0))</f>
        <v>0</v>
      </c>
      <c r="AH48" s="94">
        <f>AF48*(_xlfn.XLOOKUP(AE48,' DB alimenti principale'!$A:$A,' DB alimenti principale'!$D:$D,"not found",0))</f>
        <v>0</v>
      </c>
      <c r="AI48" s="95"/>
      <c r="AJ48" s="94">
        <f>AF48*(_xlfn.XLOOKUP(AE48,' DB alimenti principale'!$A:$A,' DB alimenti principale'!$F:$F,"not found",0))</f>
        <v>0</v>
      </c>
      <c r="AK48" s="97"/>
      <c r="AL48" s="94">
        <f>AF48*(_xlfn.XLOOKUP(AE48,' DB alimenti principale'!$A:$A,' DB alimenti principale'!$E:$E,"not found",0))</f>
        <v>0</v>
      </c>
      <c r="AM48" s="127"/>
      <c r="AN48" s="132"/>
      <c r="AQ48" s="133"/>
      <c r="AS48" s="67" t="s">
        <v>893</v>
      </c>
      <c r="AT48" s="64"/>
      <c r="AU48" s="94">
        <f>AT48*(_xlfn.XLOOKUP(AS48,' DB alimenti principale'!$A:$A,' DB alimenti principale'!$B:$B,"not found",0))</f>
        <v>0</v>
      </c>
      <c r="AV48" s="94">
        <f>AT48*(_xlfn.XLOOKUP(AS48,' DB alimenti principale'!$A:$A,' DB alimenti principale'!$D:$D,"not found",0))</f>
        <v>0</v>
      </c>
      <c r="AW48" s="95"/>
      <c r="AX48" s="94">
        <f>AT48*(_xlfn.XLOOKUP(AS48,' DB alimenti principale'!$A:$A,' DB alimenti principale'!$F:$F,"not found",0))</f>
        <v>0</v>
      </c>
      <c r="AY48" s="97"/>
      <c r="AZ48" s="94">
        <f>AT48*(_xlfn.XLOOKUP(AS48,' DB alimenti principale'!$A:$A,' DB alimenti principale'!$E:$E,"not found",0))</f>
        <v>0</v>
      </c>
      <c r="BA48" s="127"/>
      <c r="BB48" s="132"/>
      <c r="BE48" s="133"/>
      <c r="BG48" s="67" t="s">
        <v>893</v>
      </c>
      <c r="BH48" s="64"/>
      <c r="BI48" s="94">
        <f>BH48*(_xlfn.XLOOKUP(BG48,' DB alimenti principale'!$A:$A,' DB alimenti principale'!$B:$B,"not found",0))</f>
        <v>0</v>
      </c>
      <c r="BJ48" s="94">
        <f>BH48*(_xlfn.XLOOKUP(BG48,' DB alimenti principale'!$A:$A,' DB alimenti principale'!$D:$D,"not found",0))</f>
        <v>0</v>
      </c>
      <c r="BK48" s="95"/>
      <c r="BL48" s="94">
        <f>BH48*(_xlfn.XLOOKUP(BG48,' DB alimenti principale'!$A:$A,' DB alimenti principale'!$F:$F,"not found",0))</f>
        <v>0</v>
      </c>
      <c r="BM48" s="97"/>
      <c r="BN48" s="94">
        <f>BH48*(_xlfn.XLOOKUP(BG48,' DB alimenti principale'!$A:$A,' DB alimenti principale'!$E:$E,"not found",0))</f>
        <v>0</v>
      </c>
      <c r="BO48" s="127"/>
      <c r="BP48" s="132"/>
      <c r="BS48" s="133"/>
      <c r="BU48" s="67" t="s">
        <v>893</v>
      </c>
      <c r="BV48" s="64"/>
      <c r="BW48" s="94">
        <f>BV48*(_xlfn.XLOOKUP(BU48,' DB alimenti principale'!$A:$A,' DB alimenti principale'!$B:$B,"not found",0))</f>
        <v>0</v>
      </c>
      <c r="BX48" s="94">
        <f>BV48*(_xlfn.XLOOKUP(BU48,' DB alimenti principale'!$A:$A,' DB alimenti principale'!$D:$D,"not found",0))</f>
        <v>0</v>
      </c>
      <c r="BY48" s="95"/>
      <c r="BZ48" s="94">
        <f>BV48*(_xlfn.XLOOKUP(BU48,' DB alimenti principale'!$A:$A,' DB alimenti principale'!$F:$F,"not found",0))</f>
        <v>0</v>
      </c>
      <c r="CA48" s="97"/>
      <c r="CB48" s="94">
        <f>BV48*(_xlfn.XLOOKUP(BU48,' DB alimenti principale'!$A:$A,' DB alimenti principale'!$E:$E,"not found",0))</f>
        <v>0</v>
      </c>
      <c r="CC48" s="127"/>
      <c r="CD48" s="132"/>
      <c r="CG48" s="133"/>
      <c r="CI48" s="67" t="s">
        <v>893</v>
      </c>
      <c r="CJ48" s="64"/>
      <c r="CK48" s="94">
        <f>CJ48*(_xlfn.XLOOKUP(CI48,' DB alimenti principale'!$A:$A,' DB alimenti principale'!$B:$B,"not found",0))</f>
        <v>0</v>
      </c>
      <c r="CL48" s="94">
        <f>CJ48*(_xlfn.XLOOKUP(CI48,' DB alimenti principale'!$A:$A,' DB alimenti principale'!$D:$D,"not found",0))</f>
        <v>0</v>
      </c>
      <c r="CM48" s="95"/>
      <c r="CN48" s="94">
        <f>CJ48*(_xlfn.XLOOKUP(CI48,' DB alimenti principale'!$A:$A,' DB alimenti principale'!$F:$F,"not found",0))</f>
        <v>0</v>
      </c>
      <c r="CO48" s="97"/>
      <c r="CP48" s="94">
        <f>CJ48*(_xlfn.XLOOKUP(CI48,' DB alimenti principale'!$A:$A,' DB alimenti principale'!$E:$E,"not found",0))</f>
        <v>0</v>
      </c>
      <c r="CQ48" s="127"/>
      <c r="CR48" s="132"/>
      <c r="CU48" s="133"/>
    </row>
    <row r="49" spans="3:99" ht="15.95" customHeight="1" x14ac:dyDescent="0.25">
      <c r="C49" s="67" t="s">
        <v>893</v>
      </c>
      <c r="D49" s="64"/>
      <c r="E49" s="94">
        <f>D49*(_xlfn.XLOOKUP(C49,' DB alimenti principale'!A:A,' DB alimenti principale'!B:B,"not found",0))</f>
        <v>0</v>
      </c>
      <c r="F49" s="94">
        <f>D49*(_xlfn.XLOOKUP(C49,' DB alimenti principale'!A:A,' DB alimenti principale'!D:D,"not found",0))</f>
        <v>0</v>
      </c>
      <c r="G49" s="95"/>
      <c r="H49" s="94">
        <f>D49*(_xlfn.XLOOKUP(C49,' DB alimenti principale'!A:A,' DB alimenti principale'!F:F,"not found",0))</f>
        <v>0</v>
      </c>
      <c r="I49" s="97"/>
      <c r="J49" s="94">
        <f>D49*(_xlfn.XLOOKUP(C49,' DB alimenti principale'!A:A,' DB alimenti principale'!E:E,"not found",0))</f>
        <v>0</v>
      </c>
      <c r="K49" s="127"/>
      <c r="L49" s="132"/>
      <c r="O49" s="133"/>
      <c r="Q49" s="67" t="s">
        <v>893</v>
      </c>
      <c r="R49" s="64"/>
      <c r="S49" s="94">
        <f>R49*(_xlfn.XLOOKUP(Q49,' DB alimenti principale'!$A:$A,' DB alimenti principale'!$B:$B,"not found",0))</f>
        <v>0</v>
      </c>
      <c r="T49" s="94">
        <f>R49*(_xlfn.XLOOKUP(Q49,' DB alimenti principale'!$A:$A,' DB alimenti principale'!$D:$D,"not found",0))</f>
        <v>0</v>
      </c>
      <c r="U49" s="95"/>
      <c r="V49" s="94">
        <f>R49*(_xlfn.XLOOKUP(Q49,' DB alimenti principale'!$A:$A,' DB alimenti principale'!$F:$F,"not found",0))</f>
        <v>0</v>
      </c>
      <c r="W49" s="97"/>
      <c r="X49" s="94">
        <f>R49*(_xlfn.XLOOKUP(Q49,' DB alimenti principale'!$A:$A,' DB alimenti principale'!$E:$E,"not found",0))</f>
        <v>0</v>
      </c>
      <c r="Y49" s="127"/>
      <c r="Z49" s="132"/>
      <c r="AC49" s="133"/>
      <c r="AE49" s="67" t="s">
        <v>893</v>
      </c>
      <c r="AF49" s="64"/>
      <c r="AG49" s="94">
        <f>AF49*(_xlfn.XLOOKUP(AE49,' DB alimenti principale'!$A:$A,' DB alimenti principale'!$B:$B,"not found",0))</f>
        <v>0</v>
      </c>
      <c r="AH49" s="94">
        <f>AF49*(_xlfn.XLOOKUP(AE49,' DB alimenti principale'!$A:$A,' DB alimenti principale'!$D:$D,"not found",0))</f>
        <v>0</v>
      </c>
      <c r="AI49" s="95"/>
      <c r="AJ49" s="94">
        <f>AF49*(_xlfn.XLOOKUP(AE49,' DB alimenti principale'!$A:$A,' DB alimenti principale'!$F:$F,"not found",0))</f>
        <v>0</v>
      </c>
      <c r="AK49" s="97"/>
      <c r="AL49" s="94">
        <f>AF49*(_xlfn.XLOOKUP(AE49,' DB alimenti principale'!$A:$A,' DB alimenti principale'!$E:$E,"not found",0))</f>
        <v>0</v>
      </c>
      <c r="AM49" s="127"/>
      <c r="AN49" s="132"/>
      <c r="AQ49" s="133"/>
      <c r="AS49" s="67" t="s">
        <v>893</v>
      </c>
      <c r="AT49" s="64"/>
      <c r="AU49" s="94">
        <f>AT49*(_xlfn.XLOOKUP(AS49,' DB alimenti principale'!$A:$A,' DB alimenti principale'!$B:$B,"not found",0))</f>
        <v>0</v>
      </c>
      <c r="AV49" s="94">
        <f>AT49*(_xlfn.XLOOKUP(AS49,' DB alimenti principale'!$A:$A,' DB alimenti principale'!$D:$D,"not found",0))</f>
        <v>0</v>
      </c>
      <c r="AW49" s="95"/>
      <c r="AX49" s="94">
        <f>AT49*(_xlfn.XLOOKUP(AS49,' DB alimenti principale'!$A:$A,' DB alimenti principale'!$F:$F,"not found",0))</f>
        <v>0</v>
      </c>
      <c r="AY49" s="97"/>
      <c r="AZ49" s="94">
        <f>AT49*(_xlfn.XLOOKUP(AS49,' DB alimenti principale'!$A:$A,' DB alimenti principale'!$E:$E,"not found",0))</f>
        <v>0</v>
      </c>
      <c r="BA49" s="127"/>
      <c r="BB49" s="132"/>
      <c r="BE49" s="133"/>
      <c r="BG49" s="67" t="s">
        <v>893</v>
      </c>
      <c r="BH49" s="64"/>
      <c r="BI49" s="94">
        <f>BH49*(_xlfn.XLOOKUP(BG49,' DB alimenti principale'!$A:$A,' DB alimenti principale'!$B:$B,"not found",0))</f>
        <v>0</v>
      </c>
      <c r="BJ49" s="94">
        <f>BH49*(_xlfn.XLOOKUP(BG49,' DB alimenti principale'!$A:$A,' DB alimenti principale'!$D:$D,"not found",0))</f>
        <v>0</v>
      </c>
      <c r="BK49" s="95"/>
      <c r="BL49" s="94">
        <f>BH49*(_xlfn.XLOOKUP(BG49,' DB alimenti principale'!$A:$A,' DB alimenti principale'!$F:$F,"not found",0))</f>
        <v>0</v>
      </c>
      <c r="BM49" s="97"/>
      <c r="BN49" s="94">
        <f>BH49*(_xlfn.XLOOKUP(BG49,' DB alimenti principale'!$A:$A,' DB alimenti principale'!$E:$E,"not found",0))</f>
        <v>0</v>
      </c>
      <c r="BO49" s="127"/>
      <c r="BP49" s="132"/>
      <c r="BS49" s="133"/>
      <c r="BU49" s="67" t="s">
        <v>893</v>
      </c>
      <c r="BV49" s="64"/>
      <c r="BW49" s="94">
        <f>BV49*(_xlfn.XLOOKUP(BU49,' DB alimenti principale'!$A:$A,' DB alimenti principale'!$B:$B,"not found",0))</f>
        <v>0</v>
      </c>
      <c r="BX49" s="94">
        <f>BV49*(_xlfn.XLOOKUP(BU49,' DB alimenti principale'!$A:$A,' DB alimenti principale'!$D:$D,"not found",0))</f>
        <v>0</v>
      </c>
      <c r="BY49" s="95"/>
      <c r="BZ49" s="94">
        <f>BV49*(_xlfn.XLOOKUP(BU49,' DB alimenti principale'!$A:$A,' DB alimenti principale'!$F:$F,"not found",0))</f>
        <v>0</v>
      </c>
      <c r="CA49" s="97"/>
      <c r="CB49" s="94">
        <f>BV49*(_xlfn.XLOOKUP(BU49,' DB alimenti principale'!$A:$A,' DB alimenti principale'!$E:$E,"not found",0))</f>
        <v>0</v>
      </c>
      <c r="CC49" s="127"/>
      <c r="CD49" s="132"/>
      <c r="CG49" s="133"/>
      <c r="CI49" s="67" t="s">
        <v>893</v>
      </c>
      <c r="CJ49" s="64"/>
      <c r="CK49" s="94">
        <f>CJ49*(_xlfn.XLOOKUP(CI49,' DB alimenti principale'!$A:$A,' DB alimenti principale'!$B:$B,"not found",0))</f>
        <v>0</v>
      </c>
      <c r="CL49" s="94">
        <f>CJ49*(_xlfn.XLOOKUP(CI49,' DB alimenti principale'!$A:$A,' DB alimenti principale'!$D:$D,"not found",0))</f>
        <v>0</v>
      </c>
      <c r="CM49" s="95"/>
      <c r="CN49" s="94">
        <f>CJ49*(_xlfn.XLOOKUP(CI49,' DB alimenti principale'!$A:$A,' DB alimenti principale'!$F:$F,"not found",0))</f>
        <v>0</v>
      </c>
      <c r="CO49" s="97"/>
      <c r="CP49" s="94">
        <f>CJ49*(_xlfn.XLOOKUP(CI49,' DB alimenti principale'!$A:$A,' DB alimenti principale'!$E:$E,"not found",0))</f>
        <v>0</v>
      </c>
      <c r="CQ49" s="127"/>
      <c r="CR49" s="132"/>
      <c r="CU49" s="133"/>
    </row>
    <row r="50" spans="3:99" ht="17.100000000000001" customHeight="1" thickBot="1" x14ac:dyDescent="0.3">
      <c r="C50" s="121" t="s">
        <v>891</v>
      </c>
      <c r="D50" s="93"/>
      <c r="E50" s="93">
        <f>SUM(E40:E49)</f>
        <v>514.51</v>
      </c>
      <c r="F50" s="93">
        <f>SUM(F40:F49)</f>
        <v>13.14</v>
      </c>
      <c r="G50" s="125">
        <f>F50/$F$91</f>
        <v>8.4678588690188489E-2</v>
      </c>
      <c r="H50" s="93">
        <f>SUM(H40:H49)</f>
        <v>90.720000000000013</v>
      </c>
      <c r="I50" s="126">
        <f>H50/$H$91</f>
        <v>0.16009600112942504</v>
      </c>
      <c r="J50" s="93">
        <f>SUM(J40:J49)</f>
        <v>12.600999999999999</v>
      </c>
      <c r="K50" s="128">
        <f>J50/$J$91</f>
        <v>0.17531338258413678</v>
      </c>
      <c r="L50" s="134"/>
      <c r="M50" s="135"/>
      <c r="N50" s="135"/>
      <c r="O50" s="136"/>
      <c r="Q50" s="121" t="s">
        <v>891</v>
      </c>
      <c r="R50" s="93"/>
      <c r="S50" s="93">
        <f>SUM(S40:S49)</f>
        <v>514.51</v>
      </c>
      <c r="T50" s="93">
        <f>SUM(T40:T49)</f>
        <v>13.14</v>
      </c>
      <c r="U50" s="125">
        <f>T50/$F$91</f>
        <v>8.4678588690188489E-2</v>
      </c>
      <c r="V50" s="93">
        <f>SUM(V40:V49)</f>
        <v>90.720000000000013</v>
      </c>
      <c r="W50" s="126">
        <f>V50/$H$91</f>
        <v>0.16009600112942504</v>
      </c>
      <c r="X50" s="93">
        <f>SUM(X40:X49)</f>
        <v>12.600999999999999</v>
      </c>
      <c r="Y50" s="128">
        <f>X50/$J$91</f>
        <v>0.17531338258413678</v>
      </c>
      <c r="Z50" s="134"/>
      <c r="AA50" s="135"/>
      <c r="AB50" s="135"/>
      <c r="AC50" s="136"/>
      <c r="AE50" s="121" t="s">
        <v>891</v>
      </c>
      <c r="AF50" s="93"/>
      <c r="AG50" s="93">
        <f>SUM(AG40:AG49)</f>
        <v>526.51</v>
      </c>
      <c r="AH50" s="93">
        <f>SUM(AH40:AH49)</f>
        <v>17.64</v>
      </c>
      <c r="AI50" s="125">
        <f>AH50/$F$91</f>
        <v>0.11367810536491058</v>
      </c>
      <c r="AJ50" s="93">
        <f>SUM(AJ40:AJ49)</f>
        <v>82.320000000000007</v>
      </c>
      <c r="AK50" s="126">
        <f>AJ50/$H$91</f>
        <v>0.14527229732114494</v>
      </c>
      <c r="AL50" s="93">
        <f>SUM(AL40:AL49)</f>
        <v>12.500999999999999</v>
      </c>
      <c r="AM50" s="128">
        <f>AL50/$J$91</f>
        <v>0.17392211694978923</v>
      </c>
      <c r="AN50" s="134"/>
      <c r="AO50" s="135"/>
      <c r="AP50" s="135"/>
      <c r="AQ50" s="136"/>
      <c r="AS50" s="121" t="s">
        <v>891</v>
      </c>
      <c r="AT50" s="93"/>
      <c r="AU50" s="93">
        <f>SUM(AU40:AU49)</f>
        <v>514.51</v>
      </c>
      <c r="AV50" s="93">
        <f>SUM(AV40:AV49)</f>
        <v>13.14</v>
      </c>
      <c r="AW50" s="125">
        <f>AV50/$F$91</f>
        <v>8.4678588690188489E-2</v>
      </c>
      <c r="AX50" s="93">
        <f>SUM(AX40:AX49)</f>
        <v>90.720000000000013</v>
      </c>
      <c r="AY50" s="126">
        <f>AX50/$H$91</f>
        <v>0.16009600112942504</v>
      </c>
      <c r="AZ50" s="93">
        <f>SUM(AZ40:AZ49)</f>
        <v>12.600999999999999</v>
      </c>
      <c r="BA50" s="128">
        <f>AZ50/$J$91</f>
        <v>0.17531338258413678</v>
      </c>
      <c r="BB50" s="134"/>
      <c r="BC50" s="135"/>
      <c r="BD50" s="135"/>
      <c r="BE50" s="136"/>
      <c r="BG50" s="121" t="s">
        <v>891</v>
      </c>
      <c r="BH50" s="93"/>
      <c r="BI50" s="93">
        <f>SUM(BI40:BI49)</f>
        <v>514.51</v>
      </c>
      <c r="BJ50" s="93">
        <f>SUM(BJ40:BJ49)</f>
        <v>13.14</v>
      </c>
      <c r="BK50" s="125">
        <f>BJ50/$F$91</f>
        <v>8.4678588690188489E-2</v>
      </c>
      <c r="BL50" s="93">
        <f>SUM(BL40:BL49)</f>
        <v>90.720000000000013</v>
      </c>
      <c r="BM50" s="126">
        <f>BL50/$H$91</f>
        <v>0.16009600112942504</v>
      </c>
      <c r="BN50" s="93">
        <f>SUM(BN40:BN49)</f>
        <v>12.600999999999999</v>
      </c>
      <c r="BO50" s="128">
        <f>BN50/$J$91</f>
        <v>0.17531338258413678</v>
      </c>
      <c r="BP50" s="134"/>
      <c r="BQ50" s="135"/>
      <c r="BR50" s="135"/>
      <c r="BS50" s="136"/>
      <c r="BU50" s="121" t="s">
        <v>891</v>
      </c>
      <c r="BV50" s="93"/>
      <c r="BW50" s="93">
        <f>SUM(BW40:BW49)</f>
        <v>514.51</v>
      </c>
      <c r="BX50" s="93">
        <f>SUM(BX40:BX49)</f>
        <v>13.14</v>
      </c>
      <c r="BY50" s="125">
        <f>BX50/$F$91</f>
        <v>8.4678588690188489E-2</v>
      </c>
      <c r="BZ50" s="93">
        <f>SUM(BZ40:BZ49)</f>
        <v>90.720000000000013</v>
      </c>
      <c r="CA50" s="126">
        <f>BZ50/$H$91</f>
        <v>0.16009600112942504</v>
      </c>
      <c r="CB50" s="93">
        <f>SUM(CB40:CB49)</f>
        <v>12.600999999999999</v>
      </c>
      <c r="CC50" s="128">
        <f>CB50/$J$91</f>
        <v>0.17531338258413678</v>
      </c>
      <c r="CD50" s="134"/>
      <c r="CE50" s="135"/>
      <c r="CF50" s="135"/>
      <c r="CG50" s="136"/>
      <c r="CI50" s="121" t="s">
        <v>891</v>
      </c>
      <c r="CJ50" s="93"/>
      <c r="CK50" s="93">
        <f>SUM(CK40:CK49)</f>
        <v>526.51</v>
      </c>
      <c r="CL50" s="93">
        <f>SUM(CL40:CL49)</f>
        <v>17.64</v>
      </c>
      <c r="CM50" s="125">
        <f>CL50/$F$91</f>
        <v>0.11367810536491058</v>
      </c>
      <c r="CN50" s="93">
        <f>SUM(CN40:CN49)</f>
        <v>82.320000000000007</v>
      </c>
      <c r="CO50" s="126">
        <f>CN50/$H$91</f>
        <v>0.14527229732114494</v>
      </c>
      <c r="CP50" s="93">
        <f>SUM(CP40:CP49)</f>
        <v>12.500999999999999</v>
      </c>
      <c r="CQ50" s="128">
        <f>CP50/$J$91</f>
        <v>0.17392211694978923</v>
      </c>
      <c r="CR50" s="134"/>
      <c r="CS50" s="135"/>
      <c r="CT50" s="135"/>
      <c r="CU50" s="136"/>
    </row>
    <row r="51" spans="3:99" ht="21" customHeight="1" x14ac:dyDescent="0.35">
      <c r="C51" s="670"/>
      <c r="D51" s="671"/>
      <c r="E51" s="671"/>
      <c r="F51" s="671"/>
      <c r="G51" s="671"/>
      <c r="H51" s="671"/>
      <c r="I51" s="671"/>
      <c r="J51" s="671"/>
      <c r="K51" s="672"/>
      <c r="L51" s="129"/>
      <c r="M51" s="130"/>
      <c r="N51" s="130"/>
      <c r="O51" s="131"/>
      <c r="Q51" s="670"/>
      <c r="R51" s="671"/>
      <c r="S51" s="671"/>
      <c r="T51" s="671"/>
      <c r="U51" s="671"/>
      <c r="V51" s="671"/>
      <c r="W51" s="671"/>
      <c r="X51" s="671"/>
      <c r="Y51" s="672"/>
      <c r="Z51" s="129"/>
      <c r="AA51" s="130"/>
      <c r="AB51" s="130"/>
      <c r="AC51" s="131"/>
      <c r="AE51" s="670"/>
      <c r="AF51" s="671"/>
      <c r="AG51" s="671"/>
      <c r="AH51" s="671"/>
      <c r="AI51" s="671"/>
      <c r="AJ51" s="671"/>
      <c r="AK51" s="671"/>
      <c r="AL51" s="671"/>
      <c r="AM51" s="672"/>
      <c r="AN51" s="129"/>
      <c r="AO51" s="130"/>
      <c r="AP51" s="130"/>
      <c r="AQ51" s="131"/>
      <c r="AS51" s="670"/>
      <c r="AT51" s="671"/>
      <c r="AU51" s="671"/>
      <c r="AV51" s="671"/>
      <c r="AW51" s="671"/>
      <c r="AX51" s="671"/>
      <c r="AY51" s="671"/>
      <c r="AZ51" s="671"/>
      <c r="BA51" s="672"/>
      <c r="BB51" s="129"/>
      <c r="BC51" s="130"/>
      <c r="BD51" s="130"/>
      <c r="BE51" s="131"/>
      <c r="BG51" s="670"/>
      <c r="BH51" s="671"/>
      <c r="BI51" s="671"/>
      <c r="BJ51" s="671"/>
      <c r="BK51" s="671"/>
      <c r="BL51" s="671"/>
      <c r="BM51" s="671"/>
      <c r="BN51" s="671"/>
      <c r="BO51" s="672"/>
      <c r="BP51" s="129"/>
      <c r="BQ51" s="130"/>
      <c r="BR51" s="130"/>
      <c r="BS51" s="131"/>
      <c r="BU51" s="670"/>
      <c r="BV51" s="671"/>
      <c r="BW51" s="671"/>
      <c r="BX51" s="671"/>
      <c r="BY51" s="671"/>
      <c r="BZ51" s="671"/>
      <c r="CA51" s="671"/>
      <c r="CB51" s="671"/>
      <c r="CC51" s="672"/>
      <c r="CD51" s="129"/>
      <c r="CE51" s="130"/>
      <c r="CF51" s="130"/>
      <c r="CG51" s="131"/>
      <c r="CI51" s="670"/>
      <c r="CJ51" s="671"/>
      <c r="CK51" s="671"/>
      <c r="CL51" s="671"/>
      <c r="CM51" s="671"/>
      <c r="CN51" s="671"/>
      <c r="CO51" s="671"/>
      <c r="CP51" s="671"/>
      <c r="CQ51" s="672"/>
      <c r="CR51" s="129"/>
      <c r="CS51" s="130"/>
      <c r="CT51" s="130"/>
      <c r="CU51" s="131"/>
    </row>
    <row r="52" spans="3:99" ht="15.95" customHeight="1" x14ac:dyDescent="0.25">
      <c r="C52" s="687" t="s">
        <v>886</v>
      </c>
      <c r="D52" s="688"/>
      <c r="E52" s="688"/>
      <c r="F52" s="688"/>
      <c r="G52" s="688"/>
      <c r="H52" s="688"/>
      <c r="I52" s="688"/>
      <c r="J52" s="688"/>
      <c r="K52" s="689"/>
      <c r="L52" s="132"/>
      <c r="O52" s="133"/>
      <c r="Q52" s="687" t="s">
        <v>886</v>
      </c>
      <c r="R52" s="688"/>
      <c r="S52" s="688"/>
      <c r="T52" s="688"/>
      <c r="U52" s="688"/>
      <c r="V52" s="688"/>
      <c r="W52" s="688"/>
      <c r="X52" s="688"/>
      <c r="Y52" s="689"/>
      <c r="Z52" s="132"/>
      <c r="AC52" s="133"/>
      <c r="AE52" s="687" t="s">
        <v>886</v>
      </c>
      <c r="AF52" s="688"/>
      <c r="AG52" s="688"/>
      <c r="AH52" s="688"/>
      <c r="AI52" s="688"/>
      <c r="AJ52" s="688"/>
      <c r="AK52" s="688"/>
      <c r="AL52" s="688"/>
      <c r="AM52" s="689"/>
      <c r="AN52" s="132"/>
      <c r="AQ52" s="133"/>
      <c r="AS52" s="687" t="s">
        <v>886</v>
      </c>
      <c r="AT52" s="688"/>
      <c r="AU52" s="688"/>
      <c r="AV52" s="688"/>
      <c r="AW52" s="688"/>
      <c r="AX52" s="688"/>
      <c r="AY52" s="688"/>
      <c r="AZ52" s="688"/>
      <c r="BA52" s="689"/>
      <c r="BB52" s="132"/>
      <c r="BE52" s="133"/>
      <c r="BG52" s="687" t="s">
        <v>886</v>
      </c>
      <c r="BH52" s="688"/>
      <c r="BI52" s="688"/>
      <c r="BJ52" s="688"/>
      <c r="BK52" s="688"/>
      <c r="BL52" s="688"/>
      <c r="BM52" s="688"/>
      <c r="BN52" s="688"/>
      <c r="BO52" s="689"/>
      <c r="BP52" s="132"/>
      <c r="BS52" s="133"/>
      <c r="BU52" s="687" t="s">
        <v>886</v>
      </c>
      <c r="BV52" s="688"/>
      <c r="BW52" s="688"/>
      <c r="BX52" s="688"/>
      <c r="BY52" s="688"/>
      <c r="BZ52" s="688"/>
      <c r="CA52" s="688"/>
      <c r="CB52" s="688"/>
      <c r="CC52" s="689"/>
      <c r="CD52" s="132"/>
      <c r="CG52" s="133"/>
      <c r="CI52" s="687" t="s">
        <v>886</v>
      </c>
      <c r="CJ52" s="688"/>
      <c r="CK52" s="688"/>
      <c r="CL52" s="688"/>
      <c r="CM52" s="688"/>
      <c r="CN52" s="688"/>
      <c r="CO52" s="688"/>
      <c r="CP52" s="688"/>
      <c r="CQ52" s="689"/>
      <c r="CR52" s="132"/>
      <c r="CU52" s="133"/>
    </row>
    <row r="53" spans="3:99" ht="17.100000000000001" customHeight="1" x14ac:dyDescent="0.25">
      <c r="C53" s="120" t="s">
        <v>47</v>
      </c>
      <c r="D53" s="117" t="s">
        <v>892</v>
      </c>
      <c r="E53" s="118" t="s">
        <v>888</v>
      </c>
      <c r="F53" s="95" t="s">
        <v>872</v>
      </c>
      <c r="G53" s="95" t="s">
        <v>1741</v>
      </c>
      <c r="H53" s="97" t="s">
        <v>890</v>
      </c>
      <c r="I53" s="97" t="s">
        <v>1743</v>
      </c>
      <c r="J53" s="119" t="s">
        <v>889</v>
      </c>
      <c r="K53" s="127" t="s">
        <v>1742</v>
      </c>
      <c r="L53" s="132"/>
      <c r="O53" s="133"/>
      <c r="Q53" s="120" t="s">
        <v>47</v>
      </c>
      <c r="R53" s="117" t="s">
        <v>892</v>
      </c>
      <c r="S53" s="118" t="s">
        <v>888</v>
      </c>
      <c r="T53" s="95" t="s">
        <v>872</v>
      </c>
      <c r="U53" s="95" t="s">
        <v>1741</v>
      </c>
      <c r="V53" s="97" t="s">
        <v>890</v>
      </c>
      <c r="W53" s="97" t="s">
        <v>1743</v>
      </c>
      <c r="X53" s="119" t="s">
        <v>889</v>
      </c>
      <c r="Y53" s="127" t="s">
        <v>1742</v>
      </c>
      <c r="Z53" s="132"/>
      <c r="AC53" s="133"/>
      <c r="AE53" s="120" t="s">
        <v>47</v>
      </c>
      <c r="AF53" s="117" t="s">
        <v>892</v>
      </c>
      <c r="AG53" s="118" t="s">
        <v>888</v>
      </c>
      <c r="AH53" s="95" t="s">
        <v>872</v>
      </c>
      <c r="AI53" s="95" t="s">
        <v>1741</v>
      </c>
      <c r="AJ53" s="97" t="s">
        <v>890</v>
      </c>
      <c r="AK53" s="97" t="s">
        <v>1743</v>
      </c>
      <c r="AL53" s="119" t="s">
        <v>889</v>
      </c>
      <c r="AM53" s="127" t="s">
        <v>1742</v>
      </c>
      <c r="AN53" s="132"/>
      <c r="AQ53" s="133"/>
      <c r="AS53" s="120" t="s">
        <v>47</v>
      </c>
      <c r="AT53" s="117" t="s">
        <v>892</v>
      </c>
      <c r="AU53" s="118" t="s">
        <v>888</v>
      </c>
      <c r="AV53" s="95" t="s">
        <v>872</v>
      </c>
      <c r="AW53" s="95" t="s">
        <v>1741</v>
      </c>
      <c r="AX53" s="97" t="s">
        <v>890</v>
      </c>
      <c r="AY53" s="97" t="s">
        <v>1743</v>
      </c>
      <c r="AZ53" s="119" t="s">
        <v>889</v>
      </c>
      <c r="BA53" s="127" t="s">
        <v>1742</v>
      </c>
      <c r="BB53" s="132"/>
      <c r="BE53" s="133"/>
      <c r="BG53" s="120" t="s">
        <v>47</v>
      </c>
      <c r="BH53" s="117" t="s">
        <v>892</v>
      </c>
      <c r="BI53" s="118" t="s">
        <v>888</v>
      </c>
      <c r="BJ53" s="95" t="s">
        <v>872</v>
      </c>
      <c r="BK53" s="95" t="s">
        <v>1741</v>
      </c>
      <c r="BL53" s="97" t="s">
        <v>890</v>
      </c>
      <c r="BM53" s="97" t="s">
        <v>1743</v>
      </c>
      <c r="BN53" s="119" t="s">
        <v>889</v>
      </c>
      <c r="BO53" s="127" t="s">
        <v>1742</v>
      </c>
      <c r="BP53" s="132"/>
      <c r="BS53" s="133"/>
      <c r="BU53" s="120" t="s">
        <v>47</v>
      </c>
      <c r="BV53" s="117" t="s">
        <v>892</v>
      </c>
      <c r="BW53" s="118" t="s">
        <v>888</v>
      </c>
      <c r="BX53" s="95" t="s">
        <v>872</v>
      </c>
      <c r="BY53" s="95" t="s">
        <v>1741</v>
      </c>
      <c r="BZ53" s="97" t="s">
        <v>890</v>
      </c>
      <c r="CA53" s="97" t="s">
        <v>1743</v>
      </c>
      <c r="CB53" s="119" t="s">
        <v>889</v>
      </c>
      <c r="CC53" s="127" t="s">
        <v>1742</v>
      </c>
      <c r="CD53" s="132"/>
      <c r="CG53" s="133"/>
      <c r="CI53" s="120" t="s">
        <v>47</v>
      </c>
      <c r="CJ53" s="117" t="s">
        <v>892</v>
      </c>
      <c r="CK53" s="118" t="s">
        <v>888</v>
      </c>
      <c r="CL53" s="95" t="s">
        <v>872</v>
      </c>
      <c r="CM53" s="95" t="s">
        <v>1741</v>
      </c>
      <c r="CN53" s="97" t="s">
        <v>890</v>
      </c>
      <c r="CO53" s="97" t="s">
        <v>1743</v>
      </c>
      <c r="CP53" s="119" t="s">
        <v>889</v>
      </c>
      <c r="CQ53" s="127" t="s">
        <v>1742</v>
      </c>
      <c r="CR53" s="132"/>
      <c r="CU53" s="133"/>
    </row>
    <row r="54" spans="3:99" ht="17.100000000000001" customHeight="1" x14ac:dyDescent="0.25">
      <c r="C54" s="67" t="s">
        <v>1198</v>
      </c>
      <c r="D54" s="64">
        <v>0.1</v>
      </c>
      <c r="E54" s="94">
        <f>D54*(_xlfn.XLOOKUP(C54,' DB alimenti principale'!A:A,' DB alimenti principale'!B:B,"not found",0))</f>
        <v>62.1</v>
      </c>
      <c r="F54" s="94">
        <f>D54*(_xlfn.XLOOKUP(C54,' DB alimenti principale'!A:A,' DB alimenti principale'!D:D,"not found",0))</f>
        <v>2.4500000000000002</v>
      </c>
      <c r="G54" s="95"/>
      <c r="H54" s="94">
        <f>D54*(_xlfn.XLOOKUP(C54,' DB alimenti principale'!A:A,' DB alimenti principale'!F:F,"not found",0))</f>
        <v>0.48</v>
      </c>
      <c r="I54" s="97"/>
      <c r="J54" s="94">
        <f>D54*(_xlfn.XLOOKUP(C54,' DB alimenti principale'!A:A,' DB alimenti principale'!E:E,"not found",0))</f>
        <v>5.33</v>
      </c>
      <c r="K54" s="127"/>
      <c r="L54" s="132"/>
      <c r="O54" s="133"/>
      <c r="Q54" s="67" t="s">
        <v>1198</v>
      </c>
      <c r="R54" s="64">
        <v>0.1</v>
      </c>
      <c r="S54" s="94">
        <f>R54*(_xlfn.XLOOKUP(Q54,' DB alimenti principale'!$A:$A,' DB alimenti principale'!$B:$B,"not found",0))</f>
        <v>62.1</v>
      </c>
      <c r="T54" s="94">
        <f>R54*(_xlfn.XLOOKUP(Q54,' DB alimenti principale'!$A:$A,' DB alimenti principale'!$D:$D,"not found",0))</f>
        <v>2.4500000000000002</v>
      </c>
      <c r="U54" s="95"/>
      <c r="V54" s="94">
        <f>R54*(_xlfn.XLOOKUP(Q54,' DB alimenti principale'!$A:$A,' DB alimenti principale'!$F:$F,"not found",0))</f>
        <v>0.48</v>
      </c>
      <c r="W54" s="97"/>
      <c r="X54" s="94">
        <f>R54*(_xlfn.XLOOKUP(Q54,' DB alimenti principale'!$A:$A,' DB alimenti principale'!$E:$E,"not found",0))</f>
        <v>5.33</v>
      </c>
      <c r="Y54" s="127"/>
      <c r="Z54" s="132"/>
      <c r="AC54" s="133"/>
      <c r="AE54" s="67" t="s">
        <v>1198</v>
      </c>
      <c r="AF54" s="64">
        <v>0.1</v>
      </c>
      <c r="AG54" s="94">
        <f>AF54*(_xlfn.XLOOKUP(AE54,' DB alimenti principale'!$A:$A,' DB alimenti principale'!$B:$B,"not found",0))</f>
        <v>62.1</v>
      </c>
      <c r="AH54" s="94">
        <f>AF54*(_xlfn.XLOOKUP(AE54,' DB alimenti principale'!$A:$A,' DB alimenti principale'!$D:$D,"not found",0))</f>
        <v>2.4500000000000002</v>
      </c>
      <c r="AI54" s="95"/>
      <c r="AJ54" s="94">
        <f>AF54*(_xlfn.XLOOKUP(AE54,' DB alimenti principale'!$A:$A,' DB alimenti principale'!$F:$F,"not found",0))</f>
        <v>0.48</v>
      </c>
      <c r="AK54" s="97"/>
      <c r="AL54" s="94">
        <f>AF54*(_xlfn.XLOOKUP(AE54,' DB alimenti principale'!$A:$A,' DB alimenti principale'!$E:$E,"not found",0))</f>
        <v>5.33</v>
      </c>
      <c r="AM54" s="127"/>
      <c r="AN54" s="132"/>
      <c r="AQ54" s="133"/>
      <c r="AS54" s="67" t="s">
        <v>1198</v>
      </c>
      <c r="AT54" s="64">
        <v>0.1</v>
      </c>
      <c r="AU54" s="94">
        <f>AT54*(_xlfn.XLOOKUP(AS54,' DB alimenti principale'!$A:$A,' DB alimenti principale'!$B:$B,"not found",0))</f>
        <v>62.1</v>
      </c>
      <c r="AV54" s="94">
        <f>AT54*(_xlfn.XLOOKUP(AS54,' DB alimenti principale'!$A:$A,' DB alimenti principale'!$D:$D,"not found",0))</f>
        <v>2.4500000000000002</v>
      </c>
      <c r="AW54" s="95"/>
      <c r="AX54" s="94">
        <f>AT54*(_xlfn.XLOOKUP(AS54,' DB alimenti principale'!$A:$A,' DB alimenti principale'!$F:$F,"not found",0))</f>
        <v>0.48</v>
      </c>
      <c r="AY54" s="97"/>
      <c r="AZ54" s="94">
        <f>AT54*(_xlfn.XLOOKUP(AS54,' DB alimenti principale'!$A:$A,' DB alimenti principale'!$E:$E,"not found",0))</f>
        <v>5.33</v>
      </c>
      <c r="BA54" s="127"/>
      <c r="BB54" s="132"/>
      <c r="BE54" s="133"/>
      <c r="BG54" s="67" t="s">
        <v>1198</v>
      </c>
      <c r="BH54" s="64">
        <v>0.1</v>
      </c>
      <c r="BI54" s="94">
        <f>BH54*(_xlfn.XLOOKUP(BG54,' DB alimenti principale'!$A:$A,' DB alimenti principale'!$B:$B,"not found",0))</f>
        <v>62.1</v>
      </c>
      <c r="BJ54" s="94">
        <f>BH54*(_xlfn.XLOOKUP(BG54,' DB alimenti principale'!$A:$A,' DB alimenti principale'!$D:$D,"not found",0))</f>
        <v>2.4500000000000002</v>
      </c>
      <c r="BK54" s="95"/>
      <c r="BL54" s="94">
        <f>BH54*(_xlfn.XLOOKUP(BG54,' DB alimenti principale'!$A:$A,' DB alimenti principale'!$F:$F,"not found",0))</f>
        <v>0.48</v>
      </c>
      <c r="BM54" s="97"/>
      <c r="BN54" s="94">
        <f>BH54*(_xlfn.XLOOKUP(BG54,' DB alimenti principale'!$A:$A,' DB alimenti principale'!$E:$E,"not found",0))</f>
        <v>5.33</v>
      </c>
      <c r="BO54" s="127"/>
      <c r="BP54" s="132"/>
      <c r="BS54" s="133"/>
      <c r="BU54" s="67" t="s">
        <v>1198</v>
      </c>
      <c r="BV54" s="64">
        <v>0.1</v>
      </c>
      <c r="BW54" s="94">
        <f>BV54*(_xlfn.XLOOKUP(BU54,' DB alimenti principale'!$A:$A,' DB alimenti principale'!$B:$B,"not found",0))</f>
        <v>62.1</v>
      </c>
      <c r="BX54" s="94">
        <f>BV54*(_xlfn.XLOOKUP(BU54,' DB alimenti principale'!$A:$A,' DB alimenti principale'!$D:$D,"not found",0))</f>
        <v>2.4500000000000002</v>
      </c>
      <c r="BY54" s="95"/>
      <c r="BZ54" s="94">
        <f>BV54*(_xlfn.XLOOKUP(BU54,' DB alimenti principale'!$A:$A,' DB alimenti principale'!$F:$F,"not found",0))</f>
        <v>0.48</v>
      </c>
      <c r="CA54" s="97"/>
      <c r="CB54" s="94">
        <f>BV54*(_xlfn.XLOOKUP(BU54,' DB alimenti principale'!$A:$A,' DB alimenti principale'!$E:$E,"not found",0))</f>
        <v>5.33</v>
      </c>
      <c r="CC54" s="127"/>
      <c r="CD54" s="132"/>
      <c r="CG54" s="133"/>
      <c r="CI54" s="67" t="s">
        <v>1198</v>
      </c>
      <c r="CJ54" s="64">
        <v>0.1</v>
      </c>
      <c r="CK54" s="94">
        <f>CJ54*(_xlfn.XLOOKUP(CI54,' DB alimenti principale'!$A:$A,' DB alimenti principale'!$B:$B,"not found",0))</f>
        <v>62.1</v>
      </c>
      <c r="CL54" s="94">
        <f>CJ54*(_xlfn.XLOOKUP(CI54,' DB alimenti principale'!$A:$A,' DB alimenti principale'!$D:$D,"not found",0))</f>
        <v>2.4500000000000002</v>
      </c>
      <c r="CM54" s="95"/>
      <c r="CN54" s="94">
        <f>CJ54*(_xlfn.XLOOKUP(CI54,' DB alimenti principale'!$A:$A,' DB alimenti principale'!$F:$F,"not found",0))</f>
        <v>0.48</v>
      </c>
      <c r="CO54" s="97"/>
      <c r="CP54" s="94">
        <f>CJ54*(_xlfn.XLOOKUP(CI54,' DB alimenti principale'!$A:$A,' DB alimenti principale'!$E:$E,"not found",0))</f>
        <v>5.33</v>
      </c>
      <c r="CQ54" s="127"/>
      <c r="CR54" s="132"/>
      <c r="CU54" s="133"/>
    </row>
    <row r="55" spans="3:99" ht="15.95" customHeight="1" x14ac:dyDescent="0.25">
      <c r="C55" s="67" t="s">
        <v>1584</v>
      </c>
      <c r="D55" s="64">
        <v>0.1</v>
      </c>
      <c r="E55" s="94">
        <f>D55*(_xlfn.XLOOKUP(C55,' DB alimenti principale'!A:A,' DB alimenti principale'!B:B,"not found",0))</f>
        <v>56.5</v>
      </c>
      <c r="F55" s="94">
        <f>D55*(_xlfn.XLOOKUP(C55,' DB alimenti principale'!A:A,' DB alimenti principale'!D:D,"not found",0))</f>
        <v>0.84000000000000008</v>
      </c>
      <c r="G55" s="95"/>
      <c r="H55" s="94">
        <f>D55*(_xlfn.XLOOKUP(C55,' DB alimenti principale'!A:A,' DB alimenti principale'!F:F,"not found",0))</f>
        <v>3.38</v>
      </c>
      <c r="I55" s="97"/>
      <c r="J55" s="94">
        <f>D55*(_xlfn.XLOOKUP(C55,' DB alimenti principale'!A:A,' DB alimenti principale'!E:E,"not found",0))</f>
        <v>4.1500000000000004</v>
      </c>
      <c r="K55" s="127"/>
      <c r="L55" s="132"/>
      <c r="O55" s="133"/>
      <c r="Q55" s="67" t="s">
        <v>1584</v>
      </c>
      <c r="R55" s="64">
        <v>0.1</v>
      </c>
      <c r="S55" s="94">
        <f>R55*(_xlfn.XLOOKUP(Q55,' DB alimenti principale'!$A:$A,' DB alimenti principale'!$B:$B,"not found",0))</f>
        <v>56.5</v>
      </c>
      <c r="T55" s="94">
        <f>R55*(_xlfn.XLOOKUP(Q55,' DB alimenti principale'!$A:$A,' DB alimenti principale'!$D:$D,"not found",0))</f>
        <v>0.84000000000000008</v>
      </c>
      <c r="U55" s="95"/>
      <c r="V55" s="94">
        <f>R55*(_xlfn.XLOOKUP(Q55,' DB alimenti principale'!$A:$A,' DB alimenti principale'!$F:$F,"not found",0))</f>
        <v>3.38</v>
      </c>
      <c r="W55" s="97"/>
      <c r="X55" s="94">
        <f>R55*(_xlfn.XLOOKUP(Q55,' DB alimenti principale'!$A:$A,' DB alimenti principale'!$E:$E,"not found",0))</f>
        <v>4.1500000000000004</v>
      </c>
      <c r="Y55" s="127"/>
      <c r="Z55" s="132"/>
      <c r="AC55" s="133"/>
      <c r="AE55" s="67" t="s">
        <v>1584</v>
      </c>
      <c r="AF55" s="64">
        <v>0.1</v>
      </c>
      <c r="AG55" s="94">
        <f>AF55*(_xlfn.XLOOKUP(AE55,' DB alimenti principale'!$A:$A,' DB alimenti principale'!$B:$B,"not found",0))</f>
        <v>56.5</v>
      </c>
      <c r="AH55" s="94">
        <f>AF55*(_xlfn.XLOOKUP(AE55,' DB alimenti principale'!$A:$A,' DB alimenti principale'!$D:$D,"not found",0))</f>
        <v>0.84000000000000008</v>
      </c>
      <c r="AI55" s="95"/>
      <c r="AJ55" s="94">
        <f>AF55*(_xlfn.XLOOKUP(AE55,' DB alimenti principale'!$A:$A,' DB alimenti principale'!$F:$F,"not found",0))</f>
        <v>3.38</v>
      </c>
      <c r="AK55" s="97"/>
      <c r="AL55" s="94">
        <f>AF55*(_xlfn.XLOOKUP(AE55,' DB alimenti principale'!$A:$A,' DB alimenti principale'!$E:$E,"not found",0))</f>
        <v>4.1500000000000004</v>
      </c>
      <c r="AM55" s="127"/>
      <c r="AN55" s="132"/>
      <c r="AQ55" s="133"/>
      <c r="AS55" s="67" t="s">
        <v>1584</v>
      </c>
      <c r="AT55" s="64">
        <v>0.1</v>
      </c>
      <c r="AU55" s="94">
        <f>AT55*(_xlfn.XLOOKUP(AS55,' DB alimenti principale'!$A:$A,' DB alimenti principale'!$B:$B,"not found",0))</f>
        <v>56.5</v>
      </c>
      <c r="AV55" s="94">
        <f>AT55*(_xlfn.XLOOKUP(AS55,' DB alimenti principale'!$A:$A,' DB alimenti principale'!$D:$D,"not found",0))</f>
        <v>0.84000000000000008</v>
      </c>
      <c r="AW55" s="95"/>
      <c r="AX55" s="94">
        <f>AT55*(_xlfn.XLOOKUP(AS55,' DB alimenti principale'!$A:$A,' DB alimenti principale'!$F:$F,"not found",0))</f>
        <v>3.38</v>
      </c>
      <c r="AY55" s="97"/>
      <c r="AZ55" s="94">
        <f>AT55*(_xlfn.XLOOKUP(AS55,' DB alimenti principale'!$A:$A,' DB alimenti principale'!$E:$E,"not found",0))</f>
        <v>4.1500000000000004</v>
      </c>
      <c r="BA55" s="127"/>
      <c r="BB55" s="132"/>
      <c r="BE55" s="133"/>
      <c r="BG55" s="67" t="s">
        <v>1584</v>
      </c>
      <c r="BH55" s="64">
        <v>0.1</v>
      </c>
      <c r="BI55" s="94">
        <f>BH55*(_xlfn.XLOOKUP(BG55,' DB alimenti principale'!$A:$A,' DB alimenti principale'!$B:$B,"not found",0))</f>
        <v>56.5</v>
      </c>
      <c r="BJ55" s="94">
        <f>BH55*(_xlfn.XLOOKUP(BG55,' DB alimenti principale'!$A:$A,' DB alimenti principale'!$D:$D,"not found",0))</f>
        <v>0.84000000000000008</v>
      </c>
      <c r="BK55" s="95"/>
      <c r="BL55" s="94">
        <f>BH55*(_xlfn.XLOOKUP(BG55,' DB alimenti principale'!$A:$A,' DB alimenti principale'!$F:$F,"not found",0))</f>
        <v>3.38</v>
      </c>
      <c r="BM55" s="97"/>
      <c r="BN55" s="94">
        <f>BH55*(_xlfn.XLOOKUP(BG55,' DB alimenti principale'!$A:$A,' DB alimenti principale'!$E:$E,"not found",0))</f>
        <v>4.1500000000000004</v>
      </c>
      <c r="BO55" s="127"/>
      <c r="BP55" s="132"/>
      <c r="BS55" s="133"/>
      <c r="BU55" s="67" t="s">
        <v>1584</v>
      </c>
      <c r="BV55" s="64">
        <v>0.1</v>
      </c>
      <c r="BW55" s="94">
        <f>BV55*(_xlfn.XLOOKUP(BU55,' DB alimenti principale'!$A:$A,' DB alimenti principale'!$B:$B,"not found",0))</f>
        <v>56.5</v>
      </c>
      <c r="BX55" s="94">
        <f>BV55*(_xlfn.XLOOKUP(BU55,' DB alimenti principale'!$A:$A,' DB alimenti principale'!$D:$D,"not found",0))</f>
        <v>0.84000000000000008</v>
      </c>
      <c r="BY55" s="95"/>
      <c r="BZ55" s="94">
        <f>BV55*(_xlfn.XLOOKUP(BU55,' DB alimenti principale'!$A:$A,' DB alimenti principale'!$F:$F,"not found",0))</f>
        <v>3.38</v>
      </c>
      <c r="CA55" s="97"/>
      <c r="CB55" s="94">
        <f>BV55*(_xlfn.XLOOKUP(BU55,' DB alimenti principale'!$A:$A,' DB alimenti principale'!$E:$E,"not found",0))</f>
        <v>4.1500000000000004</v>
      </c>
      <c r="CC55" s="127"/>
      <c r="CD55" s="132"/>
      <c r="CG55" s="133"/>
      <c r="CI55" s="67" t="s">
        <v>1584</v>
      </c>
      <c r="CJ55" s="64">
        <v>0.1</v>
      </c>
      <c r="CK55" s="94">
        <f>CJ55*(_xlfn.XLOOKUP(CI55,' DB alimenti principale'!$A:$A,' DB alimenti principale'!$B:$B,"not found",0))</f>
        <v>56.5</v>
      </c>
      <c r="CL55" s="94">
        <f>CJ55*(_xlfn.XLOOKUP(CI55,' DB alimenti principale'!$A:$A,' DB alimenti principale'!$D:$D,"not found",0))</f>
        <v>0.84000000000000008</v>
      </c>
      <c r="CM55" s="95"/>
      <c r="CN55" s="94">
        <f>CJ55*(_xlfn.XLOOKUP(CI55,' DB alimenti principale'!$A:$A,' DB alimenti principale'!$F:$F,"not found",0))</f>
        <v>3.38</v>
      </c>
      <c r="CO55" s="97"/>
      <c r="CP55" s="94">
        <f>CJ55*(_xlfn.XLOOKUP(CI55,' DB alimenti principale'!$A:$A,' DB alimenti principale'!$E:$E,"not found",0))</f>
        <v>4.1500000000000004</v>
      </c>
      <c r="CQ55" s="127"/>
      <c r="CR55" s="132"/>
      <c r="CU55" s="133"/>
    </row>
    <row r="56" spans="3:99" ht="15.95" customHeight="1" x14ac:dyDescent="0.25">
      <c r="C56" s="67" t="s">
        <v>1278</v>
      </c>
      <c r="D56" s="64">
        <v>1.25</v>
      </c>
      <c r="E56" s="94">
        <f>D56*(_xlfn.XLOOKUP(C56,' DB alimenti principale'!A:A,' DB alimenti principale'!B:B,"not found",0))</f>
        <v>303.75</v>
      </c>
      <c r="F56" s="94">
        <f>D56*(_xlfn.XLOOKUP(C56,' DB alimenti principale'!A:A,' DB alimenti principale'!D:D,"not found",0))</f>
        <v>9.375</v>
      </c>
      <c r="G56" s="95"/>
      <c r="H56" s="94">
        <f>D56*(_xlfn.XLOOKUP(C56,' DB alimenti principale'!A:A,' DB alimenti principale'!F:F,"not found",0))</f>
        <v>67.25</v>
      </c>
      <c r="I56" s="97"/>
      <c r="J56" s="94">
        <f>D56*(_xlfn.XLOOKUP(C56,' DB alimenti principale'!A:A,' DB alimenti principale'!E:E,"not found",0))</f>
        <v>1.625</v>
      </c>
      <c r="K56" s="127"/>
      <c r="L56" s="132"/>
      <c r="O56" s="133"/>
      <c r="Q56" s="67" t="s">
        <v>1278</v>
      </c>
      <c r="R56" s="64">
        <v>1.25</v>
      </c>
      <c r="S56" s="94">
        <f>R56*(_xlfn.XLOOKUP(Q56,' DB alimenti principale'!$A:$A,' DB alimenti principale'!$B:$B,"not found",0))</f>
        <v>303.75</v>
      </c>
      <c r="T56" s="94">
        <f>R56*(_xlfn.XLOOKUP(Q56,' DB alimenti principale'!$A:$A,' DB alimenti principale'!$D:$D,"not found",0))</f>
        <v>9.375</v>
      </c>
      <c r="U56" s="95"/>
      <c r="V56" s="94">
        <f>R56*(_xlfn.XLOOKUP(Q56,' DB alimenti principale'!$A:$A,' DB alimenti principale'!$F:$F,"not found",0))</f>
        <v>67.25</v>
      </c>
      <c r="W56" s="97"/>
      <c r="X56" s="94">
        <f>R56*(_xlfn.XLOOKUP(Q56,' DB alimenti principale'!$A:$A,' DB alimenti principale'!$E:$E,"not found",0))</f>
        <v>1.625</v>
      </c>
      <c r="Y56" s="127"/>
      <c r="Z56" s="132"/>
      <c r="AC56" s="133"/>
      <c r="AE56" s="67" t="s">
        <v>1278</v>
      </c>
      <c r="AF56" s="64">
        <v>0.75</v>
      </c>
      <c r="AG56" s="94">
        <f>AF56*(_xlfn.XLOOKUP(AE56,' DB alimenti principale'!$A:$A,' DB alimenti principale'!$B:$B,"not found",0))</f>
        <v>182.25</v>
      </c>
      <c r="AH56" s="94">
        <f>AF56*(_xlfn.XLOOKUP(AE56,' DB alimenti principale'!$A:$A,' DB alimenti principale'!$D:$D,"not found",0))</f>
        <v>5.625</v>
      </c>
      <c r="AI56" s="95"/>
      <c r="AJ56" s="94">
        <f>AF56*(_xlfn.XLOOKUP(AE56,' DB alimenti principale'!$A:$A,' DB alimenti principale'!$F:$F,"not found",0))</f>
        <v>40.349999999999994</v>
      </c>
      <c r="AK56" s="97"/>
      <c r="AL56" s="94">
        <f>AF56*(_xlfn.XLOOKUP(AE56,' DB alimenti principale'!$A:$A,' DB alimenti principale'!$E:$E,"not found",0))</f>
        <v>0.97500000000000009</v>
      </c>
      <c r="AM56" s="127"/>
      <c r="AN56" s="132"/>
      <c r="AQ56" s="133"/>
      <c r="AS56" s="67" t="s">
        <v>1278</v>
      </c>
      <c r="AT56" s="64">
        <v>1.25</v>
      </c>
      <c r="AU56" s="94">
        <f>AT56*(_xlfn.XLOOKUP(AS56,' DB alimenti principale'!$A:$A,' DB alimenti principale'!$B:$B,"not found",0))</f>
        <v>303.75</v>
      </c>
      <c r="AV56" s="94">
        <f>AT56*(_xlfn.XLOOKUP(AS56,' DB alimenti principale'!$A:$A,' DB alimenti principale'!$D:$D,"not found",0))</f>
        <v>9.375</v>
      </c>
      <c r="AW56" s="95"/>
      <c r="AX56" s="94">
        <f>AT56*(_xlfn.XLOOKUP(AS56,' DB alimenti principale'!$A:$A,' DB alimenti principale'!$F:$F,"not found",0))</f>
        <v>67.25</v>
      </c>
      <c r="AY56" s="97"/>
      <c r="AZ56" s="94">
        <f>AT56*(_xlfn.XLOOKUP(AS56,' DB alimenti principale'!$A:$A,' DB alimenti principale'!$E:$E,"not found",0))</f>
        <v>1.625</v>
      </c>
      <c r="BA56" s="127"/>
      <c r="BB56" s="132"/>
      <c r="BE56" s="133"/>
      <c r="BG56" s="67" t="s">
        <v>1278</v>
      </c>
      <c r="BH56" s="64">
        <v>1.25</v>
      </c>
      <c r="BI56" s="94">
        <f>BH56*(_xlfn.XLOOKUP(BG56,' DB alimenti principale'!$A:$A,' DB alimenti principale'!$B:$B,"not found",0))</f>
        <v>303.75</v>
      </c>
      <c r="BJ56" s="94">
        <f>BH56*(_xlfn.XLOOKUP(BG56,' DB alimenti principale'!$A:$A,' DB alimenti principale'!$D:$D,"not found",0))</f>
        <v>9.375</v>
      </c>
      <c r="BK56" s="95"/>
      <c r="BL56" s="94">
        <f>BH56*(_xlfn.XLOOKUP(BG56,' DB alimenti principale'!$A:$A,' DB alimenti principale'!$F:$F,"not found",0))</f>
        <v>67.25</v>
      </c>
      <c r="BM56" s="97"/>
      <c r="BN56" s="94">
        <f>BH56*(_xlfn.XLOOKUP(BG56,' DB alimenti principale'!$A:$A,' DB alimenti principale'!$E:$E,"not found",0))</f>
        <v>1.625</v>
      </c>
      <c r="BO56" s="127"/>
      <c r="BP56" s="132"/>
      <c r="BS56" s="133"/>
      <c r="BU56" s="67" t="s">
        <v>1278</v>
      </c>
      <c r="BV56" s="64">
        <v>1.25</v>
      </c>
      <c r="BW56" s="94">
        <f>BV56*(_xlfn.XLOOKUP(BU56,' DB alimenti principale'!$A:$A,' DB alimenti principale'!$B:$B,"not found",0))</f>
        <v>303.75</v>
      </c>
      <c r="BX56" s="94">
        <f>BV56*(_xlfn.XLOOKUP(BU56,' DB alimenti principale'!$A:$A,' DB alimenti principale'!$D:$D,"not found",0))</f>
        <v>9.375</v>
      </c>
      <c r="BY56" s="95"/>
      <c r="BZ56" s="94">
        <f>BV56*(_xlfn.XLOOKUP(BU56,' DB alimenti principale'!$A:$A,' DB alimenti principale'!$F:$F,"not found",0))</f>
        <v>67.25</v>
      </c>
      <c r="CA56" s="97"/>
      <c r="CB56" s="94">
        <f>BV56*(_xlfn.XLOOKUP(BU56,' DB alimenti principale'!$A:$A,' DB alimenti principale'!$E:$E,"not found",0))</f>
        <v>1.625</v>
      </c>
      <c r="CC56" s="127"/>
      <c r="CD56" s="132"/>
      <c r="CG56" s="133"/>
      <c r="CI56" s="67" t="s">
        <v>1278</v>
      </c>
      <c r="CJ56" s="64">
        <v>0.75</v>
      </c>
      <c r="CK56" s="94">
        <f>CJ56*(_xlfn.XLOOKUP(CI56,' DB alimenti principale'!$A:$A,' DB alimenti principale'!$B:$B,"not found",0))</f>
        <v>182.25</v>
      </c>
      <c r="CL56" s="94">
        <f>CJ56*(_xlfn.XLOOKUP(CI56,' DB alimenti principale'!$A:$A,' DB alimenti principale'!$D:$D,"not found",0))</f>
        <v>5.625</v>
      </c>
      <c r="CM56" s="95"/>
      <c r="CN56" s="94">
        <f>CJ56*(_xlfn.XLOOKUP(CI56,' DB alimenti principale'!$A:$A,' DB alimenti principale'!$F:$F,"not found",0))</f>
        <v>40.349999999999994</v>
      </c>
      <c r="CO56" s="97"/>
      <c r="CP56" s="94">
        <f>CJ56*(_xlfn.XLOOKUP(CI56,' DB alimenti principale'!$A:$A,' DB alimenti principale'!$E:$E,"not found",0))</f>
        <v>0.97500000000000009</v>
      </c>
      <c r="CQ56" s="127"/>
      <c r="CR56" s="132"/>
      <c r="CU56" s="133"/>
    </row>
    <row r="57" spans="3:99" ht="15.95" customHeight="1" x14ac:dyDescent="0.25">
      <c r="C57" s="67" t="s">
        <v>1733</v>
      </c>
      <c r="D57" s="64">
        <v>0.75</v>
      </c>
      <c r="E57" s="94">
        <f>D57*(_xlfn.XLOOKUP(C57,' DB alimenti principale'!A:A,' DB alimenti principale'!B:B,"not found",0))</f>
        <v>110.25</v>
      </c>
      <c r="F57" s="94">
        <f>D57*(_xlfn.XLOOKUP(C57,' DB alimenti principale'!A:A,' DB alimenti principale'!D:D,"not found",0))</f>
        <v>21.75</v>
      </c>
      <c r="G57" s="95"/>
      <c r="H57" s="94">
        <f>D57*(_xlfn.XLOOKUP(C57,' DB alimenti principale'!A:A,' DB alimenti principale'!F:F,"not found",0))</f>
        <v>0.75</v>
      </c>
      <c r="I57" s="97"/>
      <c r="J57" s="94">
        <f>D57*(_xlfn.XLOOKUP(C57,' DB alimenti principale'!A:A,' DB alimenti principale'!E:E,"not found",0))</f>
        <v>2.25</v>
      </c>
      <c r="K57" s="127"/>
      <c r="L57" s="132"/>
      <c r="O57" s="133"/>
      <c r="Q57" s="67" t="s">
        <v>1733</v>
      </c>
      <c r="R57" s="64">
        <v>0.75</v>
      </c>
      <c r="S57" s="94">
        <f>R57*(_xlfn.XLOOKUP(Q57,' DB alimenti principale'!$A:$A,' DB alimenti principale'!$B:$B,"not found",0))</f>
        <v>110.25</v>
      </c>
      <c r="T57" s="94">
        <f>R57*(_xlfn.XLOOKUP(Q57,' DB alimenti principale'!$A:$A,' DB alimenti principale'!$D:$D,"not found",0))</f>
        <v>21.75</v>
      </c>
      <c r="U57" s="95"/>
      <c r="V57" s="94">
        <f>R57*(_xlfn.XLOOKUP(Q57,' DB alimenti principale'!$A:$A,' DB alimenti principale'!$F:$F,"not found",0))</f>
        <v>0.75</v>
      </c>
      <c r="W57" s="97"/>
      <c r="X57" s="94">
        <f>R57*(_xlfn.XLOOKUP(Q57,' DB alimenti principale'!$A:$A,' DB alimenti principale'!$E:$E,"not found",0))</f>
        <v>2.25</v>
      </c>
      <c r="Y57" s="127"/>
      <c r="Z57" s="132"/>
      <c r="AC57" s="133"/>
      <c r="AE57" s="67" t="s">
        <v>1733</v>
      </c>
      <c r="AF57" s="64">
        <v>0.5</v>
      </c>
      <c r="AG57" s="94">
        <f>AF57*(_xlfn.XLOOKUP(AE57,' DB alimenti principale'!$A:$A,' DB alimenti principale'!$B:$B,"not found",0))</f>
        <v>73.5</v>
      </c>
      <c r="AH57" s="94">
        <f>AF57*(_xlfn.XLOOKUP(AE57,' DB alimenti principale'!$A:$A,' DB alimenti principale'!$D:$D,"not found",0))</f>
        <v>14.5</v>
      </c>
      <c r="AI57" s="95"/>
      <c r="AJ57" s="94">
        <f>AF57*(_xlfn.XLOOKUP(AE57,' DB alimenti principale'!$A:$A,' DB alimenti principale'!$F:$F,"not found",0))</f>
        <v>0.5</v>
      </c>
      <c r="AK57" s="97"/>
      <c r="AL57" s="94">
        <f>AF57*(_xlfn.XLOOKUP(AE57,' DB alimenti principale'!$A:$A,' DB alimenti principale'!$E:$E,"not found",0))</f>
        <v>1.5</v>
      </c>
      <c r="AM57" s="127"/>
      <c r="AN57" s="132"/>
      <c r="AQ57" s="133"/>
      <c r="AS57" s="67" t="s">
        <v>1733</v>
      </c>
      <c r="AT57" s="64">
        <v>0.75</v>
      </c>
      <c r="AU57" s="94">
        <f>AT57*(_xlfn.XLOOKUP(AS57,' DB alimenti principale'!$A:$A,' DB alimenti principale'!$B:$B,"not found",0))</f>
        <v>110.25</v>
      </c>
      <c r="AV57" s="94">
        <f>AT57*(_xlfn.XLOOKUP(AS57,' DB alimenti principale'!$A:$A,' DB alimenti principale'!$D:$D,"not found",0))</f>
        <v>21.75</v>
      </c>
      <c r="AW57" s="95"/>
      <c r="AX57" s="94">
        <f>AT57*(_xlfn.XLOOKUP(AS57,' DB alimenti principale'!$A:$A,' DB alimenti principale'!$F:$F,"not found",0))</f>
        <v>0.75</v>
      </c>
      <c r="AY57" s="97"/>
      <c r="AZ57" s="94">
        <f>AT57*(_xlfn.XLOOKUP(AS57,' DB alimenti principale'!$A:$A,' DB alimenti principale'!$E:$E,"not found",0))</f>
        <v>2.25</v>
      </c>
      <c r="BA57" s="127"/>
      <c r="BB57" s="132"/>
      <c r="BE57" s="133"/>
      <c r="BG57" s="67" t="s">
        <v>1733</v>
      </c>
      <c r="BH57" s="64">
        <v>0.75</v>
      </c>
      <c r="BI57" s="94">
        <f>BH57*(_xlfn.XLOOKUP(BG57,' DB alimenti principale'!$A:$A,' DB alimenti principale'!$B:$B,"not found",0))</f>
        <v>110.25</v>
      </c>
      <c r="BJ57" s="94">
        <f>BH57*(_xlfn.XLOOKUP(BG57,' DB alimenti principale'!$A:$A,' DB alimenti principale'!$D:$D,"not found",0))</f>
        <v>21.75</v>
      </c>
      <c r="BK57" s="95"/>
      <c r="BL57" s="94">
        <f>BH57*(_xlfn.XLOOKUP(BG57,' DB alimenti principale'!$A:$A,' DB alimenti principale'!$F:$F,"not found",0))</f>
        <v>0.75</v>
      </c>
      <c r="BM57" s="97"/>
      <c r="BN57" s="94">
        <f>BH57*(_xlfn.XLOOKUP(BG57,' DB alimenti principale'!$A:$A,' DB alimenti principale'!$E:$E,"not found",0))</f>
        <v>2.25</v>
      </c>
      <c r="BO57" s="127"/>
      <c r="BP57" s="132"/>
      <c r="BS57" s="133"/>
      <c r="BU57" s="67" t="s">
        <v>1733</v>
      </c>
      <c r="BV57" s="64">
        <v>0.75</v>
      </c>
      <c r="BW57" s="94">
        <f>BV57*(_xlfn.XLOOKUP(BU57,' DB alimenti principale'!$A:$A,' DB alimenti principale'!$B:$B,"not found",0))</f>
        <v>110.25</v>
      </c>
      <c r="BX57" s="94">
        <f>BV57*(_xlfn.XLOOKUP(BU57,' DB alimenti principale'!$A:$A,' DB alimenti principale'!$D:$D,"not found",0))</f>
        <v>21.75</v>
      </c>
      <c r="BY57" s="95"/>
      <c r="BZ57" s="94">
        <f>BV57*(_xlfn.XLOOKUP(BU57,' DB alimenti principale'!$A:$A,' DB alimenti principale'!$F:$F,"not found",0))</f>
        <v>0.75</v>
      </c>
      <c r="CA57" s="97"/>
      <c r="CB57" s="94">
        <f>BV57*(_xlfn.XLOOKUP(BU57,' DB alimenti principale'!$A:$A,' DB alimenti principale'!$E:$E,"not found",0))</f>
        <v>2.25</v>
      </c>
      <c r="CC57" s="127"/>
      <c r="CD57" s="132"/>
      <c r="CG57" s="133"/>
      <c r="CI57" s="67" t="s">
        <v>1733</v>
      </c>
      <c r="CJ57" s="64">
        <v>0.5</v>
      </c>
      <c r="CK57" s="94">
        <f>CJ57*(_xlfn.XLOOKUP(CI57,' DB alimenti principale'!$A:$A,' DB alimenti principale'!$B:$B,"not found",0))</f>
        <v>73.5</v>
      </c>
      <c r="CL57" s="94">
        <f>CJ57*(_xlfn.XLOOKUP(CI57,' DB alimenti principale'!$A:$A,' DB alimenti principale'!$D:$D,"not found",0))</f>
        <v>14.5</v>
      </c>
      <c r="CM57" s="95"/>
      <c r="CN57" s="94">
        <f>CJ57*(_xlfn.XLOOKUP(CI57,' DB alimenti principale'!$A:$A,' DB alimenti principale'!$F:$F,"not found",0))</f>
        <v>0.5</v>
      </c>
      <c r="CO57" s="97"/>
      <c r="CP57" s="94">
        <f>CJ57*(_xlfn.XLOOKUP(CI57,' DB alimenti principale'!$A:$A,' DB alimenti principale'!$E:$E,"not found",0))</f>
        <v>1.5</v>
      </c>
      <c r="CQ57" s="127"/>
      <c r="CR57" s="132"/>
      <c r="CU57" s="133"/>
    </row>
    <row r="58" spans="3:99" ht="15.95" customHeight="1" x14ac:dyDescent="0.25">
      <c r="C58" s="67" t="s">
        <v>893</v>
      </c>
      <c r="D58" s="64"/>
      <c r="E58" s="94">
        <f>D58*(_xlfn.XLOOKUP(C58,' DB alimenti principale'!A:A,' DB alimenti principale'!B:B,"not found",0))</f>
        <v>0</v>
      </c>
      <c r="F58" s="94">
        <f>D58*(_xlfn.XLOOKUP(C58,' DB alimenti principale'!A:A,' DB alimenti principale'!D:D,"not found",0))</f>
        <v>0</v>
      </c>
      <c r="G58" s="95"/>
      <c r="H58" s="94">
        <f>D58*(_xlfn.XLOOKUP(C58,' DB alimenti principale'!A:A,' DB alimenti principale'!F:F,"not found",0))</f>
        <v>0</v>
      </c>
      <c r="I58" s="97"/>
      <c r="J58" s="94">
        <f>D58*(_xlfn.XLOOKUP(C58,' DB alimenti principale'!A:A,' DB alimenti principale'!E:E,"not found",0))</f>
        <v>0</v>
      </c>
      <c r="K58" s="127"/>
      <c r="L58" s="132"/>
      <c r="O58" s="133"/>
      <c r="Q58" s="67" t="s">
        <v>893</v>
      </c>
      <c r="R58" s="64"/>
      <c r="S58" s="94">
        <f>R58*(_xlfn.XLOOKUP(Q58,' DB alimenti principale'!$A:$A,' DB alimenti principale'!$B:$B,"not found",0))</f>
        <v>0</v>
      </c>
      <c r="T58" s="94">
        <f>R58*(_xlfn.XLOOKUP(Q58,' DB alimenti principale'!$A:$A,' DB alimenti principale'!$D:$D,"not found",0))</f>
        <v>0</v>
      </c>
      <c r="U58" s="95"/>
      <c r="V58" s="94">
        <f>R58*(_xlfn.XLOOKUP(Q58,' DB alimenti principale'!$A:$A,' DB alimenti principale'!$F:$F,"not found",0))</f>
        <v>0</v>
      </c>
      <c r="W58" s="97"/>
      <c r="X58" s="94">
        <f>R58*(_xlfn.XLOOKUP(Q58,' DB alimenti principale'!$A:$A,' DB alimenti principale'!$E:$E,"not found",0))</f>
        <v>0</v>
      </c>
      <c r="Y58" s="127"/>
      <c r="Z58" s="132"/>
      <c r="AC58" s="133"/>
      <c r="AE58" s="67" t="s">
        <v>893</v>
      </c>
      <c r="AF58" s="64"/>
      <c r="AG58" s="94">
        <f>AF58*(_xlfn.XLOOKUP(AE58,' DB alimenti principale'!$A:$A,' DB alimenti principale'!$B:$B,"not found",0))</f>
        <v>0</v>
      </c>
      <c r="AH58" s="94">
        <f>AF58*(_xlfn.XLOOKUP(AE58,' DB alimenti principale'!$A:$A,' DB alimenti principale'!$D:$D,"not found",0))</f>
        <v>0</v>
      </c>
      <c r="AI58" s="95"/>
      <c r="AJ58" s="94">
        <f>AF58*(_xlfn.XLOOKUP(AE58,' DB alimenti principale'!$A:$A,' DB alimenti principale'!$F:$F,"not found",0))</f>
        <v>0</v>
      </c>
      <c r="AK58" s="97"/>
      <c r="AL58" s="94">
        <f>AF58*(_xlfn.XLOOKUP(AE58,' DB alimenti principale'!$A:$A,' DB alimenti principale'!$E:$E,"not found",0))</f>
        <v>0</v>
      </c>
      <c r="AM58" s="127"/>
      <c r="AN58" s="132"/>
      <c r="AQ58" s="133"/>
      <c r="AS58" s="67" t="s">
        <v>893</v>
      </c>
      <c r="AT58" s="64"/>
      <c r="AU58" s="94">
        <f>AT58*(_xlfn.XLOOKUP(AS58,' DB alimenti principale'!$A:$A,' DB alimenti principale'!$B:$B,"not found",0))</f>
        <v>0</v>
      </c>
      <c r="AV58" s="94">
        <f>AT58*(_xlfn.XLOOKUP(AS58,' DB alimenti principale'!$A:$A,' DB alimenti principale'!$D:$D,"not found",0))</f>
        <v>0</v>
      </c>
      <c r="AW58" s="95"/>
      <c r="AX58" s="94">
        <f>AT58*(_xlfn.XLOOKUP(AS58,' DB alimenti principale'!$A:$A,' DB alimenti principale'!$F:$F,"not found",0))</f>
        <v>0</v>
      </c>
      <c r="AY58" s="97"/>
      <c r="AZ58" s="94">
        <f>AT58*(_xlfn.XLOOKUP(AS58,' DB alimenti principale'!$A:$A,' DB alimenti principale'!$E:$E,"not found",0))</f>
        <v>0</v>
      </c>
      <c r="BA58" s="127"/>
      <c r="BB58" s="132"/>
      <c r="BE58" s="133"/>
      <c r="BG58" s="67" t="s">
        <v>893</v>
      </c>
      <c r="BH58" s="64"/>
      <c r="BI58" s="94">
        <f>BH58*(_xlfn.XLOOKUP(BG58,' DB alimenti principale'!$A:$A,' DB alimenti principale'!$B:$B,"not found",0))</f>
        <v>0</v>
      </c>
      <c r="BJ58" s="94">
        <f>BH58*(_xlfn.XLOOKUP(BG58,' DB alimenti principale'!$A:$A,' DB alimenti principale'!$D:$D,"not found",0))</f>
        <v>0</v>
      </c>
      <c r="BK58" s="95"/>
      <c r="BL58" s="94">
        <f>BH58*(_xlfn.XLOOKUP(BG58,' DB alimenti principale'!$A:$A,' DB alimenti principale'!$F:$F,"not found",0))</f>
        <v>0</v>
      </c>
      <c r="BM58" s="97"/>
      <c r="BN58" s="94">
        <f>BH58*(_xlfn.XLOOKUP(BG58,' DB alimenti principale'!$A:$A,' DB alimenti principale'!$E:$E,"not found",0))</f>
        <v>0</v>
      </c>
      <c r="BO58" s="127"/>
      <c r="BP58" s="132"/>
      <c r="BS58" s="133"/>
      <c r="BU58" s="67" t="s">
        <v>893</v>
      </c>
      <c r="BV58" s="64"/>
      <c r="BW58" s="94">
        <f>BV58*(_xlfn.XLOOKUP(BU58,' DB alimenti principale'!$A:$A,' DB alimenti principale'!$B:$B,"not found",0))</f>
        <v>0</v>
      </c>
      <c r="BX58" s="94">
        <f>BV58*(_xlfn.XLOOKUP(BU58,' DB alimenti principale'!$A:$A,' DB alimenti principale'!$D:$D,"not found",0))</f>
        <v>0</v>
      </c>
      <c r="BY58" s="95"/>
      <c r="BZ58" s="94">
        <f>BV58*(_xlfn.XLOOKUP(BU58,' DB alimenti principale'!$A:$A,' DB alimenti principale'!$F:$F,"not found",0))</f>
        <v>0</v>
      </c>
      <c r="CA58" s="97"/>
      <c r="CB58" s="94">
        <f>BV58*(_xlfn.XLOOKUP(BU58,' DB alimenti principale'!$A:$A,' DB alimenti principale'!$E:$E,"not found",0))</f>
        <v>0</v>
      </c>
      <c r="CC58" s="127"/>
      <c r="CD58" s="132"/>
      <c r="CG58" s="133"/>
      <c r="CI58" s="67" t="s">
        <v>893</v>
      </c>
      <c r="CJ58" s="64"/>
      <c r="CK58" s="94">
        <f>CJ58*(_xlfn.XLOOKUP(CI58,' DB alimenti principale'!$A:$A,' DB alimenti principale'!$B:$B,"not found",0))</f>
        <v>0</v>
      </c>
      <c r="CL58" s="94">
        <f>CJ58*(_xlfn.XLOOKUP(CI58,' DB alimenti principale'!$A:$A,' DB alimenti principale'!$D:$D,"not found",0))</f>
        <v>0</v>
      </c>
      <c r="CM58" s="95"/>
      <c r="CN58" s="94">
        <f>CJ58*(_xlfn.XLOOKUP(CI58,' DB alimenti principale'!$A:$A,' DB alimenti principale'!$F:$F,"not found",0))</f>
        <v>0</v>
      </c>
      <c r="CO58" s="97"/>
      <c r="CP58" s="94">
        <f>CJ58*(_xlfn.XLOOKUP(CI58,' DB alimenti principale'!$A:$A,' DB alimenti principale'!$E:$E,"not found",0))</f>
        <v>0</v>
      </c>
      <c r="CQ58" s="127"/>
      <c r="CR58" s="132"/>
      <c r="CU58" s="133"/>
    </row>
    <row r="59" spans="3:99" ht="17.100000000000001" customHeight="1" x14ac:dyDescent="0.25">
      <c r="C59" s="67" t="s">
        <v>893</v>
      </c>
      <c r="D59" s="64"/>
      <c r="E59" s="94">
        <f>D59*(_xlfn.XLOOKUP(C59,' DB alimenti principale'!A:A,' DB alimenti principale'!B:B,"not found",0))</f>
        <v>0</v>
      </c>
      <c r="F59" s="94">
        <f>D59*(_xlfn.XLOOKUP(C59,' DB alimenti principale'!A:A,' DB alimenti principale'!D:D,"not found",0))</f>
        <v>0</v>
      </c>
      <c r="G59" s="95"/>
      <c r="H59" s="94">
        <f>D59*(_xlfn.XLOOKUP(C59,' DB alimenti principale'!A:A,' DB alimenti principale'!F:F,"not found",0))</f>
        <v>0</v>
      </c>
      <c r="I59" s="97"/>
      <c r="J59" s="94">
        <f>D59*(_xlfn.XLOOKUP(C59,' DB alimenti principale'!A:A,' DB alimenti principale'!E:E,"not found",0))</f>
        <v>0</v>
      </c>
      <c r="K59" s="127"/>
      <c r="L59" s="132"/>
      <c r="O59" s="133"/>
      <c r="Q59" s="67" t="s">
        <v>893</v>
      </c>
      <c r="R59" s="64"/>
      <c r="S59" s="94">
        <f>R59*(_xlfn.XLOOKUP(Q59,' DB alimenti principale'!$A:$A,' DB alimenti principale'!$B:$B,"not found",0))</f>
        <v>0</v>
      </c>
      <c r="T59" s="94">
        <f>R59*(_xlfn.XLOOKUP(Q59,' DB alimenti principale'!$A:$A,' DB alimenti principale'!$D:$D,"not found",0))</f>
        <v>0</v>
      </c>
      <c r="U59" s="95"/>
      <c r="V59" s="94">
        <f>R59*(_xlfn.XLOOKUP(Q59,' DB alimenti principale'!$A:$A,' DB alimenti principale'!$F:$F,"not found",0))</f>
        <v>0</v>
      </c>
      <c r="W59" s="97"/>
      <c r="X59" s="94">
        <f>R59*(_xlfn.XLOOKUP(Q59,' DB alimenti principale'!$A:$A,' DB alimenti principale'!$E:$E,"not found",0))</f>
        <v>0</v>
      </c>
      <c r="Y59" s="127"/>
      <c r="Z59" s="132"/>
      <c r="AC59" s="133"/>
      <c r="AE59" s="67" t="s">
        <v>893</v>
      </c>
      <c r="AF59" s="64"/>
      <c r="AG59" s="94">
        <f>AF59*(_xlfn.XLOOKUP(AE59,' DB alimenti principale'!$A:$A,' DB alimenti principale'!$B:$B,"not found",0))</f>
        <v>0</v>
      </c>
      <c r="AH59" s="94">
        <f>AF59*(_xlfn.XLOOKUP(AE59,' DB alimenti principale'!$A:$A,' DB alimenti principale'!$D:$D,"not found",0))</f>
        <v>0</v>
      </c>
      <c r="AI59" s="95"/>
      <c r="AJ59" s="94">
        <f>AF59*(_xlfn.XLOOKUP(AE59,' DB alimenti principale'!$A:$A,' DB alimenti principale'!$F:$F,"not found",0))</f>
        <v>0</v>
      </c>
      <c r="AK59" s="97"/>
      <c r="AL59" s="94">
        <f>AF59*(_xlfn.XLOOKUP(AE59,' DB alimenti principale'!$A:$A,' DB alimenti principale'!$E:$E,"not found",0))</f>
        <v>0</v>
      </c>
      <c r="AM59" s="127"/>
      <c r="AN59" s="132"/>
      <c r="AQ59" s="133"/>
      <c r="AS59" s="67" t="s">
        <v>893</v>
      </c>
      <c r="AT59" s="64"/>
      <c r="AU59" s="94">
        <f>AT59*(_xlfn.XLOOKUP(AS59,' DB alimenti principale'!$A:$A,' DB alimenti principale'!$B:$B,"not found",0))</f>
        <v>0</v>
      </c>
      <c r="AV59" s="94">
        <f>AT59*(_xlfn.XLOOKUP(AS59,' DB alimenti principale'!$A:$A,' DB alimenti principale'!$D:$D,"not found",0))</f>
        <v>0</v>
      </c>
      <c r="AW59" s="95"/>
      <c r="AX59" s="94">
        <f>AT59*(_xlfn.XLOOKUP(AS59,' DB alimenti principale'!$A:$A,' DB alimenti principale'!$F:$F,"not found",0))</f>
        <v>0</v>
      </c>
      <c r="AY59" s="97"/>
      <c r="AZ59" s="94">
        <f>AT59*(_xlfn.XLOOKUP(AS59,' DB alimenti principale'!$A:$A,' DB alimenti principale'!$E:$E,"not found",0))</f>
        <v>0</v>
      </c>
      <c r="BA59" s="127"/>
      <c r="BB59" s="132"/>
      <c r="BE59" s="133"/>
      <c r="BG59" s="67" t="s">
        <v>893</v>
      </c>
      <c r="BH59" s="64"/>
      <c r="BI59" s="94">
        <f>BH59*(_xlfn.XLOOKUP(BG59,' DB alimenti principale'!$A:$A,' DB alimenti principale'!$B:$B,"not found",0))</f>
        <v>0</v>
      </c>
      <c r="BJ59" s="94">
        <f>BH59*(_xlfn.XLOOKUP(BG59,' DB alimenti principale'!$A:$A,' DB alimenti principale'!$D:$D,"not found",0))</f>
        <v>0</v>
      </c>
      <c r="BK59" s="95"/>
      <c r="BL59" s="94">
        <f>BH59*(_xlfn.XLOOKUP(BG59,' DB alimenti principale'!$A:$A,' DB alimenti principale'!$F:$F,"not found",0))</f>
        <v>0</v>
      </c>
      <c r="BM59" s="97"/>
      <c r="BN59" s="94">
        <f>BH59*(_xlfn.XLOOKUP(BG59,' DB alimenti principale'!$A:$A,' DB alimenti principale'!$E:$E,"not found",0))</f>
        <v>0</v>
      </c>
      <c r="BO59" s="127"/>
      <c r="BP59" s="132"/>
      <c r="BS59" s="133"/>
      <c r="BU59" s="67" t="s">
        <v>893</v>
      </c>
      <c r="BV59" s="64"/>
      <c r="BW59" s="94">
        <f>BV59*(_xlfn.XLOOKUP(BU59,' DB alimenti principale'!$A:$A,' DB alimenti principale'!$B:$B,"not found",0))</f>
        <v>0</v>
      </c>
      <c r="BX59" s="94">
        <f>BV59*(_xlfn.XLOOKUP(BU59,' DB alimenti principale'!$A:$A,' DB alimenti principale'!$D:$D,"not found",0))</f>
        <v>0</v>
      </c>
      <c r="BY59" s="95"/>
      <c r="BZ59" s="94">
        <f>BV59*(_xlfn.XLOOKUP(BU59,' DB alimenti principale'!$A:$A,' DB alimenti principale'!$F:$F,"not found",0))</f>
        <v>0</v>
      </c>
      <c r="CA59" s="97"/>
      <c r="CB59" s="94">
        <f>BV59*(_xlfn.XLOOKUP(BU59,' DB alimenti principale'!$A:$A,' DB alimenti principale'!$E:$E,"not found",0))</f>
        <v>0</v>
      </c>
      <c r="CC59" s="127"/>
      <c r="CD59" s="132"/>
      <c r="CG59" s="133"/>
      <c r="CI59" s="67" t="s">
        <v>893</v>
      </c>
      <c r="CJ59" s="64"/>
      <c r="CK59" s="94">
        <f>CJ59*(_xlfn.XLOOKUP(CI59,' DB alimenti principale'!$A:$A,' DB alimenti principale'!$B:$B,"not found",0))</f>
        <v>0</v>
      </c>
      <c r="CL59" s="94">
        <f>CJ59*(_xlfn.XLOOKUP(CI59,' DB alimenti principale'!$A:$A,' DB alimenti principale'!$D:$D,"not found",0))</f>
        <v>0</v>
      </c>
      <c r="CM59" s="95"/>
      <c r="CN59" s="94">
        <f>CJ59*(_xlfn.XLOOKUP(CI59,' DB alimenti principale'!$A:$A,' DB alimenti principale'!$F:$F,"not found",0))</f>
        <v>0</v>
      </c>
      <c r="CO59" s="97"/>
      <c r="CP59" s="94">
        <f>CJ59*(_xlfn.XLOOKUP(CI59,' DB alimenti principale'!$A:$A,' DB alimenti principale'!$E:$E,"not found",0))</f>
        <v>0</v>
      </c>
      <c r="CQ59" s="127"/>
      <c r="CR59" s="132"/>
      <c r="CU59" s="133"/>
    </row>
    <row r="60" spans="3:99" ht="17.100000000000001" customHeight="1" x14ac:dyDescent="0.25">
      <c r="C60" s="67" t="s">
        <v>893</v>
      </c>
      <c r="D60" s="64"/>
      <c r="E60" s="94">
        <f>D60*(_xlfn.XLOOKUP(C60,' DB alimenti principale'!A:A,' DB alimenti principale'!B:B,"not found",0))</f>
        <v>0</v>
      </c>
      <c r="F60" s="94">
        <f>D60*(_xlfn.XLOOKUP(C60,' DB alimenti principale'!A:A,' DB alimenti principale'!D:D,"not found",0))</f>
        <v>0</v>
      </c>
      <c r="G60" s="95"/>
      <c r="H60" s="94">
        <f>D60*(_xlfn.XLOOKUP(C60,' DB alimenti principale'!A:A,' DB alimenti principale'!F:F,"not found",0))</f>
        <v>0</v>
      </c>
      <c r="I60" s="97"/>
      <c r="J60" s="94">
        <f>D60*(_xlfn.XLOOKUP(C60,' DB alimenti principale'!A:A,' DB alimenti principale'!E:E,"not found",0))</f>
        <v>0</v>
      </c>
      <c r="K60" s="127"/>
      <c r="L60" s="132"/>
      <c r="O60" s="133"/>
      <c r="Q60" s="67" t="s">
        <v>893</v>
      </c>
      <c r="R60" s="64"/>
      <c r="S60" s="94">
        <f>R60*(_xlfn.XLOOKUP(Q60,' DB alimenti principale'!$A:$A,' DB alimenti principale'!$B:$B,"not found",0))</f>
        <v>0</v>
      </c>
      <c r="T60" s="94">
        <f>R60*(_xlfn.XLOOKUP(Q60,' DB alimenti principale'!$A:$A,' DB alimenti principale'!$D:$D,"not found",0))</f>
        <v>0</v>
      </c>
      <c r="U60" s="95"/>
      <c r="V60" s="94">
        <f>R60*(_xlfn.XLOOKUP(Q60,' DB alimenti principale'!$A:$A,' DB alimenti principale'!$F:$F,"not found",0))</f>
        <v>0</v>
      </c>
      <c r="W60" s="97"/>
      <c r="X60" s="94">
        <f>R60*(_xlfn.XLOOKUP(Q60,' DB alimenti principale'!$A:$A,' DB alimenti principale'!$E:$E,"not found",0))</f>
        <v>0</v>
      </c>
      <c r="Y60" s="127"/>
      <c r="Z60" s="132"/>
      <c r="AC60" s="133"/>
      <c r="AE60" s="67" t="s">
        <v>893</v>
      </c>
      <c r="AF60" s="64"/>
      <c r="AG60" s="94">
        <f>AF60*(_xlfn.XLOOKUP(AE60,' DB alimenti principale'!$A:$A,' DB alimenti principale'!$B:$B,"not found",0))</f>
        <v>0</v>
      </c>
      <c r="AH60" s="94">
        <f>AF60*(_xlfn.XLOOKUP(AE60,' DB alimenti principale'!$A:$A,' DB alimenti principale'!$D:$D,"not found",0))</f>
        <v>0</v>
      </c>
      <c r="AI60" s="95"/>
      <c r="AJ60" s="94">
        <f>AF60*(_xlfn.XLOOKUP(AE60,' DB alimenti principale'!$A:$A,' DB alimenti principale'!$F:$F,"not found",0))</f>
        <v>0</v>
      </c>
      <c r="AK60" s="97"/>
      <c r="AL60" s="94">
        <f>AF60*(_xlfn.XLOOKUP(AE60,' DB alimenti principale'!$A:$A,' DB alimenti principale'!$E:$E,"not found",0))</f>
        <v>0</v>
      </c>
      <c r="AM60" s="127"/>
      <c r="AN60" s="132"/>
      <c r="AQ60" s="133"/>
      <c r="AS60" s="67" t="s">
        <v>893</v>
      </c>
      <c r="AT60" s="64"/>
      <c r="AU60" s="94">
        <f>AT60*(_xlfn.XLOOKUP(AS60,' DB alimenti principale'!$A:$A,' DB alimenti principale'!$B:$B,"not found",0))</f>
        <v>0</v>
      </c>
      <c r="AV60" s="94">
        <f>AT60*(_xlfn.XLOOKUP(AS60,' DB alimenti principale'!$A:$A,' DB alimenti principale'!$D:$D,"not found",0))</f>
        <v>0</v>
      </c>
      <c r="AW60" s="95"/>
      <c r="AX60" s="94">
        <f>AT60*(_xlfn.XLOOKUP(AS60,' DB alimenti principale'!$A:$A,' DB alimenti principale'!$F:$F,"not found",0))</f>
        <v>0</v>
      </c>
      <c r="AY60" s="97"/>
      <c r="AZ60" s="94">
        <f>AT60*(_xlfn.XLOOKUP(AS60,' DB alimenti principale'!$A:$A,' DB alimenti principale'!$E:$E,"not found",0))</f>
        <v>0</v>
      </c>
      <c r="BA60" s="127"/>
      <c r="BB60" s="132"/>
      <c r="BE60" s="133"/>
      <c r="BG60" s="67" t="s">
        <v>893</v>
      </c>
      <c r="BH60" s="64"/>
      <c r="BI60" s="94">
        <f>BH60*(_xlfn.XLOOKUP(BG60,' DB alimenti principale'!$A:$A,' DB alimenti principale'!$B:$B,"not found",0))</f>
        <v>0</v>
      </c>
      <c r="BJ60" s="94">
        <f>BH60*(_xlfn.XLOOKUP(BG60,' DB alimenti principale'!$A:$A,' DB alimenti principale'!$D:$D,"not found",0))</f>
        <v>0</v>
      </c>
      <c r="BK60" s="95"/>
      <c r="BL60" s="94">
        <f>BH60*(_xlfn.XLOOKUP(BG60,' DB alimenti principale'!$A:$A,' DB alimenti principale'!$F:$F,"not found",0))</f>
        <v>0</v>
      </c>
      <c r="BM60" s="97"/>
      <c r="BN60" s="94">
        <f>BH60*(_xlfn.XLOOKUP(BG60,' DB alimenti principale'!$A:$A,' DB alimenti principale'!$E:$E,"not found",0))</f>
        <v>0</v>
      </c>
      <c r="BO60" s="127"/>
      <c r="BP60" s="132"/>
      <c r="BS60" s="133"/>
      <c r="BU60" s="67" t="s">
        <v>893</v>
      </c>
      <c r="BV60" s="64"/>
      <c r="BW60" s="94">
        <f>BV60*(_xlfn.XLOOKUP(BU60,' DB alimenti principale'!$A:$A,' DB alimenti principale'!$B:$B,"not found",0))</f>
        <v>0</v>
      </c>
      <c r="BX60" s="94">
        <f>BV60*(_xlfn.XLOOKUP(BU60,' DB alimenti principale'!$A:$A,' DB alimenti principale'!$D:$D,"not found",0))</f>
        <v>0</v>
      </c>
      <c r="BY60" s="95"/>
      <c r="BZ60" s="94">
        <f>BV60*(_xlfn.XLOOKUP(BU60,' DB alimenti principale'!$A:$A,' DB alimenti principale'!$F:$F,"not found",0))</f>
        <v>0</v>
      </c>
      <c r="CA60" s="97"/>
      <c r="CB60" s="94">
        <f>BV60*(_xlfn.XLOOKUP(BU60,' DB alimenti principale'!$A:$A,' DB alimenti principale'!$E:$E,"not found",0))</f>
        <v>0</v>
      </c>
      <c r="CC60" s="127"/>
      <c r="CD60" s="132"/>
      <c r="CG60" s="133"/>
      <c r="CI60" s="67" t="s">
        <v>893</v>
      </c>
      <c r="CJ60" s="64"/>
      <c r="CK60" s="94">
        <f>CJ60*(_xlfn.XLOOKUP(CI60,' DB alimenti principale'!$A:$A,' DB alimenti principale'!$B:$B,"not found",0))</f>
        <v>0</v>
      </c>
      <c r="CL60" s="94">
        <f>CJ60*(_xlfn.XLOOKUP(CI60,' DB alimenti principale'!$A:$A,' DB alimenti principale'!$D:$D,"not found",0))</f>
        <v>0</v>
      </c>
      <c r="CM60" s="95"/>
      <c r="CN60" s="94">
        <f>CJ60*(_xlfn.XLOOKUP(CI60,' DB alimenti principale'!$A:$A,' DB alimenti principale'!$F:$F,"not found",0))</f>
        <v>0</v>
      </c>
      <c r="CO60" s="97"/>
      <c r="CP60" s="94">
        <f>CJ60*(_xlfn.XLOOKUP(CI60,' DB alimenti principale'!$A:$A,' DB alimenti principale'!$E:$E,"not found",0))</f>
        <v>0</v>
      </c>
      <c r="CQ60" s="127"/>
      <c r="CR60" s="132"/>
      <c r="CU60" s="133"/>
    </row>
    <row r="61" spans="3:99" ht="15.95" customHeight="1" x14ac:dyDescent="0.25">
      <c r="C61" s="67" t="s">
        <v>893</v>
      </c>
      <c r="D61" s="64"/>
      <c r="E61" s="94">
        <f>D61*(_xlfn.XLOOKUP(C61,' DB alimenti principale'!A:A,' DB alimenti principale'!B:B,"not found",0))</f>
        <v>0</v>
      </c>
      <c r="F61" s="94">
        <f>D61*(_xlfn.XLOOKUP(C61,' DB alimenti principale'!A:A,' DB alimenti principale'!D:D,"not found",0))</f>
        <v>0</v>
      </c>
      <c r="G61" s="95"/>
      <c r="H61" s="94">
        <f>D61*(_xlfn.XLOOKUP(C61,' DB alimenti principale'!A:A,' DB alimenti principale'!F:F,"not found",0))</f>
        <v>0</v>
      </c>
      <c r="I61" s="97"/>
      <c r="J61" s="94">
        <f>D61*(_xlfn.XLOOKUP(C61,' DB alimenti principale'!A:A,' DB alimenti principale'!E:E,"not found",0))</f>
        <v>0</v>
      </c>
      <c r="K61" s="127"/>
      <c r="L61" s="132"/>
      <c r="O61" s="133"/>
      <c r="Q61" s="67" t="s">
        <v>893</v>
      </c>
      <c r="R61" s="64"/>
      <c r="S61" s="94">
        <f>R61*(_xlfn.XLOOKUP(Q61,' DB alimenti principale'!$A:$A,' DB alimenti principale'!$B:$B,"not found",0))</f>
        <v>0</v>
      </c>
      <c r="T61" s="94">
        <f>R61*(_xlfn.XLOOKUP(Q61,' DB alimenti principale'!$A:$A,' DB alimenti principale'!$D:$D,"not found",0))</f>
        <v>0</v>
      </c>
      <c r="U61" s="95"/>
      <c r="V61" s="94">
        <f>R61*(_xlfn.XLOOKUP(Q61,' DB alimenti principale'!$A:$A,' DB alimenti principale'!$F:$F,"not found",0))</f>
        <v>0</v>
      </c>
      <c r="W61" s="97"/>
      <c r="X61" s="94">
        <f>R61*(_xlfn.XLOOKUP(Q61,' DB alimenti principale'!$A:$A,' DB alimenti principale'!$E:$E,"not found",0))</f>
        <v>0</v>
      </c>
      <c r="Y61" s="127"/>
      <c r="Z61" s="132"/>
      <c r="AC61" s="133"/>
      <c r="AE61" s="67" t="s">
        <v>893</v>
      </c>
      <c r="AF61" s="64"/>
      <c r="AG61" s="94">
        <f>AF61*(_xlfn.XLOOKUP(AE61,' DB alimenti principale'!$A:$A,' DB alimenti principale'!$B:$B,"not found",0))</f>
        <v>0</v>
      </c>
      <c r="AH61" s="94">
        <f>AF61*(_xlfn.XLOOKUP(AE61,' DB alimenti principale'!$A:$A,' DB alimenti principale'!$D:$D,"not found",0))</f>
        <v>0</v>
      </c>
      <c r="AI61" s="95"/>
      <c r="AJ61" s="94">
        <f>AF61*(_xlfn.XLOOKUP(AE61,' DB alimenti principale'!$A:$A,' DB alimenti principale'!$F:$F,"not found",0))</f>
        <v>0</v>
      </c>
      <c r="AK61" s="97"/>
      <c r="AL61" s="94">
        <f>AF61*(_xlfn.XLOOKUP(AE61,' DB alimenti principale'!$A:$A,' DB alimenti principale'!$E:$E,"not found",0))</f>
        <v>0</v>
      </c>
      <c r="AM61" s="127"/>
      <c r="AN61" s="132"/>
      <c r="AQ61" s="133"/>
      <c r="AS61" s="67" t="s">
        <v>893</v>
      </c>
      <c r="AT61" s="64"/>
      <c r="AU61" s="94">
        <f>AT61*(_xlfn.XLOOKUP(AS61,' DB alimenti principale'!$A:$A,' DB alimenti principale'!$B:$B,"not found",0))</f>
        <v>0</v>
      </c>
      <c r="AV61" s="94">
        <f>AT61*(_xlfn.XLOOKUP(AS61,' DB alimenti principale'!$A:$A,' DB alimenti principale'!$D:$D,"not found",0))</f>
        <v>0</v>
      </c>
      <c r="AW61" s="95"/>
      <c r="AX61" s="94">
        <f>AT61*(_xlfn.XLOOKUP(AS61,' DB alimenti principale'!$A:$A,' DB alimenti principale'!$F:$F,"not found",0))</f>
        <v>0</v>
      </c>
      <c r="AY61" s="97"/>
      <c r="AZ61" s="94">
        <f>AT61*(_xlfn.XLOOKUP(AS61,' DB alimenti principale'!$A:$A,' DB alimenti principale'!$E:$E,"not found",0))</f>
        <v>0</v>
      </c>
      <c r="BA61" s="127"/>
      <c r="BB61" s="132"/>
      <c r="BE61" s="133"/>
      <c r="BG61" s="67" t="s">
        <v>893</v>
      </c>
      <c r="BH61" s="64"/>
      <c r="BI61" s="94">
        <f>BH61*(_xlfn.XLOOKUP(BG61,' DB alimenti principale'!$A:$A,' DB alimenti principale'!$B:$B,"not found",0))</f>
        <v>0</v>
      </c>
      <c r="BJ61" s="94">
        <f>BH61*(_xlfn.XLOOKUP(BG61,' DB alimenti principale'!$A:$A,' DB alimenti principale'!$D:$D,"not found",0))</f>
        <v>0</v>
      </c>
      <c r="BK61" s="95"/>
      <c r="BL61" s="94">
        <f>BH61*(_xlfn.XLOOKUP(BG61,' DB alimenti principale'!$A:$A,' DB alimenti principale'!$F:$F,"not found",0))</f>
        <v>0</v>
      </c>
      <c r="BM61" s="97"/>
      <c r="BN61" s="94">
        <f>BH61*(_xlfn.XLOOKUP(BG61,' DB alimenti principale'!$A:$A,' DB alimenti principale'!$E:$E,"not found",0))</f>
        <v>0</v>
      </c>
      <c r="BO61" s="127"/>
      <c r="BP61" s="132"/>
      <c r="BS61" s="133"/>
      <c r="BU61" s="67" t="s">
        <v>893</v>
      </c>
      <c r="BV61" s="64"/>
      <c r="BW61" s="94">
        <f>BV61*(_xlfn.XLOOKUP(BU61,' DB alimenti principale'!$A:$A,' DB alimenti principale'!$B:$B,"not found",0))</f>
        <v>0</v>
      </c>
      <c r="BX61" s="94">
        <f>BV61*(_xlfn.XLOOKUP(BU61,' DB alimenti principale'!$A:$A,' DB alimenti principale'!$D:$D,"not found",0))</f>
        <v>0</v>
      </c>
      <c r="BY61" s="95"/>
      <c r="BZ61" s="94">
        <f>BV61*(_xlfn.XLOOKUP(BU61,' DB alimenti principale'!$A:$A,' DB alimenti principale'!$F:$F,"not found",0))</f>
        <v>0</v>
      </c>
      <c r="CA61" s="97"/>
      <c r="CB61" s="94">
        <f>BV61*(_xlfn.XLOOKUP(BU61,' DB alimenti principale'!$A:$A,' DB alimenti principale'!$E:$E,"not found",0))</f>
        <v>0</v>
      </c>
      <c r="CC61" s="127"/>
      <c r="CD61" s="132"/>
      <c r="CG61" s="133"/>
      <c r="CI61" s="67" t="s">
        <v>893</v>
      </c>
      <c r="CJ61" s="64"/>
      <c r="CK61" s="94">
        <f>CJ61*(_xlfn.XLOOKUP(CI61,' DB alimenti principale'!$A:$A,' DB alimenti principale'!$B:$B,"not found",0))</f>
        <v>0</v>
      </c>
      <c r="CL61" s="94">
        <f>CJ61*(_xlfn.XLOOKUP(CI61,' DB alimenti principale'!$A:$A,' DB alimenti principale'!$D:$D,"not found",0))</f>
        <v>0</v>
      </c>
      <c r="CM61" s="95"/>
      <c r="CN61" s="94">
        <f>CJ61*(_xlfn.XLOOKUP(CI61,' DB alimenti principale'!$A:$A,' DB alimenti principale'!$F:$F,"not found",0))</f>
        <v>0</v>
      </c>
      <c r="CO61" s="97"/>
      <c r="CP61" s="94">
        <f>CJ61*(_xlfn.XLOOKUP(CI61,' DB alimenti principale'!$A:$A,' DB alimenti principale'!$E:$E,"not found",0))</f>
        <v>0</v>
      </c>
      <c r="CQ61" s="127"/>
      <c r="CR61" s="132"/>
      <c r="CU61" s="133"/>
    </row>
    <row r="62" spans="3:99" ht="15.95" customHeight="1" x14ac:dyDescent="0.25">
      <c r="C62" s="67" t="s">
        <v>893</v>
      </c>
      <c r="D62" s="64"/>
      <c r="E62" s="94">
        <f>D62*(_xlfn.XLOOKUP(C62,' DB alimenti principale'!A:A,' DB alimenti principale'!B:B,"not found",0))</f>
        <v>0</v>
      </c>
      <c r="F62" s="94">
        <f>D62*(_xlfn.XLOOKUP(C62,' DB alimenti principale'!A:A,' DB alimenti principale'!D:D,"not found",0))</f>
        <v>0</v>
      </c>
      <c r="G62" s="95"/>
      <c r="H62" s="94">
        <f>D62*(_xlfn.XLOOKUP(C62,' DB alimenti principale'!A:A,' DB alimenti principale'!F:F,"not found",0))</f>
        <v>0</v>
      </c>
      <c r="I62" s="97"/>
      <c r="J62" s="94">
        <f>D62*(_xlfn.XLOOKUP(C62,' DB alimenti principale'!A:A,' DB alimenti principale'!E:E,"not found",0))</f>
        <v>0</v>
      </c>
      <c r="K62" s="127"/>
      <c r="L62" s="132"/>
      <c r="O62" s="133"/>
      <c r="Q62" s="67" t="s">
        <v>893</v>
      </c>
      <c r="R62" s="64"/>
      <c r="S62" s="94">
        <f>R62*(_xlfn.XLOOKUP(Q62,' DB alimenti principale'!$A:$A,' DB alimenti principale'!$B:$B,"not found",0))</f>
        <v>0</v>
      </c>
      <c r="T62" s="94">
        <f>R62*(_xlfn.XLOOKUP(Q62,' DB alimenti principale'!$A:$A,' DB alimenti principale'!$D:$D,"not found",0))</f>
        <v>0</v>
      </c>
      <c r="U62" s="95"/>
      <c r="V62" s="94">
        <f>R62*(_xlfn.XLOOKUP(Q62,' DB alimenti principale'!$A:$A,' DB alimenti principale'!$F:$F,"not found",0))</f>
        <v>0</v>
      </c>
      <c r="W62" s="97"/>
      <c r="X62" s="94">
        <f>R62*(_xlfn.XLOOKUP(Q62,' DB alimenti principale'!$A:$A,' DB alimenti principale'!$E:$E,"not found",0))</f>
        <v>0</v>
      </c>
      <c r="Y62" s="127"/>
      <c r="Z62" s="132"/>
      <c r="AC62" s="133"/>
      <c r="AE62" s="67" t="s">
        <v>893</v>
      </c>
      <c r="AF62" s="64"/>
      <c r="AG62" s="94">
        <f>AF62*(_xlfn.XLOOKUP(AE62,' DB alimenti principale'!$A:$A,' DB alimenti principale'!$B:$B,"not found",0))</f>
        <v>0</v>
      </c>
      <c r="AH62" s="94">
        <f>AF62*(_xlfn.XLOOKUP(AE62,' DB alimenti principale'!$A:$A,' DB alimenti principale'!$D:$D,"not found",0))</f>
        <v>0</v>
      </c>
      <c r="AI62" s="95"/>
      <c r="AJ62" s="94">
        <f>AF62*(_xlfn.XLOOKUP(AE62,' DB alimenti principale'!$A:$A,' DB alimenti principale'!$F:$F,"not found",0))</f>
        <v>0</v>
      </c>
      <c r="AK62" s="97"/>
      <c r="AL62" s="94">
        <f>AF62*(_xlfn.XLOOKUP(AE62,' DB alimenti principale'!$A:$A,' DB alimenti principale'!$E:$E,"not found",0))</f>
        <v>0</v>
      </c>
      <c r="AM62" s="127"/>
      <c r="AN62" s="132"/>
      <c r="AQ62" s="133"/>
      <c r="AS62" s="67" t="s">
        <v>893</v>
      </c>
      <c r="AT62" s="64"/>
      <c r="AU62" s="94">
        <f>AT62*(_xlfn.XLOOKUP(AS62,' DB alimenti principale'!$A:$A,' DB alimenti principale'!$B:$B,"not found",0))</f>
        <v>0</v>
      </c>
      <c r="AV62" s="94">
        <f>AT62*(_xlfn.XLOOKUP(AS62,' DB alimenti principale'!$A:$A,' DB alimenti principale'!$D:$D,"not found",0))</f>
        <v>0</v>
      </c>
      <c r="AW62" s="95"/>
      <c r="AX62" s="94">
        <f>AT62*(_xlfn.XLOOKUP(AS62,' DB alimenti principale'!$A:$A,' DB alimenti principale'!$F:$F,"not found",0))</f>
        <v>0</v>
      </c>
      <c r="AY62" s="97"/>
      <c r="AZ62" s="94">
        <f>AT62*(_xlfn.XLOOKUP(AS62,' DB alimenti principale'!$A:$A,' DB alimenti principale'!$E:$E,"not found",0))</f>
        <v>0</v>
      </c>
      <c r="BA62" s="127"/>
      <c r="BB62" s="132"/>
      <c r="BE62" s="133"/>
      <c r="BG62" s="67" t="s">
        <v>893</v>
      </c>
      <c r="BH62" s="64"/>
      <c r="BI62" s="94">
        <f>BH62*(_xlfn.XLOOKUP(BG62,' DB alimenti principale'!$A:$A,' DB alimenti principale'!$B:$B,"not found",0))</f>
        <v>0</v>
      </c>
      <c r="BJ62" s="94">
        <f>BH62*(_xlfn.XLOOKUP(BG62,' DB alimenti principale'!$A:$A,' DB alimenti principale'!$D:$D,"not found",0))</f>
        <v>0</v>
      </c>
      <c r="BK62" s="95"/>
      <c r="BL62" s="94">
        <f>BH62*(_xlfn.XLOOKUP(BG62,' DB alimenti principale'!$A:$A,' DB alimenti principale'!$F:$F,"not found",0))</f>
        <v>0</v>
      </c>
      <c r="BM62" s="97"/>
      <c r="BN62" s="94">
        <f>BH62*(_xlfn.XLOOKUP(BG62,' DB alimenti principale'!$A:$A,' DB alimenti principale'!$E:$E,"not found",0))</f>
        <v>0</v>
      </c>
      <c r="BO62" s="127"/>
      <c r="BP62" s="132"/>
      <c r="BS62" s="133"/>
      <c r="BU62" s="67" t="s">
        <v>893</v>
      </c>
      <c r="BV62" s="64"/>
      <c r="BW62" s="94">
        <f>BV62*(_xlfn.XLOOKUP(BU62,' DB alimenti principale'!$A:$A,' DB alimenti principale'!$B:$B,"not found",0))</f>
        <v>0</v>
      </c>
      <c r="BX62" s="94">
        <f>BV62*(_xlfn.XLOOKUP(BU62,' DB alimenti principale'!$A:$A,' DB alimenti principale'!$D:$D,"not found",0))</f>
        <v>0</v>
      </c>
      <c r="BY62" s="95"/>
      <c r="BZ62" s="94">
        <f>BV62*(_xlfn.XLOOKUP(BU62,' DB alimenti principale'!$A:$A,' DB alimenti principale'!$F:$F,"not found",0))</f>
        <v>0</v>
      </c>
      <c r="CA62" s="97"/>
      <c r="CB62" s="94">
        <f>BV62*(_xlfn.XLOOKUP(BU62,' DB alimenti principale'!$A:$A,' DB alimenti principale'!$E:$E,"not found",0))</f>
        <v>0</v>
      </c>
      <c r="CC62" s="127"/>
      <c r="CD62" s="132"/>
      <c r="CG62" s="133"/>
      <c r="CI62" s="67" t="s">
        <v>893</v>
      </c>
      <c r="CJ62" s="64"/>
      <c r="CK62" s="94">
        <f>CJ62*(_xlfn.XLOOKUP(CI62,' DB alimenti principale'!$A:$A,' DB alimenti principale'!$B:$B,"not found",0))</f>
        <v>0</v>
      </c>
      <c r="CL62" s="94">
        <f>CJ62*(_xlfn.XLOOKUP(CI62,' DB alimenti principale'!$A:$A,' DB alimenti principale'!$D:$D,"not found",0))</f>
        <v>0</v>
      </c>
      <c r="CM62" s="95"/>
      <c r="CN62" s="94">
        <f>CJ62*(_xlfn.XLOOKUP(CI62,' DB alimenti principale'!$A:$A,' DB alimenti principale'!$F:$F,"not found",0))</f>
        <v>0</v>
      </c>
      <c r="CO62" s="97"/>
      <c r="CP62" s="94">
        <f>CJ62*(_xlfn.XLOOKUP(CI62,' DB alimenti principale'!$A:$A,' DB alimenti principale'!$E:$E,"not found",0))</f>
        <v>0</v>
      </c>
      <c r="CQ62" s="127"/>
      <c r="CR62" s="132"/>
      <c r="CU62" s="133"/>
    </row>
    <row r="63" spans="3:99" ht="15.95" customHeight="1" x14ac:dyDescent="0.25">
      <c r="C63" s="67" t="s">
        <v>893</v>
      </c>
      <c r="D63" s="64"/>
      <c r="E63" s="94">
        <f>D63*(_xlfn.XLOOKUP(C63,' DB alimenti principale'!A:A,' DB alimenti principale'!B:B,"not found",0))</f>
        <v>0</v>
      </c>
      <c r="F63" s="94">
        <f>D63*(_xlfn.XLOOKUP(C63,' DB alimenti principale'!A:A,' DB alimenti principale'!D:D,"not found",0))</f>
        <v>0</v>
      </c>
      <c r="G63" s="95"/>
      <c r="H63" s="94">
        <f>D63*(_xlfn.XLOOKUP(C63,' DB alimenti principale'!A:A,' DB alimenti principale'!F:F,"not found",0))</f>
        <v>0</v>
      </c>
      <c r="I63" s="97"/>
      <c r="J63" s="94">
        <f>D63*(_xlfn.XLOOKUP(C63,' DB alimenti principale'!A:A,' DB alimenti principale'!E:E,"not found",0))</f>
        <v>0</v>
      </c>
      <c r="K63" s="127"/>
      <c r="L63" s="132"/>
      <c r="O63" s="133"/>
      <c r="Q63" s="67" t="s">
        <v>893</v>
      </c>
      <c r="R63" s="64"/>
      <c r="S63" s="94">
        <f>R63*(_xlfn.XLOOKUP(Q63,' DB alimenti principale'!$A:$A,' DB alimenti principale'!$B:$B,"not found",0))</f>
        <v>0</v>
      </c>
      <c r="T63" s="94">
        <f>R63*(_xlfn.XLOOKUP(Q63,' DB alimenti principale'!$A:$A,' DB alimenti principale'!$D:$D,"not found",0))</f>
        <v>0</v>
      </c>
      <c r="U63" s="95"/>
      <c r="V63" s="94">
        <f>R63*(_xlfn.XLOOKUP(Q63,' DB alimenti principale'!$A:$A,' DB alimenti principale'!$F:$F,"not found",0))</f>
        <v>0</v>
      </c>
      <c r="W63" s="97"/>
      <c r="X63" s="94">
        <f>R63*(_xlfn.XLOOKUP(Q63,' DB alimenti principale'!$A:$A,' DB alimenti principale'!$E:$E,"not found",0))</f>
        <v>0</v>
      </c>
      <c r="Y63" s="127"/>
      <c r="Z63" s="132"/>
      <c r="AC63" s="133"/>
      <c r="AE63" s="67" t="s">
        <v>893</v>
      </c>
      <c r="AF63" s="64"/>
      <c r="AG63" s="94">
        <f>AF63*(_xlfn.XLOOKUP(AE63,' DB alimenti principale'!$A:$A,' DB alimenti principale'!$B:$B,"not found",0))</f>
        <v>0</v>
      </c>
      <c r="AH63" s="94">
        <f>AF63*(_xlfn.XLOOKUP(AE63,' DB alimenti principale'!$A:$A,' DB alimenti principale'!$D:$D,"not found",0))</f>
        <v>0</v>
      </c>
      <c r="AI63" s="95"/>
      <c r="AJ63" s="94">
        <f>AF63*(_xlfn.XLOOKUP(AE63,' DB alimenti principale'!$A:$A,' DB alimenti principale'!$F:$F,"not found",0))</f>
        <v>0</v>
      </c>
      <c r="AK63" s="97"/>
      <c r="AL63" s="94">
        <f>AF63*(_xlfn.XLOOKUP(AE63,' DB alimenti principale'!$A:$A,' DB alimenti principale'!$E:$E,"not found",0))</f>
        <v>0</v>
      </c>
      <c r="AM63" s="127"/>
      <c r="AN63" s="132"/>
      <c r="AQ63" s="133"/>
      <c r="AS63" s="67" t="s">
        <v>893</v>
      </c>
      <c r="AT63" s="64"/>
      <c r="AU63" s="94">
        <f>AT63*(_xlfn.XLOOKUP(AS63,' DB alimenti principale'!$A:$A,' DB alimenti principale'!$B:$B,"not found",0))</f>
        <v>0</v>
      </c>
      <c r="AV63" s="94">
        <f>AT63*(_xlfn.XLOOKUP(AS63,' DB alimenti principale'!$A:$A,' DB alimenti principale'!$D:$D,"not found",0))</f>
        <v>0</v>
      </c>
      <c r="AW63" s="95"/>
      <c r="AX63" s="94">
        <f>AT63*(_xlfn.XLOOKUP(AS63,' DB alimenti principale'!$A:$A,' DB alimenti principale'!$F:$F,"not found",0))</f>
        <v>0</v>
      </c>
      <c r="AY63" s="97"/>
      <c r="AZ63" s="94">
        <f>AT63*(_xlfn.XLOOKUP(AS63,' DB alimenti principale'!$A:$A,' DB alimenti principale'!$E:$E,"not found",0))</f>
        <v>0</v>
      </c>
      <c r="BA63" s="127"/>
      <c r="BB63" s="132"/>
      <c r="BE63" s="133"/>
      <c r="BG63" s="67" t="s">
        <v>893</v>
      </c>
      <c r="BH63" s="64"/>
      <c r="BI63" s="94">
        <f>BH63*(_xlfn.XLOOKUP(BG63,' DB alimenti principale'!$A:$A,' DB alimenti principale'!$B:$B,"not found",0))</f>
        <v>0</v>
      </c>
      <c r="BJ63" s="94">
        <f>BH63*(_xlfn.XLOOKUP(BG63,' DB alimenti principale'!$A:$A,' DB alimenti principale'!$D:$D,"not found",0))</f>
        <v>0</v>
      </c>
      <c r="BK63" s="95"/>
      <c r="BL63" s="94">
        <f>BH63*(_xlfn.XLOOKUP(BG63,' DB alimenti principale'!$A:$A,' DB alimenti principale'!$F:$F,"not found",0))</f>
        <v>0</v>
      </c>
      <c r="BM63" s="97"/>
      <c r="BN63" s="94">
        <f>BH63*(_xlfn.XLOOKUP(BG63,' DB alimenti principale'!$A:$A,' DB alimenti principale'!$E:$E,"not found",0))</f>
        <v>0</v>
      </c>
      <c r="BO63" s="127"/>
      <c r="BP63" s="132"/>
      <c r="BS63" s="133"/>
      <c r="BU63" s="67" t="s">
        <v>893</v>
      </c>
      <c r="BV63" s="64"/>
      <c r="BW63" s="94">
        <f>BV63*(_xlfn.XLOOKUP(BU63,' DB alimenti principale'!$A:$A,' DB alimenti principale'!$B:$B,"not found",0))</f>
        <v>0</v>
      </c>
      <c r="BX63" s="94">
        <f>BV63*(_xlfn.XLOOKUP(BU63,' DB alimenti principale'!$A:$A,' DB alimenti principale'!$D:$D,"not found",0))</f>
        <v>0</v>
      </c>
      <c r="BY63" s="95"/>
      <c r="BZ63" s="94">
        <f>BV63*(_xlfn.XLOOKUP(BU63,' DB alimenti principale'!$A:$A,' DB alimenti principale'!$F:$F,"not found",0))</f>
        <v>0</v>
      </c>
      <c r="CA63" s="97"/>
      <c r="CB63" s="94">
        <f>BV63*(_xlfn.XLOOKUP(BU63,' DB alimenti principale'!$A:$A,' DB alimenti principale'!$E:$E,"not found",0))</f>
        <v>0</v>
      </c>
      <c r="CC63" s="127"/>
      <c r="CD63" s="132"/>
      <c r="CG63" s="133"/>
      <c r="CI63" s="67" t="s">
        <v>893</v>
      </c>
      <c r="CJ63" s="64"/>
      <c r="CK63" s="94">
        <f>CJ63*(_xlfn.XLOOKUP(CI63,' DB alimenti principale'!$A:$A,' DB alimenti principale'!$B:$B,"not found",0))</f>
        <v>0</v>
      </c>
      <c r="CL63" s="94">
        <f>CJ63*(_xlfn.XLOOKUP(CI63,' DB alimenti principale'!$A:$A,' DB alimenti principale'!$D:$D,"not found",0))</f>
        <v>0</v>
      </c>
      <c r="CM63" s="95"/>
      <c r="CN63" s="94">
        <f>CJ63*(_xlfn.XLOOKUP(CI63,' DB alimenti principale'!$A:$A,' DB alimenti principale'!$F:$F,"not found",0))</f>
        <v>0</v>
      </c>
      <c r="CO63" s="97"/>
      <c r="CP63" s="94">
        <f>CJ63*(_xlfn.XLOOKUP(CI63,' DB alimenti principale'!$A:$A,' DB alimenti principale'!$E:$E,"not found",0))</f>
        <v>0</v>
      </c>
      <c r="CQ63" s="127"/>
      <c r="CR63" s="132"/>
      <c r="CU63" s="133"/>
    </row>
    <row r="64" spans="3:99" ht="17.100000000000001" customHeight="1" thickBot="1" x14ac:dyDescent="0.3">
      <c r="C64" s="121" t="s">
        <v>891</v>
      </c>
      <c r="D64" s="93"/>
      <c r="E64" s="93">
        <f>SUM(E54:E63)</f>
        <v>532.6</v>
      </c>
      <c r="F64" s="93">
        <f>SUM(F54:F63)</f>
        <v>34.414999999999999</v>
      </c>
      <c r="G64" s="125">
        <f>F64/$F$91</f>
        <v>0.22178185919123569</v>
      </c>
      <c r="H64" s="93">
        <f>SUM(H54:H63)</f>
        <v>71.86</v>
      </c>
      <c r="I64" s="126">
        <f>H64/$H$91</f>
        <v>0.12681325662654852</v>
      </c>
      <c r="J64" s="93">
        <f>SUM(J54:J63)</f>
        <v>13.355</v>
      </c>
      <c r="K64" s="128">
        <f>J64/$J$91</f>
        <v>0.18580352546711745</v>
      </c>
      <c r="L64" s="134"/>
      <c r="M64" s="135"/>
      <c r="N64" s="135"/>
      <c r="O64" s="136"/>
      <c r="Q64" s="121" t="s">
        <v>891</v>
      </c>
      <c r="R64" s="93"/>
      <c r="S64" s="93">
        <f>SUM(S54:S63)</f>
        <v>532.6</v>
      </c>
      <c r="T64" s="93">
        <f>SUM(T54:T63)</f>
        <v>34.414999999999999</v>
      </c>
      <c r="U64" s="125">
        <f>T64/$F$91</f>
        <v>0.22178185919123569</v>
      </c>
      <c r="V64" s="93">
        <f>SUM(V54:V63)</f>
        <v>71.86</v>
      </c>
      <c r="W64" s="126">
        <f>V64/$H$91</f>
        <v>0.12681325662654852</v>
      </c>
      <c r="X64" s="93">
        <f>SUM(X54:X63)</f>
        <v>13.355</v>
      </c>
      <c r="Y64" s="128">
        <f>X64/$J$91</f>
        <v>0.18580352546711745</v>
      </c>
      <c r="Z64" s="134"/>
      <c r="AA64" s="135"/>
      <c r="AB64" s="135"/>
      <c r="AC64" s="136"/>
      <c r="AE64" s="121" t="s">
        <v>891</v>
      </c>
      <c r="AF64" s="93"/>
      <c r="AG64" s="93">
        <f>SUM(AG54:AG63)</f>
        <v>374.35</v>
      </c>
      <c r="AH64" s="93">
        <f>SUM(AH54:AH63)</f>
        <v>23.414999999999999</v>
      </c>
      <c r="AI64" s="125">
        <f>AH64/$F$91</f>
        <v>0.15089415176413726</v>
      </c>
      <c r="AJ64" s="93">
        <f>SUM(AJ54:AJ63)</f>
        <v>44.709999999999994</v>
      </c>
      <c r="AK64" s="126">
        <f>AJ64/$H$91</f>
        <v>7.8900928246214641E-2</v>
      </c>
      <c r="AL64" s="93">
        <f>SUM(AL54:AL63)</f>
        <v>11.955</v>
      </c>
      <c r="AM64" s="128">
        <f>AL64/$J$91</f>
        <v>0.16632580658625151</v>
      </c>
      <c r="AN64" s="134"/>
      <c r="AO64" s="135"/>
      <c r="AP64" s="135"/>
      <c r="AQ64" s="136"/>
      <c r="AS64" s="121" t="s">
        <v>891</v>
      </c>
      <c r="AT64" s="93"/>
      <c r="AU64" s="93">
        <f>SUM(AU54:AU63)</f>
        <v>532.6</v>
      </c>
      <c r="AV64" s="93">
        <f>SUM(AV54:AV63)</f>
        <v>34.414999999999999</v>
      </c>
      <c r="AW64" s="125">
        <f>AV64/$F$91</f>
        <v>0.22178185919123569</v>
      </c>
      <c r="AX64" s="93">
        <f>SUM(AX54:AX63)</f>
        <v>71.86</v>
      </c>
      <c r="AY64" s="126">
        <f>AX64/$H$91</f>
        <v>0.12681325662654852</v>
      </c>
      <c r="AZ64" s="93">
        <f>SUM(AZ54:AZ63)</f>
        <v>13.355</v>
      </c>
      <c r="BA64" s="128">
        <f>AZ64/$J$91</f>
        <v>0.18580352546711745</v>
      </c>
      <c r="BB64" s="134"/>
      <c r="BC64" s="135"/>
      <c r="BD64" s="135"/>
      <c r="BE64" s="136"/>
      <c r="BG64" s="121" t="s">
        <v>891</v>
      </c>
      <c r="BH64" s="93"/>
      <c r="BI64" s="93">
        <f>SUM(BI54:BI63)</f>
        <v>532.6</v>
      </c>
      <c r="BJ64" s="93">
        <f>SUM(BJ54:BJ63)</f>
        <v>34.414999999999999</v>
      </c>
      <c r="BK64" s="125">
        <f>BJ64/$F$91</f>
        <v>0.22178185919123569</v>
      </c>
      <c r="BL64" s="93">
        <f>SUM(BL54:BL63)</f>
        <v>71.86</v>
      </c>
      <c r="BM64" s="126">
        <f>BL64/$H$91</f>
        <v>0.12681325662654852</v>
      </c>
      <c r="BN64" s="93">
        <f>SUM(BN54:BN63)</f>
        <v>13.355</v>
      </c>
      <c r="BO64" s="128">
        <f>BN64/$J$91</f>
        <v>0.18580352546711745</v>
      </c>
      <c r="BP64" s="134"/>
      <c r="BQ64" s="135"/>
      <c r="BR64" s="135"/>
      <c r="BS64" s="136"/>
      <c r="BU64" s="121" t="s">
        <v>891</v>
      </c>
      <c r="BV64" s="93"/>
      <c r="BW64" s="93">
        <f>SUM(BW54:BW63)</f>
        <v>532.6</v>
      </c>
      <c r="BX64" s="93">
        <f>SUM(BX54:BX63)</f>
        <v>34.414999999999999</v>
      </c>
      <c r="BY64" s="125">
        <f>BX64/$F$91</f>
        <v>0.22178185919123569</v>
      </c>
      <c r="BZ64" s="93">
        <f>SUM(BZ54:BZ63)</f>
        <v>71.86</v>
      </c>
      <c r="CA64" s="126">
        <f>BZ64/$H$91</f>
        <v>0.12681325662654852</v>
      </c>
      <c r="CB64" s="93">
        <f>SUM(CB54:CB63)</f>
        <v>13.355</v>
      </c>
      <c r="CC64" s="128">
        <f>CB64/$J$91</f>
        <v>0.18580352546711745</v>
      </c>
      <c r="CD64" s="134"/>
      <c r="CE64" s="135"/>
      <c r="CF64" s="135"/>
      <c r="CG64" s="136"/>
      <c r="CI64" s="121" t="s">
        <v>891</v>
      </c>
      <c r="CJ64" s="93"/>
      <c r="CK64" s="93">
        <f>SUM(CK54:CK63)</f>
        <v>374.35</v>
      </c>
      <c r="CL64" s="93">
        <f>SUM(CL54:CL63)</f>
        <v>23.414999999999999</v>
      </c>
      <c r="CM64" s="125">
        <f>CL64/$F$91</f>
        <v>0.15089415176413726</v>
      </c>
      <c r="CN64" s="93">
        <f>SUM(CN54:CN63)</f>
        <v>44.709999999999994</v>
      </c>
      <c r="CO64" s="126">
        <f>CN64/$H$91</f>
        <v>7.8900928246214641E-2</v>
      </c>
      <c r="CP64" s="93">
        <f>SUM(CP54:CP63)</f>
        <v>11.955</v>
      </c>
      <c r="CQ64" s="128">
        <f>CP64/$J$91</f>
        <v>0.16632580658625151</v>
      </c>
      <c r="CR64" s="134"/>
      <c r="CS64" s="135"/>
      <c r="CT64" s="135"/>
      <c r="CU64" s="136"/>
    </row>
    <row r="65" spans="3:99" ht="21.95" customHeight="1" x14ac:dyDescent="0.35">
      <c r="C65" s="670"/>
      <c r="D65" s="671"/>
      <c r="E65" s="671"/>
      <c r="F65" s="671"/>
      <c r="G65" s="671"/>
      <c r="H65" s="671"/>
      <c r="I65" s="671"/>
      <c r="J65" s="671"/>
      <c r="K65" s="672"/>
      <c r="L65" s="129"/>
      <c r="M65" s="130"/>
      <c r="N65" s="130"/>
      <c r="O65" s="131"/>
      <c r="Q65" s="670"/>
      <c r="R65" s="671"/>
      <c r="S65" s="671"/>
      <c r="T65" s="671"/>
      <c r="U65" s="671"/>
      <c r="V65" s="671"/>
      <c r="W65" s="671"/>
      <c r="X65" s="671"/>
      <c r="Y65" s="672"/>
      <c r="Z65" s="129"/>
      <c r="AA65" s="130"/>
      <c r="AB65" s="130"/>
      <c r="AC65" s="131"/>
      <c r="AE65" s="670"/>
      <c r="AF65" s="671"/>
      <c r="AG65" s="671"/>
      <c r="AH65" s="671"/>
      <c r="AI65" s="671"/>
      <c r="AJ65" s="671"/>
      <c r="AK65" s="671"/>
      <c r="AL65" s="671"/>
      <c r="AM65" s="672"/>
      <c r="AN65" s="129"/>
      <c r="AO65" s="130"/>
      <c r="AP65" s="130"/>
      <c r="AQ65" s="131"/>
      <c r="AS65" s="670"/>
      <c r="AT65" s="671"/>
      <c r="AU65" s="671"/>
      <c r="AV65" s="671"/>
      <c r="AW65" s="671"/>
      <c r="AX65" s="671"/>
      <c r="AY65" s="671"/>
      <c r="AZ65" s="671"/>
      <c r="BA65" s="672"/>
      <c r="BB65" s="129"/>
      <c r="BC65" s="130"/>
      <c r="BD65" s="130"/>
      <c r="BE65" s="131"/>
      <c r="BG65" s="670"/>
      <c r="BH65" s="671"/>
      <c r="BI65" s="671"/>
      <c r="BJ65" s="671"/>
      <c r="BK65" s="671"/>
      <c r="BL65" s="671"/>
      <c r="BM65" s="671"/>
      <c r="BN65" s="671"/>
      <c r="BO65" s="672"/>
      <c r="BP65" s="129"/>
      <c r="BQ65" s="130"/>
      <c r="BR65" s="130"/>
      <c r="BS65" s="131"/>
      <c r="BU65" s="670"/>
      <c r="BV65" s="671"/>
      <c r="BW65" s="671"/>
      <c r="BX65" s="671"/>
      <c r="BY65" s="671"/>
      <c r="BZ65" s="671"/>
      <c r="CA65" s="671"/>
      <c r="CB65" s="671"/>
      <c r="CC65" s="672"/>
      <c r="CD65" s="129"/>
      <c r="CE65" s="130"/>
      <c r="CF65" s="130"/>
      <c r="CG65" s="131"/>
      <c r="CI65" s="670"/>
      <c r="CJ65" s="671"/>
      <c r="CK65" s="671"/>
      <c r="CL65" s="671"/>
      <c r="CM65" s="671"/>
      <c r="CN65" s="671"/>
      <c r="CO65" s="671"/>
      <c r="CP65" s="671"/>
      <c r="CQ65" s="672"/>
      <c r="CR65" s="129"/>
      <c r="CS65" s="130"/>
      <c r="CT65" s="130"/>
      <c r="CU65" s="131"/>
    </row>
    <row r="66" spans="3:99" ht="17.100000000000001" customHeight="1" x14ac:dyDescent="0.25">
      <c r="C66" s="687" t="s">
        <v>887</v>
      </c>
      <c r="D66" s="688"/>
      <c r="E66" s="688"/>
      <c r="F66" s="688"/>
      <c r="G66" s="688"/>
      <c r="H66" s="688"/>
      <c r="I66" s="688"/>
      <c r="J66" s="688"/>
      <c r="K66" s="689"/>
      <c r="L66" s="132"/>
      <c r="O66" s="133"/>
      <c r="Q66" s="687" t="s">
        <v>887</v>
      </c>
      <c r="R66" s="688"/>
      <c r="S66" s="688"/>
      <c r="T66" s="688"/>
      <c r="U66" s="688"/>
      <c r="V66" s="688"/>
      <c r="W66" s="688"/>
      <c r="X66" s="688"/>
      <c r="Y66" s="689"/>
      <c r="Z66" s="132"/>
      <c r="AC66" s="133"/>
      <c r="AE66" s="687" t="s">
        <v>887</v>
      </c>
      <c r="AF66" s="688"/>
      <c r="AG66" s="688"/>
      <c r="AH66" s="688"/>
      <c r="AI66" s="688"/>
      <c r="AJ66" s="688"/>
      <c r="AK66" s="688"/>
      <c r="AL66" s="688"/>
      <c r="AM66" s="689"/>
      <c r="AN66" s="132"/>
      <c r="AQ66" s="133"/>
      <c r="AS66" s="687" t="s">
        <v>887</v>
      </c>
      <c r="AT66" s="688"/>
      <c r="AU66" s="688"/>
      <c r="AV66" s="688"/>
      <c r="AW66" s="688"/>
      <c r="AX66" s="688"/>
      <c r="AY66" s="688"/>
      <c r="AZ66" s="688"/>
      <c r="BA66" s="689"/>
      <c r="BB66" s="132"/>
      <c r="BE66" s="133"/>
      <c r="BG66" s="687" t="s">
        <v>887</v>
      </c>
      <c r="BH66" s="688"/>
      <c r="BI66" s="688"/>
      <c r="BJ66" s="688"/>
      <c r="BK66" s="688"/>
      <c r="BL66" s="688"/>
      <c r="BM66" s="688"/>
      <c r="BN66" s="688"/>
      <c r="BO66" s="689"/>
      <c r="BP66" s="132"/>
      <c r="BS66" s="133"/>
      <c r="BU66" s="687" t="s">
        <v>887</v>
      </c>
      <c r="BV66" s="688"/>
      <c r="BW66" s="688"/>
      <c r="BX66" s="688"/>
      <c r="BY66" s="688"/>
      <c r="BZ66" s="688"/>
      <c r="CA66" s="688"/>
      <c r="CB66" s="688"/>
      <c r="CC66" s="689"/>
      <c r="CD66" s="132"/>
      <c r="CG66" s="133"/>
      <c r="CI66" s="687" t="s">
        <v>887</v>
      </c>
      <c r="CJ66" s="688"/>
      <c r="CK66" s="688"/>
      <c r="CL66" s="688"/>
      <c r="CM66" s="688"/>
      <c r="CN66" s="688"/>
      <c r="CO66" s="688"/>
      <c r="CP66" s="688"/>
      <c r="CQ66" s="689"/>
      <c r="CR66" s="132"/>
      <c r="CU66" s="133"/>
    </row>
    <row r="67" spans="3:99" ht="15.95" customHeight="1" x14ac:dyDescent="0.25">
      <c r="C67" s="120" t="s">
        <v>47</v>
      </c>
      <c r="D67" s="117" t="s">
        <v>892</v>
      </c>
      <c r="E67" s="118" t="s">
        <v>888</v>
      </c>
      <c r="F67" s="95" t="s">
        <v>872</v>
      </c>
      <c r="G67" s="95" t="s">
        <v>1741</v>
      </c>
      <c r="H67" s="97" t="s">
        <v>890</v>
      </c>
      <c r="I67" s="97" t="s">
        <v>1743</v>
      </c>
      <c r="J67" s="119" t="s">
        <v>889</v>
      </c>
      <c r="K67" s="127" t="s">
        <v>1742</v>
      </c>
      <c r="L67" s="132"/>
      <c r="O67" s="133"/>
      <c r="Q67" s="120" t="s">
        <v>47</v>
      </c>
      <c r="R67" s="117" t="s">
        <v>892</v>
      </c>
      <c r="S67" s="118" t="s">
        <v>888</v>
      </c>
      <c r="T67" s="95" t="s">
        <v>872</v>
      </c>
      <c r="U67" s="95" t="s">
        <v>1741</v>
      </c>
      <c r="V67" s="97" t="s">
        <v>890</v>
      </c>
      <c r="W67" s="97" t="s">
        <v>1743</v>
      </c>
      <c r="X67" s="119" t="s">
        <v>889</v>
      </c>
      <c r="Y67" s="127" t="s">
        <v>1742</v>
      </c>
      <c r="Z67" s="132"/>
      <c r="AC67" s="133"/>
      <c r="AE67" s="120" t="s">
        <v>47</v>
      </c>
      <c r="AF67" s="117" t="s">
        <v>892</v>
      </c>
      <c r="AG67" s="118" t="s">
        <v>888</v>
      </c>
      <c r="AH67" s="95" t="s">
        <v>872</v>
      </c>
      <c r="AI67" s="95" t="s">
        <v>1741</v>
      </c>
      <c r="AJ67" s="97" t="s">
        <v>890</v>
      </c>
      <c r="AK67" s="97" t="s">
        <v>1743</v>
      </c>
      <c r="AL67" s="119" t="s">
        <v>889</v>
      </c>
      <c r="AM67" s="127" t="s">
        <v>1742</v>
      </c>
      <c r="AN67" s="132"/>
      <c r="AQ67" s="133"/>
      <c r="AS67" s="120" t="s">
        <v>47</v>
      </c>
      <c r="AT67" s="117" t="s">
        <v>892</v>
      </c>
      <c r="AU67" s="118" t="s">
        <v>888</v>
      </c>
      <c r="AV67" s="95" t="s">
        <v>872</v>
      </c>
      <c r="AW67" s="95" t="s">
        <v>1741</v>
      </c>
      <c r="AX67" s="97" t="s">
        <v>890</v>
      </c>
      <c r="AY67" s="97" t="s">
        <v>1743</v>
      </c>
      <c r="AZ67" s="119" t="s">
        <v>889</v>
      </c>
      <c r="BA67" s="127" t="s">
        <v>1742</v>
      </c>
      <c r="BB67" s="132"/>
      <c r="BE67" s="133"/>
      <c r="BG67" s="120" t="s">
        <v>47</v>
      </c>
      <c r="BH67" s="117" t="s">
        <v>892</v>
      </c>
      <c r="BI67" s="118" t="s">
        <v>888</v>
      </c>
      <c r="BJ67" s="95" t="s">
        <v>872</v>
      </c>
      <c r="BK67" s="95" t="s">
        <v>1741</v>
      </c>
      <c r="BL67" s="97" t="s">
        <v>890</v>
      </c>
      <c r="BM67" s="97" t="s">
        <v>1743</v>
      </c>
      <c r="BN67" s="119" t="s">
        <v>889</v>
      </c>
      <c r="BO67" s="127" t="s">
        <v>1742</v>
      </c>
      <c r="BP67" s="132"/>
      <c r="BS67" s="133"/>
      <c r="BU67" s="120" t="s">
        <v>47</v>
      </c>
      <c r="BV67" s="117" t="s">
        <v>892</v>
      </c>
      <c r="BW67" s="118" t="s">
        <v>888</v>
      </c>
      <c r="BX67" s="95" t="s">
        <v>872</v>
      </c>
      <c r="BY67" s="95" t="s">
        <v>1741</v>
      </c>
      <c r="BZ67" s="97" t="s">
        <v>890</v>
      </c>
      <c r="CA67" s="97" t="s">
        <v>1743</v>
      </c>
      <c r="CB67" s="119" t="s">
        <v>889</v>
      </c>
      <c r="CC67" s="127" t="s">
        <v>1742</v>
      </c>
      <c r="CD67" s="132"/>
      <c r="CG67" s="133"/>
      <c r="CI67" s="120" t="s">
        <v>47</v>
      </c>
      <c r="CJ67" s="117" t="s">
        <v>892</v>
      </c>
      <c r="CK67" s="118" t="s">
        <v>888</v>
      </c>
      <c r="CL67" s="95" t="s">
        <v>872</v>
      </c>
      <c r="CM67" s="95" t="s">
        <v>1741</v>
      </c>
      <c r="CN67" s="97" t="s">
        <v>890</v>
      </c>
      <c r="CO67" s="97" t="s">
        <v>1743</v>
      </c>
      <c r="CP67" s="119" t="s">
        <v>889</v>
      </c>
      <c r="CQ67" s="127" t="s">
        <v>1742</v>
      </c>
      <c r="CR67" s="132"/>
      <c r="CU67" s="133"/>
    </row>
    <row r="68" spans="3:99" ht="15.95" customHeight="1" x14ac:dyDescent="0.25">
      <c r="C68" s="67" t="s">
        <v>1296</v>
      </c>
      <c r="D68" s="64">
        <v>1</v>
      </c>
      <c r="E68" s="94">
        <f>D68*(_xlfn.XLOOKUP(C68,' DB alimenti principale'!A:A,' DB alimenti principale'!B:B,"not found",0))</f>
        <v>337</v>
      </c>
      <c r="F68" s="94">
        <f>D68*(_xlfn.XLOOKUP(C68,' DB alimenti principale'!A:A,' DB alimenti principale'!D:D,"not found",0))</f>
        <v>7.5</v>
      </c>
      <c r="G68" s="95"/>
      <c r="H68" s="94">
        <f>D68*(_xlfn.XLOOKUP(C68,' DB alimenti principale'!A:A,' DB alimenti principale'!F:F,"not found",0))</f>
        <v>77.400000000000006</v>
      </c>
      <c r="I68" s="97"/>
      <c r="J68" s="94">
        <f>D68*(_xlfn.XLOOKUP(C68,' DB alimenti principale'!A:A,' DB alimenti principale'!E:E,"not found",0))</f>
        <v>1.9</v>
      </c>
      <c r="K68" s="127"/>
      <c r="L68" s="132"/>
      <c r="O68" s="133"/>
      <c r="Q68" s="67" t="s">
        <v>1296</v>
      </c>
      <c r="R68" s="64">
        <v>1</v>
      </c>
      <c r="S68" s="94">
        <f>R68*(_xlfn.XLOOKUP(Q68,' DB alimenti principale'!$A:$A,' DB alimenti principale'!$B:$B,"not found",0))</f>
        <v>337</v>
      </c>
      <c r="T68" s="94">
        <f>R68*(_xlfn.XLOOKUP(Q68,' DB alimenti principale'!$A:$A,' DB alimenti principale'!$D:$D,"not found",0))</f>
        <v>7.5</v>
      </c>
      <c r="U68" s="95"/>
      <c r="V68" s="94">
        <f>R68*(_xlfn.XLOOKUP(Q68,' DB alimenti principale'!$A:$A,' DB alimenti principale'!$F:$F,"not found",0))</f>
        <v>77.400000000000006</v>
      </c>
      <c r="W68" s="97"/>
      <c r="X68" s="94">
        <f>R68*(_xlfn.XLOOKUP(Q68,' DB alimenti principale'!$A:$A,' DB alimenti principale'!$E:$E,"not found",0))</f>
        <v>1.9</v>
      </c>
      <c r="Y68" s="127"/>
      <c r="Z68" s="132"/>
      <c r="AC68" s="133"/>
      <c r="AE68" s="67" t="s">
        <v>1734</v>
      </c>
      <c r="AF68" s="64">
        <v>1</v>
      </c>
      <c r="AG68" s="94">
        <f>AF68*(_xlfn.XLOOKUP(AE68,' DB alimenti principale'!$A:$A,' DB alimenti principale'!$B:$B,"not found",0))</f>
        <v>349</v>
      </c>
      <c r="AH68" s="94">
        <f>AF68*(_xlfn.XLOOKUP(AE68,' DB alimenti principale'!$A:$A,' DB alimenti principale'!$D:$D,"not found",0))</f>
        <v>12</v>
      </c>
      <c r="AI68" s="95"/>
      <c r="AJ68" s="94">
        <f>AF68*(_xlfn.XLOOKUP(AE68,' DB alimenti principale'!$A:$A,' DB alimenti principale'!$F:$F,"not found",0))</f>
        <v>69</v>
      </c>
      <c r="AK68" s="97"/>
      <c r="AL68" s="94">
        <f>AF68*(_xlfn.XLOOKUP(AE68,' DB alimenti principale'!$A:$A,' DB alimenti principale'!$E:$E,"not found",0))</f>
        <v>1.8</v>
      </c>
      <c r="AM68" s="127"/>
      <c r="AN68" s="132"/>
      <c r="AQ68" s="133"/>
      <c r="AS68" s="67" t="s">
        <v>1296</v>
      </c>
      <c r="AT68" s="64">
        <v>1</v>
      </c>
      <c r="AU68" s="94">
        <f>AT68*(_xlfn.XLOOKUP(AS68,' DB alimenti principale'!$A:$A,' DB alimenti principale'!$B:$B,"not found",0))</f>
        <v>337</v>
      </c>
      <c r="AV68" s="94">
        <f>AT68*(_xlfn.XLOOKUP(AS68,' DB alimenti principale'!$A:$A,' DB alimenti principale'!$D:$D,"not found",0))</f>
        <v>7.5</v>
      </c>
      <c r="AW68" s="95"/>
      <c r="AX68" s="94">
        <f>AT68*(_xlfn.XLOOKUP(AS68,' DB alimenti principale'!$A:$A,' DB alimenti principale'!$F:$F,"not found",0))</f>
        <v>77.400000000000006</v>
      </c>
      <c r="AY68" s="97"/>
      <c r="AZ68" s="94">
        <f>AT68*(_xlfn.XLOOKUP(AS68,' DB alimenti principale'!$A:$A,' DB alimenti principale'!$E:$E,"not found",0))</f>
        <v>1.9</v>
      </c>
      <c r="BA68" s="127"/>
      <c r="BB68" s="132"/>
      <c r="BE68" s="133"/>
      <c r="BG68" s="67" t="s">
        <v>1296</v>
      </c>
      <c r="BH68" s="64">
        <v>1</v>
      </c>
      <c r="BI68" s="94">
        <f>BH68*(_xlfn.XLOOKUP(BG68,' DB alimenti principale'!$A:$A,' DB alimenti principale'!$B:$B,"not found",0))</f>
        <v>337</v>
      </c>
      <c r="BJ68" s="94">
        <f>BH68*(_xlfn.XLOOKUP(BG68,' DB alimenti principale'!$A:$A,' DB alimenti principale'!$D:$D,"not found",0))</f>
        <v>7.5</v>
      </c>
      <c r="BK68" s="95"/>
      <c r="BL68" s="94">
        <f>BH68*(_xlfn.XLOOKUP(BG68,' DB alimenti principale'!$A:$A,' DB alimenti principale'!$F:$F,"not found",0))</f>
        <v>77.400000000000006</v>
      </c>
      <c r="BM68" s="97"/>
      <c r="BN68" s="94">
        <f>BH68*(_xlfn.XLOOKUP(BG68,' DB alimenti principale'!$A:$A,' DB alimenti principale'!$E:$E,"not found",0))</f>
        <v>1.9</v>
      </c>
      <c r="BO68" s="127"/>
      <c r="BP68" s="132"/>
      <c r="BS68" s="133"/>
      <c r="BU68" s="67" t="s">
        <v>1296</v>
      </c>
      <c r="BV68" s="64">
        <v>1</v>
      </c>
      <c r="BW68" s="94">
        <f>BV68*(_xlfn.XLOOKUP(BU68,' DB alimenti principale'!$A:$A,' DB alimenti principale'!$B:$B,"not found",0))</f>
        <v>337</v>
      </c>
      <c r="BX68" s="94">
        <f>BV68*(_xlfn.XLOOKUP(BU68,' DB alimenti principale'!$A:$A,' DB alimenti principale'!$D:$D,"not found",0))</f>
        <v>7.5</v>
      </c>
      <c r="BY68" s="95"/>
      <c r="BZ68" s="94">
        <f>BV68*(_xlfn.XLOOKUP(BU68,' DB alimenti principale'!$A:$A,' DB alimenti principale'!$F:$F,"not found",0))</f>
        <v>77.400000000000006</v>
      </c>
      <c r="CA68" s="97"/>
      <c r="CB68" s="94">
        <f>BV68*(_xlfn.XLOOKUP(BU68,' DB alimenti principale'!$A:$A,' DB alimenti principale'!$E:$E,"not found",0))</f>
        <v>1.9</v>
      </c>
      <c r="CC68" s="127"/>
      <c r="CD68" s="132"/>
      <c r="CG68" s="133"/>
      <c r="CI68" s="67" t="s">
        <v>1734</v>
      </c>
      <c r="CJ68" s="64">
        <v>1</v>
      </c>
      <c r="CK68" s="94">
        <f>CJ68*(_xlfn.XLOOKUP(CI68,' DB alimenti principale'!$A:$A,' DB alimenti principale'!$B:$B,"not found",0))</f>
        <v>349</v>
      </c>
      <c r="CL68" s="94">
        <f>CJ68*(_xlfn.XLOOKUP(CI68,' DB alimenti principale'!$A:$A,' DB alimenti principale'!$D:$D,"not found",0))</f>
        <v>12</v>
      </c>
      <c r="CM68" s="95"/>
      <c r="CN68" s="94">
        <f>CJ68*(_xlfn.XLOOKUP(CI68,' DB alimenti principale'!$A:$A,' DB alimenti principale'!$F:$F,"not found",0))</f>
        <v>69</v>
      </c>
      <c r="CO68" s="97"/>
      <c r="CP68" s="94">
        <f>CJ68*(_xlfn.XLOOKUP(CI68,' DB alimenti principale'!$A:$A,' DB alimenti principale'!$E:$E,"not found",0))</f>
        <v>1.8</v>
      </c>
      <c r="CQ68" s="127"/>
      <c r="CR68" s="132"/>
      <c r="CU68" s="133"/>
    </row>
    <row r="69" spans="3:99" ht="15.95" customHeight="1" x14ac:dyDescent="0.25">
      <c r="C69" s="67" t="s">
        <v>1110</v>
      </c>
      <c r="D69" s="64">
        <v>0.6</v>
      </c>
      <c r="E69" s="94">
        <f>D69*(_xlfn.XLOOKUP(C69,' DB alimenti principale'!A:A,' DB alimenti principale'!B:B,"not found",0))</f>
        <v>75</v>
      </c>
      <c r="F69" s="94">
        <f>D69*(_xlfn.XLOOKUP(C69,' DB alimenti principale'!A:A,' DB alimenti principale'!D:D,"not found",0))</f>
        <v>4.0199999999999996</v>
      </c>
      <c r="G69" s="95"/>
      <c r="H69" s="94">
        <f>D69*(_xlfn.XLOOKUP(C69,' DB alimenti principale'!A:A,' DB alimenti principale'!F:F,"not found",0))</f>
        <v>9.48</v>
      </c>
      <c r="I69" s="97"/>
      <c r="J69" s="94">
        <f>D69*(_xlfn.XLOOKUP(C69,' DB alimenti principale'!A:A,' DB alimenti principale'!E:E,"not found",0))</f>
        <v>1.62</v>
      </c>
      <c r="K69" s="127"/>
      <c r="L69" s="132"/>
      <c r="O69" s="133"/>
      <c r="Q69" s="67" t="s">
        <v>1110</v>
      </c>
      <c r="R69" s="64">
        <v>0.6</v>
      </c>
      <c r="S69" s="94">
        <f>R69*(_xlfn.XLOOKUP(Q69,' DB alimenti principale'!$A:$A,' DB alimenti principale'!$B:$B,"not found",0))</f>
        <v>75</v>
      </c>
      <c r="T69" s="94">
        <f>R69*(_xlfn.XLOOKUP(Q69,' DB alimenti principale'!$A:$A,' DB alimenti principale'!$D:$D,"not found",0))</f>
        <v>4.0199999999999996</v>
      </c>
      <c r="U69" s="95"/>
      <c r="V69" s="94">
        <f>R69*(_xlfn.XLOOKUP(Q69,' DB alimenti principale'!$A:$A,' DB alimenti principale'!$F:$F,"not found",0))</f>
        <v>9.48</v>
      </c>
      <c r="W69" s="97"/>
      <c r="X69" s="94">
        <f>R69*(_xlfn.XLOOKUP(Q69,' DB alimenti principale'!$A:$A,' DB alimenti principale'!$E:$E,"not found",0))</f>
        <v>1.62</v>
      </c>
      <c r="Y69" s="127"/>
      <c r="Z69" s="132"/>
      <c r="AC69" s="133"/>
      <c r="AE69" s="67" t="s">
        <v>1110</v>
      </c>
      <c r="AF69" s="64">
        <v>0.5</v>
      </c>
      <c r="AG69" s="94">
        <f>AF69*(_xlfn.XLOOKUP(AE69,' DB alimenti principale'!$A:$A,' DB alimenti principale'!$B:$B,"not found",0))</f>
        <v>62.5</v>
      </c>
      <c r="AH69" s="94">
        <f>AF69*(_xlfn.XLOOKUP(AE69,' DB alimenti principale'!$A:$A,' DB alimenti principale'!$D:$D,"not found",0))</f>
        <v>3.35</v>
      </c>
      <c r="AI69" s="95"/>
      <c r="AJ69" s="94">
        <f>AF69*(_xlfn.XLOOKUP(AE69,' DB alimenti principale'!$A:$A,' DB alimenti principale'!$F:$F,"not found",0))</f>
        <v>7.9</v>
      </c>
      <c r="AK69" s="97"/>
      <c r="AL69" s="94">
        <f>AF69*(_xlfn.XLOOKUP(AE69,' DB alimenti principale'!$A:$A,' DB alimenti principale'!$E:$E,"not found",0))</f>
        <v>1.35</v>
      </c>
      <c r="AM69" s="127"/>
      <c r="AN69" s="132"/>
      <c r="AQ69" s="133"/>
      <c r="AS69" s="67" t="s">
        <v>1110</v>
      </c>
      <c r="AT69" s="64">
        <v>0.6</v>
      </c>
      <c r="AU69" s="94">
        <f>AT69*(_xlfn.XLOOKUP(AS69,' DB alimenti principale'!$A:$A,' DB alimenti principale'!$B:$B,"not found",0))</f>
        <v>75</v>
      </c>
      <c r="AV69" s="94">
        <f>AT69*(_xlfn.XLOOKUP(AS69,' DB alimenti principale'!$A:$A,' DB alimenti principale'!$D:$D,"not found",0))</f>
        <v>4.0199999999999996</v>
      </c>
      <c r="AW69" s="95"/>
      <c r="AX69" s="94">
        <f>AT69*(_xlfn.XLOOKUP(AS69,' DB alimenti principale'!$A:$A,' DB alimenti principale'!$F:$F,"not found",0))</f>
        <v>9.48</v>
      </c>
      <c r="AY69" s="97"/>
      <c r="AZ69" s="94">
        <f>AT69*(_xlfn.XLOOKUP(AS69,' DB alimenti principale'!$A:$A,' DB alimenti principale'!$E:$E,"not found",0))</f>
        <v>1.62</v>
      </c>
      <c r="BA69" s="127"/>
      <c r="BB69" s="132"/>
      <c r="BE69" s="133"/>
      <c r="BG69" s="67" t="s">
        <v>1110</v>
      </c>
      <c r="BH69" s="64">
        <v>0.6</v>
      </c>
      <c r="BI69" s="94">
        <f>BH69*(_xlfn.XLOOKUP(BG69,' DB alimenti principale'!$A:$A,' DB alimenti principale'!$B:$B,"not found",0))</f>
        <v>75</v>
      </c>
      <c r="BJ69" s="94">
        <f>BH69*(_xlfn.XLOOKUP(BG69,' DB alimenti principale'!$A:$A,' DB alimenti principale'!$D:$D,"not found",0))</f>
        <v>4.0199999999999996</v>
      </c>
      <c r="BK69" s="95"/>
      <c r="BL69" s="94">
        <f>BH69*(_xlfn.XLOOKUP(BG69,' DB alimenti principale'!$A:$A,' DB alimenti principale'!$F:$F,"not found",0))</f>
        <v>9.48</v>
      </c>
      <c r="BM69" s="97"/>
      <c r="BN69" s="94">
        <f>BH69*(_xlfn.XLOOKUP(BG69,' DB alimenti principale'!$A:$A,' DB alimenti principale'!$E:$E,"not found",0))</f>
        <v>1.62</v>
      </c>
      <c r="BO69" s="127"/>
      <c r="BP69" s="132"/>
      <c r="BS69" s="133"/>
      <c r="BU69" s="67" t="s">
        <v>1110</v>
      </c>
      <c r="BV69" s="64">
        <v>0.6</v>
      </c>
      <c r="BW69" s="94">
        <f>BV69*(_xlfn.XLOOKUP(BU69,' DB alimenti principale'!$A:$A,' DB alimenti principale'!$B:$B,"not found",0))</f>
        <v>75</v>
      </c>
      <c r="BX69" s="94">
        <f>BV69*(_xlfn.XLOOKUP(BU69,' DB alimenti principale'!$A:$A,' DB alimenti principale'!$D:$D,"not found",0))</f>
        <v>4.0199999999999996</v>
      </c>
      <c r="BY69" s="95"/>
      <c r="BZ69" s="94">
        <f>BV69*(_xlfn.XLOOKUP(BU69,' DB alimenti principale'!$A:$A,' DB alimenti principale'!$F:$F,"not found",0))</f>
        <v>9.48</v>
      </c>
      <c r="CA69" s="97"/>
      <c r="CB69" s="94">
        <f>BV69*(_xlfn.XLOOKUP(BU69,' DB alimenti principale'!$A:$A,' DB alimenti principale'!$E:$E,"not found",0))</f>
        <v>1.62</v>
      </c>
      <c r="CC69" s="127"/>
      <c r="CD69" s="132"/>
      <c r="CG69" s="133"/>
      <c r="CI69" s="67" t="s">
        <v>1110</v>
      </c>
      <c r="CJ69" s="64">
        <v>0.5</v>
      </c>
      <c r="CK69" s="94">
        <f>CJ69*(_xlfn.XLOOKUP(CI69,' DB alimenti principale'!$A:$A,' DB alimenti principale'!$B:$B,"not found",0))</f>
        <v>62.5</v>
      </c>
      <c r="CL69" s="94">
        <f>CJ69*(_xlfn.XLOOKUP(CI69,' DB alimenti principale'!$A:$A,' DB alimenti principale'!$D:$D,"not found",0))</f>
        <v>3.35</v>
      </c>
      <c r="CM69" s="95"/>
      <c r="CN69" s="94">
        <f>CJ69*(_xlfn.XLOOKUP(CI69,' DB alimenti principale'!$A:$A,' DB alimenti principale'!$F:$F,"not found",0))</f>
        <v>7.9</v>
      </c>
      <c r="CO69" s="97"/>
      <c r="CP69" s="94">
        <f>CJ69*(_xlfn.XLOOKUP(CI69,' DB alimenti principale'!$A:$A,' DB alimenti principale'!$E:$E,"not found",0))</f>
        <v>1.35</v>
      </c>
      <c r="CQ69" s="127"/>
      <c r="CR69" s="132"/>
      <c r="CU69" s="133"/>
    </row>
    <row r="70" spans="3:99" ht="15.95" customHeight="1" x14ac:dyDescent="0.25">
      <c r="C70" s="67" t="s">
        <v>1133</v>
      </c>
      <c r="D70" s="64">
        <v>0.3</v>
      </c>
      <c r="E70" s="94">
        <f>D70*(_xlfn.XLOOKUP(C70,' DB alimenti principale'!A:A,' DB alimenti principale'!B:B,"not found",0))</f>
        <v>21.599999999999998</v>
      </c>
      <c r="F70" s="94">
        <f>D70*(_xlfn.XLOOKUP(C70,' DB alimenti principale'!A:A,' DB alimenti principale'!D:D,"not found",0))</f>
        <v>1.62</v>
      </c>
      <c r="G70" s="95"/>
      <c r="H70" s="94">
        <f>D70*(_xlfn.XLOOKUP(C70,' DB alimenti principale'!A:A,' DB alimenti principale'!F:F,"not found",0))</f>
        <v>3.84</v>
      </c>
      <c r="I70" s="97"/>
      <c r="J70" s="94">
        <f>D70*(_xlfn.XLOOKUP(C70,' DB alimenti principale'!A:A,' DB alimenti principale'!E:E,"not found",0))</f>
        <v>0.09</v>
      </c>
      <c r="K70" s="127"/>
      <c r="L70" s="132"/>
      <c r="O70" s="133"/>
      <c r="Q70" s="67" t="s">
        <v>1133</v>
      </c>
      <c r="R70" s="64">
        <v>0.3</v>
      </c>
      <c r="S70" s="94">
        <f>R70*(_xlfn.XLOOKUP(Q70,' DB alimenti principale'!$A:$A,' DB alimenti principale'!$B:$B,"not found",0))</f>
        <v>21.599999999999998</v>
      </c>
      <c r="T70" s="94">
        <f>R70*(_xlfn.XLOOKUP(Q70,' DB alimenti principale'!$A:$A,' DB alimenti principale'!$D:$D,"not found",0))</f>
        <v>1.62</v>
      </c>
      <c r="U70" s="95"/>
      <c r="V70" s="94">
        <f>R70*(_xlfn.XLOOKUP(Q70,' DB alimenti principale'!$A:$A,' DB alimenti principale'!$F:$F,"not found",0))</f>
        <v>3.84</v>
      </c>
      <c r="W70" s="97"/>
      <c r="X70" s="94">
        <f>R70*(_xlfn.XLOOKUP(Q70,' DB alimenti principale'!$A:$A,' DB alimenti principale'!$E:$E,"not found",0))</f>
        <v>0.09</v>
      </c>
      <c r="Y70" s="127"/>
      <c r="Z70" s="132"/>
      <c r="AC70" s="133"/>
      <c r="AE70" s="67" t="s">
        <v>1133</v>
      </c>
      <c r="AF70" s="64">
        <v>0.3</v>
      </c>
      <c r="AG70" s="94">
        <f>AF70*(_xlfn.XLOOKUP(AE70,' DB alimenti principale'!$A:$A,' DB alimenti principale'!$B:$B,"not found",0))</f>
        <v>21.599999999999998</v>
      </c>
      <c r="AH70" s="94">
        <f>AF70*(_xlfn.XLOOKUP(AE70,' DB alimenti principale'!$A:$A,' DB alimenti principale'!$D:$D,"not found",0))</f>
        <v>1.62</v>
      </c>
      <c r="AI70" s="95"/>
      <c r="AJ70" s="94">
        <f>AF70*(_xlfn.XLOOKUP(AE70,' DB alimenti principale'!$A:$A,' DB alimenti principale'!$F:$F,"not found",0))</f>
        <v>3.84</v>
      </c>
      <c r="AK70" s="97"/>
      <c r="AL70" s="94">
        <f>AF70*(_xlfn.XLOOKUP(AE70,' DB alimenti principale'!$A:$A,' DB alimenti principale'!$E:$E,"not found",0))</f>
        <v>0.09</v>
      </c>
      <c r="AM70" s="127"/>
      <c r="AN70" s="132"/>
      <c r="AQ70" s="133"/>
      <c r="AS70" s="67" t="s">
        <v>1133</v>
      </c>
      <c r="AT70" s="64">
        <v>0.3</v>
      </c>
      <c r="AU70" s="94">
        <f>AT70*(_xlfn.XLOOKUP(AS70,' DB alimenti principale'!$A:$A,' DB alimenti principale'!$B:$B,"not found",0))</f>
        <v>21.599999999999998</v>
      </c>
      <c r="AV70" s="94">
        <f>AT70*(_xlfn.XLOOKUP(AS70,' DB alimenti principale'!$A:$A,' DB alimenti principale'!$D:$D,"not found",0))</f>
        <v>1.62</v>
      </c>
      <c r="AW70" s="95"/>
      <c r="AX70" s="94">
        <f>AT70*(_xlfn.XLOOKUP(AS70,' DB alimenti principale'!$A:$A,' DB alimenti principale'!$F:$F,"not found",0))</f>
        <v>3.84</v>
      </c>
      <c r="AY70" s="97"/>
      <c r="AZ70" s="94">
        <f>AT70*(_xlfn.XLOOKUP(AS70,' DB alimenti principale'!$A:$A,' DB alimenti principale'!$E:$E,"not found",0))</f>
        <v>0.09</v>
      </c>
      <c r="BA70" s="127"/>
      <c r="BB70" s="132"/>
      <c r="BE70" s="133"/>
      <c r="BG70" s="67" t="s">
        <v>1133</v>
      </c>
      <c r="BH70" s="64">
        <v>0.3</v>
      </c>
      <c r="BI70" s="94">
        <f>BH70*(_xlfn.XLOOKUP(BG70,' DB alimenti principale'!$A:$A,' DB alimenti principale'!$B:$B,"not found",0))</f>
        <v>21.599999999999998</v>
      </c>
      <c r="BJ70" s="94">
        <f>BH70*(_xlfn.XLOOKUP(BG70,' DB alimenti principale'!$A:$A,' DB alimenti principale'!$D:$D,"not found",0))</f>
        <v>1.62</v>
      </c>
      <c r="BK70" s="95"/>
      <c r="BL70" s="94">
        <f>BH70*(_xlfn.XLOOKUP(BG70,' DB alimenti principale'!$A:$A,' DB alimenti principale'!$F:$F,"not found",0))</f>
        <v>3.84</v>
      </c>
      <c r="BM70" s="97"/>
      <c r="BN70" s="94">
        <f>BH70*(_xlfn.XLOOKUP(BG70,' DB alimenti principale'!$A:$A,' DB alimenti principale'!$E:$E,"not found",0))</f>
        <v>0.09</v>
      </c>
      <c r="BO70" s="127"/>
      <c r="BP70" s="132"/>
      <c r="BS70" s="133"/>
      <c r="BU70" s="67" t="s">
        <v>1133</v>
      </c>
      <c r="BV70" s="64">
        <v>0.3</v>
      </c>
      <c r="BW70" s="94">
        <f>BV70*(_xlfn.XLOOKUP(BU70,' DB alimenti principale'!$A:$A,' DB alimenti principale'!$B:$B,"not found",0))</f>
        <v>21.599999999999998</v>
      </c>
      <c r="BX70" s="94">
        <f>BV70*(_xlfn.XLOOKUP(BU70,' DB alimenti principale'!$A:$A,' DB alimenti principale'!$D:$D,"not found",0))</f>
        <v>1.62</v>
      </c>
      <c r="BY70" s="95"/>
      <c r="BZ70" s="94">
        <f>BV70*(_xlfn.XLOOKUP(BU70,' DB alimenti principale'!$A:$A,' DB alimenti principale'!$F:$F,"not found",0))</f>
        <v>3.84</v>
      </c>
      <c r="CA70" s="97"/>
      <c r="CB70" s="94">
        <f>BV70*(_xlfn.XLOOKUP(BU70,' DB alimenti principale'!$A:$A,' DB alimenti principale'!$E:$E,"not found",0))</f>
        <v>0.09</v>
      </c>
      <c r="CC70" s="127"/>
      <c r="CD70" s="132"/>
      <c r="CG70" s="133"/>
      <c r="CI70" s="67" t="s">
        <v>1133</v>
      </c>
      <c r="CJ70" s="64">
        <v>0.3</v>
      </c>
      <c r="CK70" s="94">
        <f>CJ70*(_xlfn.XLOOKUP(CI70,' DB alimenti principale'!$A:$A,' DB alimenti principale'!$B:$B,"not found",0))</f>
        <v>21.599999999999998</v>
      </c>
      <c r="CL70" s="94">
        <f>CJ70*(_xlfn.XLOOKUP(CI70,' DB alimenti principale'!$A:$A,' DB alimenti principale'!$D:$D,"not found",0))</f>
        <v>1.62</v>
      </c>
      <c r="CM70" s="95"/>
      <c r="CN70" s="94">
        <f>CJ70*(_xlfn.XLOOKUP(CI70,' DB alimenti principale'!$A:$A,' DB alimenti principale'!$F:$F,"not found",0))</f>
        <v>3.84</v>
      </c>
      <c r="CO70" s="97"/>
      <c r="CP70" s="94">
        <f>CJ70*(_xlfn.XLOOKUP(CI70,' DB alimenti principale'!$A:$A,' DB alimenti principale'!$E:$E,"not found",0))</f>
        <v>0.09</v>
      </c>
      <c r="CQ70" s="127"/>
      <c r="CR70" s="132"/>
      <c r="CU70" s="133"/>
    </row>
    <row r="71" spans="3:99" ht="17.100000000000001" customHeight="1" x14ac:dyDescent="0.25">
      <c r="C71" s="67" t="s">
        <v>1227</v>
      </c>
      <c r="D71" s="64">
        <v>0.09</v>
      </c>
      <c r="E71" s="94">
        <f>D71*(_xlfn.XLOOKUP(C71,' DB alimenti principale'!A:A,' DB alimenti principale'!B:B,"not found",0))</f>
        <v>80.91</v>
      </c>
      <c r="F71" s="94">
        <f>D71*(_xlfn.XLOOKUP(C71,' DB alimenti principale'!A:A,' DB alimenti principale'!D:D,"not found",0))</f>
        <v>0</v>
      </c>
      <c r="G71" s="95"/>
      <c r="H71" s="94">
        <f>D71*(_xlfn.XLOOKUP(C71,' DB alimenti principale'!A:A,' DB alimenti principale'!F:F,"not found",0))</f>
        <v>0</v>
      </c>
      <c r="I71" s="97"/>
      <c r="J71" s="94">
        <f>D71*(_xlfn.XLOOKUP(C71,' DB alimenti principale'!A:A,' DB alimenti principale'!E:E,"not found",0))</f>
        <v>8.9909999999999997</v>
      </c>
      <c r="K71" s="127"/>
      <c r="L71" s="132"/>
      <c r="O71" s="133"/>
      <c r="Q71" s="67" t="s">
        <v>1227</v>
      </c>
      <c r="R71" s="64">
        <v>0.09</v>
      </c>
      <c r="S71" s="94">
        <f>R71*(_xlfn.XLOOKUP(Q71,' DB alimenti principale'!$A:$A,' DB alimenti principale'!$B:$B,"not found",0))</f>
        <v>80.91</v>
      </c>
      <c r="T71" s="94">
        <f>R71*(_xlfn.XLOOKUP(Q71,' DB alimenti principale'!$A:$A,' DB alimenti principale'!$D:$D,"not found",0))</f>
        <v>0</v>
      </c>
      <c r="U71" s="95"/>
      <c r="V71" s="94">
        <f>R71*(_xlfn.XLOOKUP(Q71,' DB alimenti principale'!$A:$A,' DB alimenti principale'!$F:$F,"not found",0))</f>
        <v>0</v>
      </c>
      <c r="W71" s="97"/>
      <c r="X71" s="94">
        <f>R71*(_xlfn.XLOOKUP(Q71,' DB alimenti principale'!$A:$A,' DB alimenti principale'!$E:$E,"not found",0))</f>
        <v>8.9909999999999997</v>
      </c>
      <c r="Y71" s="127"/>
      <c r="Z71" s="132"/>
      <c r="AC71" s="133"/>
      <c r="AE71" s="67" t="s">
        <v>1227</v>
      </c>
      <c r="AF71" s="64">
        <v>0.09</v>
      </c>
      <c r="AG71" s="94">
        <f>AF71*(_xlfn.XLOOKUP(AE71,' DB alimenti principale'!$A:$A,' DB alimenti principale'!$B:$B,"not found",0))</f>
        <v>80.91</v>
      </c>
      <c r="AH71" s="94">
        <f>AF71*(_xlfn.XLOOKUP(AE71,' DB alimenti principale'!$A:$A,' DB alimenti principale'!$D:$D,"not found",0))</f>
        <v>0</v>
      </c>
      <c r="AI71" s="95"/>
      <c r="AJ71" s="94">
        <f>AF71*(_xlfn.XLOOKUP(AE71,' DB alimenti principale'!$A:$A,' DB alimenti principale'!$F:$F,"not found",0))</f>
        <v>0</v>
      </c>
      <c r="AK71" s="97"/>
      <c r="AL71" s="94">
        <f>AF71*(_xlfn.XLOOKUP(AE71,' DB alimenti principale'!$A:$A,' DB alimenti principale'!$E:$E,"not found",0))</f>
        <v>8.9909999999999997</v>
      </c>
      <c r="AM71" s="127"/>
      <c r="AN71" s="132"/>
      <c r="AQ71" s="133"/>
      <c r="AS71" s="67" t="s">
        <v>1227</v>
      </c>
      <c r="AT71" s="64">
        <v>0.09</v>
      </c>
      <c r="AU71" s="94">
        <f>AT71*(_xlfn.XLOOKUP(AS71,' DB alimenti principale'!$A:$A,' DB alimenti principale'!$B:$B,"not found",0))</f>
        <v>80.91</v>
      </c>
      <c r="AV71" s="94">
        <f>AT71*(_xlfn.XLOOKUP(AS71,' DB alimenti principale'!$A:$A,' DB alimenti principale'!$D:$D,"not found",0))</f>
        <v>0</v>
      </c>
      <c r="AW71" s="95"/>
      <c r="AX71" s="94">
        <f>AT71*(_xlfn.XLOOKUP(AS71,' DB alimenti principale'!$A:$A,' DB alimenti principale'!$F:$F,"not found",0))</f>
        <v>0</v>
      </c>
      <c r="AY71" s="97"/>
      <c r="AZ71" s="94">
        <f>AT71*(_xlfn.XLOOKUP(AS71,' DB alimenti principale'!$A:$A,' DB alimenti principale'!$E:$E,"not found",0))</f>
        <v>8.9909999999999997</v>
      </c>
      <c r="BA71" s="127"/>
      <c r="BB71" s="132"/>
      <c r="BE71" s="133"/>
      <c r="BG71" s="67" t="s">
        <v>1227</v>
      </c>
      <c r="BH71" s="64">
        <v>0.09</v>
      </c>
      <c r="BI71" s="94">
        <f>BH71*(_xlfn.XLOOKUP(BG71,' DB alimenti principale'!$A:$A,' DB alimenti principale'!$B:$B,"not found",0))</f>
        <v>80.91</v>
      </c>
      <c r="BJ71" s="94">
        <f>BH71*(_xlfn.XLOOKUP(BG71,' DB alimenti principale'!$A:$A,' DB alimenti principale'!$D:$D,"not found",0))</f>
        <v>0</v>
      </c>
      <c r="BK71" s="95"/>
      <c r="BL71" s="94">
        <f>BH71*(_xlfn.XLOOKUP(BG71,' DB alimenti principale'!$A:$A,' DB alimenti principale'!$F:$F,"not found",0))</f>
        <v>0</v>
      </c>
      <c r="BM71" s="97"/>
      <c r="BN71" s="94">
        <f>BH71*(_xlfn.XLOOKUP(BG71,' DB alimenti principale'!$A:$A,' DB alimenti principale'!$E:$E,"not found",0))</f>
        <v>8.9909999999999997</v>
      </c>
      <c r="BO71" s="127"/>
      <c r="BP71" s="132"/>
      <c r="BS71" s="133"/>
      <c r="BU71" s="67" t="s">
        <v>1227</v>
      </c>
      <c r="BV71" s="64">
        <v>0.09</v>
      </c>
      <c r="BW71" s="94">
        <f>BV71*(_xlfn.XLOOKUP(BU71,' DB alimenti principale'!$A:$A,' DB alimenti principale'!$B:$B,"not found",0))</f>
        <v>80.91</v>
      </c>
      <c r="BX71" s="94">
        <f>BV71*(_xlfn.XLOOKUP(BU71,' DB alimenti principale'!$A:$A,' DB alimenti principale'!$D:$D,"not found",0))</f>
        <v>0</v>
      </c>
      <c r="BY71" s="95"/>
      <c r="BZ71" s="94">
        <f>BV71*(_xlfn.XLOOKUP(BU71,' DB alimenti principale'!$A:$A,' DB alimenti principale'!$F:$F,"not found",0))</f>
        <v>0</v>
      </c>
      <c r="CA71" s="97"/>
      <c r="CB71" s="94">
        <f>BV71*(_xlfn.XLOOKUP(BU71,' DB alimenti principale'!$A:$A,' DB alimenti principale'!$E:$E,"not found",0))</f>
        <v>8.9909999999999997</v>
      </c>
      <c r="CC71" s="127"/>
      <c r="CD71" s="132"/>
      <c r="CG71" s="133"/>
      <c r="CI71" s="67" t="s">
        <v>1227</v>
      </c>
      <c r="CJ71" s="64">
        <v>0.09</v>
      </c>
      <c r="CK71" s="94">
        <f>CJ71*(_xlfn.XLOOKUP(CI71,' DB alimenti principale'!$A:$A,' DB alimenti principale'!$B:$B,"not found",0))</f>
        <v>80.91</v>
      </c>
      <c r="CL71" s="94">
        <f>CJ71*(_xlfn.XLOOKUP(CI71,' DB alimenti principale'!$A:$A,' DB alimenti principale'!$D:$D,"not found",0))</f>
        <v>0</v>
      </c>
      <c r="CM71" s="95"/>
      <c r="CN71" s="94">
        <f>CJ71*(_xlfn.XLOOKUP(CI71,' DB alimenti principale'!$A:$A,' DB alimenti principale'!$F:$F,"not found",0))</f>
        <v>0</v>
      </c>
      <c r="CO71" s="97"/>
      <c r="CP71" s="94">
        <f>CJ71*(_xlfn.XLOOKUP(CI71,' DB alimenti principale'!$A:$A,' DB alimenti principale'!$E:$E,"not found",0))</f>
        <v>8.9909999999999997</v>
      </c>
      <c r="CQ71" s="127"/>
      <c r="CR71" s="132"/>
      <c r="CU71" s="133"/>
    </row>
    <row r="72" spans="3:99" ht="17.100000000000001" customHeight="1" x14ac:dyDescent="0.25">
      <c r="C72" s="67" t="s">
        <v>1567</v>
      </c>
      <c r="D72" s="64">
        <v>1</v>
      </c>
      <c r="E72" s="94">
        <f>D72*(_xlfn.XLOOKUP(C72,' DB alimenti principale'!A:A,' DB alimenti principale'!B:B,"not found",0))</f>
        <v>43</v>
      </c>
      <c r="F72" s="94">
        <f>D72*(_xlfn.XLOOKUP(C72,' DB alimenti principale'!A:A,' DB alimenti principale'!D:D,"not found",0))</f>
        <v>10.7</v>
      </c>
      <c r="G72" s="95"/>
      <c r="H72" s="94">
        <f>D72*(_xlfn.XLOOKUP(C72,' DB alimenti principale'!A:A,' DB alimenti principale'!F:F,"not found",0))</f>
        <v>0</v>
      </c>
      <c r="I72" s="97"/>
      <c r="J72" s="94">
        <f>D72*(_xlfn.XLOOKUP(C72,' DB alimenti principale'!A:A,' DB alimenti principale'!E:E,"not found",0))</f>
        <v>0</v>
      </c>
      <c r="K72" s="127"/>
      <c r="L72" s="132"/>
      <c r="O72" s="133"/>
      <c r="Q72" s="67" t="s">
        <v>1567</v>
      </c>
      <c r="R72" s="64">
        <v>1</v>
      </c>
      <c r="S72" s="94">
        <f>R72*(_xlfn.XLOOKUP(Q72,' DB alimenti principale'!$A:$A,' DB alimenti principale'!$B:$B,"not found",0))</f>
        <v>43</v>
      </c>
      <c r="T72" s="94">
        <f>R72*(_xlfn.XLOOKUP(Q72,' DB alimenti principale'!$A:$A,' DB alimenti principale'!$D:$D,"not found",0))</f>
        <v>10.7</v>
      </c>
      <c r="U72" s="95"/>
      <c r="V72" s="94">
        <f>R72*(_xlfn.XLOOKUP(Q72,' DB alimenti principale'!$A:$A,' DB alimenti principale'!$F:$F,"not found",0))</f>
        <v>0</v>
      </c>
      <c r="W72" s="97"/>
      <c r="X72" s="94">
        <f>R72*(_xlfn.XLOOKUP(Q72,' DB alimenti principale'!$A:$A,' DB alimenti principale'!$E:$E,"not found",0))</f>
        <v>0</v>
      </c>
      <c r="Y72" s="127"/>
      <c r="Z72" s="132"/>
      <c r="AC72" s="133"/>
      <c r="AE72" s="67" t="s">
        <v>893</v>
      </c>
      <c r="AF72" s="64"/>
      <c r="AG72" s="94">
        <f>AF72*(_xlfn.XLOOKUP(AE72,' DB alimenti principale'!$A:$A,' DB alimenti principale'!$B:$B,"not found",0))</f>
        <v>0</v>
      </c>
      <c r="AH72" s="94">
        <f>AF72*(_xlfn.XLOOKUP(AE72,' DB alimenti principale'!$A:$A,' DB alimenti principale'!$D:$D,"not found",0))</f>
        <v>0</v>
      </c>
      <c r="AI72" s="95"/>
      <c r="AJ72" s="94">
        <f>AF72*(_xlfn.XLOOKUP(AE72,' DB alimenti principale'!$A:$A,' DB alimenti principale'!$F:$F,"not found",0))</f>
        <v>0</v>
      </c>
      <c r="AK72" s="97"/>
      <c r="AL72" s="94">
        <f>AF72*(_xlfn.XLOOKUP(AE72,' DB alimenti principale'!$A:$A,' DB alimenti principale'!$E:$E,"not found",0))</f>
        <v>0</v>
      </c>
      <c r="AM72" s="127"/>
      <c r="AN72" s="132"/>
      <c r="AQ72" s="133"/>
      <c r="AS72" s="67" t="s">
        <v>1567</v>
      </c>
      <c r="AT72" s="64">
        <v>1</v>
      </c>
      <c r="AU72" s="94">
        <f>AT72*(_xlfn.XLOOKUP(AS72,' DB alimenti principale'!$A:$A,' DB alimenti principale'!$B:$B,"not found",0))</f>
        <v>43</v>
      </c>
      <c r="AV72" s="94">
        <f>AT72*(_xlfn.XLOOKUP(AS72,' DB alimenti principale'!$A:$A,' DB alimenti principale'!$D:$D,"not found",0))</f>
        <v>10.7</v>
      </c>
      <c r="AW72" s="95"/>
      <c r="AX72" s="94">
        <f>AT72*(_xlfn.XLOOKUP(AS72,' DB alimenti principale'!$A:$A,' DB alimenti principale'!$F:$F,"not found",0))</f>
        <v>0</v>
      </c>
      <c r="AY72" s="97"/>
      <c r="AZ72" s="94">
        <f>AT72*(_xlfn.XLOOKUP(AS72,' DB alimenti principale'!$A:$A,' DB alimenti principale'!$E:$E,"not found",0))</f>
        <v>0</v>
      </c>
      <c r="BA72" s="127"/>
      <c r="BB72" s="132"/>
      <c r="BE72" s="133"/>
      <c r="BG72" s="67" t="s">
        <v>1567</v>
      </c>
      <c r="BH72" s="64">
        <v>1</v>
      </c>
      <c r="BI72" s="94">
        <f>BH72*(_xlfn.XLOOKUP(BG72,' DB alimenti principale'!$A:$A,' DB alimenti principale'!$B:$B,"not found",0))</f>
        <v>43</v>
      </c>
      <c r="BJ72" s="94">
        <f>BH72*(_xlfn.XLOOKUP(BG72,' DB alimenti principale'!$A:$A,' DB alimenti principale'!$D:$D,"not found",0))</f>
        <v>10.7</v>
      </c>
      <c r="BK72" s="95"/>
      <c r="BL72" s="94">
        <f>BH72*(_xlfn.XLOOKUP(BG72,' DB alimenti principale'!$A:$A,' DB alimenti principale'!$F:$F,"not found",0))</f>
        <v>0</v>
      </c>
      <c r="BM72" s="97"/>
      <c r="BN72" s="94">
        <f>BH72*(_xlfn.XLOOKUP(BG72,' DB alimenti principale'!$A:$A,' DB alimenti principale'!$E:$E,"not found",0))</f>
        <v>0</v>
      </c>
      <c r="BO72" s="127"/>
      <c r="BP72" s="132"/>
      <c r="BS72" s="133"/>
      <c r="BU72" s="67" t="s">
        <v>1567</v>
      </c>
      <c r="BV72" s="64">
        <v>1</v>
      </c>
      <c r="BW72" s="94">
        <f>BV72*(_xlfn.XLOOKUP(BU72,' DB alimenti principale'!$A:$A,' DB alimenti principale'!$B:$B,"not found",0))</f>
        <v>43</v>
      </c>
      <c r="BX72" s="94">
        <f>BV72*(_xlfn.XLOOKUP(BU72,' DB alimenti principale'!$A:$A,' DB alimenti principale'!$D:$D,"not found",0))</f>
        <v>10.7</v>
      </c>
      <c r="BY72" s="95"/>
      <c r="BZ72" s="94">
        <f>BV72*(_xlfn.XLOOKUP(BU72,' DB alimenti principale'!$A:$A,' DB alimenti principale'!$F:$F,"not found",0))</f>
        <v>0</v>
      </c>
      <c r="CA72" s="97"/>
      <c r="CB72" s="94">
        <f>BV72*(_xlfn.XLOOKUP(BU72,' DB alimenti principale'!$A:$A,' DB alimenti principale'!$E:$E,"not found",0))</f>
        <v>0</v>
      </c>
      <c r="CC72" s="127"/>
      <c r="CD72" s="132"/>
      <c r="CG72" s="133"/>
      <c r="CI72" s="67" t="s">
        <v>893</v>
      </c>
      <c r="CJ72" s="64"/>
      <c r="CK72" s="94">
        <f>CJ72*(_xlfn.XLOOKUP(CI72,' DB alimenti principale'!$A:$A,' DB alimenti principale'!$B:$B,"not found",0))</f>
        <v>0</v>
      </c>
      <c r="CL72" s="94">
        <f>CJ72*(_xlfn.XLOOKUP(CI72,' DB alimenti principale'!$A:$A,' DB alimenti principale'!$D:$D,"not found",0))</f>
        <v>0</v>
      </c>
      <c r="CM72" s="95"/>
      <c r="CN72" s="94">
        <f>CJ72*(_xlfn.XLOOKUP(CI72,' DB alimenti principale'!$A:$A,' DB alimenti principale'!$F:$F,"not found",0))</f>
        <v>0</v>
      </c>
      <c r="CO72" s="97"/>
      <c r="CP72" s="94">
        <f>CJ72*(_xlfn.XLOOKUP(CI72,' DB alimenti principale'!$A:$A,' DB alimenti principale'!$E:$E,"not found",0))</f>
        <v>0</v>
      </c>
      <c r="CQ72" s="127"/>
      <c r="CR72" s="132"/>
      <c r="CU72" s="133"/>
    </row>
    <row r="73" spans="3:99" x14ac:dyDescent="0.25">
      <c r="C73" s="67" t="s">
        <v>893</v>
      </c>
      <c r="D73" s="64"/>
      <c r="E73" s="94">
        <f>D73*(_xlfn.XLOOKUP(C73,' DB alimenti principale'!A:A,' DB alimenti principale'!B:B,"not found",0))</f>
        <v>0</v>
      </c>
      <c r="F73" s="94">
        <f>D73*(_xlfn.XLOOKUP(C73,' DB alimenti principale'!A:A,' DB alimenti principale'!D:D,"not found",0))</f>
        <v>0</v>
      </c>
      <c r="G73" s="95"/>
      <c r="H73" s="94">
        <f>D73*(_xlfn.XLOOKUP(C73,' DB alimenti principale'!A:A,' DB alimenti principale'!F:F,"not found",0))</f>
        <v>0</v>
      </c>
      <c r="I73" s="97"/>
      <c r="J73" s="94">
        <f>D73*(_xlfn.XLOOKUP(C73,' DB alimenti principale'!A:A,' DB alimenti principale'!E:E,"not found",0))</f>
        <v>0</v>
      </c>
      <c r="K73" s="127"/>
      <c r="L73" s="132"/>
      <c r="O73" s="133"/>
      <c r="Q73" s="67" t="s">
        <v>893</v>
      </c>
      <c r="R73" s="64"/>
      <c r="S73" s="94">
        <f>R73*(_xlfn.XLOOKUP(Q73,' DB alimenti principale'!$A:$A,' DB alimenti principale'!$B:$B,"not found",0))</f>
        <v>0</v>
      </c>
      <c r="T73" s="94">
        <f>R73*(_xlfn.XLOOKUP(Q73,' DB alimenti principale'!$A:$A,' DB alimenti principale'!$D:$D,"not found",0))</f>
        <v>0</v>
      </c>
      <c r="U73" s="95"/>
      <c r="V73" s="94">
        <f>R73*(_xlfn.XLOOKUP(Q73,' DB alimenti principale'!$A:$A,' DB alimenti principale'!$F:$F,"not found",0))</f>
        <v>0</v>
      </c>
      <c r="W73" s="97"/>
      <c r="X73" s="94">
        <f>R73*(_xlfn.XLOOKUP(Q73,' DB alimenti principale'!$A:$A,' DB alimenti principale'!$E:$E,"not found",0))</f>
        <v>0</v>
      </c>
      <c r="Y73" s="127"/>
      <c r="Z73" s="132"/>
      <c r="AC73" s="133"/>
      <c r="AE73" s="67" t="s">
        <v>893</v>
      </c>
      <c r="AF73" s="64"/>
      <c r="AG73" s="94">
        <f>AF73*(_xlfn.XLOOKUP(AE73,' DB alimenti principale'!$A:$A,' DB alimenti principale'!$B:$B,"not found",0))</f>
        <v>0</v>
      </c>
      <c r="AH73" s="94">
        <f>AF73*(_xlfn.XLOOKUP(AE73,' DB alimenti principale'!$A:$A,' DB alimenti principale'!$D:$D,"not found",0))</f>
        <v>0</v>
      </c>
      <c r="AI73" s="95"/>
      <c r="AJ73" s="94">
        <f>AF73*(_xlfn.XLOOKUP(AE73,' DB alimenti principale'!$A:$A,' DB alimenti principale'!$F:$F,"not found",0))</f>
        <v>0</v>
      </c>
      <c r="AK73" s="97"/>
      <c r="AL73" s="94">
        <f>AF73*(_xlfn.XLOOKUP(AE73,' DB alimenti principale'!$A:$A,' DB alimenti principale'!$E:$E,"not found",0))</f>
        <v>0</v>
      </c>
      <c r="AM73" s="127"/>
      <c r="AN73" s="132"/>
      <c r="AQ73" s="133"/>
      <c r="AS73" s="67" t="s">
        <v>893</v>
      </c>
      <c r="AT73" s="64"/>
      <c r="AU73" s="94">
        <f>AT73*(_xlfn.XLOOKUP(AS73,' DB alimenti principale'!$A:$A,' DB alimenti principale'!$B:$B,"not found",0))</f>
        <v>0</v>
      </c>
      <c r="AV73" s="94">
        <f>AT73*(_xlfn.XLOOKUP(AS73,' DB alimenti principale'!$A:$A,' DB alimenti principale'!$D:$D,"not found",0))</f>
        <v>0</v>
      </c>
      <c r="AW73" s="95"/>
      <c r="AX73" s="94">
        <f>AT73*(_xlfn.XLOOKUP(AS73,' DB alimenti principale'!$A:$A,' DB alimenti principale'!$F:$F,"not found",0))</f>
        <v>0</v>
      </c>
      <c r="AY73" s="97"/>
      <c r="AZ73" s="94">
        <f>AT73*(_xlfn.XLOOKUP(AS73,' DB alimenti principale'!$A:$A,' DB alimenti principale'!$E:$E,"not found",0))</f>
        <v>0</v>
      </c>
      <c r="BA73" s="127"/>
      <c r="BB73" s="132"/>
      <c r="BE73" s="133"/>
      <c r="BG73" s="67" t="s">
        <v>893</v>
      </c>
      <c r="BH73" s="64"/>
      <c r="BI73" s="94">
        <f>BH73*(_xlfn.XLOOKUP(BG73,' DB alimenti principale'!$A:$A,' DB alimenti principale'!$B:$B,"not found",0))</f>
        <v>0</v>
      </c>
      <c r="BJ73" s="94">
        <f>BH73*(_xlfn.XLOOKUP(BG73,' DB alimenti principale'!$A:$A,' DB alimenti principale'!$D:$D,"not found",0))</f>
        <v>0</v>
      </c>
      <c r="BK73" s="95"/>
      <c r="BL73" s="94">
        <f>BH73*(_xlfn.XLOOKUP(BG73,' DB alimenti principale'!$A:$A,' DB alimenti principale'!$F:$F,"not found",0))</f>
        <v>0</v>
      </c>
      <c r="BM73" s="97"/>
      <c r="BN73" s="94">
        <f>BH73*(_xlfn.XLOOKUP(BG73,' DB alimenti principale'!$A:$A,' DB alimenti principale'!$E:$E,"not found",0))</f>
        <v>0</v>
      </c>
      <c r="BO73" s="127"/>
      <c r="BP73" s="132"/>
      <c r="BS73" s="133"/>
      <c r="BU73" s="67" t="s">
        <v>893</v>
      </c>
      <c r="BV73" s="64"/>
      <c r="BW73" s="94">
        <f>BV73*(_xlfn.XLOOKUP(BU73,' DB alimenti principale'!$A:$A,' DB alimenti principale'!$B:$B,"not found",0))</f>
        <v>0</v>
      </c>
      <c r="BX73" s="94">
        <f>BV73*(_xlfn.XLOOKUP(BU73,' DB alimenti principale'!$A:$A,' DB alimenti principale'!$D:$D,"not found",0))</f>
        <v>0</v>
      </c>
      <c r="BY73" s="95"/>
      <c r="BZ73" s="94">
        <f>BV73*(_xlfn.XLOOKUP(BU73,' DB alimenti principale'!$A:$A,' DB alimenti principale'!$F:$F,"not found",0))</f>
        <v>0</v>
      </c>
      <c r="CA73" s="97"/>
      <c r="CB73" s="94">
        <f>BV73*(_xlfn.XLOOKUP(BU73,' DB alimenti principale'!$A:$A,' DB alimenti principale'!$E:$E,"not found",0))</f>
        <v>0</v>
      </c>
      <c r="CC73" s="127"/>
      <c r="CD73" s="132"/>
      <c r="CG73" s="133"/>
      <c r="CI73" s="67" t="s">
        <v>893</v>
      </c>
      <c r="CJ73" s="64"/>
      <c r="CK73" s="94">
        <f>CJ73*(_xlfn.XLOOKUP(CI73,' DB alimenti principale'!$A:$A,' DB alimenti principale'!$B:$B,"not found",0))</f>
        <v>0</v>
      </c>
      <c r="CL73" s="94">
        <f>CJ73*(_xlfn.XLOOKUP(CI73,' DB alimenti principale'!$A:$A,' DB alimenti principale'!$D:$D,"not found",0))</f>
        <v>0</v>
      </c>
      <c r="CM73" s="95"/>
      <c r="CN73" s="94">
        <f>CJ73*(_xlfn.XLOOKUP(CI73,' DB alimenti principale'!$A:$A,' DB alimenti principale'!$F:$F,"not found",0))</f>
        <v>0</v>
      </c>
      <c r="CO73" s="97"/>
      <c r="CP73" s="94">
        <f>CJ73*(_xlfn.XLOOKUP(CI73,' DB alimenti principale'!$A:$A,' DB alimenti principale'!$E:$E,"not found",0))</f>
        <v>0</v>
      </c>
      <c r="CQ73" s="127"/>
      <c r="CR73" s="132"/>
      <c r="CU73" s="133"/>
    </row>
    <row r="74" spans="3:99" x14ac:dyDescent="0.25">
      <c r="C74" s="67" t="s">
        <v>893</v>
      </c>
      <c r="D74" s="64"/>
      <c r="E74" s="94">
        <f>D74*(_xlfn.XLOOKUP(C74,' DB alimenti principale'!A:A,' DB alimenti principale'!B:B,"not found",0))</f>
        <v>0</v>
      </c>
      <c r="F74" s="94">
        <f>D74*(_xlfn.XLOOKUP(C74,' DB alimenti principale'!A:A,' DB alimenti principale'!D:D,"not found",0))</f>
        <v>0</v>
      </c>
      <c r="G74" s="95"/>
      <c r="H74" s="94">
        <f>D74*(_xlfn.XLOOKUP(C74,' DB alimenti principale'!A:A,' DB alimenti principale'!F:F,"not found",0))</f>
        <v>0</v>
      </c>
      <c r="I74" s="97"/>
      <c r="J74" s="94">
        <f>D74*(_xlfn.XLOOKUP(C74,' DB alimenti principale'!A:A,' DB alimenti principale'!E:E,"not found",0))</f>
        <v>0</v>
      </c>
      <c r="K74" s="127"/>
      <c r="L74" s="132"/>
      <c r="O74" s="133"/>
      <c r="Q74" s="67" t="s">
        <v>893</v>
      </c>
      <c r="R74" s="64"/>
      <c r="S74" s="94">
        <f>R74*(_xlfn.XLOOKUP(Q74,' DB alimenti principale'!$A:$A,' DB alimenti principale'!$B:$B,"not found",0))</f>
        <v>0</v>
      </c>
      <c r="T74" s="94">
        <f>R74*(_xlfn.XLOOKUP(Q74,' DB alimenti principale'!$A:$A,' DB alimenti principale'!$D:$D,"not found",0))</f>
        <v>0</v>
      </c>
      <c r="U74" s="95"/>
      <c r="V74" s="94">
        <f>R74*(_xlfn.XLOOKUP(Q74,' DB alimenti principale'!$A:$A,' DB alimenti principale'!$F:$F,"not found",0))</f>
        <v>0</v>
      </c>
      <c r="W74" s="97"/>
      <c r="X74" s="94">
        <f>R74*(_xlfn.XLOOKUP(Q74,' DB alimenti principale'!$A:$A,' DB alimenti principale'!$E:$E,"not found",0))</f>
        <v>0</v>
      </c>
      <c r="Y74" s="127"/>
      <c r="Z74" s="132"/>
      <c r="AC74" s="133"/>
      <c r="AE74" s="67" t="s">
        <v>893</v>
      </c>
      <c r="AF74" s="64"/>
      <c r="AG74" s="94">
        <f>AF74*(_xlfn.XLOOKUP(AE74,' DB alimenti principale'!$A:$A,' DB alimenti principale'!$B:$B,"not found",0))</f>
        <v>0</v>
      </c>
      <c r="AH74" s="94">
        <f>AF74*(_xlfn.XLOOKUP(AE74,' DB alimenti principale'!$A:$A,' DB alimenti principale'!$D:$D,"not found",0))</f>
        <v>0</v>
      </c>
      <c r="AI74" s="95"/>
      <c r="AJ74" s="94">
        <f>AF74*(_xlfn.XLOOKUP(AE74,' DB alimenti principale'!$A:$A,' DB alimenti principale'!$F:$F,"not found",0))</f>
        <v>0</v>
      </c>
      <c r="AK74" s="97"/>
      <c r="AL74" s="94">
        <f>AF74*(_xlfn.XLOOKUP(AE74,' DB alimenti principale'!$A:$A,' DB alimenti principale'!$E:$E,"not found",0))</f>
        <v>0</v>
      </c>
      <c r="AM74" s="127"/>
      <c r="AN74" s="132"/>
      <c r="AQ74" s="133"/>
      <c r="AS74" s="67" t="s">
        <v>893</v>
      </c>
      <c r="AT74" s="64"/>
      <c r="AU74" s="94">
        <f>AT74*(_xlfn.XLOOKUP(AS74,' DB alimenti principale'!$A:$A,' DB alimenti principale'!$B:$B,"not found",0))</f>
        <v>0</v>
      </c>
      <c r="AV74" s="94">
        <f>AT74*(_xlfn.XLOOKUP(AS74,' DB alimenti principale'!$A:$A,' DB alimenti principale'!$D:$D,"not found",0))</f>
        <v>0</v>
      </c>
      <c r="AW74" s="95"/>
      <c r="AX74" s="94">
        <f>AT74*(_xlfn.XLOOKUP(AS74,' DB alimenti principale'!$A:$A,' DB alimenti principale'!$F:$F,"not found",0))</f>
        <v>0</v>
      </c>
      <c r="AY74" s="97"/>
      <c r="AZ74" s="94">
        <f>AT74*(_xlfn.XLOOKUP(AS74,' DB alimenti principale'!$A:$A,' DB alimenti principale'!$E:$E,"not found",0))</f>
        <v>0</v>
      </c>
      <c r="BA74" s="127"/>
      <c r="BB74" s="132"/>
      <c r="BE74" s="133"/>
      <c r="BG74" s="67" t="s">
        <v>893</v>
      </c>
      <c r="BH74" s="64"/>
      <c r="BI74" s="94">
        <f>BH74*(_xlfn.XLOOKUP(BG74,' DB alimenti principale'!$A:$A,' DB alimenti principale'!$B:$B,"not found",0))</f>
        <v>0</v>
      </c>
      <c r="BJ74" s="94">
        <f>BH74*(_xlfn.XLOOKUP(BG74,' DB alimenti principale'!$A:$A,' DB alimenti principale'!$D:$D,"not found",0))</f>
        <v>0</v>
      </c>
      <c r="BK74" s="95"/>
      <c r="BL74" s="94">
        <f>BH74*(_xlfn.XLOOKUP(BG74,' DB alimenti principale'!$A:$A,' DB alimenti principale'!$F:$F,"not found",0))</f>
        <v>0</v>
      </c>
      <c r="BM74" s="97"/>
      <c r="BN74" s="94">
        <f>BH74*(_xlfn.XLOOKUP(BG74,' DB alimenti principale'!$A:$A,' DB alimenti principale'!$E:$E,"not found",0))</f>
        <v>0</v>
      </c>
      <c r="BO74" s="127"/>
      <c r="BP74" s="132"/>
      <c r="BS74" s="133"/>
      <c r="BU74" s="67" t="s">
        <v>893</v>
      </c>
      <c r="BV74" s="64"/>
      <c r="BW74" s="94">
        <f>BV74*(_xlfn.XLOOKUP(BU74,' DB alimenti principale'!$A:$A,' DB alimenti principale'!$B:$B,"not found",0))</f>
        <v>0</v>
      </c>
      <c r="BX74" s="94">
        <f>BV74*(_xlfn.XLOOKUP(BU74,' DB alimenti principale'!$A:$A,' DB alimenti principale'!$D:$D,"not found",0))</f>
        <v>0</v>
      </c>
      <c r="BY74" s="95"/>
      <c r="BZ74" s="94">
        <f>BV74*(_xlfn.XLOOKUP(BU74,' DB alimenti principale'!$A:$A,' DB alimenti principale'!$F:$F,"not found",0))</f>
        <v>0</v>
      </c>
      <c r="CA74" s="97"/>
      <c r="CB74" s="94">
        <f>BV74*(_xlfn.XLOOKUP(BU74,' DB alimenti principale'!$A:$A,' DB alimenti principale'!$E:$E,"not found",0))</f>
        <v>0</v>
      </c>
      <c r="CC74" s="127"/>
      <c r="CD74" s="132"/>
      <c r="CG74" s="133"/>
      <c r="CI74" s="67" t="s">
        <v>893</v>
      </c>
      <c r="CJ74" s="64"/>
      <c r="CK74" s="94">
        <f>CJ74*(_xlfn.XLOOKUP(CI74,' DB alimenti principale'!$A:$A,' DB alimenti principale'!$B:$B,"not found",0))</f>
        <v>0</v>
      </c>
      <c r="CL74" s="94">
        <f>CJ74*(_xlfn.XLOOKUP(CI74,' DB alimenti principale'!$A:$A,' DB alimenti principale'!$D:$D,"not found",0))</f>
        <v>0</v>
      </c>
      <c r="CM74" s="95"/>
      <c r="CN74" s="94">
        <f>CJ74*(_xlfn.XLOOKUP(CI74,' DB alimenti principale'!$A:$A,' DB alimenti principale'!$F:$F,"not found",0))</f>
        <v>0</v>
      </c>
      <c r="CO74" s="97"/>
      <c r="CP74" s="94">
        <f>CJ74*(_xlfn.XLOOKUP(CI74,' DB alimenti principale'!$A:$A,' DB alimenti principale'!$E:$E,"not found",0))</f>
        <v>0</v>
      </c>
      <c r="CQ74" s="127"/>
      <c r="CR74" s="132"/>
      <c r="CU74" s="133"/>
    </row>
    <row r="75" spans="3:99" x14ac:dyDescent="0.25">
      <c r="C75" s="67" t="s">
        <v>893</v>
      </c>
      <c r="D75" s="64"/>
      <c r="E75" s="94">
        <f>D75*(_xlfn.XLOOKUP(C75,' DB alimenti principale'!A:A,' DB alimenti principale'!B:B,"not found",0))</f>
        <v>0</v>
      </c>
      <c r="F75" s="94">
        <f>D75*(_xlfn.XLOOKUP(C75,' DB alimenti principale'!A:A,' DB alimenti principale'!D:D,"not found",0))</f>
        <v>0</v>
      </c>
      <c r="G75" s="95"/>
      <c r="H75" s="94">
        <f>D75*(_xlfn.XLOOKUP(C75,' DB alimenti principale'!A:A,' DB alimenti principale'!F:F,"not found",0))</f>
        <v>0</v>
      </c>
      <c r="I75" s="97"/>
      <c r="J75" s="94">
        <f>D75*(_xlfn.XLOOKUP(C75,' DB alimenti principale'!A:A,' DB alimenti principale'!E:E,"not found",0))</f>
        <v>0</v>
      </c>
      <c r="K75" s="127"/>
      <c r="L75" s="132"/>
      <c r="O75" s="133"/>
      <c r="Q75" s="67" t="s">
        <v>893</v>
      </c>
      <c r="R75" s="64"/>
      <c r="S75" s="94">
        <f>R75*(_xlfn.XLOOKUP(Q75,' DB alimenti principale'!$A:$A,' DB alimenti principale'!$B:$B,"not found",0))</f>
        <v>0</v>
      </c>
      <c r="T75" s="94">
        <f>R75*(_xlfn.XLOOKUP(Q75,' DB alimenti principale'!$A:$A,' DB alimenti principale'!$D:$D,"not found",0))</f>
        <v>0</v>
      </c>
      <c r="U75" s="95"/>
      <c r="V75" s="94">
        <f>R75*(_xlfn.XLOOKUP(Q75,' DB alimenti principale'!$A:$A,' DB alimenti principale'!$F:$F,"not found",0))</f>
        <v>0</v>
      </c>
      <c r="W75" s="97"/>
      <c r="X75" s="94">
        <f>R75*(_xlfn.XLOOKUP(Q75,' DB alimenti principale'!$A:$A,' DB alimenti principale'!$E:$E,"not found",0))</f>
        <v>0</v>
      </c>
      <c r="Y75" s="127"/>
      <c r="Z75" s="132"/>
      <c r="AC75" s="133"/>
      <c r="AE75" s="67" t="s">
        <v>893</v>
      </c>
      <c r="AF75" s="64"/>
      <c r="AG75" s="94">
        <f>AF75*(_xlfn.XLOOKUP(AE75,' DB alimenti principale'!$A:$A,' DB alimenti principale'!$B:$B,"not found",0))</f>
        <v>0</v>
      </c>
      <c r="AH75" s="94">
        <f>AF75*(_xlfn.XLOOKUP(AE75,' DB alimenti principale'!$A:$A,' DB alimenti principale'!$D:$D,"not found",0))</f>
        <v>0</v>
      </c>
      <c r="AI75" s="95"/>
      <c r="AJ75" s="94">
        <f>AF75*(_xlfn.XLOOKUP(AE75,' DB alimenti principale'!$A:$A,' DB alimenti principale'!$F:$F,"not found",0))</f>
        <v>0</v>
      </c>
      <c r="AK75" s="97"/>
      <c r="AL75" s="94">
        <f>AF75*(_xlfn.XLOOKUP(AE75,' DB alimenti principale'!$A:$A,' DB alimenti principale'!$E:$E,"not found",0))</f>
        <v>0</v>
      </c>
      <c r="AM75" s="127"/>
      <c r="AN75" s="132"/>
      <c r="AQ75" s="133"/>
      <c r="AS75" s="67" t="s">
        <v>893</v>
      </c>
      <c r="AT75" s="64"/>
      <c r="AU75" s="94">
        <f>AT75*(_xlfn.XLOOKUP(AS75,' DB alimenti principale'!$A:$A,' DB alimenti principale'!$B:$B,"not found",0))</f>
        <v>0</v>
      </c>
      <c r="AV75" s="94">
        <f>AT75*(_xlfn.XLOOKUP(AS75,' DB alimenti principale'!$A:$A,' DB alimenti principale'!$D:$D,"not found",0))</f>
        <v>0</v>
      </c>
      <c r="AW75" s="95"/>
      <c r="AX75" s="94">
        <f>AT75*(_xlfn.XLOOKUP(AS75,' DB alimenti principale'!$A:$A,' DB alimenti principale'!$F:$F,"not found",0))</f>
        <v>0</v>
      </c>
      <c r="AY75" s="97"/>
      <c r="AZ75" s="94">
        <f>AT75*(_xlfn.XLOOKUP(AS75,' DB alimenti principale'!$A:$A,' DB alimenti principale'!$E:$E,"not found",0))</f>
        <v>0</v>
      </c>
      <c r="BA75" s="127"/>
      <c r="BB75" s="132"/>
      <c r="BE75" s="133"/>
      <c r="BG75" s="67" t="s">
        <v>893</v>
      </c>
      <c r="BH75" s="64"/>
      <c r="BI75" s="94">
        <f>BH75*(_xlfn.XLOOKUP(BG75,' DB alimenti principale'!$A:$A,' DB alimenti principale'!$B:$B,"not found",0))</f>
        <v>0</v>
      </c>
      <c r="BJ75" s="94">
        <f>BH75*(_xlfn.XLOOKUP(BG75,' DB alimenti principale'!$A:$A,' DB alimenti principale'!$D:$D,"not found",0))</f>
        <v>0</v>
      </c>
      <c r="BK75" s="95"/>
      <c r="BL75" s="94">
        <f>BH75*(_xlfn.XLOOKUP(BG75,' DB alimenti principale'!$A:$A,' DB alimenti principale'!$F:$F,"not found",0))</f>
        <v>0</v>
      </c>
      <c r="BM75" s="97"/>
      <c r="BN75" s="94">
        <f>BH75*(_xlfn.XLOOKUP(BG75,' DB alimenti principale'!$A:$A,' DB alimenti principale'!$E:$E,"not found",0))</f>
        <v>0</v>
      </c>
      <c r="BO75" s="127"/>
      <c r="BP75" s="132"/>
      <c r="BS75" s="133"/>
      <c r="BU75" s="67" t="s">
        <v>893</v>
      </c>
      <c r="BV75" s="64"/>
      <c r="BW75" s="94">
        <f>BV75*(_xlfn.XLOOKUP(BU75,' DB alimenti principale'!$A:$A,' DB alimenti principale'!$B:$B,"not found",0))</f>
        <v>0</v>
      </c>
      <c r="BX75" s="94">
        <f>BV75*(_xlfn.XLOOKUP(BU75,' DB alimenti principale'!$A:$A,' DB alimenti principale'!$D:$D,"not found",0))</f>
        <v>0</v>
      </c>
      <c r="BY75" s="95"/>
      <c r="BZ75" s="94">
        <f>BV75*(_xlfn.XLOOKUP(BU75,' DB alimenti principale'!$A:$A,' DB alimenti principale'!$F:$F,"not found",0))</f>
        <v>0</v>
      </c>
      <c r="CA75" s="97"/>
      <c r="CB75" s="94">
        <f>BV75*(_xlfn.XLOOKUP(BU75,' DB alimenti principale'!$A:$A,' DB alimenti principale'!$E:$E,"not found",0))</f>
        <v>0</v>
      </c>
      <c r="CC75" s="127"/>
      <c r="CD75" s="132"/>
      <c r="CG75" s="133"/>
      <c r="CI75" s="67" t="s">
        <v>893</v>
      </c>
      <c r="CJ75" s="64"/>
      <c r="CK75" s="94">
        <f>CJ75*(_xlfn.XLOOKUP(CI75,' DB alimenti principale'!$A:$A,' DB alimenti principale'!$B:$B,"not found",0))</f>
        <v>0</v>
      </c>
      <c r="CL75" s="94">
        <f>CJ75*(_xlfn.XLOOKUP(CI75,' DB alimenti principale'!$A:$A,' DB alimenti principale'!$D:$D,"not found",0))</f>
        <v>0</v>
      </c>
      <c r="CM75" s="95"/>
      <c r="CN75" s="94">
        <f>CJ75*(_xlfn.XLOOKUP(CI75,' DB alimenti principale'!$A:$A,' DB alimenti principale'!$F:$F,"not found",0))</f>
        <v>0</v>
      </c>
      <c r="CO75" s="97"/>
      <c r="CP75" s="94">
        <f>CJ75*(_xlfn.XLOOKUP(CI75,' DB alimenti principale'!$A:$A,' DB alimenti principale'!$E:$E,"not found",0))</f>
        <v>0</v>
      </c>
      <c r="CQ75" s="127"/>
      <c r="CR75" s="132"/>
      <c r="CU75" s="133"/>
    </row>
    <row r="76" spans="3:99" x14ac:dyDescent="0.25">
      <c r="C76" s="67" t="s">
        <v>893</v>
      </c>
      <c r="D76" s="64"/>
      <c r="E76" s="94">
        <f>D76*(_xlfn.XLOOKUP(C76,' DB alimenti principale'!A:A,' DB alimenti principale'!B:B,"not found",0))</f>
        <v>0</v>
      </c>
      <c r="F76" s="94">
        <f>D76*(_xlfn.XLOOKUP(C76,' DB alimenti principale'!A:A,' DB alimenti principale'!D:D,"not found",0))</f>
        <v>0</v>
      </c>
      <c r="G76" s="95"/>
      <c r="H76" s="94">
        <f>D76*(_xlfn.XLOOKUP(C76,' DB alimenti principale'!A:A,' DB alimenti principale'!F:F,"not found",0))</f>
        <v>0</v>
      </c>
      <c r="I76" s="97"/>
      <c r="J76" s="94">
        <f>D76*(_xlfn.XLOOKUP(C76,' DB alimenti principale'!A:A,' DB alimenti principale'!E:E,"not found",0))</f>
        <v>0</v>
      </c>
      <c r="K76" s="127"/>
      <c r="L76" s="132"/>
      <c r="O76" s="133"/>
      <c r="Q76" s="67" t="s">
        <v>893</v>
      </c>
      <c r="R76" s="64"/>
      <c r="S76" s="94">
        <f>R76*(_xlfn.XLOOKUP(Q76,' DB alimenti principale'!$A:$A,' DB alimenti principale'!$B:$B,"not found",0))</f>
        <v>0</v>
      </c>
      <c r="T76" s="94">
        <f>R76*(_xlfn.XLOOKUP(Q76,' DB alimenti principale'!$A:$A,' DB alimenti principale'!$D:$D,"not found",0))</f>
        <v>0</v>
      </c>
      <c r="U76" s="95"/>
      <c r="V76" s="94">
        <f>R76*(_xlfn.XLOOKUP(Q76,' DB alimenti principale'!$A:$A,' DB alimenti principale'!$F:$F,"not found",0))</f>
        <v>0</v>
      </c>
      <c r="W76" s="97"/>
      <c r="X76" s="94">
        <f>R76*(_xlfn.XLOOKUP(Q76,' DB alimenti principale'!$A:$A,' DB alimenti principale'!$E:$E,"not found",0))</f>
        <v>0</v>
      </c>
      <c r="Y76" s="127"/>
      <c r="Z76" s="132"/>
      <c r="AC76" s="133"/>
      <c r="AE76" s="67" t="s">
        <v>893</v>
      </c>
      <c r="AF76" s="64"/>
      <c r="AG76" s="94">
        <f>AF76*(_xlfn.XLOOKUP(AE76,' DB alimenti principale'!$A:$A,' DB alimenti principale'!$B:$B,"not found",0))</f>
        <v>0</v>
      </c>
      <c r="AH76" s="94">
        <f>AF76*(_xlfn.XLOOKUP(AE76,' DB alimenti principale'!$A:$A,' DB alimenti principale'!$D:$D,"not found",0))</f>
        <v>0</v>
      </c>
      <c r="AI76" s="95"/>
      <c r="AJ76" s="94">
        <f>AF76*(_xlfn.XLOOKUP(AE76,' DB alimenti principale'!$A:$A,' DB alimenti principale'!$F:$F,"not found",0))</f>
        <v>0</v>
      </c>
      <c r="AK76" s="97"/>
      <c r="AL76" s="94">
        <f>AF76*(_xlfn.XLOOKUP(AE76,' DB alimenti principale'!$A:$A,' DB alimenti principale'!$E:$E,"not found",0))</f>
        <v>0</v>
      </c>
      <c r="AM76" s="127"/>
      <c r="AN76" s="132"/>
      <c r="AQ76" s="133"/>
      <c r="AS76" s="67" t="s">
        <v>893</v>
      </c>
      <c r="AT76" s="64"/>
      <c r="AU76" s="94">
        <f>AT76*(_xlfn.XLOOKUP(AS76,' DB alimenti principale'!$A:$A,' DB alimenti principale'!$B:$B,"not found",0))</f>
        <v>0</v>
      </c>
      <c r="AV76" s="94">
        <f>AT76*(_xlfn.XLOOKUP(AS76,' DB alimenti principale'!$A:$A,' DB alimenti principale'!$D:$D,"not found",0))</f>
        <v>0</v>
      </c>
      <c r="AW76" s="95"/>
      <c r="AX76" s="94">
        <f>AT76*(_xlfn.XLOOKUP(AS76,' DB alimenti principale'!$A:$A,' DB alimenti principale'!$F:$F,"not found",0))</f>
        <v>0</v>
      </c>
      <c r="AY76" s="97"/>
      <c r="AZ76" s="94">
        <f>AT76*(_xlfn.XLOOKUP(AS76,' DB alimenti principale'!$A:$A,' DB alimenti principale'!$E:$E,"not found",0))</f>
        <v>0</v>
      </c>
      <c r="BA76" s="127"/>
      <c r="BB76" s="132"/>
      <c r="BE76" s="133"/>
      <c r="BG76" s="67" t="s">
        <v>893</v>
      </c>
      <c r="BH76" s="64"/>
      <c r="BI76" s="94">
        <f>BH76*(_xlfn.XLOOKUP(BG76,' DB alimenti principale'!$A:$A,' DB alimenti principale'!$B:$B,"not found",0))</f>
        <v>0</v>
      </c>
      <c r="BJ76" s="94">
        <f>BH76*(_xlfn.XLOOKUP(BG76,' DB alimenti principale'!$A:$A,' DB alimenti principale'!$D:$D,"not found",0))</f>
        <v>0</v>
      </c>
      <c r="BK76" s="95"/>
      <c r="BL76" s="94">
        <f>BH76*(_xlfn.XLOOKUP(BG76,' DB alimenti principale'!$A:$A,' DB alimenti principale'!$F:$F,"not found",0))</f>
        <v>0</v>
      </c>
      <c r="BM76" s="97"/>
      <c r="BN76" s="94">
        <f>BH76*(_xlfn.XLOOKUP(BG76,' DB alimenti principale'!$A:$A,' DB alimenti principale'!$E:$E,"not found",0))</f>
        <v>0</v>
      </c>
      <c r="BO76" s="127"/>
      <c r="BP76" s="132"/>
      <c r="BS76" s="133"/>
      <c r="BU76" s="67" t="s">
        <v>893</v>
      </c>
      <c r="BV76" s="64"/>
      <c r="BW76" s="94">
        <f>BV76*(_xlfn.XLOOKUP(BU76,' DB alimenti principale'!$A:$A,' DB alimenti principale'!$B:$B,"not found",0))</f>
        <v>0</v>
      </c>
      <c r="BX76" s="94">
        <f>BV76*(_xlfn.XLOOKUP(BU76,' DB alimenti principale'!$A:$A,' DB alimenti principale'!$D:$D,"not found",0))</f>
        <v>0</v>
      </c>
      <c r="BY76" s="95"/>
      <c r="BZ76" s="94">
        <f>BV76*(_xlfn.XLOOKUP(BU76,' DB alimenti principale'!$A:$A,' DB alimenti principale'!$F:$F,"not found",0))</f>
        <v>0</v>
      </c>
      <c r="CA76" s="97"/>
      <c r="CB76" s="94">
        <f>BV76*(_xlfn.XLOOKUP(BU76,' DB alimenti principale'!$A:$A,' DB alimenti principale'!$E:$E,"not found",0))</f>
        <v>0</v>
      </c>
      <c r="CC76" s="127"/>
      <c r="CD76" s="132"/>
      <c r="CG76" s="133"/>
      <c r="CI76" s="67" t="s">
        <v>893</v>
      </c>
      <c r="CJ76" s="64"/>
      <c r="CK76" s="94">
        <f>CJ76*(_xlfn.XLOOKUP(CI76,' DB alimenti principale'!$A:$A,' DB alimenti principale'!$B:$B,"not found",0))</f>
        <v>0</v>
      </c>
      <c r="CL76" s="94">
        <f>CJ76*(_xlfn.XLOOKUP(CI76,' DB alimenti principale'!$A:$A,' DB alimenti principale'!$D:$D,"not found",0))</f>
        <v>0</v>
      </c>
      <c r="CM76" s="95"/>
      <c r="CN76" s="94">
        <f>CJ76*(_xlfn.XLOOKUP(CI76,' DB alimenti principale'!$A:$A,' DB alimenti principale'!$F:$F,"not found",0))</f>
        <v>0</v>
      </c>
      <c r="CO76" s="97"/>
      <c r="CP76" s="94">
        <f>CJ76*(_xlfn.XLOOKUP(CI76,' DB alimenti principale'!$A:$A,' DB alimenti principale'!$E:$E,"not found",0))</f>
        <v>0</v>
      </c>
      <c r="CQ76" s="127"/>
      <c r="CR76" s="132"/>
      <c r="CU76" s="133"/>
    </row>
    <row r="77" spans="3:99" x14ac:dyDescent="0.25">
      <c r="C77" s="67" t="s">
        <v>893</v>
      </c>
      <c r="D77" s="64"/>
      <c r="E77" s="94">
        <f>D77*(_xlfn.XLOOKUP(C77,' DB alimenti principale'!A:A,' DB alimenti principale'!B:B,"not found",0))</f>
        <v>0</v>
      </c>
      <c r="F77" s="94">
        <f>D77*(_xlfn.XLOOKUP(C77,' DB alimenti principale'!A:A,' DB alimenti principale'!D:D,"not found",0))</f>
        <v>0</v>
      </c>
      <c r="G77" s="95"/>
      <c r="H77" s="94">
        <f>D77*(_xlfn.XLOOKUP(C77,' DB alimenti principale'!A:A,' DB alimenti principale'!F:F,"not found",0))</f>
        <v>0</v>
      </c>
      <c r="I77" s="97"/>
      <c r="J77" s="94">
        <f>D77*(_xlfn.XLOOKUP(C77,' DB alimenti principale'!A:A,' DB alimenti principale'!E:E,"not found",0))</f>
        <v>0</v>
      </c>
      <c r="K77" s="127"/>
      <c r="L77" s="132"/>
      <c r="O77" s="133"/>
      <c r="Q77" s="67" t="s">
        <v>893</v>
      </c>
      <c r="R77" s="64"/>
      <c r="S77" s="94">
        <f>R77*(_xlfn.XLOOKUP(Q77,' DB alimenti principale'!$A:$A,' DB alimenti principale'!$B:$B,"not found",0))</f>
        <v>0</v>
      </c>
      <c r="T77" s="94">
        <f>R77*(_xlfn.XLOOKUP(Q77,' DB alimenti principale'!$A:$A,' DB alimenti principale'!$D:$D,"not found",0))</f>
        <v>0</v>
      </c>
      <c r="U77" s="95"/>
      <c r="V77" s="94">
        <f>R77*(_xlfn.XLOOKUP(Q77,' DB alimenti principale'!$A:$A,' DB alimenti principale'!$F:$F,"not found",0))</f>
        <v>0</v>
      </c>
      <c r="W77" s="97"/>
      <c r="X77" s="94">
        <f>R77*(_xlfn.XLOOKUP(Q77,' DB alimenti principale'!$A:$A,' DB alimenti principale'!$E:$E,"not found",0))</f>
        <v>0</v>
      </c>
      <c r="Y77" s="127"/>
      <c r="Z77" s="132"/>
      <c r="AC77" s="133"/>
      <c r="AE77" s="67" t="s">
        <v>893</v>
      </c>
      <c r="AF77" s="64"/>
      <c r="AG77" s="94">
        <f>AF77*(_xlfn.XLOOKUP(AE77,' DB alimenti principale'!$A:$A,' DB alimenti principale'!$B:$B,"not found",0))</f>
        <v>0</v>
      </c>
      <c r="AH77" s="94">
        <f>AF77*(_xlfn.XLOOKUP(AE77,' DB alimenti principale'!$A:$A,' DB alimenti principale'!$D:$D,"not found",0))</f>
        <v>0</v>
      </c>
      <c r="AI77" s="95"/>
      <c r="AJ77" s="94">
        <f>AF77*(_xlfn.XLOOKUP(AE77,' DB alimenti principale'!$A:$A,' DB alimenti principale'!$F:$F,"not found",0))</f>
        <v>0</v>
      </c>
      <c r="AK77" s="97"/>
      <c r="AL77" s="94">
        <f>AF77*(_xlfn.XLOOKUP(AE77,' DB alimenti principale'!$A:$A,' DB alimenti principale'!$E:$E,"not found",0))</f>
        <v>0</v>
      </c>
      <c r="AM77" s="127"/>
      <c r="AN77" s="132"/>
      <c r="AQ77" s="133"/>
      <c r="AS77" s="67" t="s">
        <v>893</v>
      </c>
      <c r="AT77" s="64"/>
      <c r="AU77" s="94">
        <f>AT77*(_xlfn.XLOOKUP(AS77,' DB alimenti principale'!$A:$A,' DB alimenti principale'!$B:$B,"not found",0))</f>
        <v>0</v>
      </c>
      <c r="AV77" s="94">
        <f>AT77*(_xlfn.XLOOKUP(AS77,' DB alimenti principale'!$A:$A,' DB alimenti principale'!$D:$D,"not found",0))</f>
        <v>0</v>
      </c>
      <c r="AW77" s="95"/>
      <c r="AX77" s="94">
        <f>AT77*(_xlfn.XLOOKUP(AS77,' DB alimenti principale'!$A:$A,' DB alimenti principale'!$F:$F,"not found",0))</f>
        <v>0</v>
      </c>
      <c r="AY77" s="97"/>
      <c r="AZ77" s="94">
        <f>AT77*(_xlfn.XLOOKUP(AS77,' DB alimenti principale'!$A:$A,' DB alimenti principale'!$E:$E,"not found",0))</f>
        <v>0</v>
      </c>
      <c r="BA77" s="127"/>
      <c r="BB77" s="132"/>
      <c r="BE77" s="133"/>
      <c r="BG77" s="67" t="s">
        <v>893</v>
      </c>
      <c r="BH77" s="64"/>
      <c r="BI77" s="94">
        <f>BH77*(_xlfn.XLOOKUP(BG77,' DB alimenti principale'!$A:$A,' DB alimenti principale'!$B:$B,"not found",0))</f>
        <v>0</v>
      </c>
      <c r="BJ77" s="94">
        <f>BH77*(_xlfn.XLOOKUP(BG77,' DB alimenti principale'!$A:$A,' DB alimenti principale'!$D:$D,"not found",0))</f>
        <v>0</v>
      </c>
      <c r="BK77" s="95"/>
      <c r="BL77" s="94">
        <f>BH77*(_xlfn.XLOOKUP(BG77,' DB alimenti principale'!$A:$A,' DB alimenti principale'!$F:$F,"not found",0))</f>
        <v>0</v>
      </c>
      <c r="BM77" s="97"/>
      <c r="BN77" s="94">
        <f>BH77*(_xlfn.XLOOKUP(BG77,' DB alimenti principale'!$A:$A,' DB alimenti principale'!$E:$E,"not found",0))</f>
        <v>0</v>
      </c>
      <c r="BO77" s="127"/>
      <c r="BP77" s="132"/>
      <c r="BS77" s="133"/>
      <c r="BU77" s="67" t="s">
        <v>893</v>
      </c>
      <c r="BV77" s="64"/>
      <c r="BW77" s="94">
        <f>BV77*(_xlfn.XLOOKUP(BU77,' DB alimenti principale'!$A:$A,' DB alimenti principale'!$B:$B,"not found",0))</f>
        <v>0</v>
      </c>
      <c r="BX77" s="94">
        <f>BV77*(_xlfn.XLOOKUP(BU77,' DB alimenti principale'!$A:$A,' DB alimenti principale'!$D:$D,"not found",0))</f>
        <v>0</v>
      </c>
      <c r="BY77" s="95"/>
      <c r="BZ77" s="94">
        <f>BV77*(_xlfn.XLOOKUP(BU77,' DB alimenti principale'!$A:$A,' DB alimenti principale'!$F:$F,"not found",0))</f>
        <v>0</v>
      </c>
      <c r="CA77" s="97"/>
      <c r="CB77" s="94">
        <f>BV77*(_xlfn.XLOOKUP(BU77,' DB alimenti principale'!$A:$A,' DB alimenti principale'!$E:$E,"not found",0))</f>
        <v>0</v>
      </c>
      <c r="CC77" s="127"/>
      <c r="CD77" s="132"/>
      <c r="CG77" s="133"/>
      <c r="CI77" s="67" t="s">
        <v>893</v>
      </c>
      <c r="CJ77" s="64"/>
      <c r="CK77" s="94">
        <f>CJ77*(_xlfn.XLOOKUP(CI77,' DB alimenti principale'!$A:$A,' DB alimenti principale'!$B:$B,"not found",0))</f>
        <v>0</v>
      </c>
      <c r="CL77" s="94">
        <f>CJ77*(_xlfn.XLOOKUP(CI77,' DB alimenti principale'!$A:$A,' DB alimenti principale'!$D:$D,"not found",0))</f>
        <v>0</v>
      </c>
      <c r="CM77" s="95"/>
      <c r="CN77" s="94">
        <f>CJ77*(_xlfn.XLOOKUP(CI77,' DB alimenti principale'!$A:$A,' DB alimenti principale'!$F:$F,"not found",0))</f>
        <v>0</v>
      </c>
      <c r="CO77" s="97"/>
      <c r="CP77" s="94">
        <f>CJ77*(_xlfn.XLOOKUP(CI77,' DB alimenti principale'!$A:$A,' DB alimenti principale'!$E:$E,"not found",0))</f>
        <v>0</v>
      </c>
      <c r="CQ77" s="127"/>
      <c r="CR77" s="132"/>
      <c r="CU77" s="133"/>
    </row>
    <row r="78" spans="3:99" ht="16.5" thickBot="1" x14ac:dyDescent="0.3">
      <c r="C78" s="121" t="s">
        <v>891</v>
      </c>
      <c r="D78" s="93"/>
      <c r="E78" s="93">
        <f>SUM(E68:E77)</f>
        <v>557.51</v>
      </c>
      <c r="F78" s="93">
        <f>SUM(F68:F77)</f>
        <v>23.84</v>
      </c>
      <c r="G78" s="125">
        <f>F78/$F$91</f>
        <v>0.15363299500563879</v>
      </c>
      <c r="H78" s="93">
        <f>SUM(H68:H77)</f>
        <v>90.720000000000013</v>
      </c>
      <c r="I78" s="126">
        <f>H78/$H$91</f>
        <v>0.16009600112942504</v>
      </c>
      <c r="J78" s="93">
        <f>SUM(J68:J77)</f>
        <v>12.600999999999999</v>
      </c>
      <c r="K78" s="128">
        <f>J78/$J$91</f>
        <v>0.17531338258413678</v>
      </c>
      <c r="L78" s="134"/>
      <c r="M78" s="135"/>
      <c r="N78" s="135"/>
      <c r="O78" s="136"/>
      <c r="Q78" s="121" t="s">
        <v>891</v>
      </c>
      <c r="R78" s="93"/>
      <c r="S78" s="93">
        <f>SUM(S68:S77)</f>
        <v>557.51</v>
      </c>
      <c r="T78" s="93">
        <f>SUM(T68:T77)</f>
        <v>23.84</v>
      </c>
      <c r="U78" s="125">
        <f>T78/$F$91</f>
        <v>0.15363299500563879</v>
      </c>
      <c r="V78" s="93">
        <f>SUM(V68:V77)</f>
        <v>90.720000000000013</v>
      </c>
      <c r="W78" s="126">
        <f>V78/$H$91</f>
        <v>0.16009600112942504</v>
      </c>
      <c r="X78" s="93">
        <f>SUM(X68:X77)</f>
        <v>12.600999999999999</v>
      </c>
      <c r="Y78" s="128">
        <f>X78/$J$91</f>
        <v>0.17531338258413678</v>
      </c>
      <c r="Z78" s="134"/>
      <c r="AA78" s="135"/>
      <c r="AB78" s="135"/>
      <c r="AC78" s="136"/>
      <c r="AE78" s="121" t="s">
        <v>891</v>
      </c>
      <c r="AF78" s="93"/>
      <c r="AG78" s="93">
        <f>SUM(AG68:AG77)</f>
        <v>514.01</v>
      </c>
      <c r="AH78" s="93">
        <f>SUM(AH68:AH77)</f>
        <v>16.97</v>
      </c>
      <c r="AI78" s="125">
        <f>AH78/$F$91</f>
        <v>0.1093603995488964</v>
      </c>
      <c r="AJ78" s="93">
        <f>SUM(AJ68:AJ77)</f>
        <v>80.740000000000009</v>
      </c>
      <c r="AK78" s="126">
        <f>AJ78/$H$91</f>
        <v>0.14248402922387321</v>
      </c>
      <c r="AL78" s="93">
        <f>SUM(AL68:AL77)</f>
        <v>12.231</v>
      </c>
      <c r="AM78" s="128">
        <f>AL78/$J$91</f>
        <v>0.17016569973705081</v>
      </c>
      <c r="AN78" s="134"/>
      <c r="AO78" s="135"/>
      <c r="AP78" s="135"/>
      <c r="AQ78" s="136"/>
      <c r="AS78" s="121" t="s">
        <v>891</v>
      </c>
      <c r="AT78" s="93"/>
      <c r="AU78" s="93">
        <f>SUM(AU68:AU77)</f>
        <v>557.51</v>
      </c>
      <c r="AV78" s="93">
        <f>SUM(AV68:AV77)</f>
        <v>23.84</v>
      </c>
      <c r="AW78" s="125">
        <f>AV78/$F$91</f>
        <v>0.15363299500563879</v>
      </c>
      <c r="AX78" s="93">
        <f>SUM(AX68:AX77)</f>
        <v>90.720000000000013</v>
      </c>
      <c r="AY78" s="126">
        <f>AX78/$H$91</f>
        <v>0.16009600112942504</v>
      </c>
      <c r="AZ78" s="93">
        <f>SUM(AZ68:AZ77)</f>
        <v>12.600999999999999</v>
      </c>
      <c r="BA78" s="128">
        <f>AZ78/$J$91</f>
        <v>0.17531338258413678</v>
      </c>
      <c r="BB78" s="134"/>
      <c r="BC78" s="135"/>
      <c r="BD78" s="135"/>
      <c r="BE78" s="136"/>
      <c r="BG78" s="121" t="s">
        <v>891</v>
      </c>
      <c r="BH78" s="93"/>
      <c r="BI78" s="93">
        <f>SUM(BI68:BI77)</f>
        <v>557.51</v>
      </c>
      <c r="BJ78" s="93">
        <f>SUM(BJ68:BJ77)</f>
        <v>23.84</v>
      </c>
      <c r="BK78" s="125">
        <f>BJ78/$F$91</f>
        <v>0.15363299500563879</v>
      </c>
      <c r="BL78" s="93">
        <f>SUM(BL68:BL77)</f>
        <v>90.720000000000013</v>
      </c>
      <c r="BM78" s="126">
        <f>BL78/$H$91</f>
        <v>0.16009600112942504</v>
      </c>
      <c r="BN78" s="93">
        <f>SUM(BN68:BN77)</f>
        <v>12.600999999999999</v>
      </c>
      <c r="BO78" s="128">
        <f>BN78/$J$91</f>
        <v>0.17531338258413678</v>
      </c>
      <c r="BP78" s="134"/>
      <c r="BQ78" s="135"/>
      <c r="BR78" s="135"/>
      <c r="BS78" s="136"/>
      <c r="BU78" s="121" t="s">
        <v>891</v>
      </c>
      <c r="BV78" s="93"/>
      <c r="BW78" s="93">
        <f>SUM(BW68:BW77)</f>
        <v>557.51</v>
      </c>
      <c r="BX78" s="93">
        <f>SUM(BX68:BX77)</f>
        <v>23.84</v>
      </c>
      <c r="BY78" s="125">
        <f>BX78/$F$91</f>
        <v>0.15363299500563879</v>
      </c>
      <c r="BZ78" s="93">
        <f>SUM(BZ68:BZ77)</f>
        <v>90.720000000000013</v>
      </c>
      <c r="CA78" s="126">
        <f>BZ78/$H$91</f>
        <v>0.16009600112942504</v>
      </c>
      <c r="CB78" s="93">
        <f>SUM(CB68:CB77)</f>
        <v>12.600999999999999</v>
      </c>
      <c r="CC78" s="128">
        <f>CB78/$J$91</f>
        <v>0.17531338258413678</v>
      </c>
      <c r="CD78" s="134"/>
      <c r="CE78" s="135"/>
      <c r="CF78" s="135"/>
      <c r="CG78" s="136"/>
      <c r="CI78" s="121" t="s">
        <v>891</v>
      </c>
      <c r="CJ78" s="93"/>
      <c r="CK78" s="93">
        <f>SUM(CK68:CK77)</f>
        <v>514.01</v>
      </c>
      <c r="CL78" s="93">
        <f>SUM(CL68:CL77)</f>
        <v>16.97</v>
      </c>
      <c r="CM78" s="125">
        <f>CL78/$F$91</f>
        <v>0.1093603995488964</v>
      </c>
      <c r="CN78" s="93">
        <f>SUM(CN68:CN77)</f>
        <v>80.740000000000009</v>
      </c>
      <c r="CO78" s="126">
        <f>CN78/$H$91</f>
        <v>0.14248402922387321</v>
      </c>
      <c r="CP78" s="93">
        <f>SUM(CP68:CP77)</f>
        <v>12.231</v>
      </c>
      <c r="CQ78" s="128">
        <f>CP78/$J$91</f>
        <v>0.17016569973705081</v>
      </c>
      <c r="CR78" s="134"/>
      <c r="CS78" s="135"/>
      <c r="CT78" s="135"/>
      <c r="CU78" s="136"/>
    </row>
    <row r="79" spans="3:99" ht="21" x14ac:dyDescent="0.35">
      <c r="C79" s="670"/>
      <c r="D79" s="671"/>
      <c r="E79" s="671"/>
      <c r="F79" s="671"/>
      <c r="G79" s="671"/>
      <c r="H79" s="671"/>
      <c r="I79" s="671"/>
      <c r="J79" s="671"/>
      <c r="K79" s="672"/>
      <c r="L79" s="129"/>
      <c r="M79" s="130"/>
      <c r="N79" s="130"/>
      <c r="O79" s="131"/>
      <c r="Q79" s="670"/>
      <c r="R79" s="671"/>
      <c r="S79" s="671"/>
      <c r="T79" s="671"/>
      <c r="U79" s="671"/>
      <c r="V79" s="671"/>
      <c r="W79" s="671"/>
      <c r="X79" s="671"/>
      <c r="Y79" s="672"/>
      <c r="Z79" s="129"/>
      <c r="AA79" s="130"/>
      <c r="AB79" s="130"/>
      <c r="AC79" s="131"/>
      <c r="AE79" s="670"/>
      <c r="AF79" s="671"/>
      <c r="AG79" s="671"/>
      <c r="AH79" s="671"/>
      <c r="AI79" s="671"/>
      <c r="AJ79" s="671"/>
      <c r="AK79" s="671"/>
      <c r="AL79" s="671"/>
      <c r="AM79" s="672"/>
      <c r="AN79" s="129"/>
      <c r="AO79" s="130"/>
      <c r="AP79" s="130"/>
      <c r="AQ79" s="131"/>
      <c r="AS79" s="670"/>
      <c r="AT79" s="671"/>
      <c r="AU79" s="671"/>
      <c r="AV79" s="671"/>
      <c r="AW79" s="671"/>
      <c r="AX79" s="671"/>
      <c r="AY79" s="671"/>
      <c r="AZ79" s="671"/>
      <c r="BA79" s="672"/>
      <c r="BB79" s="129"/>
      <c r="BC79" s="130"/>
      <c r="BD79" s="130"/>
      <c r="BE79" s="131"/>
      <c r="BG79" s="670"/>
      <c r="BH79" s="671"/>
      <c r="BI79" s="671"/>
      <c r="BJ79" s="671"/>
      <c r="BK79" s="671"/>
      <c r="BL79" s="671"/>
      <c r="BM79" s="671"/>
      <c r="BN79" s="671"/>
      <c r="BO79" s="672"/>
      <c r="BP79" s="129"/>
      <c r="BQ79" s="130"/>
      <c r="BR79" s="130"/>
      <c r="BS79" s="131"/>
      <c r="BU79" s="670"/>
      <c r="BV79" s="671"/>
      <c r="BW79" s="671"/>
      <c r="BX79" s="671"/>
      <c r="BY79" s="671"/>
      <c r="BZ79" s="671"/>
      <c r="CA79" s="671"/>
      <c r="CB79" s="671"/>
      <c r="CC79" s="672"/>
      <c r="CD79" s="129"/>
      <c r="CE79" s="130"/>
      <c r="CF79" s="130"/>
      <c r="CG79" s="131"/>
      <c r="CI79" s="670"/>
      <c r="CJ79" s="671"/>
      <c r="CK79" s="671"/>
      <c r="CL79" s="671"/>
      <c r="CM79" s="671"/>
      <c r="CN79" s="671"/>
      <c r="CO79" s="671"/>
      <c r="CP79" s="671"/>
      <c r="CQ79" s="672"/>
      <c r="CR79" s="129"/>
      <c r="CS79" s="130"/>
      <c r="CT79" s="130"/>
      <c r="CU79" s="131"/>
    </row>
    <row r="80" spans="3:99" x14ac:dyDescent="0.25">
      <c r="C80" s="687" t="s">
        <v>886</v>
      </c>
      <c r="D80" s="688"/>
      <c r="E80" s="688"/>
      <c r="F80" s="688"/>
      <c r="G80" s="688"/>
      <c r="H80" s="688"/>
      <c r="I80" s="688"/>
      <c r="J80" s="688"/>
      <c r="K80" s="689"/>
      <c r="L80" s="132"/>
      <c r="O80" s="133"/>
      <c r="Q80" s="687" t="s">
        <v>886</v>
      </c>
      <c r="R80" s="688"/>
      <c r="S80" s="688"/>
      <c r="T80" s="688"/>
      <c r="U80" s="688"/>
      <c r="V80" s="688"/>
      <c r="W80" s="688"/>
      <c r="X80" s="688"/>
      <c r="Y80" s="689"/>
      <c r="Z80" s="132"/>
      <c r="AC80" s="133"/>
      <c r="AE80" s="687" t="s">
        <v>886</v>
      </c>
      <c r="AF80" s="688"/>
      <c r="AG80" s="688"/>
      <c r="AH80" s="688"/>
      <c r="AI80" s="688"/>
      <c r="AJ80" s="688"/>
      <c r="AK80" s="688"/>
      <c r="AL80" s="688"/>
      <c r="AM80" s="689"/>
      <c r="AN80" s="132"/>
      <c r="AQ80" s="133"/>
      <c r="AS80" s="687" t="s">
        <v>886</v>
      </c>
      <c r="AT80" s="688"/>
      <c r="AU80" s="688"/>
      <c r="AV80" s="688"/>
      <c r="AW80" s="688"/>
      <c r="AX80" s="688"/>
      <c r="AY80" s="688"/>
      <c r="AZ80" s="688"/>
      <c r="BA80" s="689"/>
      <c r="BB80" s="132"/>
      <c r="BE80" s="133"/>
      <c r="BG80" s="687" t="s">
        <v>886</v>
      </c>
      <c r="BH80" s="688"/>
      <c r="BI80" s="688"/>
      <c r="BJ80" s="688"/>
      <c r="BK80" s="688"/>
      <c r="BL80" s="688"/>
      <c r="BM80" s="688"/>
      <c r="BN80" s="688"/>
      <c r="BO80" s="689"/>
      <c r="BP80" s="132"/>
      <c r="BS80" s="133"/>
      <c r="BU80" s="687" t="s">
        <v>886</v>
      </c>
      <c r="BV80" s="688"/>
      <c r="BW80" s="688"/>
      <c r="BX80" s="688"/>
      <c r="BY80" s="688"/>
      <c r="BZ80" s="688"/>
      <c r="CA80" s="688"/>
      <c r="CB80" s="688"/>
      <c r="CC80" s="689"/>
      <c r="CD80" s="132"/>
      <c r="CG80" s="133"/>
      <c r="CI80" s="687" t="s">
        <v>886</v>
      </c>
      <c r="CJ80" s="688"/>
      <c r="CK80" s="688"/>
      <c r="CL80" s="688"/>
      <c r="CM80" s="688"/>
      <c r="CN80" s="688"/>
      <c r="CO80" s="688"/>
      <c r="CP80" s="688"/>
      <c r="CQ80" s="689"/>
      <c r="CR80" s="132"/>
      <c r="CU80" s="133"/>
    </row>
    <row r="81" spans="3:99" x14ac:dyDescent="0.25">
      <c r="C81" s="120" t="s">
        <v>47</v>
      </c>
      <c r="D81" s="117" t="s">
        <v>892</v>
      </c>
      <c r="E81" s="118" t="s">
        <v>888</v>
      </c>
      <c r="F81" s="95" t="s">
        <v>872</v>
      </c>
      <c r="G81" s="95" t="s">
        <v>1741</v>
      </c>
      <c r="H81" s="97" t="s">
        <v>890</v>
      </c>
      <c r="I81" s="97" t="s">
        <v>1743</v>
      </c>
      <c r="J81" s="119" t="s">
        <v>889</v>
      </c>
      <c r="K81" s="127" t="s">
        <v>1742</v>
      </c>
      <c r="L81" s="132"/>
      <c r="O81" s="133"/>
      <c r="Q81" s="120" t="s">
        <v>47</v>
      </c>
      <c r="R81" s="117" t="s">
        <v>892</v>
      </c>
      <c r="S81" s="118" t="s">
        <v>888</v>
      </c>
      <c r="T81" s="95" t="s">
        <v>872</v>
      </c>
      <c r="U81" s="95" t="s">
        <v>1741</v>
      </c>
      <c r="V81" s="97" t="s">
        <v>890</v>
      </c>
      <c r="W81" s="97" t="s">
        <v>1743</v>
      </c>
      <c r="X81" s="119" t="s">
        <v>889</v>
      </c>
      <c r="Y81" s="127" t="s">
        <v>1742</v>
      </c>
      <c r="Z81" s="132"/>
      <c r="AC81" s="133"/>
      <c r="AE81" s="120" t="s">
        <v>47</v>
      </c>
      <c r="AF81" s="117" t="s">
        <v>892</v>
      </c>
      <c r="AG81" s="118" t="s">
        <v>888</v>
      </c>
      <c r="AH81" s="95" t="s">
        <v>872</v>
      </c>
      <c r="AI81" s="95" t="s">
        <v>1741</v>
      </c>
      <c r="AJ81" s="97" t="s">
        <v>890</v>
      </c>
      <c r="AK81" s="97" t="s">
        <v>1743</v>
      </c>
      <c r="AL81" s="119" t="s">
        <v>889</v>
      </c>
      <c r="AM81" s="127" t="s">
        <v>1742</v>
      </c>
      <c r="AN81" s="132"/>
      <c r="AQ81" s="133"/>
      <c r="AS81" s="120" t="s">
        <v>47</v>
      </c>
      <c r="AT81" s="117" t="s">
        <v>892</v>
      </c>
      <c r="AU81" s="118" t="s">
        <v>888</v>
      </c>
      <c r="AV81" s="95" t="s">
        <v>872</v>
      </c>
      <c r="AW81" s="95" t="s">
        <v>1741</v>
      </c>
      <c r="AX81" s="97" t="s">
        <v>890</v>
      </c>
      <c r="AY81" s="97" t="s">
        <v>1743</v>
      </c>
      <c r="AZ81" s="119" t="s">
        <v>889</v>
      </c>
      <c r="BA81" s="127" t="s">
        <v>1742</v>
      </c>
      <c r="BB81" s="132"/>
      <c r="BE81" s="133"/>
      <c r="BG81" s="120" t="s">
        <v>47</v>
      </c>
      <c r="BH81" s="117" t="s">
        <v>892</v>
      </c>
      <c r="BI81" s="118" t="s">
        <v>888</v>
      </c>
      <c r="BJ81" s="95" t="s">
        <v>872</v>
      </c>
      <c r="BK81" s="95" t="s">
        <v>1741</v>
      </c>
      <c r="BL81" s="97" t="s">
        <v>890</v>
      </c>
      <c r="BM81" s="97" t="s">
        <v>1743</v>
      </c>
      <c r="BN81" s="119" t="s">
        <v>889</v>
      </c>
      <c r="BO81" s="127" t="s">
        <v>1742</v>
      </c>
      <c r="BP81" s="132"/>
      <c r="BS81" s="133"/>
      <c r="BU81" s="120" t="s">
        <v>47</v>
      </c>
      <c r="BV81" s="117" t="s">
        <v>892</v>
      </c>
      <c r="BW81" s="118" t="s">
        <v>888</v>
      </c>
      <c r="BX81" s="95" t="s">
        <v>872</v>
      </c>
      <c r="BY81" s="95" t="s">
        <v>1741</v>
      </c>
      <c r="BZ81" s="97" t="s">
        <v>890</v>
      </c>
      <c r="CA81" s="97" t="s">
        <v>1743</v>
      </c>
      <c r="CB81" s="119" t="s">
        <v>889</v>
      </c>
      <c r="CC81" s="127" t="s">
        <v>1742</v>
      </c>
      <c r="CD81" s="132"/>
      <c r="CG81" s="133"/>
      <c r="CI81" s="120" t="s">
        <v>47</v>
      </c>
      <c r="CJ81" s="117" t="s">
        <v>892</v>
      </c>
      <c r="CK81" s="118" t="s">
        <v>888</v>
      </c>
      <c r="CL81" s="95" t="s">
        <v>872</v>
      </c>
      <c r="CM81" s="95" t="s">
        <v>1741</v>
      </c>
      <c r="CN81" s="97" t="s">
        <v>890</v>
      </c>
      <c r="CO81" s="97" t="s">
        <v>1743</v>
      </c>
      <c r="CP81" s="119" t="s">
        <v>889</v>
      </c>
      <c r="CQ81" s="127" t="s">
        <v>1742</v>
      </c>
      <c r="CR81" s="132"/>
      <c r="CU81" s="133"/>
    </row>
    <row r="82" spans="3:99" x14ac:dyDescent="0.25">
      <c r="C82" s="67" t="s">
        <v>1260</v>
      </c>
      <c r="D82" s="64">
        <v>1</v>
      </c>
      <c r="E82" s="94">
        <f>D82*(_xlfn.XLOOKUP(C82,' DB alimenti principale'!A:A,' DB alimenti principale'!B:B,"not found",0))</f>
        <v>372</v>
      </c>
      <c r="F82" s="94">
        <f>D82*(_xlfn.XLOOKUP(C82,' DB alimenti principale'!A:A,' DB alimenti principale'!D:D,"not found",0))</f>
        <v>13.5</v>
      </c>
      <c r="G82" s="95"/>
      <c r="H82" s="94">
        <f>D82*(_xlfn.XLOOKUP(C82,' DB alimenti principale'!A:A,' DB alimenti principale'!F:F,"not found",0))</f>
        <v>58.7</v>
      </c>
      <c r="I82" s="97"/>
      <c r="J82" s="94">
        <f>D82*(_xlfn.XLOOKUP(C82,' DB alimenti principale'!A:A,' DB alimenti principale'!E:E,"not found",0))</f>
        <v>7</v>
      </c>
      <c r="K82" s="127"/>
      <c r="L82" s="132"/>
      <c r="O82" s="133"/>
      <c r="Q82" s="67" t="s">
        <v>1260</v>
      </c>
      <c r="R82" s="64">
        <v>1</v>
      </c>
      <c r="S82" s="94">
        <f>R82*(_xlfn.XLOOKUP(Q82,' DB alimenti principale'!$A:$A,' DB alimenti principale'!$B:$B,"not found",0))</f>
        <v>372</v>
      </c>
      <c r="T82" s="94">
        <f>R82*(_xlfn.XLOOKUP(Q82,' DB alimenti principale'!$A:$A,' DB alimenti principale'!$D:$D,"not found",0))</f>
        <v>13.5</v>
      </c>
      <c r="U82" s="95"/>
      <c r="V82" s="94">
        <f>R82*(_xlfn.XLOOKUP(Q82,' DB alimenti principale'!$A:$A,' DB alimenti principale'!$F:$F,"not found",0))</f>
        <v>58.7</v>
      </c>
      <c r="W82" s="97"/>
      <c r="X82" s="94">
        <f>R82*(_xlfn.XLOOKUP(Q82,' DB alimenti principale'!$A:$A,' DB alimenti principale'!$E:$E,"not found",0))</f>
        <v>7</v>
      </c>
      <c r="Y82" s="127"/>
      <c r="Z82" s="132"/>
      <c r="AC82" s="133"/>
      <c r="AE82" s="67" t="s">
        <v>1260</v>
      </c>
      <c r="AF82" s="64">
        <v>0.5</v>
      </c>
      <c r="AG82" s="94">
        <f>AF82*(_xlfn.XLOOKUP(AE82,' DB alimenti principale'!$A:$A,' DB alimenti principale'!$B:$B,"not found",0))</f>
        <v>186</v>
      </c>
      <c r="AH82" s="94">
        <f>AF82*(_xlfn.XLOOKUP(AE82,' DB alimenti principale'!$A:$A,' DB alimenti principale'!$D:$D,"not found",0))</f>
        <v>6.75</v>
      </c>
      <c r="AI82" s="95"/>
      <c r="AJ82" s="94">
        <f>AF82*(_xlfn.XLOOKUP(AE82,' DB alimenti principale'!$A:$A,' DB alimenti principale'!$F:$F,"not found",0))</f>
        <v>29.35</v>
      </c>
      <c r="AK82" s="97"/>
      <c r="AL82" s="94">
        <f>AF82*(_xlfn.XLOOKUP(AE82,' DB alimenti principale'!$A:$A,' DB alimenti principale'!$E:$E,"not found",0))</f>
        <v>3.5</v>
      </c>
      <c r="AM82" s="127"/>
      <c r="AN82" s="132"/>
      <c r="AQ82" s="133"/>
      <c r="AS82" s="67" t="s">
        <v>1260</v>
      </c>
      <c r="AT82" s="64">
        <v>1</v>
      </c>
      <c r="AU82" s="94">
        <f>AT82*(_xlfn.XLOOKUP(AS82,' DB alimenti principale'!$A:$A,' DB alimenti principale'!$B:$B,"not found",0))</f>
        <v>372</v>
      </c>
      <c r="AV82" s="94">
        <f>AT82*(_xlfn.XLOOKUP(AS82,' DB alimenti principale'!$A:$A,' DB alimenti principale'!$D:$D,"not found",0))</f>
        <v>13.5</v>
      </c>
      <c r="AW82" s="95"/>
      <c r="AX82" s="94">
        <f>AT82*(_xlfn.XLOOKUP(AS82,' DB alimenti principale'!$A:$A,' DB alimenti principale'!$F:$F,"not found",0))</f>
        <v>58.7</v>
      </c>
      <c r="AY82" s="97"/>
      <c r="AZ82" s="94">
        <f>AT82*(_xlfn.XLOOKUP(AS82,' DB alimenti principale'!$A:$A,' DB alimenti principale'!$E:$E,"not found",0))</f>
        <v>7</v>
      </c>
      <c r="BA82" s="127"/>
      <c r="BB82" s="132"/>
      <c r="BE82" s="133"/>
      <c r="BG82" s="67" t="s">
        <v>1260</v>
      </c>
      <c r="BH82" s="64">
        <v>1</v>
      </c>
      <c r="BI82" s="94">
        <f>BH82*(_xlfn.XLOOKUP(BG82,' DB alimenti principale'!$A:$A,' DB alimenti principale'!$B:$B,"not found",0))</f>
        <v>372</v>
      </c>
      <c r="BJ82" s="94">
        <f>BH82*(_xlfn.XLOOKUP(BG82,' DB alimenti principale'!$A:$A,' DB alimenti principale'!$D:$D,"not found",0))</f>
        <v>13.5</v>
      </c>
      <c r="BK82" s="95"/>
      <c r="BL82" s="94">
        <f>BH82*(_xlfn.XLOOKUP(BG82,' DB alimenti principale'!$A:$A,' DB alimenti principale'!$F:$F,"not found",0))</f>
        <v>58.7</v>
      </c>
      <c r="BM82" s="97"/>
      <c r="BN82" s="94">
        <f>BH82*(_xlfn.XLOOKUP(BG82,' DB alimenti principale'!$A:$A,' DB alimenti principale'!$E:$E,"not found",0))</f>
        <v>7</v>
      </c>
      <c r="BO82" s="127"/>
      <c r="BP82" s="132"/>
      <c r="BS82" s="133"/>
      <c r="BU82" s="67" t="s">
        <v>1260</v>
      </c>
      <c r="BV82" s="64">
        <v>1</v>
      </c>
      <c r="BW82" s="94">
        <f>BV82*(_xlfn.XLOOKUP(BU82,' DB alimenti principale'!$A:$A,' DB alimenti principale'!$B:$B,"not found",0))</f>
        <v>372</v>
      </c>
      <c r="BX82" s="94">
        <f>BV82*(_xlfn.XLOOKUP(BU82,' DB alimenti principale'!$A:$A,' DB alimenti principale'!$D:$D,"not found",0))</f>
        <v>13.5</v>
      </c>
      <c r="BY82" s="95"/>
      <c r="BZ82" s="94">
        <f>BV82*(_xlfn.XLOOKUP(BU82,' DB alimenti principale'!$A:$A,' DB alimenti principale'!$F:$F,"not found",0))</f>
        <v>58.7</v>
      </c>
      <c r="CA82" s="97"/>
      <c r="CB82" s="94">
        <f>BV82*(_xlfn.XLOOKUP(BU82,' DB alimenti principale'!$A:$A,' DB alimenti principale'!$E:$E,"not found",0))</f>
        <v>7</v>
      </c>
      <c r="CC82" s="127"/>
      <c r="CD82" s="132"/>
      <c r="CG82" s="133"/>
      <c r="CI82" s="67" t="s">
        <v>1260</v>
      </c>
      <c r="CJ82" s="64">
        <v>0.5</v>
      </c>
      <c r="CK82" s="94">
        <f>CJ82*(_xlfn.XLOOKUP(CI82,' DB alimenti principale'!$A:$A,' DB alimenti principale'!$B:$B,"not found",0))</f>
        <v>186</v>
      </c>
      <c r="CL82" s="94">
        <f>CJ82*(_xlfn.XLOOKUP(CI82,' DB alimenti principale'!$A:$A,' DB alimenti principale'!$D:$D,"not found",0))</f>
        <v>6.75</v>
      </c>
      <c r="CM82" s="95"/>
      <c r="CN82" s="94">
        <f>CJ82*(_xlfn.XLOOKUP(CI82,' DB alimenti principale'!$A:$A,' DB alimenti principale'!$F:$F,"not found",0))</f>
        <v>29.35</v>
      </c>
      <c r="CO82" s="97"/>
      <c r="CP82" s="94">
        <f>CJ82*(_xlfn.XLOOKUP(CI82,' DB alimenti principale'!$A:$A,' DB alimenti principale'!$E:$E,"not found",0))</f>
        <v>3.5</v>
      </c>
      <c r="CQ82" s="127"/>
      <c r="CR82" s="132"/>
      <c r="CU82" s="133"/>
    </row>
    <row r="83" spans="3:99" x14ac:dyDescent="0.25">
      <c r="C83" s="67" t="s">
        <v>156</v>
      </c>
      <c r="D83" s="64">
        <v>0.2</v>
      </c>
      <c r="E83" s="94">
        <f>D83*(_xlfn.XLOOKUP(C83,' DB alimenti principale'!A:A,' DB alimenti principale'!B:B,"not found",0))</f>
        <v>124.80000000000001</v>
      </c>
      <c r="F83" s="94">
        <f>D83*(_xlfn.XLOOKUP(C83,' DB alimenti principale'!A:A,' DB alimenti principale'!D:D,"not found",0))</f>
        <v>5.6000000000000005</v>
      </c>
      <c r="G83" s="95"/>
      <c r="H83" s="94">
        <f>D83*(_xlfn.XLOOKUP(C83,' DB alimenti principale'!A:A,' DB alimenti principale'!F:F,"not found",0))</f>
        <v>1</v>
      </c>
      <c r="I83" s="97"/>
      <c r="J83" s="94">
        <f>D83*(_xlfn.XLOOKUP(C83,' DB alimenti principale'!A:A,' DB alimenti principale'!E:E,"not found",0))</f>
        <v>9.8000000000000007</v>
      </c>
      <c r="K83" s="127"/>
      <c r="L83" s="132"/>
      <c r="O83" s="133"/>
      <c r="Q83" s="67" t="s">
        <v>156</v>
      </c>
      <c r="R83" s="64">
        <v>0.2</v>
      </c>
      <c r="S83" s="94">
        <f>R83*(_xlfn.XLOOKUP(Q83,' DB alimenti principale'!$A:$A,' DB alimenti principale'!$B:$B,"not found",0))</f>
        <v>124.80000000000001</v>
      </c>
      <c r="T83" s="94">
        <f>R83*(_xlfn.XLOOKUP(Q83,' DB alimenti principale'!$A:$A,' DB alimenti principale'!$D:$D,"not found",0))</f>
        <v>5.6000000000000005</v>
      </c>
      <c r="U83" s="95"/>
      <c r="V83" s="94">
        <f>R83*(_xlfn.XLOOKUP(Q83,' DB alimenti principale'!$A:$A,' DB alimenti principale'!$F:$F,"not found",0))</f>
        <v>1</v>
      </c>
      <c r="W83" s="97"/>
      <c r="X83" s="94">
        <f>R83*(_xlfn.XLOOKUP(Q83,' DB alimenti principale'!$A:$A,' DB alimenti principale'!$E:$E,"not found",0))</f>
        <v>9.8000000000000007</v>
      </c>
      <c r="Y83" s="127"/>
      <c r="Z83" s="132"/>
      <c r="AC83" s="133"/>
      <c r="AE83" s="67" t="s">
        <v>156</v>
      </c>
      <c r="AF83" s="64">
        <v>0.2</v>
      </c>
      <c r="AG83" s="94">
        <f>AF83*(_xlfn.XLOOKUP(AE83,' DB alimenti principale'!$A:$A,' DB alimenti principale'!$B:$B,"not found",0))</f>
        <v>124.80000000000001</v>
      </c>
      <c r="AH83" s="94">
        <f>AF83*(_xlfn.XLOOKUP(AE83,' DB alimenti principale'!$A:$A,' DB alimenti principale'!$D:$D,"not found",0))</f>
        <v>5.6000000000000005</v>
      </c>
      <c r="AI83" s="95"/>
      <c r="AJ83" s="94">
        <f>AF83*(_xlfn.XLOOKUP(AE83,' DB alimenti principale'!$A:$A,' DB alimenti principale'!$F:$F,"not found",0))</f>
        <v>1</v>
      </c>
      <c r="AK83" s="97"/>
      <c r="AL83" s="94">
        <f>AF83*(_xlfn.XLOOKUP(AE83,' DB alimenti principale'!$A:$A,' DB alimenti principale'!$E:$E,"not found",0))</f>
        <v>9.8000000000000007</v>
      </c>
      <c r="AM83" s="127"/>
      <c r="AN83" s="132"/>
      <c r="AQ83" s="133"/>
      <c r="AS83" s="67" t="s">
        <v>156</v>
      </c>
      <c r="AT83" s="64">
        <v>0.2</v>
      </c>
      <c r="AU83" s="94">
        <f>AT83*(_xlfn.XLOOKUP(AS83,' DB alimenti principale'!$A:$A,' DB alimenti principale'!$B:$B,"not found",0))</f>
        <v>124.80000000000001</v>
      </c>
      <c r="AV83" s="94">
        <f>AT83*(_xlfn.XLOOKUP(AS83,' DB alimenti principale'!$A:$A,' DB alimenti principale'!$D:$D,"not found",0))</f>
        <v>5.6000000000000005</v>
      </c>
      <c r="AW83" s="95"/>
      <c r="AX83" s="94">
        <f>AT83*(_xlfn.XLOOKUP(AS83,' DB alimenti principale'!$A:$A,' DB alimenti principale'!$F:$F,"not found",0))</f>
        <v>1</v>
      </c>
      <c r="AY83" s="97"/>
      <c r="AZ83" s="94">
        <f>AT83*(_xlfn.XLOOKUP(AS83,' DB alimenti principale'!$A:$A,' DB alimenti principale'!$E:$E,"not found",0))</f>
        <v>9.8000000000000007</v>
      </c>
      <c r="BA83" s="127"/>
      <c r="BB83" s="132"/>
      <c r="BE83" s="133"/>
      <c r="BG83" s="67" t="s">
        <v>156</v>
      </c>
      <c r="BH83" s="64">
        <v>0.2</v>
      </c>
      <c r="BI83" s="94">
        <f>BH83*(_xlfn.XLOOKUP(BG83,' DB alimenti principale'!$A:$A,' DB alimenti principale'!$B:$B,"not found",0))</f>
        <v>124.80000000000001</v>
      </c>
      <c r="BJ83" s="94">
        <f>BH83*(_xlfn.XLOOKUP(BG83,' DB alimenti principale'!$A:$A,' DB alimenti principale'!$D:$D,"not found",0))</f>
        <v>5.6000000000000005</v>
      </c>
      <c r="BK83" s="95"/>
      <c r="BL83" s="94">
        <f>BH83*(_xlfn.XLOOKUP(BG83,' DB alimenti principale'!$A:$A,' DB alimenti principale'!$F:$F,"not found",0))</f>
        <v>1</v>
      </c>
      <c r="BM83" s="97"/>
      <c r="BN83" s="94">
        <f>BH83*(_xlfn.XLOOKUP(BG83,' DB alimenti principale'!$A:$A,' DB alimenti principale'!$E:$E,"not found",0))</f>
        <v>9.8000000000000007</v>
      </c>
      <c r="BO83" s="127"/>
      <c r="BP83" s="132"/>
      <c r="BS83" s="133"/>
      <c r="BU83" s="67" t="s">
        <v>156</v>
      </c>
      <c r="BV83" s="64">
        <v>0.2</v>
      </c>
      <c r="BW83" s="94">
        <f>BV83*(_xlfn.XLOOKUP(BU83,' DB alimenti principale'!$A:$A,' DB alimenti principale'!$B:$B,"not found",0))</f>
        <v>124.80000000000001</v>
      </c>
      <c r="BX83" s="94">
        <f>BV83*(_xlfn.XLOOKUP(BU83,' DB alimenti principale'!$A:$A,' DB alimenti principale'!$D:$D,"not found",0))</f>
        <v>5.6000000000000005</v>
      </c>
      <c r="BY83" s="95"/>
      <c r="BZ83" s="94">
        <f>BV83*(_xlfn.XLOOKUP(BU83,' DB alimenti principale'!$A:$A,' DB alimenti principale'!$F:$F,"not found",0))</f>
        <v>1</v>
      </c>
      <c r="CA83" s="97"/>
      <c r="CB83" s="94">
        <f>BV83*(_xlfn.XLOOKUP(BU83,' DB alimenti principale'!$A:$A,' DB alimenti principale'!$E:$E,"not found",0))</f>
        <v>9.8000000000000007</v>
      </c>
      <c r="CC83" s="127"/>
      <c r="CD83" s="132"/>
      <c r="CG83" s="133"/>
      <c r="CI83" s="67" t="s">
        <v>156</v>
      </c>
      <c r="CJ83" s="64">
        <v>0.2</v>
      </c>
      <c r="CK83" s="94">
        <f>CJ83*(_xlfn.XLOOKUP(CI83,' DB alimenti principale'!$A:$A,' DB alimenti principale'!$B:$B,"not found",0))</f>
        <v>124.80000000000001</v>
      </c>
      <c r="CL83" s="94">
        <f>CJ83*(_xlfn.XLOOKUP(CI83,' DB alimenti principale'!$A:$A,' DB alimenti principale'!$D:$D,"not found",0))</f>
        <v>5.6000000000000005</v>
      </c>
      <c r="CM83" s="95"/>
      <c r="CN83" s="94">
        <f>CJ83*(_xlfn.XLOOKUP(CI83,' DB alimenti principale'!$A:$A,' DB alimenti principale'!$F:$F,"not found",0))</f>
        <v>1</v>
      </c>
      <c r="CO83" s="97"/>
      <c r="CP83" s="94">
        <f>CJ83*(_xlfn.XLOOKUP(CI83,' DB alimenti principale'!$A:$A,' DB alimenti principale'!$E:$E,"not found",0))</f>
        <v>9.8000000000000007</v>
      </c>
      <c r="CQ83" s="127"/>
      <c r="CR83" s="132"/>
      <c r="CU83" s="133"/>
    </row>
    <row r="84" spans="3:99" x14ac:dyDescent="0.25">
      <c r="C84" s="67" t="s">
        <v>1278</v>
      </c>
      <c r="D84" s="64">
        <v>0.75</v>
      </c>
      <c r="E84" s="94">
        <f>D84*(_xlfn.XLOOKUP(C84,' DB alimenti principale'!A:A,' DB alimenti principale'!B:B,"not found",0))</f>
        <v>182.25</v>
      </c>
      <c r="F84" s="94">
        <f>D84*(_xlfn.XLOOKUP(C84,' DB alimenti principale'!A:A,' DB alimenti principale'!D:D,"not found",0))</f>
        <v>5.625</v>
      </c>
      <c r="G84" s="95"/>
      <c r="H84" s="94">
        <f>D84*(_xlfn.XLOOKUP(C84,' DB alimenti principale'!A:A,' DB alimenti principale'!F:F,"not found",0))</f>
        <v>40.349999999999994</v>
      </c>
      <c r="I84" s="97"/>
      <c r="J84" s="94">
        <f>D84*(_xlfn.XLOOKUP(C84,' DB alimenti principale'!A:A,' DB alimenti principale'!E:E,"not found",0))</f>
        <v>0.97500000000000009</v>
      </c>
      <c r="K84" s="127"/>
      <c r="L84" s="132"/>
      <c r="O84" s="133"/>
      <c r="Q84" s="67" t="s">
        <v>1278</v>
      </c>
      <c r="R84" s="64">
        <v>0.75</v>
      </c>
      <c r="S84" s="94">
        <f>R84*(_xlfn.XLOOKUP(Q84,' DB alimenti principale'!$A:$A,' DB alimenti principale'!$B:$B,"not found",0))</f>
        <v>182.25</v>
      </c>
      <c r="T84" s="94">
        <f>R84*(_xlfn.XLOOKUP(Q84,' DB alimenti principale'!$A:$A,' DB alimenti principale'!$D:$D,"not found",0))</f>
        <v>5.625</v>
      </c>
      <c r="U84" s="95"/>
      <c r="V84" s="94">
        <f>R84*(_xlfn.XLOOKUP(Q84,' DB alimenti principale'!$A:$A,' DB alimenti principale'!$F:$F,"not found",0))</f>
        <v>40.349999999999994</v>
      </c>
      <c r="W84" s="97"/>
      <c r="X84" s="94">
        <f>R84*(_xlfn.XLOOKUP(Q84,' DB alimenti principale'!$A:$A,' DB alimenti principale'!$E:$E,"not found",0))</f>
        <v>0.97500000000000009</v>
      </c>
      <c r="Y84" s="127"/>
      <c r="Z84" s="132"/>
      <c r="AC84" s="133"/>
      <c r="AE84" s="67" t="s">
        <v>1278</v>
      </c>
      <c r="AF84" s="64">
        <v>0.75</v>
      </c>
      <c r="AG84" s="94">
        <f>AF84*(_xlfn.XLOOKUP(AE84,' DB alimenti principale'!$A:$A,' DB alimenti principale'!$B:$B,"not found",0))</f>
        <v>182.25</v>
      </c>
      <c r="AH84" s="94">
        <f>AF84*(_xlfn.XLOOKUP(AE84,' DB alimenti principale'!$A:$A,' DB alimenti principale'!$D:$D,"not found",0))</f>
        <v>5.625</v>
      </c>
      <c r="AI84" s="95"/>
      <c r="AJ84" s="94">
        <f>AF84*(_xlfn.XLOOKUP(AE84,' DB alimenti principale'!$A:$A,' DB alimenti principale'!$F:$F,"not found",0))</f>
        <v>40.349999999999994</v>
      </c>
      <c r="AK84" s="97"/>
      <c r="AL84" s="94">
        <f>AF84*(_xlfn.XLOOKUP(AE84,' DB alimenti principale'!$A:$A,' DB alimenti principale'!$E:$E,"not found",0))</f>
        <v>0.97500000000000009</v>
      </c>
      <c r="AM84" s="127"/>
      <c r="AN84" s="132"/>
      <c r="AQ84" s="133"/>
      <c r="AS84" s="67" t="s">
        <v>1278</v>
      </c>
      <c r="AT84" s="64">
        <v>0.75</v>
      </c>
      <c r="AU84" s="94">
        <f>AT84*(_xlfn.XLOOKUP(AS84,' DB alimenti principale'!$A:$A,' DB alimenti principale'!$B:$B,"not found",0))</f>
        <v>182.25</v>
      </c>
      <c r="AV84" s="94">
        <f>AT84*(_xlfn.XLOOKUP(AS84,' DB alimenti principale'!$A:$A,' DB alimenti principale'!$D:$D,"not found",0))</f>
        <v>5.625</v>
      </c>
      <c r="AW84" s="95"/>
      <c r="AX84" s="94">
        <f>AT84*(_xlfn.XLOOKUP(AS84,' DB alimenti principale'!$A:$A,' DB alimenti principale'!$F:$F,"not found",0))</f>
        <v>40.349999999999994</v>
      </c>
      <c r="AY84" s="97"/>
      <c r="AZ84" s="94">
        <f>AT84*(_xlfn.XLOOKUP(AS84,' DB alimenti principale'!$A:$A,' DB alimenti principale'!$E:$E,"not found",0))</f>
        <v>0.97500000000000009</v>
      </c>
      <c r="BA84" s="127"/>
      <c r="BB84" s="132"/>
      <c r="BE84" s="133"/>
      <c r="BG84" s="67" t="s">
        <v>1278</v>
      </c>
      <c r="BH84" s="64">
        <v>0.75</v>
      </c>
      <c r="BI84" s="94">
        <f>BH84*(_xlfn.XLOOKUP(BG84,' DB alimenti principale'!$A:$A,' DB alimenti principale'!$B:$B,"not found",0))</f>
        <v>182.25</v>
      </c>
      <c r="BJ84" s="94">
        <f>BH84*(_xlfn.XLOOKUP(BG84,' DB alimenti principale'!$A:$A,' DB alimenti principale'!$D:$D,"not found",0))</f>
        <v>5.625</v>
      </c>
      <c r="BK84" s="95"/>
      <c r="BL84" s="94">
        <f>BH84*(_xlfn.XLOOKUP(BG84,' DB alimenti principale'!$A:$A,' DB alimenti principale'!$F:$F,"not found",0))</f>
        <v>40.349999999999994</v>
      </c>
      <c r="BM84" s="97"/>
      <c r="BN84" s="94">
        <f>BH84*(_xlfn.XLOOKUP(BG84,' DB alimenti principale'!$A:$A,' DB alimenti principale'!$E:$E,"not found",0))</f>
        <v>0.97500000000000009</v>
      </c>
      <c r="BO84" s="127"/>
      <c r="BP84" s="132"/>
      <c r="BS84" s="133"/>
      <c r="BU84" s="67" t="s">
        <v>1278</v>
      </c>
      <c r="BV84" s="64">
        <v>0.75</v>
      </c>
      <c r="BW84" s="94">
        <f>BV84*(_xlfn.XLOOKUP(BU84,' DB alimenti principale'!$A:$A,' DB alimenti principale'!$B:$B,"not found",0))</f>
        <v>182.25</v>
      </c>
      <c r="BX84" s="94">
        <f>BV84*(_xlfn.XLOOKUP(BU84,' DB alimenti principale'!$A:$A,' DB alimenti principale'!$D:$D,"not found",0))</f>
        <v>5.625</v>
      </c>
      <c r="BY84" s="95"/>
      <c r="BZ84" s="94">
        <f>BV84*(_xlfn.XLOOKUP(BU84,' DB alimenti principale'!$A:$A,' DB alimenti principale'!$F:$F,"not found",0))</f>
        <v>40.349999999999994</v>
      </c>
      <c r="CA84" s="97"/>
      <c r="CB84" s="94">
        <f>BV84*(_xlfn.XLOOKUP(BU84,' DB alimenti principale'!$A:$A,' DB alimenti principale'!$E:$E,"not found",0))</f>
        <v>0.97500000000000009</v>
      </c>
      <c r="CC84" s="127"/>
      <c r="CD84" s="132"/>
      <c r="CG84" s="133"/>
      <c r="CI84" s="67" t="s">
        <v>1278</v>
      </c>
      <c r="CJ84" s="64">
        <v>0.75</v>
      </c>
      <c r="CK84" s="94">
        <f>CJ84*(_xlfn.XLOOKUP(CI84,' DB alimenti principale'!$A:$A,' DB alimenti principale'!$B:$B,"not found",0))</f>
        <v>182.25</v>
      </c>
      <c r="CL84" s="94">
        <f>CJ84*(_xlfn.XLOOKUP(CI84,' DB alimenti principale'!$A:$A,' DB alimenti principale'!$D:$D,"not found",0))</f>
        <v>5.625</v>
      </c>
      <c r="CM84" s="95"/>
      <c r="CN84" s="94">
        <f>CJ84*(_xlfn.XLOOKUP(CI84,' DB alimenti principale'!$A:$A,' DB alimenti principale'!$F:$F,"not found",0))</f>
        <v>40.349999999999994</v>
      </c>
      <c r="CO84" s="97"/>
      <c r="CP84" s="94">
        <f>CJ84*(_xlfn.XLOOKUP(CI84,' DB alimenti principale'!$A:$A,' DB alimenti principale'!$E:$E,"not found",0))</f>
        <v>0.97500000000000009</v>
      </c>
      <c r="CQ84" s="127"/>
      <c r="CR84" s="132"/>
      <c r="CU84" s="133"/>
    </row>
    <row r="85" spans="3:99" x14ac:dyDescent="0.25">
      <c r="C85" s="67" t="s">
        <v>1536</v>
      </c>
      <c r="D85" s="64">
        <v>2.5</v>
      </c>
      <c r="E85" s="94">
        <f>D85*(_xlfn.XLOOKUP(C85,' DB alimenti principale'!A:A,' DB alimenti principale'!B:B,"not found",0))</f>
        <v>115</v>
      </c>
      <c r="F85" s="94">
        <f>D85*(_xlfn.XLOOKUP(C85,' DB alimenti principale'!A:A,' DB alimenti principale'!D:D,"not found",0))</f>
        <v>8.75</v>
      </c>
      <c r="G85" s="95"/>
      <c r="H85" s="94">
        <f>D85*(_xlfn.XLOOKUP(C85,' DB alimenti principale'!A:A,' DB alimenti principale'!F:F,"not found",0))</f>
        <v>12.5</v>
      </c>
      <c r="I85" s="97"/>
      <c r="J85" s="94">
        <f>D85*(_xlfn.XLOOKUP(C85,' DB alimenti principale'!A:A,' DB alimenti principale'!E:E,"not found",0))</f>
        <v>3.75</v>
      </c>
      <c r="K85" s="127"/>
      <c r="L85" s="132"/>
      <c r="O85" s="133"/>
      <c r="Q85" s="67" t="s">
        <v>1536</v>
      </c>
      <c r="R85" s="64">
        <v>2.5</v>
      </c>
      <c r="S85" s="94">
        <f>R85*(_xlfn.XLOOKUP(Q85,' DB alimenti principale'!$A:$A,' DB alimenti principale'!$B:$B,"not found",0))</f>
        <v>115</v>
      </c>
      <c r="T85" s="94">
        <f>R85*(_xlfn.XLOOKUP(Q85,' DB alimenti principale'!$A:$A,' DB alimenti principale'!$D:$D,"not found",0))</f>
        <v>8.75</v>
      </c>
      <c r="U85" s="95"/>
      <c r="V85" s="94">
        <f>R85*(_xlfn.XLOOKUP(Q85,' DB alimenti principale'!$A:$A,' DB alimenti principale'!$F:$F,"not found",0))</f>
        <v>12.5</v>
      </c>
      <c r="W85" s="97"/>
      <c r="X85" s="94">
        <f>R85*(_xlfn.XLOOKUP(Q85,' DB alimenti principale'!$A:$A,' DB alimenti principale'!$E:$E,"not found",0))</f>
        <v>3.75</v>
      </c>
      <c r="Y85" s="127"/>
      <c r="Z85" s="132"/>
      <c r="AC85" s="133"/>
      <c r="AE85" s="67" t="s">
        <v>1536</v>
      </c>
      <c r="AF85" s="64">
        <v>2.5</v>
      </c>
      <c r="AG85" s="94">
        <f>AF85*(_xlfn.XLOOKUP(AE85,' DB alimenti principale'!$A:$A,' DB alimenti principale'!$B:$B,"not found",0))</f>
        <v>115</v>
      </c>
      <c r="AH85" s="94">
        <f>AF85*(_xlfn.XLOOKUP(AE85,' DB alimenti principale'!$A:$A,' DB alimenti principale'!$D:$D,"not found",0))</f>
        <v>8.75</v>
      </c>
      <c r="AI85" s="95"/>
      <c r="AJ85" s="94">
        <f>AF85*(_xlfn.XLOOKUP(AE85,' DB alimenti principale'!$A:$A,' DB alimenti principale'!$F:$F,"not found",0))</f>
        <v>12.5</v>
      </c>
      <c r="AK85" s="97"/>
      <c r="AL85" s="94">
        <f>AF85*(_xlfn.XLOOKUP(AE85,' DB alimenti principale'!$A:$A,' DB alimenti principale'!$E:$E,"not found",0))</f>
        <v>3.75</v>
      </c>
      <c r="AM85" s="127"/>
      <c r="AN85" s="132"/>
      <c r="AQ85" s="133"/>
      <c r="AS85" s="67" t="s">
        <v>1536</v>
      </c>
      <c r="AT85" s="64">
        <v>2.5</v>
      </c>
      <c r="AU85" s="94">
        <f>AT85*(_xlfn.XLOOKUP(AS85,' DB alimenti principale'!$A:$A,' DB alimenti principale'!$B:$B,"not found",0))</f>
        <v>115</v>
      </c>
      <c r="AV85" s="94">
        <f>AT85*(_xlfn.XLOOKUP(AS85,' DB alimenti principale'!$A:$A,' DB alimenti principale'!$D:$D,"not found",0))</f>
        <v>8.75</v>
      </c>
      <c r="AW85" s="95"/>
      <c r="AX85" s="94">
        <f>AT85*(_xlfn.XLOOKUP(AS85,' DB alimenti principale'!$A:$A,' DB alimenti principale'!$F:$F,"not found",0))</f>
        <v>12.5</v>
      </c>
      <c r="AY85" s="97"/>
      <c r="AZ85" s="94">
        <f>AT85*(_xlfn.XLOOKUP(AS85,' DB alimenti principale'!$A:$A,' DB alimenti principale'!$E:$E,"not found",0))</f>
        <v>3.75</v>
      </c>
      <c r="BA85" s="127"/>
      <c r="BB85" s="132"/>
      <c r="BE85" s="133"/>
      <c r="BG85" s="67" t="s">
        <v>1536</v>
      </c>
      <c r="BH85" s="64">
        <v>2.5</v>
      </c>
      <c r="BI85" s="94">
        <f>BH85*(_xlfn.XLOOKUP(BG85,' DB alimenti principale'!$A:$A,' DB alimenti principale'!$B:$B,"not found",0))</f>
        <v>115</v>
      </c>
      <c r="BJ85" s="94">
        <f>BH85*(_xlfn.XLOOKUP(BG85,' DB alimenti principale'!$A:$A,' DB alimenti principale'!$D:$D,"not found",0))</f>
        <v>8.75</v>
      </c>
      <c r="BK85" s="95"/>
      <c r="BL85" s="94">
        <f>BH85*(_xlfn.XLOOKUP(BG85,' DB alimenti principale'!$A:$A,' DB alimenti principale'!$F:$F,"not found",0))</f>
        <v>12.5</v>
      </c>
      <c r="BM85" s="97"/>
      <c r="BN85" s="94">
        <f>BH85*(_xlfn.XLOOKUP(BG85,' DB alimenti principale'!$A:$A,' DB alimenti principale'!$E:$E,"not found",0))</f>
        <v>3.75</v>
      </c>
      <c r="BO85" s="127"/>
      <c r="BP85" s="132"/>
      <c r="BS85" s="133"/>
      <c r="BU85" s="67" t="s">
        <v>1536</v>
      </c>
      <c r="BV85" s="64">
        <v>2.5</v>
      </c>
      <c r="BW85" s="94">
        <f>BV85*(_xlfn.XLOOKUP(BU85,' DB alimenti principale'!$A:$A,' DB alimenti principale'!$B:$B,"not found",0))</f>
        <v>115</v>
      </c>
      <c r="BX85" s="94">
        <f>BV85*(_xlfn.XLOOKUP(BU85,' DB alimenti principale'!$A:$A,' DB alimenti principale'!$D:$D,"not found",0))</f>
        <v>8.75</v>
      </c>
      <c r="BY85" s="95"/>
      <c r="BZ85" s="94">
        <f>BV85*(_xlfn.XLOOKUP(BU85,' DB alimenti principale'!$A:$A,' DB alimenti principale'!$F:$F,"not found",0))</f>
        <v>12.5</v>
      </c>
      <c r="CA85" s="97"/>
      <c r="CB85" s="94">
        <f>BV85*(_xlfn.XLOOKUP(BU85,' DB alimenti principale'!$A:$A,' DB alimenti principale'!$E:$E,"not found",0))</f>
        <v>3.75</v>
      </c>
      <c r="CC85" s="127"/>
      <c r="CD85" s="132"/>
      <c r="CG85" s="133"/>
      <c r="CI85" s="67" t="s">
        <v>1536</v>
      </c>
      <c r="CJ85" s="64">
        <v>2.5</v>
      </c>
      <c r="CK85" s="94">
        <f>CJ85*(_xlfn.XLOOKUP(CI85,' DB alimenti principale'!$A:$A,' DB alimenti principale'!$B:$B,"not found",0))</f>
        <v>115</v>
      </c>
      <c r="CL85" s="94">
        <f>CJ85*(_xlfn.XLOOKUP(CI85,' DB alimenti principale'!$A:$A,' DB alimenti principale'!$D:$D,"not found",0))</f>
        <v>8.75</v>
      </c>
      <c r="CM85" s="95"/>
      <c r="CN85" s="94">
        <f>CJ85*(_xlfn.XLOOKUP(CI85,' DB alimenti principale'!$A:$A,' DB alimenti principale'!$F:$F,"not found",0))</f>
        <v>12.5</v>
      </c>
      <c r="CO85" s="97"/>
      <c r="CP85" s="94">
        <f>CJ85*(_xlfn.XLOOKUP(CI85,' DB alimenti principale'!$A:$A,' DB alimenti principale'!$E:$E,"not found",0))</f>
        <v>3.75</v>
      </c>
      <c r="CQ85" s="127"/>
      <c r="CR85" s="132"/>
      <c r="CU85" s="133"/>
    </row>
    <row r="86" spans="3:99" x14ac:dyDescent="0.25">
      <c r="C86" s="67" t="s">
        <v>1144</v>
      </c>
      <c r="D86" s="64">
        <v>1.8</v>
      </c>
      <c r="E86" s="94">
        <f>D86*(_xlfn.XLOOKUP(C86,' DB alimenti principale'!A:A,' DB alimenti principale'!B:B,"not found",0))</f>
        <v>117</v>
      </c>
      <c r="F86" s="94">
        <f>D86*(_xlfn.XLOOKUP(C86,' DB alimenti principale'!A:A,' DB alimenti principale'!D:D,"not found",0))</f>
        <v>2.16</v>
      </c>
      <c r="G86" s="95"/>
      <c r="H86" s="94">
        <f>D86*(_xlfn.XLOOKUP(C86,' DB alimenti principale'!A:A,' DB alimenti principale'!F:F,"not found",0))</f>
        <v>27.720000000000002</v>
      </c>
      <c r="I86" s="97"/>
      <c r="J86" s="94">
        <f>D86*(_xlfn.XLOOKUP(C86,' DB alimenti principale'!A:A,' DB alimenti principale'!E:E,"not found",0))</f>
        <v>0.54</v>
      </c>
      <c r="K86" s="127"/>
      <c r="L86" s="132"/>
      <c r="O86" s="133"/>
      <c r="Q86" s="67" t="s">
        <v>1144</v>
      </c>
      <c r="R86" s="64">
        <v>1.8</v>
      </c>
      <c r="S86" s="94">
        <f>R86*(_xlfn.XLOOKUP(Q86,' DB alimenti principale'!$A:$A,' DB alimenti principale'!$B:$B,"not found",0))</f>
        <v>117</v>
      </c>
      <c r="T86" s="94">
        <f>R86*(_xlfn.XLOOKUP(Q86,' DB alimenti principale'!$A:$A,' DB alimenti principale'!$D:$D,"not found",0))</f>
        <v>2.16</v>
      </c>
      <c r="U86" s="95"/>
      <c r="V86" s="94">
        <f>R86*(_xlfn.XLOOKUP(Q86,' DB alimenti principale'!$A:$A,' DB alimenti principale'!$F:$F,"not found",0))</f>
        <v>27.720000000000002</v>
      </c>
      <c r="W86" s="97"/>
      <c r="X86" s="94">
        <f>R86*(_xlfn.XLOOKUP(Q86,' DB alimenti principale'!$A:$A,' DB alimenti principale'!$E:$E,"not found",0))</f>
        <v>0.54</v>
      </c>
      <c r="Y86" s="127"/>
      <c r="Z86" s="132"/>
      <c r="AC86" s="133"/>
      <c r="AE86" s="67" t="s">
        <v>1144</v>
      </c>
      <c r="AF86" s="64">
        <v>1.8</v>
      </c>
      <c r="AG86" s="94">
        <f>AF86*(_xlfn.XLOOKUP(AE86,' DB alimenti principale'!$A:$A,' DB alimenti principale'!$B:$B,"not found",0))</f>
        <v>117</v>
      </c>
      <c r="AH86" s="94">
        <f>AF86*(_xlfn.XLOOKUP(AE86,' DB alimenti principale'!$A:$A,' DB alimenti principale'!$D:$D,"not found",0))</f>
        <v>2.16</v>
      </c>
      <c r="AI86" s="95"/>
      <c r="AJ86" s="94">
        <f>AF86*(_xlfn.XLOOKUP(AE86,' DB alimenti principale'!$A:$A,' DB alimenti principale'!$F:$F,"not found",0))</f>
        <v>27.720000000000002</v>
      </c>
      <c r="AK86" s="97"/>
      <c r="AL86" s="94">
        <f>AF86*(_xlfn.XLOOKUP(AE86,' DB alimenti principale'!$A:$A,' DB alimenti principale'!$E:$E,"not found",0))</f>
        <v>0.54</v>
      </c>
      <c r="AM86" s="127"/>
      <c r="AN86" s="132"/>
      <c r="AQ86" s="133"/>
      <c r="AS86" s="67" t="s">
        <v>1144</v>
      </c>
      <c r="AT86" s="64">
        <v>1.8</v>
      </c>
      <c r="AU86" s="94">
        <f>AT86*(_xlfn.XLOOKUP(AS86,' DB alimenti principale'!$A:$A,' DB alimenti principale'!$B:$B,"not found",0))</f>
        <v>117</v>
      </c>
      <c r="AV86" s="94">
        <f>AT86*(_xlfn.XLOOKUP(AS86,' DB alimenti principale'!$A:$A,' DB alimenti principale'!$D:$D,"not found",0))</f>
        <v>2.16</v>
      </c>
      <c r="AW86" s="95"/>
      <c r="AX86" s="94">
        <f>AT86*(_xlfn.XLOOKUP(AS86,' DB alimenti principale'!$A:$A,' DB alimenti principale'!$F:$F,"not found",0))</f>
        <v>27.720000000000002</v>
      </c>
      <c r="AY86" s="97"/>
      <c r="AZ86" s="94">
        <f>AT86*(_xlfn.XLOOKUP(AS86,' DB alimenti principale'!$A:$A,' DB alimenti principale'!$E:$E,"not found",0))</f>
        <v>0.54</v>
      </c>
      <c r="BA86" s="127"/>
      <c r="BB86" s="132"/>
      <c r="BE86" s="133"/>
      <c r="BG86" s="67" t="s">
        <v>1144</v>
      </c>
      <c r="BH86" s="64">
        <v>1.8</v>
      </c>
      <c r="BI86" s="94">
        <f>BH86*(_xlfn.XLOOKUP(BG86,' DB alimenti principale'!$A:$A,' DB alimenti principale'!$B:$B,"not found",0))</f>
        <v>117</v>
      </c>
      <c r="BJ86" s="94">
        <f>BH86*(_xlfn.XLOOKUP(BG86,' DB alimenti principale'!$A:$A,' DB alimenti principale'!$D:$D,"not found",0))</f>
        <v>2.16</v>
      </c>
      <c r="BK86" s="95"/>
      <c r="BL86" s="94">
        <f>BH86*(_xlfn.XLOOKUP(BG86,' DB alimenti principale'!$A:$A,' DB alimenti principale'!$F:$F,"not found",0))</f>
        <v>27.720000000000002</v>
      </c>
      <c r="BM86" s="97"/>
      <c r="BN86" s="94">
        <f>BH86*(_xlfn.XLOOKUP(BG86,' DB alimenti principale'!$A:$A,' DB alimenti principale'!$E:$E,"not found",0))</f>
        <v>0.54</v>
      </c>
      <c r="BO86" s="127"/>
      <c r="BP86" s="132"/>
      <c r="BS86" s="133"/>
      <c r="BU86" s="67" t="s">
        <v>1144</v>
      </c>
      <c r="BV86" s="64">
        <v>1.8</v>
      </c>
      <c r="BW86" s="94">
        <f>BV86*(_xlfn.XLOOKUP(BU86,' DB alimenti principale'!$A:$A,' DB alimenti principale'!$B:$B,"not found",0))</f>
        <v>117</v>
      </c>
      <c r="BX86" s="94">
        <f>BV86*(_xlfn.XLOOKUP(BU86,' DB alimenti principale'!$A:$A,' DB alimenti principale'!$D:$D,"not found",0))</f>
        <v>2.16</v>
      </c>
      <c r="BY86" s="95"/>
      <c r="BZ86" s="94">
        <f>BV86*(_xlfn.XLOOKUP(BU86,' DB alimenti principale'!$A:$A,' DB alimenti principale'!$F:$F,"not found",0))</f>
        <v>27.720000000000002</v>
      </c>
      <c r="CA86" s="97"/>
      <c r="CB86" s="94">
        <f>BV86*(_xlfn.XLOOKUP(BU86,' DB alimenti principale'!$A:$A,' DB alimenti principale'!$E:$E,"not found",0))</f>
        <v>0.54</v>
      </c>
      <c r="CC86" s="127"/>
      <c r="CD86" s="132"/>
      <c r="CG86" s="133"/>
      <c r="CI86" s="67" t="s">
        <v>1144</v>
      </c>
      <c r="CJ86" s="64">
        <v>1.8</v>
      </c>
      <c r="CK86" s="94">
        <f>CJ86*(_xlfn.XLOOKUP(CI86,' DB alimenti principale'!$A:$A,' DB alimenti principale'!$B:$B,"not found",0))</f>
        <v>117</v>
      </c>
      <c r="CL86" s="94">
        <f>CJ86*(_xlfn.XLOOKUP(CI86,' DB alimenti principale'!$A:$A,' DB alimenti principale'!$D:$D,"not found",0))</f>
        <v>2.16</v>
      </c>
      <c r="CM86" s="95"/>
      <c r="CN86" s="94">
        <f>CJ86*(_xlfn.XLOOKUP(CI86,' DB alimenti principale'!$A:$A,' DB alimenti principale'!$F:$F,"not found",0))</f>
        <v>27.720000000000002</v>
      </c>
      <c r="CO86" s="97"/>
      <c r="CP86" s="94">
        <f>CJ86*(_xlfn.XLOOKUP(CI86,' DB alimenti principale'!$A:$A,' DB alimenti principale'!$E:$E,"not found",0))</f>
        <v>0.54</v>
      </c>
      <c r="CQ86" s="127"/>
      <c r="CR86" s="132"/>
      <c r="CU86" s="133"/>
    </row>
    <row r="87" spans="3:99" x14ac:dyDescent="0.25">
      <c r="C87" s="177" t="s">
        <v>1766</v>
      </c>
      <c r="D87" s="4">
        <v>0.3</v>
      </c>
      <c r="E87" s="94">
        <f>D87*(_xlfn.XLOOKUP(C87,' DB alimenti principale'!A:A,' DB alimenti principale'!B:B,"not found",0))</f>
        <v>60</v>
      </c>
      <c r="F87" s="94">
        <f>D87*(_xlfn.XLOOKUP(C87,' DB alimenti principale'!A:A,' DB alimenti principale'!D:D,"not found",0))</f>
        <v>0</v>
      </c>
      <c r="G87" s="95"/>
      <c r="H87" s="94">
        <f>D87*(_xlfn.XLOOKUP(C87,' DB alimenti principale'!A:A,' DB alimenti principale'!F:F,"not found",0))</f>
        <v>30</v>
      </c>
      <c r="I87" s="97"/>
      <c r="J87" s="94">
        <f>D87*(_xlfn.XLOOKUP(C87,' DB alimenti principale'!A:A,' DB alimenti principale'!E:E,"not found",0))</f>
        <v>0</v>
      </c>
      <c r="K87" s="127"/>
      <c r="L87" s="132"/>
      <c r="O87" s="133"/>
      <c r="Q87" s="67" t="s">
        <v>893</v>
      </c>
      <c r="R87" s="64"/>
      <c r="S87" s="94">
        <f>R87*(_xlfn.XLOOKUP(Q87,' DB alimenti principale'!$A:$A,' DB alimenti principale'!$B:$B,"not found",0))</f>
        <v>0</v>
      </c>
      <c r="T87" s="94">
        <f>R87*(_xlfn.XLOOKUP(Q87,' DB alimenti principale'!$A:$A,' DB alimenti principale'!$D:$D,"not found",0))</f>
        <v>0</v>
      </c>
      <c r="U87" s="95"/>
      <c r="V87" s="94">
        <f>R87*(_xlfn.XLOOKUP(Q87,' DB alimenti principale'!$A:$A,' DB alimenti principale'!$F:$F,"not found",0))</f>
        <v>0</v>
      </c>
      <c r="W87" s="97"/>
      <c r="X87" s="94">
        <f>R87*(_xlfn.XLOOKUP(Q87,' DB alimenti principale'!$A:$A,' DB alimenti principale'!$E:$E,"not found",0))</f>
        <v>0</v>
      </c>
      <c r="Y87" s="127"/>
      <c r="Z87" s="132"/>
      <c r="AC87" s="133"/>
      <c r="AE87" s="67" t="s">
        <v>1584</v>
      </c>
      <c r="AF87" s="64">
        <v>0.1</v>
      </c>
      <c r="AG87" s="94">
        <f>AF87*(_xlfn.XLOOKUP(AE87,' DB alimenti principale'!$A:$A,' DB alimenti principale'!$B:$B,"not found",0))</f>
        <v>56.5</v>
      </c>
      <c r="AH87" s="94">
        <f>AF87*(_xlfn.XLOOKUP(AE87,' DB alimenti principale'!$A:$A,' DB alimenti principale'!$D:$D,"not found",0))</f>
        <v>0.84000000000000008</v>
      </c>
      <c r="AI87" s="95"/>
      <c r="AJ87" s="94">
        <f>AF87*(_xlfn.XLOOKUP(AE87,' DB alimenti principale'!$A:$A,' DB alimenti principale'!$F:$F,"not found",0))</f>
        <v>3.38</v>
      </c>
      <c r="AK87" s="97"/>
      <c r="AL87" s="94">
        <f>AF87*(_xlfn.XLOOKUP(AE87,' DB alimenti principale'!$A:$A,' DB alimenti principale'!$E:$E,"not found",0))</f>
        <v>4.1500000000000004</v>
      </c>
      <c r="AM87" s="127"/>
      <c r="AN87" s="132"/>
      <c r="AQ87" s="133"/>
      <c r="AS87" s="67" t="s">
        <v>893</v>
      </c>
      <c r="AT87" s="64"/>
      <c r="AU87" s="94">
        <f>AT87*(_xlfn.XLOOKUP(AS87,' DB alimenti principale'!$A:$A,' DB alimenti principale'!$B:$B,"not found",0))</f>
        <v>0</v>
      </c>
      <c r="AV87" s="94">
        <f>AT87*(_xlfn.XLOOKUP(AS87,' DB alimenti principale'!$A:$A,' DB alimenti principale'!$D:$D,"not found",0))</f>
        <v>0</v>
      </c>
      <c r="AW87" s="95"/>
      <c r="AX87" s="94">
        <f>AT87*(_xlfn.XLOOKUP(AS87,' DB alimenti principale'!$A:$A,' DB alimenti principale'!$F:$F,"not found",0))</f>
        <v>0</v>
      </c>
      <c r="AY87" s="97"/>
      <c r="AZ87" s="94">
        <f>AT87*(_xlfn.XLOOKUP(AS87,' DB alimenti principale'!$A:$A,' DB alimenti principale'!$E:$E,"not found",0))</f>
        <v>0</v>
      </c>
      <c r="BA87" s="127"/>
      <c r="BB87" s="132"/>
      <c r="BE87" s="133"/>
      <c r="BG87" s="67" t="s">
        <v>893</v>
      </c>
      <c r="BH87" s="64"/>
      <c r="BI87" s="94">
        <f>BH87*(_xlfn.XLOOKUP(BG87,' DB alimenti principale'!$A:$A,' DB alimenti principale'!$B:$B,"not found",0))</f>
        <v>0</v>
      </c>
      <c r="BJ87" s="94">
        <f>BH87*(_xlfn.XLOOKUP(BG87,' DB alimenti principale'!$A:$A,' DB alimenti principale'!$D:$D,"not found",0))</f>
        <v>0</v>
      </c>
      <c r="BK87" s="95"/>
      <c r="BL87" s="94">
        <f>BH87*(_xlfn.XLOOKUP(BG87,' DB alimenti principale'!$A:$A,' DB alimenti principale'!$F:$F,"not found",0))</f>
        <v>0</v>
      </c>
      <c r="BM87" s="97"/>
      <c r="BN87" s="94">
        <f>BH87*(_xlfn.XLOOKUP(BG87,' DB alimenti principale'!$A:$A,' DB alimenti principale'!$E:$E,"not found",0))</f>
        <v>0</v>
      </c>
      <c r="BO87" s="127"/>
      <c r="BP87" s="132"/>
      <c r="BS87" s="133"/>
      <c r="BU87" s="67" t="s">
        <v>893</v>
      </c>
      <c r="BV87" s="64"/>
      <c r="BW87" s="94">
        <f>BV87*(_xlfn.XLOOKUP(BU87,' DB alimenti principale'!$A:$A,' DB alimenti principale'!$B:$B,"not found",0))</f>
        <v>0</v>
      </c>
      <c r="BX87" s="94">
        <f>BV87*(_xlfn.XLOOKUP(BU87,' DB alimenti principale'!$A:$A,' DB alimenti principale'!$D:$D,"not found",0))</f>
        <v>0</v>
      </c>
      <c r="BY87" s="95"/>
      <c r="BZ87" s="94">
        <f>BV87*(_xlfn.XLOOKUP(BU87,' DB alimenti principale'!$A:$A,' DB alimenti principale'!$F:$F,"not found",0))</f>
        <v>0</v>
      </c>
      <c r="CA87" s="97"/>
      <c r="CB87" s="94">
        <f>BV87*(_xlfn.XLOOKUP(BU87,' DB alimenti principale'!$A:$A,' DB alimenti principale'!$E:$E,"not found",0))</f>
        <v>0</v>
      </c>
      <c r="CC87" s="127"/>
      <c r="CD87" s="132"/>
      <c r="CG87" s="133"/>
      <c r="CI87" s="67" t="s">
        <v>1584</v>
      </c>
      <c r="CJ87" s="64">
        <v>0.1</v>
      </c>
      <c r="CK87" s="94">
        <f>CJ87*(_xlfn.XLOOKUP(CI87,' DB alimenti principale'!$A:$A,' DB alimenti principale'!$B:$B,"not found",0))</f>
        <v>56.5</v>
      </c>
      <c r="CL87" s="94">
        <f>CJ87*(_xlfn.XLOOKUP(CI87,' DB alimenti principale'!$A:$A,' DB alimenti principale'!$D:$D,"not found",0))</f>
        <v>0.84000000000000008</v>
      </c>
      <c r="CM87" s="95"/>
      <c r="CN87" s="94">
        <f>CJ87*(_xlfn.XLOOKUP(CI87,' DB alimenti principale'!$A:$A,' DB alimenti principale'!$F:$F,"not found",0))</f>
        <v>3.38</v>
      </c>
      <c r="CO87" s="97"/>
      <c r="CP87" s="94">
        <f>CJ87*(_xlfn.XLOOKUP(CI87,' DB alimenti principale'!$A:$A,' DB alimenti principale'!$E:$E,"not found",0))</f>
        <v>4.1500000000000004</v>
      </c>
      <c r="CQ87" s="127"/>
      <c r="CR87" s="132"/>
      <c r="CU87" s="133"/>
    </row>
    <row r="88" spans="3:99" x14ac:dyDescent="0.25">
      <c r="C88" s="177" t="s">
        <v>894</v>
      </c>
      <c r="D88" s="4">
        <v>0</v>
      </c>
      <c r="E88" s="94">
        <f>D88*(_xlfn.XLOOKUP(C88,' DB alimenti principale'!A:A,' DB alimenti principale'!B:B,"not found",0))</f>
        <v>0</v>
      </c>
      <c r="F88" s="94">
        <f>D88*(_xlfn.XLOOKUP(C88,' DB alimenti principale'!A:A,' DB alimenti principale'!D:D,"not found",0))</f>
        <v>0</v>
      </c>
      <c r="G88" s="95"/>
      <c r="H88" s="94">
        <f>D88*(_xlfn.XLOOKUP(C88,' DB alimenti principale'!A:A,' DB alimenti principale'!F:F,"not found",0))</f>
        <v>0</v>
      </c>
      <c r="I88" s="97"/>
      <c r="J88" s="94">
        <f>D88*(_xlfn.XLOOKUP(C88,' DB alimenti principale'!A:A,' DB alimenti principale'!E:E,"not found",0))</f>
        <v>0</v>
      </c>
      <c r="K88" s="127"/>
      <c r="L88" s="132"/>
      <c r="O88" s="133"/>
      <c r="Q88" s="67" t="s">
        <v>893</v>
      </c>
      <c r="R88" s="64"/>
      <c r="S88" s="94">
        <f>R88*(_xlfn.XLOOKUP(Q88,' DB alimenti principale'!$A:$A,' DB alimenti principale'!$B:$B,"not found",0))</f>
        <v>0</v>
      </c>
      <c r="T88" s="94">
        <f>R88*(_xlfn.XLOOKUP(Q88,' DB alimenti principale'!$A:$A,' DB alimenti principale'!$D:$D,"not found",0))</f>
        <v>0</v>
      </c>
      <c r="U88" s="95"/>
      <c r="V88" s="94">
        <f>R88*(_xlfn.XLOOKUP(Q88,' DB alimenti principale'!$A:$A,' DB alimenti principale'!$F:$F,"not found",0))</f>
        <v>0</v>
      </c>
      <c r="W88" s="97"/>
      <c r="X88" s="94">
        <f>R88*(_xlfn.XLOOKUP(Q88,' DB alimenti principale'!$A:$A,' DB alimenti principale'!$E:$E,"not found",0))</f>
        <v>0</v>
      </c>
      <c r="Y88" s="127"/>
      <c r="Z88" s="132"/>
      <c r="AC88" s="133"/>
      <c r="AE88" s="67" t="s">
        <v>893</v>
      </c>
      <c r="AF88" s="64"/>
      <c r="AG88" s="94">
        <f>AF88*(_xlfn.XLOOKUP(AE88,' DB alimenti principale'!$A:$A,' DB alimenti principale'!$B:$B,"not found",0))</f>
        <v>0</v>
      </c>
      <c r="AH88" s="94">
        <f>AF88*(_xlfn.XLOOKUP(AE88,' DB alimenti principale'!$A:$A,' DB alimenti principale'!$D:$D,"not found",0))</f>
        <v>0</v>
      </c>
      <c r="AI88" s="95"/>
      <c r="AJ88" s="94">
        <f>AF88*(_xlfn.XLOOKUP(AE88,' DB alimenti principale'!$A:$A,' DB alimenti principale'!$F:$F,"not found",0))</f>
        <v>0</v>
      </c>
      <c r="AK88" s="97"/>
      <c r="AL88" s="94">
        <f>AF88*(_xlfn.XLOOKUP(AE88,' DB alimenti principale'!$A:$A,' DB alimenti principale'!$E:$E,"not found",0))</f>
        <v>0</v>
      </c>
      <c r="AM88" s="127"/>
      <c r="AN88" s="132"/>
      <c r="AQ88" s="133"/>
      <c r="AS88" s="67" t="s">
        <v>893</v>
      </c>
      <c r="AT88" s="64"/>
      <c r="AU88" s="94">
        <f>AT88*(_xlfn.XLOOKUP(AS88,' DB alimenti principale'!$A:$A,' DB alimenti principale'!$B:$B,"not found",0))</f>
        <v>0</v>
      </c>
      <c r="AV88" s="94">
        <f>AT88*(_xlfn.XLOOKUP(AS88,' DB alimenti principale'!$A:$A,' DB alimenti principale'!$D:$D,"not found",0))</f>
        <v>0</v>
      </c>
      <c r="AW88" s="95"/>
      <c r="AX88" s="94">
        <f>AT88*(_xlfn.XLOOKUP(AS88,' DB alimenti principale'!$A:$A,' DB alimenti principale'!$F:$F,"not found",0))</f>
        <v>0</v>
      </c>
      <c r="AY88" s="97"/>
      <c r="AZ88" s="94">
        <f>AT88*(_xlfn.XLOOKUP(AS88,' DB alimenti principale'!$A:$A,' DB alimenti principale'!$E:$E,"not found",0))</f>
        <v>0</v>
      </c>
      <c r="BA88" s="127"/>
      <c r="BB88" s="132"/>
      <c r="BE88" s="133"/>
      <c r="BG88" s="67" t="s">
        <v>893</v>
      </c>
      <c r="BH88" s="64"/>
      <c r="BI88" s="94">
        <f>BH88*(_xlfn.XLOOKUP(BG88,' DB alimenti principale'!$A:$A,' DB alimenti principale'!$B:$B,"not found",0))</f>
        <v>0</v>
      </c>
      <c r="BJ88" s="94">
        <f>BH88*(_xlfn.XLOOKUP(BG88,' DB alimenti principale'!$A:$A,' DB alimenti principale'!$D:$D,"not found",0))</f>
        <v>0</v>
      </c>
      <c r="BK88" s="95"/>
      <c r="BL88" s="94">
        <f>BH88*(_xlfn.XLOOKUP(BG88,' DB alimenti principale'!$A:$A,' DB alimenti principale'!$F:$F,"not found",0))</f>
        <v>0</v>
      </c>
      <c r="BM88" s="97"/>
      <c r="BN88" s="94">
        <f>BH88*(_xlfn.XLOOKUP(BG88,' DB alimenti principale'!$A:$A,' DB alimenti principale'!$E:$E,"not found",0))</f>
        <v>0</v>
      </c>
      <c r="BO88" s="127"/>
      <c r="BP88" s="132"/>
      <c r="BS88" s="133"/>
      <c r="BU88" s="67" t="s">
        <v>893</v>
      </c>
      <c r="BV88" s="64"/>
      <c r="BW88" s="94">
        <f>BV88*(_xlfn.XLOOKUP(BU88,' DB alimenti principale'!$A:$A,' DB alimenti principale'!$B:$B,"not found",0))</f>
        <v>0</v>
      </c>
      <c r="BX88" s="94">
        <f>BV88*(_xlfn.XLOOKUP(BU88,' DB alimenti principale'!$A:$A,' DB alimenti principale'!$D:$D,"not found",0))</f>
        <v>0</v>
      </c>
      <c r="BY88" s="95"/>
      <c r="BZ88" s="94">
        <f>BV88*(_xlfn.XLOOKUP(BU88,' DB alimenti principale'!$A:$A,' DB alimenti principale'!$F:$F,"not found",0))</f>
        <v>0</v>
      </c>
      <c r="CA88" s="97"/>
      <c r="CB88" s="94">
        <f>BV88*(_xlfn.XLOOKUP(BU88,' DB alimenti principale'!$A:$A,' DB alimenti principale'!$E:$E,"not found",0))</f>
        <v>0</v>
      </c>
      <c r="CC88" s="127"/>
      <c r="CD88" s="132"/>
      <c r="CG88" s="133"/>
      <c r="CI88" s="67" t="s">
        <v>893</v>
      </c>
      <c r="CJ88" s="64"/>
      <c r="CK88" s="94">
        <f>CJ88*(_xlfn.XLOOKUP(CI88,' DB alimenti principale'!$A:$A,' DB alimenti principale'!$B:$B,"not found",0))</f>
        <v>0</v>
      </c>
      <c r="CL88" s="94">
        <f>CJ88*(_xlfn.XLOOKUP(CI88,' DB alimenti principale'!$A:$A,' DB alimenti principale'!$D:$D,"not found",0))</f>
        <v>0</v>
      </c>
      <c r="CM88" s="95"/>
      <c r="CN88" s="94">
        <f>CJ88*(_xlfn.XLOOKUP(CI88,' DB alimenti principale'!$A:$A,' DB alimenti principale'!$F:$F,"not found",0))</f>
        <v>0</v>
      </c>
      <c r="CO88" s="97"/>
      <c r="CP88" s="94">
        <f>CJ88*(_xlfn.XLOOKUP(CI88,' DB alimenti principale'!$A:$A,' DB alimenti principale'!$E:$E,"not found",0))</f>
        <v>0</v>
      </c>
      <c r="CQ88" s="127"/>
      <c r="CR88" s="132"/>
      <c r="CU88" s="133"/>
    </row>
    <row r="89" spans="3:99" ht="16.5" thickBot="1" x14ac:dyDescent="0.3">
      <c r="C89" s="122" t="s">
        <v>891</v>
      </c>
      <c r="D89" s="123"/>
      <c r="E89" s="123">
        <f>SUM(E82:E88)</f>
        <v>971.05</v>
      </c>
      <c r="F89" s="123">
        <f>SUM(F82:F88)</f>
        <v>35.635000000000005</v>
      </c>
      <c r="G89" s="125">
        <f>F89/$F$91</f>
        <v>0.22964395037860483</v>
      </c>
      <c r="H89" s="123">
        <f>SUM(H82:H88)</f>
        <v>170.27</v>
      </c>
      <c r="I89" s="126">
        <f>H89/$H$91</f>
        <v>0.30048000564712524</v>
      </c>
      <c r="J89" s="123">
        <f>SUM(J82:J88)</f>
        <v>22.065000000000001</v>
      </c>
      <c r="K89" s="128">
        <f>J89/$J$91</f>
        <v>0.30698276221879045</v>
      </c>
      <c r="L89" s="134"/>
      <c r="M89" s="135"/>
      <c r="N89" s="135"/>
      <c r="O89" s="136"/>
      <c r="Q89" s="122" t="s">
        <v>891</v>
      </c>
      <c r="R89" s="123"/>
      <c r="S89" s="123">
        <f>SUM(S82:S88)</f>
        <v>911.05</v>
      </c>
      <c r="T89" s="123">
        <f>SUM(T82:T88)</f>
        <v>35.635000000000005</v>
      </c>
      <c r="U89" s="125">
        <f>T89/$F$91</f>
        <v>0.22964395037860483</v>
      </c>
      <c r="V89" s="123">
        <f>SUM(V82:V88)</f>
        <v>140.27000000000001</v>
      </c>
      <c r="W89" s="126">
        <f>V89/$H$91</f>
        <v>0.24753820633183918</v>
      </c>
      <c r="X89" s="123">
        <f>SUM(X82:X88)</f>
        <v>22.065000000000001</v>
      </c>
      <c r="Y89" s="128">
        <f>X89/$J$91</f>
        <v>0.30698276221879045</v>
      </c>
      <c r="Z89" s="134"/>
      <c r="AA89" s="135"/>
      <c r="AB89" s="135"/>
      <c r="AC89" s="136"/>
      <c r="AE89" s="122" t="s">
        <v>891</v>
      </c>
      <c r="AF89" s="123"/>
      <c r="AG89" s="123">
        <f>SUM(AG82:AG88)</f>
        <v>781.55</v>
      </c>
      <c r="AH89" s="123">
        <f>SUM(AH82:AH88)</f>
        <v>29.725000000000001</v>
      </c>
      <c r="AI89" s="125">
        <f>AH89/$F$91</f>
        <v>0.19155791847913645</v>
      </c>
      <c r="AJ89" s="123">
        <f>SUM(AJ82:AJ88)</f>
        <v>114.29999999999998</v>
      </c>
      <c r="AK89" s="126">
        <f>AJ89/$H$91</f>
        <v>0.20170825539123985</v>
      </c>
      <c r="AL89" s="123">
        <f>SUM(AL82:AL88)</f>
        <v>22.714999999999996</v>
      </c>
      <c r="AM89" s="128">
        <f>AL89/$J$91</f>
        <v>0.31602598884204958</v>
      </c>
      <c r="AN89" s="134"/>
      <c r="AO89" s="135"/>
      <c r="AP89" s="135"/>
      <c r="AQ89" s="136"/>
      <c r="AS89" s="122" t="s">
        <v>891</v>
      </c>
      <c r="AT89" s="123"/>
      <c r="AU89" s="123">
        <f>SUM(AU82:AU88)</f>
        <v>911.05</v>
      </c>
      <c r="AV89" s="123">
        <f>SUM(AV82:AV88)</f>
        <v>35.635000000000005</v>
      </c>
      <c r="AW89" s="125">
        <f>AV89/$F$91</f>
        <v>0.22964395037860483</v>
      </c>
      <c r="AX89" s="123">
        <f>SUM(AX82:AX88)</f>
        <v>140.27000000000001</v>
      </c>
      <c r="AY89" s="126">
        <f>AX89/$H$91</f>
        <v>0.24753820633183918</v>
      </c>
      <c r="AZ89" s="123">
        <f>SUM(AZ82:AZ88)</f>
        <v>22.065000000000001</v>
      </c>
      <c r="BA89" s="128">
        <f>AZ89/$J$91</f>
        <v>0.30698276221879045</v>
      </c>
      <c r="BB89" s="134"/>
      <c r="BC89" s="135"/>
      <c r="BD89" s="135"/>
      <c r="BE89" s="136"/>
      <c r="BG89" s="122" t="s">
        <v>891</v>
      </c>
      <c r="BH89" s="123"/>
      <c r="BI89" s="123">
        <f>SUM(BI82:BI88)</f>
        <v>911.05</v>
      </c>
      <c r="BJ89" s="123">
        <f>SUM(BJ82:BJ88)</f>
        <v>35.635000000000005</v>
      </c>
      <c r="BK89" s="125">
        <f>BJ89/$F$91</f>
        <v>0.22964395037860483</v>
      </c>
      <c r="BL89" s="123">
        <f>SUM(BL82:BL88)</f>
        <v>140.27000000000001</v>
      </c>
      <c r="BM89" s="126">
        <f>BL89/$H$91</f>
        <v>0.24753820633183918</v>
      </c>
      <c r="BN89" s="123">
        <f>SUM(BN82:BN88)</f>
        <v>22.065000000000001</v>
      </c>
      <c r="BO89" s="128">
        <f>BN89/$J$91</f>
        <v>0.30698276221879045</v>
      </c>
      <c r="BP89" s="134"/>
      <c r="BQ89" s="135"/>
      <c r="BR89" s="135"/>
      <c r="BS89" s="136"/>
      <c r="BU89" s="122" t="s">
        <v>891</v>
      </c>
      <c r="BV89" s="123"/>
      <c r="BW89" s="123">
        <f>SUM(BW82:BW88)</f>
        <v>911.05</v>
      </c>
      <c r="BX89" s="123">
        <f>SUM(BX82:BX88)</f>
        <v>35.635000000000005</v>
      </c>
      <c r="BY89" s="125">
        <f>BX89/$F$91</f>
        <v>0.22964395037860483</v>
      </c>
      <c r="BZ89" s="123">
        <f>SUM(BZ82:BZ88)</f>
        <v>140.27000000000001</v>
      </c>
      <c r="CA89" s="126">
        <f>BZ89/$H$91</f>
        <v>0.24753820633183918</v>
      </c>
      <c r="CB89" s="123">
        <f>SUM(CB82:CB88)</f>
        <v>22.065000000000001</v>
      </c>
      <c r="CC89" s="128">
        <f>CB89/$J$91</f>
        <v>0.30698276221879045</v>
      </c>
      <c r="CD89" s="134"/>
      <c r="CE89" s="135"/>
      <c r="CF89" s="135"/>
      <c r="CG89" s="136"/>
      <c r="CI89" s="122" t="s">
        <v>891</v>
      </c>
      <c r="CJ89" s="123"/>
      <c r="CK89" s="123">
        <f>SUM(CK82:CK88)</f>
        <v>781.55</v>
      </c>
      <c r="CL89" s="123">
        <f>SUM(CL82:CL88)</f>
        <v>29.725000000000001</v>
      </c>
      <c r="CM89" s="125">
        <f>CL89/$F$91</f>
        <v>0.19155791847913645</v>
      </c>
      <c r="CN89" s="123">
        <f>SUM(CN82:CN88)</f>
        <v>114.29999999999998</v>
      </c>
      <c r="CO89" s="126">
        <f>CN89/$H$91</f>
        <v>0.20170825539123985</v>
      </c>
      <c r="CP89" s="123">
        <f>SUM(CP82:CP88)</f>
        <v>22.714999999999996</v>
      </c>
      <c r="CQ89" s="128">
        <f>CP89/$J$91</f>
        <v>0.31602598884204958</v>
      </c>
      <c r="CR89" s="134"/>
      <c r="CS89" s="135"/>
      <c r="CT89" s="135"/>
      <c r="CU89" s="136"/>
    </row>
    <row r="91" spans="3:99" x14ac:dyDescent="0.25">
      <c r="C91" s="116" t="s">
        <v>1738</v>
      </c>
      <c r="D91" s="124"/>
      <c r="E91" s="118">
        <f>SUM(E22,E36,E50,E64,E78,E89)</f>
        <v>3407.8200000000006</v>
      </c>
      <c r="F91" s="95">
        <f>SUM(F22,F36,F50,F64,F78,F89)</f>
        <v>155.17500000000001</v>
      </c>
      <c r="G91" s="116"/>
      <c r="H91" s="97">
        <f>SUM(H22,H36,H50,H64,H78,H89)</f>
        <v>566.66000000000008</v>
      </c>
      <c r="I91" s="116"/>
      <c r="J91" s="119">
        <f>SUM(J22,J36,J50,J64,J78,J89)</f>
        <v>71.876999999999995</v>
      </c>
      <c r="K91" s="116"/>
      <c r="Q91" s="116" t="s">
        <v>1738</v>
      </c>
      <c r="R91" s="124"/>
      <c r="S91" s="118">
        <f>SUM(S22,S36,S50,S64,S78,S89)</f>
        <v>3347.8200000000006</v>
      </c>
      <c r="T91" s="95">
        <f>SUM(T22,T36,T50,T64,T78,T89)</f>
        <v>155.17500000000001</v>
      </c>
      <c r="U91" s="116"/>
      <c r="V91" s="97">
        <f>SUM(V22,V36,V50,V64,V78,V89)</f>
        <v>536.66000000000008</v>
      </c>
      <c r="W91" s="116"/>
      <c r="X91" s="119">
        <f>SUM(X22,X36,X50,X64,X78,X89)</f>
        <v>71.876999999999995</v>
      </c>
      <c r="Y91" s="116"/>
      <c r="AE91" s="116" t="s">
        <v>1738</v>
      </c>
      <c r="AF91" s="124"/>
      <c r="AG91" s="118">
        <f>SUM(AG22,AG36,AG50,AG64,AG78,AG89)</f>
        <v>3020.0700000000006</v>
      </c>
      <c r="AH91" s="95">
        <f>SUM(AH22,AH36,AH50,AH64,AH78,AH89)</f>
        <v>133.82499999999999</v>
      </c>
      <c r="AI91" s="116"/>
      <c r="AJ91" s="97">
        <f>SUM(AJ22,AJ36,AJ50,AJ64,AJ78,AJ89)</f>
        <v>445.02</v>
      </c>
      <c r="AK91" s="116"/>
      <c r="AL91" s="119">
        <f>SUM(AL22,AL36,AL50,AL64,AL78,AL89)</f>
        <v>78.306999999999988</v>
      </c>
      <c r="AM91" s="116"/>
      <c r="AS91" s="116" t="s">
        <v>1738</v>
      </c>
      <c r="AT91" s="124"/>
      <c r="AU91" s="118">
        <f>SUM(AU22,AU36,AU50,AU64,AU78,AU89)</f>
        <v>3347.8200000000006</v>
      </c>
      <c r="AV91" s="95">
        <f>SUM(AV22,AV36,AV50,AV64,AV78,AV89)</f>
        <v>155.17500000000001</v>
      </c>
      <c r="AW91" s="116"/>
      <c r="AX91" s="97">
        <f>SUM(AX22,AX36,AX50,AX64,AX78,AX89)</f>
        <v>536.66000000000008</v>
      </c>
      <c r="AY91" s="116"/>
      <c r="AZ91" s="119">
        <f>SUM(AZ22,AZ36,AZ50,AZ64,AZ78,AZ89)</f>
        <v>71.876999999999995</v>
      </c>
      <c r="BA91" s="116"/>
      <c r="BG91" s="116" t="s">
        <v>1738</v>
      </c>
      <c r="BH91" s="124"/>
      <c r="BI91" s="118">
        <f>SUM(BI22,BI36,BI50,BI64,BI78,BI89)</f>
        <v>3347.8200000000006</v>
      </c>
      <c r="BJ91" s="95">
        <f>SUM(BJ22,BJ36,BJ50,BJ64,BJ78,BJ89)</f>
        <v>155.17500000000001</v>
      </c>
      <c r="BK91" s="116"/>
      <c r="BL91" s="97">
        <f>SUM(BL22,BL36,BL50,BL64,BL78,BL89)</f>
        <v>536.66000000000008</v>
      </c>
      <c r="BM91" s="116"/>
      <c r="BN91" s="119">
        <f>SUM(BN22,BN36,BN50,BN64,BN78,BN89)</f>
        <v>71.876999999999995</v>
      </c>
      <c r="BO91" s="116"/>
      <c r="BU91" s="116" t="s">
        <v>1738</v>
      </c>
      <c r="BV91" s="124"/>
      <c r="BW91" s="118">
        <f>SUM(BW22,BW36,BW50,BW64,BW78,BW89)</f>
        <v>3347.8200000000006</v>
      </c>
      <c r="BX91" s="95">
        <f>SUM(BX22,BX36,BX50,BX64,BX78,BX89)</f>
        <v>155.17500000000001</v>
      </c>
      <c r="BY91" s="116"/>
      <c r="BZ91" s="97">
        <f>SUM(BZ22,BZ36,BZ50,BZ64,BZ78,BZ89)</f>
        <v>536.66000000000008</v>
      </c>
      <c r="CA91" s="116"/>
      <c r="CB91" s="119">
        <f>SUM(CB22,CB36,CB50,CB64,CB78,CB89)</f>
        <v>71.876999999999995</v>
      </c>
      <c r="CC91" s="116"/>
      <c r="CI91" s="116" t="s">
        <v>1738</v>
      </c>
      <c r="CJ91" s="124"/>
      <c r="CK91" s="118">
        <f>SUM(CK22,CK36,CK50,CK64,CK78,CK89)</f>
        <v>3020.0700000000006</v>
      </c>
      <c r="CL91" s="95">
        <f>SUM(CL22,CL36,CL50,CL64,CL78,CL89)</f>
        <v>133.82499999999999</v>
      </c>
      <c r="CM91" s="116"/>
      <c r="CN91" s="97">
        <f>SUM(CN22,CN36,CN50,CN64,CN78,CN89)</f>
        <v>445.02</v>
      </c>
      <c r="CO91" s="116"/>
      <c r="CP91" s="119">
        <f>SUM(CP22,CP36,CP50,CP64,CP78,CP89)</f>
        <v>78.306999999999988</v>
      </c>
      <c r="CQ91" s="116"/>
    </row>
    <row r="151" spans="17:17" x14ac:dyDescent="0.25">
      <c r="Q151" s="1" t="s">
        <v>1739</v>
      </c>
    </row>
    <row r="152" spans="17:17" x14ac:dyDescent="0.25">
      <c r="Q152" s="1" t="s">
        <v>1740</v>
      </c>
    </row>
  </sheetData>
  <mergeCells count="93">
    <mergeCell ref="BU66:CC66"/>
    <mergeCell ref="BU79:CC79"/>
    <mergeCell ref="BU80:CC80"/>
    <mergeCell ref="CK8:CO8"/>
    <mergeCell ref="CI9:CQ9"/>
    <mergeCell ref="CI10:CQ10"/>
    <mergeCell ref="CI23:CQ23"/>
    <mergeCell ref="CI24:CQ24"/>
    <mergeCell ref="CI37:CQ37"/>
    <mergeCell ref="CI38:CQ38"/>
    <mergeCell ref="CI51:CQ51"/>
    <mergeCell ref="CI52:CQ52"/>
    <mergeCell ref="CI65:CQ65"/>
    <mergeCell ref="CI66:CQ66"/>
    <mergeCell ref="CI79:CQ79"/>
    <mergeCell ref="CI80:CQ80"/>
    <mergeCell ref="BU37:CC37"/>
    <mergeCell ref="BU38:CC38"/>
    <mergeCell ref="BU51:CC51"/>
    <mergeCell ref="BU52:CC52"/>
    <mergeCell ref="BU65:CC65"/>
    <mergeCell ref="BW8:CA8"/>
    <mergeCell ref="BU9:CC9"/>
    <mergeCell ref="BU10:CC10"/>
    <mergeCell ref="BU23:CC23"/>
    <mergeCell ref="BU24:CC24"/>
    <mergeCell ref="AS66:BA66"/>
    <mergeCell ref="AS79:BA79"/>
    <mergeCell ref="AS80:BA80"/>
    <mergeCell ref="BI8:BM8"/>
    <mergeCell ref="BG9:BO9"/>
    <mergeCell ref="BG10:BO10"/>
    <mergeCell ref="BG23:BO23"/>
    <mergeCell ref="BG24:BO24"/>
    <mergeCell ref="BG37:BO37"/>
    <mergeCell ref="BG38:BO38"/>
    <mergeCell ref="BG51:BO51"/>
    <mergeCell ref="BG52:BO52"/>
    <mergeCell ref="BG65:BO65"/>
    <mergeCell ref="BG66:BO66"/>
    <mergeCell ref="BG79:BO79"/>
    <mergeCell ref="BG80:BO80"/>
    <mergeCell ref="AS37:BA37"/>
    <mergeCell ref="AS38:BA38"/>
    <mergeCell ref="AS51:BA51"/>
    <mergeCell ref="AS52:BA52"/>
    <mergeCell ref="AS65:BA65"/>
    <mergeCell ref="AU8:AY8"/>
    <mergeCell ref="AS9:BA9"/>
    <mergeCell ref="AS10:BA10"/>
    <mergeCell ref="AS23:BA23"/>
    <mergeCell ref="AS24:BA24"/>
    <mergeCell ref="Q66:Y66"/>
    <mergeCell ref="Q79:Y79"/>
    <mergeCell ref="Q80:Y80"/>
    <mergeCell ref="AG8:AK8"/>
    <mergeCell ref="AE9:AM9"/>
    <mergeCell ref="AE10:AM10"/>
    <mergeCell ref="AE23:AM23"/>
    <mergeCell ref="AE24:AM24"/>
    <mergeCell ref="AE37:AM37"/>
    <mergeCell ref="AE38:AM38"/>
    <mergeCell ref="AE51:AM51"/>
    <mergeCell ref="AE52:AM52"/>
    <mergeCell ref="AE65:AM65"/>
    <mergeCell ref="AE66:AM66"/>
    <mergeCell ref="AE79:AM79"/>
    <mergeCell ref="AE80:AM80"/>
    <mergeCell ref="Q37:Y37"/>
    <mergeCell ref="Q38:Y38"/>
    <mergeCell ref="Q51:Y51"/>
    <mergeCell ref="Q52:Y52"/>
    <mergeCell ref="Q65:Y65"/>
    <mergeCell ref="S8:W8"/>
    <mergeCell ref="Q9:Y9"/>
    <mergeCell ref="Q10:Y10"/>
    <mergeCell ref="Q23:Y23"/>
    <mergeCell ref="Q24:Y24"/>
    <mergeCell ref="C80:K80"/>
    <mergeCell ref="C23:K23"/>
    <mergeCell ref="C37:K37"/>
    <mergeCell ref="C51:K51"/>
    <mergeCell ref="C65:K65"/>
    <mergeCell ref="E8:I8"/>
    <mergeCell ref="C79:K79"/>
    <mergeCell ref="B1:G3"/>
    <mergeCell ref="C9:K9"/>
    <mergeCell ref="C10:K10"/>
    <mergeCell ref="C24:K24"/>
    <mergeCell ref="C38:K38"/>
    <mergeCell ref="C52:K52"/>
    <mergeCell ref="C66:K66"/>
    <mergeCell ref="I3:J3"/>
  </mergeCells>
  <conditionalFormatting sqref="A1:XFD11 A12:AD13 AG12:CH13 CK12:XFD21 A14:B14 D14:P14 R14:AD14 AG14:AR14 AT14:BF14 BH14:BT14 BV14:CH14 A15:AD21 AG15:CH21 A22:XFD25 A26:AD35 AG26:CH35 CK26:XFD35 A36:XFD39 A40:AD49 AG40:CH49 CK40:XFD49 A50:XFD53 A54:AD63 AG54:CH63 CK54:XFD63 A64:XFD67 A68:AD77 AG68:CH77 CK68:XFD77 A78:XFD81 A82:AD84 AG82:CH84 CK82:XFD88 A85:B85 D85:P85 R85:AD85 AG85:AR85 AT85:BF85 BH85:BT85 BV85:CH85 A86:AD88 AG86:CH88 A89:XFD1048576">
    <cfRule type="containsText" dxfId="15" priority="5" operator="containsText" text="Corn starch">
      <formula>NOT(ISERROR(SEARCH("Corn starch",A1)))</formula>
    </cfRule>
    <cfRule type="containsText" dxfId="14" priority="6" operator="containsText" text="Proteine Whey">
      <formula>NOT(ISERROR(SEARCH("Proteine Whey",A1)))</formula>
    </cfRule>
  </conditionalFormatting>
  <conditionalFormatting sqref="AE17:AE21 AE30:AE35 AE44:AE49 AE58:AE63 AE72:AE77 AE88">
    <cfRule type="containsText" dxfId="13" priority="3" operator="containsText" text="Corn starch">
      <formula>NOT(ISERROR(SEARCH("Corn starch",AE17)))</formula>
    </cfRule>
    <cfRule type="containsText" dxfId="12" priority="4" operator="containsText" text="Proteine Whey">
      <formula>NOT(ISERROR(SEARCH("Proteine Whey",AE17)))</formula>
    </cfRule>
  </conditionalFormatting>
  <conditionalFormatting sqref="CI17:CI21 CI30:CI35 CI44:CI49 CI58:CI63 CI72:CI77 CI88">
    <cfRule type="containsText" dxfId="11" priority="1" operator="containsText" text="Corn starch">
      <formula>NOT(ISERROR(SEARCH("Corn starch",CI17)))</formula>
    </cfRule>
    <cfRule type="containsText" dxfId="10" priority="2" operator="containsText" text="Proteine Whey">
      <formula>NOT(ISERROR(SEARCH("Proteine Whey",CI17)))</formula>
    </cfRule>
  </conditionalFormatting>
  <dataValidations count="1">
    <dataValidation type="list" allowBlank="1" showInputMessage="1" showErrorMessage="1" sqref="E8 S8 AG8 AU8 BI8 BW8 CK8" xr:uid="{4FEA8B6D-6742-C944-BFE7-1C0191F1AAF2}">
      <formula1>$Q$151:$Q$152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leziona" prompt="Seleziona alimento" xr:uid="{29D81F09-CE24-6049-BB04-0AD89AF2CE10}">
          <x14:formula1>
            <xm:f>' DB alimenti principale'!$A$3:$A$635</xm:f>
          </x14:formula1>
          <xm:sqref>BU12:BU21 AE68:AE77 BG82:BG88 BU26:BU35 BG12:BG21 BG68:BG77 BU54:BU63 CI68:CI77 Q40:Q49 Q82:Q88 BU40:BU49 AS26:AS35 BG40:BG49 C82:C86 C12:C21 BU82:BU88 C40:C49 C26:C35 CI26:CI35 CI54:CI63 C68:C77 BU68:BU77 C54:C63 AE54:AE63 Q54:Q63 Q68:Q77 CI12:CI21 AS40:AS49 AE82:AE88 AE12:AE21 AS54:AS63 AS68:AS77 Q26:Q35 BG26:BG35 AS82:AS88 AS12:AS21 BG54:BG63 Q12:Q21 AE40:AE49 CI40:CI49 AE26:AE35 CI82:CI88</xm:sqref>
        </x14:dataValidation>
        <x14:dataValidation type="list" allowBlank="1" showInputMessage="1" showErrorMessage="1" xr:uid="{319664EB-4820-354A-B436-4D7DC7D3A53C}">
          <x14:formula1>
            <xm:f>' DB alimenti principale'!$A$253:$A$689</xm:f>
          </x14:formula1>
          <xm:sqref>C87:C88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1D9D-19CE-8347-A6E8-891949EB4203}">
  <sheetPr codeName="Foglio4">
    <tabColor rgb="FFFFFF00"/>
  </sheetPr>
  <dimension ref="A1:BI114"/>
  <sheetViews>
    <sheetView tabSelected="1" topLeftCell="B1" zoomScale="55" zoomScaleNormal="55" workbookViewId="0">
      <selection activeCell="F25" sqref="F25"/>
    </sheetView>
  </sheetViews>
  <sheetFormatPr defaultColWidth="10.875" defaultRowHeight="15.75" x14ac:dyDescent="0.25"/>
  <cols>
    <col min="1" max="3" width="10.875" style="2"/>
    <col min="4" max="4" width="13.375" style="3" customWidth="1"/>
    <col min="5" max="5" width="11.5" style="2" bestFit="1" customWidth="1"/>
    <col min="6" max="6" width="26.125" style="2" bestFit="1" customWidth="1"/>
    <col min="7" max="11" width="21.5" style="2" customWidth="1"/>
    <col min="12" max="12" width="37.125" style="14" customWidth="1"/>
    <col min="13" max="14" width="37.125" style="2" customWidth="1"/>
    <col min="15" max="15" width="21.125" style="2" bestFit="1" customWidth="1"/>
    <col min="16" max="16" width="10.5" style="2" bestFit="1" customWidth="1"/>
    <col min="17" max="17" width="14.375" style="2" bestFit="1" customWidth="1"/>
    <col min="18" max="18" width="19.625" style="2" bestFit="1" customWidth="1"/>
    <col min="19" max="19" width="22.375" style="2" bestFit="1" customWidth="1"/>
    <col min="20" max="20" width="20.625" style="2" bestFit="1" customWidth="1"/>
    <col min="21" max="16384" width="10.875" style="2"/>
  </cols>
  <sheetData>
    <row r="1" spans="1:61" ht="21" customHeight="1" x14ac:dyDescent="0.25">
      <c r="A1" s="705" t="s">
        <v>1668</v>
      </c>
      <c r="B1" s="705"/>
      <c r="D1" s="2"/>
      <c r="E1" s="298" t="s">
        <v>1662</v>
      </c>
      <c r="F1" s="298"/>
      <c r="G1" s="298"/>
      <c r="H1" s="298"/>
      <c r="I1" s="298"/>
      <c r="J1" s="298"/>
      <c r="K1" s="298"/>
    </row>
    <row r="2" spans="1:61" ht="21" x14ac:dyDescent="0.35">
      <c r="A2" s="705"/>
      <c r="B2" s="705"/>
      <c r="D2" s="49"/>
      <c r="E2" s="298"/>
      <c r="F2" s="298"/>
      <c r="G2" s="298"/>
      <c r="H2" s="298"/>
      <c r="I2" s="298"/>
      <c r="J2" s="298"/>
      <c r="K2" s="298"/>
    </row>
    <row r="3" spans="1:61" ht="21" customHeight="1" x14ac:dyDescent="0.35">
      <c r="A3" s="705"/>
      <c r="B3" s="705"/>
      <c r="D3" s="49"/>
      <c r="E3" s="298"/>
      <c r="F3" s="298"/>
      <c r="G3" s="298"/>
      <c r="H3" s="298"/>
      <c r="I3" s="298"/>
      <c r="J3" s="298"/>
      <c r="K3" s="298"/>
    </row>
    <row r="4" spans="1:61" x14ac:dyDescent="0.25">
      <c r="A4" s="705"/>
      <c r="B4" s="705"/>
      <c r="D4" s="3" t="s">
        <v>1666</v>
      </c>
    </row>
    <row r="5" spans="1:61" ht="21" x14ac:dyDescent="0.35">
      <c r="A5" s="705"/>
      <c r="B5" s="705"/>
      <c r="D5" s="62" t="s">
        <v>883</v>
      </c>
      <c r="E5" s="53" t="s">
        <v>908</v>
      </c>
      <c r="F5" s="54" t="s">
        <v>1682</v>
      </c>
      <c r="G5" s="54" t="s">
        <v>1663</v>
      </c>
      <c r="H5" s="54" t="s">
        <v>1680</v>
      </c>
      <c r="I5" s="54" t="s">
        <v>1664</v>
      </c>
      <c r="J5" s="54" t="s">
        <v>1681</v>
      </c>
      <c r="K5" s="54" t="s">
        <v>1665</v>
      </c>
    </row>
    <row r="6" spans="1:61" ht="26.1" customHeight="1" x14ac:dyDescent="0.35">
      <c r="D6" s="285">
        <v>3</v>
      </c>
      <c r="E6" s="84">
        <f>_xlfn.XLOOKUP(D6,$D$11:$D$54,$E$11:$E$54,"not found",0)</f>
        <v>85.15</v>
      </c>
      <c r="F6" s="84">
        <f>_xlfn.XLOOKUP(D6,$D$11:$D$54,$F$11:$F$54,"not found",0)</f>
        <v>68.55</v>
      </c>
      <c r="G6" s="85">
        <f>_xlfn.XLOOKUP(D6,$D$11:$D$54,$G$11:$G$54,"not found",0)</f>
        <v>0.89360540223135643</v>
      </c>
      <c r="H6" s="84">
        <f>_xlfn.XLOOKUP(D6,$D$11:$D$54,$J$11:$J$54,"not found",0)</f>
        <v>13.03</v>
      </c>
      <c r="I6" s="85">
        <f>_xlfn.XLOOKUP(D6,$D$11:$D$54,$K$11:$K$54,"not found",0)</f>
        <v>8.2831931884908977E-2</v>
      </c>
      <c r="J6" s="86">
        <f>_xlfn.XLOOKUP(D6,$D$11:$D$54,$H$11:$H$54,"not found",0)</f>
        <v>3.57</v>
      </c>
      <c r="K6" s="85">
        <f>_xlfn.XLOOKUP(D6,$D$11:$D$54,$I$11:$I$54,"not found",0)</f>
        <v>4.1926012918379323E-2</v>
      </c>
    </row>
    <row r="7" spans="1:61" ht="26.1" customHeight="1" x14ac:dyDescent="0.3">
      <c r="D7" s="59"/>
      <c r="E7" s="60"/>
      <c r="F7" s="61"/>
      <c r="G7" s="61"/>
      <c r="H7" s="61"/>
    </row>
    <row r="8" spans="1:61" ht="16.5" thickBot="1" x14ac:dyDescent="0.3"/>
    <row r="9" spans="1:61" ht="15.95" customHeight="1" thickBot="1" x14ac:dyDescent="0.35">
      <c r="D9" s="693" t="s">
        <v>1667</v>
      </c>
      <c r="E9" s="694"/>
      <c r="F9" s="694"/>
      <c r="G9" s="694"/>
      <c r="H9" s="694"/>
      <c r="I9" s="694"/>
      <c r="J9" s="694"/>
      <c r="K9" s="694"/>
      <c r="L9" s="694"/>
      <c r="M9" s="137"/>
      <c r="N9" s="138"/>
    </row>
    <row r="10" spans="1:61" ht="15.95" customHeight="1" x14ac:dyDescent="0.3">
      <c r="D10" s="151" t="s">
        <v>2489</v>
      </c>
      <c r="E10" s="152" t="s">
        <v>908</v>
      </c>
      <c r="F10" s="152" t="s">
        <v>1677</v>
      </c>
      <c r="G10" s="153" t="s">
        <v>2490</v>
      </c>
      <c r="H10" s="152" t="s">
        <v>1678</v>
      </c>
      <c r="I10" s="153" t="s">
        <v>2491</v>
      </c>
      <c r="J10" s="152" t="s">
        <v>1679</v>
      </c>
      <c r="K10" s="154" t="s">
        <v>2492</v>
      </c>
      <c r="L10" s="155" t="s">
        <v>2485</v>
      </c>
      <c r="M10" s="156" t="s">
        <v>2486</v>
      </c>
      <c r="N10" s="157" t="s">
        <v>2487</v>
      </c>
    </row>
    <row r="11" spans="1:61" ht="18.75" x14ac:dyDescent="0.3">
      <c r="D11" s="284">
        <v>1</v>
      </c>
      <c r="E11" s="58">
        <v>82.3</v>
      </c>
      <c r="F11" s="50">
        <v>66.75</v>
      </c>
      <c r="G11" s="55">
        <f>(F11/E11)*(1+0.11)</f>
        <v>0.90027339003645213</v>
      </c>
      <c r="H11" s="57">
        <v>3.53</v>
      </c>
      <c r="I11" s="55">
        <f>H11/E11</f>
        <v>4.289185905224787E-2</v>
      </c>
      <c r="J11" s="50">
        <v>12.02</v>
      </c>
      <c r="K11" s="56">
        <f>(J11/E11)*(1-0.4587)</f>
        <v>7.9057424058323209E-2</v>
      </c>
      <c r="L11" s="695"/>
      <c r="M11" s="696"/>
      <c r="N11" s="697"/>
    </row>
    <row r="12" spans="1:61" ht="18.75" x14ac:dyDescent="0.3">
      <c r="D12" s="284">
        <v>2</v>
      </c>
      <c r="E12" s="47">
        <v>83.75</v>
      </c>
      <c r="F12" s="50">
        <v>67.67</v>
      </c>
      <c r="G12" s="55">
        <f>(F12/E12)*(1+0.11)</f>
        <v>0.89688000000000012</v>
      </c>
      <c r="H12" s="50">
        <v>3.6</v>
      </c>
      <c r="I12" s="55">
        <f t="shared" ref="I12:I14" si="0">H12/E12</f>
        <v>4.2985074626865676E-2</v>
      </c>
      <c r="J12" s="50">
        <v>12.48</v>
      </c>
      <c r="K12" s="56">
        <f t="shared" ref="K12:K14" si="1">(J12/E12)*(1-0.4587)</f>
        <v>8.066177910447761E-2</v>
      </c>
      <c r="L12" s="698"/>
      <c r="M12" s="699"/>
      <c r="N12" s="700"/>
    </row>
    <row r="13" spans="1:61" ht="18.75" x14ac:dyDescent="0.3">
      <c r="D13" s="284">
        <v>3</v>
      </c>
      <c r="E13" s="52">
        <v>85.15</v>
      </c>
      <c r="F13" s="50">
        <v>68.55</v>
      </c>
      <c r="G13" s="55">
        <f t="shared" ref="G13:G15" si="2">(F13/E13)*(1+0.11)</f>
        <v>0.89360540223135643</v>
      </c>
      <c r="H13" s="50">
        <v>3.57</v>
      </c>
      <c r="I13" s="55">
        <f t="shared" si="0"/>
        <v>4.1926012918379323E-2</v>
      </c>
      <c r="J13" s="50">
        <v>13.03</v>
      </c>
      <c r="K13" s="56">
        <f t="shared" si="1"/>
        <v>8.2831931884908977E-2</v>
      </c>
      <c r="L13" s="698"/>
      <c r="M13" s="699"/>
      <c r="N13" s="700"/>
      <c r="AC13" s="692"/>
      <c r="AD13" s="692"/>
      <c r="AE13" s="692"/>
      <c r="AF13" s="692"/>
      <c r="AG13" s="692"/>
      <c r="AH13" s="692"/>
      <c r="BD13" s="691" t="s">
        <v>45</v>
      </c>
      <c r="BE13" s="691"/>
      <c r="BF13" s="691"/>
      <c r="BG13" s="691"/>
      <c r="BH13" s="691"/>
      <c r="BI13" s="691"/>
    </row>
    <row r="14" spans="1:61" ht="18.75" x14ac:dyDescent="0.3">
      <c r="D14" s="284">
        <v>4</v>
      </c>
      <c r="E14" s="47">
        <v>86.15</v>
      </c>
      <c r="F14" s="50">
        <v>69.180000000000007</v>
      </c>
      <c r="G14" s="55">
        <f t="shared" si="2"/>
        <v>0.89134997098084745</v>
      </c>
      <c r="H14" s="50">
        <v>3.6</v>
      </c>
      <c r="I14" s="55">
        <f t="shared" si="0"/>
        <v>4.1787579802669762E-2</v>
      </c>
      <c r="J14" s="50">
        <v>13.35</v>
      </c>
      <c r="K14" s="56">
        <f t="shared" si="1"/>
        <v>8.3881079512478224E-2</v>
      </c>
      <c r="L14" s="701"/>
      <c r="M14" s="702"/>
      <c r="N14" s="703"/>
    </row>
    <row r="15" spans="1:61" ht="18.75" x14ac:dyDescent="0.3">
      <c r="D15" s="284">
        <v>5</v>
      </c>
      <c r="E15" s="158">
        <v>85.05</v>
      </c>
      <c r="F15" s="159">
        <v>68.55</v>
      </c>
      <c r="G15" s="55">
        <f t="shared" si="2"/>
        <v>0.8946560846560847</v>
      </c>
      <c r="H15" s="50">
        <v>3.57</v>
      </c>
      <c r="I15" s="51">
        <f t="shared" ref="I15" si="3">H15/E15</f>
        <v>4.1975308641975309E-2</v>
      </c>
      <c r="J15" s="50">
        <v>12.93</v>
      </c>
      <c r="K15" s="56">
        <f t="shared" ref="K15" si="4">(J15/E15)*(1-0.4587)</f>
        <v>8.2292874779541447E-2</v>
      </c>
      <c r="L15" s="166">
        <f>(E15-E11)/E11</f>
        <v>3.3414337788578372E-2</v>
      </c>
      <c r="M15" s="167">
        <f>(F15-F11)/F11</f>
        <v>2.696629213483142E-2</v>
      </c>
      <c r="N15" s="168">
        <f>(J15-J11)/J11</f>
        <v>7.5707154742096522E-2</v>
      </c>
      <c r="BD15" s="692" t="s">
        <v>907</v>
      </c>
      <c r="BE15" s="692"/>
      <c r="BF15" s="692"/>
      <c r="BG15" s="692"/>
      <c r="BH15" s="692"/>
      <c r="BI15" s="692"/>
    </row>
    <row r="16" spans="1:61" ht="18.75" x14ac:dyDescent="0.3">
      <c r="D16" s="284">
        <v>6</v>
      </c>
      <c r="E16" s="47">
        <v>86.05</v>
      </c>
      <c r="F16" s="50">
        <v>69.099999999999994</v>
      </c>
      <c r="G16" s="51">
        <f t="shared" ref="G16:G54" si="5">F16/E16</f>
        <v>0.8030214991284137</v>
      </c>
      <c r="H16" s="50">
        <v>3.6</v>
      </c>
      <c r="I16" s="51">
        <f t="shared" ref="I16:I54" si="6">H16/E16</f>
        <v>4.1836141778036025E-2</v>
      </c>
      <c r="J16" s="50">
        <v>13.34</v>
      </c>
      <c r="K16" s="56">
        <f t="shared" ref="K16:K57" si="7">(J16/E16)*(1-0.4587)</f>
        <v>8.3915653689715278E-2</v>
      </c>
      <c r="L16" s="695"/>
      <c r="M16" s="696"/>
      <c r="N16" s="697"/>
      <c r="T16" s="704" t="str">
        <f>E6&amp;" kg"</f>
        <v>85,15 kg</v>
      </c>
    </row>
    <row r="17" spans="4:20" ht="18.75" x14ac:dyDescent="0.3">
      <c r="D17" s="284">
        <v>7</v>
      </c>
      <c r="E17" s="52"/>
      <c r="F17" s="50"/>
      <c r="G17" s="51" t="e">
        <f t="shared" si="5"/>
        <v>#DIV/0!</v>
      </c>
      <c r="H17" s="50"/>
      <c r="I17" s="51" t="e">
        <f t="shared" si="6"/>
        <v>#DIV/0!</v>
      </c>
      <c r="J17" s="50"/>
      <c r="K17" s="56" t="e">
        <f t="shared" si="7"/>
        <v>#DIV/0!</v>
      </c>
      <c r="L17" s="698"/>
      <c r="M17" s="699"/>
      <c r="N17" s="700"/>
      <c r="T17" s="704"/>
    </row>
    <row r="18" spans="4:20" ht="18.75" x14ac:dyDescent="0.3">
      <c r="D18" s="284">
        <v>8</v>
      </c>
      <c r="E18" s="47"/>
      <c r="F18" s="50"/>
      <c r="G18" s="51" t="e">
        <f t="shared" si="5"/>
        <v>#DIV/0!</v>
      </c>
      <c r="H18" s="50"/>
      <c r="I18" s="51" t="e">
        <f t="shared" si="6"/>
        <v>#DIV/0!</v>
      </c>
      <c r="J18" s="50"/>
      <c r="K18" s="56" t="e">
        <f t="shared" si="7"/>
        <v>#DIV/0!</v>
      </c>
      <c r="L18" s="701"/>
      <c r="M18" s="702"/>
      <c r="N18" s="703"/>
      <c r="T18" s="704"/>
    </row>
    <row r="19" spans="4:20" ht="18.75" x14ac:dyDescent="0.3">
      <c r="D19" s="284">
        <v>9</v>
      </c>
      <c r="E19" s="158"/>
      <c r="F19" s="159"/>
      <c r="G19" s="160" t="e">
        <f t="shared" si="5"/>
        <v>#DIV/0!</v>
      </c>
      <c r="H19" s="159"/>
      <c r="I19" s="160" t="e">
        <f t="shared" si="6"/>
        <v>#DIV/0!</v>
      </c>
      <c r="J19" s="159"/>
      <c r="K19" s="161" t="e">
        <f t="shared" si="7"/>
        <v>#DIV/0!</v>
      </c>
      <c r="L19" s="166">
        <f>(E19-E15)/E15</f>
        <v>-1</v>
      </c>
      <c r="M19" s="167">
        <f>(F19-F15)/F15</f>
        <v>-1</v>
      </c>
      <c r="N19" s="168">
        <f>(J15-J19)/J15</f>
        <v>1</v>
      </c>
      <c r="T19" s="704"/>
    </row>
    <row r="20" spans="4:20" ht="18.75" x14ac:dyDescent="0.3">
      <c r="D20" s="284">
        <v>10</v>
      </c>
      <c r="E20" s="47"/>
      <c r="F20" s="50"/>
      <c r="G20" s="51" t="e">
        <f t="shared" si="5"/>
        <v>#DIV/0!</v>
      </c>
      <c r="H20" s="50"/>
      <c r="I20" s="51" t="e">
        <f t="shared" si="6"/>
        <v>#DIV/0!</v>
      </c>
      <c r="J20" s="50"/>
      <c r="K20" s="56" t="e">
        <f t="shared" si="7"/>
        <v>#DIV/0!</v>
      </c>
      <c r="L20" s="695"/>
      <c r="M20" s="696"/>
      <c r="N20" s="697"/>
    </row>
    <row r="21" spans="4:20" ht="18.75" x14ac:dyDescent="0.3">
      <c r="D21" s="284">
        <v>11</v>
      </c>
      <c r="E21" s="52"/>
      <c r="F21" s="50"/>
      <c r="G21" s="51" t="e">
        <f t="shared" si="5"/>
        <v>#DIV/0!</v>
      </c>
      <c r="H21" s="50"/>
      <c r="I21" s="51" t="e">
        <f t="shared" si="6"/>
        <v>#DIV/0!</v>
      </c>
      <c r="J21" s="50"/>
      <c r="K21" s="56" t="e">
        <f t="shared" si="7"/>
        <v>#DIV/0!</v>
      </c>
      <c r="L21" s="698"/>
      <c r="M21" s="699"/>
      <c r="N21" s="700"/>
    </row>
    <row r="22" spans="4:20" ht="18.75" x14ac:dyDescent="0.3">
      <c r="D22" s="284">
        <v>12</v>
      </c>
      <c r="E22" s="47"/>
      <c r="F22" s="50"/>
      <c r="G22" s="51" t="e">
        <f t="shared" si="5"/>
        <v>#DIV/0!</v>
      </c>
      <c r="H22" s="50"/>
      <c r="I22" s="51" t="e">
        <f t="shared" si="6"/>
        <v>#DIV/0!</v>
      </c>
      <c r="J22" s="50"/>
      <c r="K22" s="56" t="e">
        <f t="shared" si="7"/>
        <v>#DIV/0!</v>
      </c>
      <c r="L22" s="701"/>
      <c r="M22" s="702"/>
      <c r="N22" s="703"/>
    </row>
    <row r="23" spans="4:20" ht="18.75" x14ac:dyDescent="0.3">
      <c r="D23" s="284">
        <v>13</v>
      </c>
      <c r="E23" s="158"/>
      <c r="F23" s="159"/>
      <c r="G23" s="160" t="e">
        <f t="shared" si="5"/>
        <v>#DIV/0!</v>
      </c>
      <c r="H23" s="159"/>
      <c r="I23" s="160" t="e">
        <f t="shared" si="6"/>
        <v>#DIV/0!</v>
      </c>
      <c r="J23" s="159"/>
      <c r="K23" s="161" t="e">
        <f t="shared" si="7"/>
        <v>#DIV/0!</v>
      </c>
      <c r="L23" s="166" t="e">
        <f>(E23-E19)/E19</f>
        <v>#DIV/0!</v>
      </c>
      <c r="M23" s="167" t="e">
        <f>(F23-F19)/F19</f>
        <v>#DIV/0!</v>
      </c>
      <c r="N23" s="168" t="e">
        <f>(J19-J23)/J19</f>
        <v>#DIV/0!</v>
      </c>
    </row>
    <row r="24" spans="4:20" ht="18.75" x14ac:dyDescent="0.3">
      <c r="D24" s="284">
        <v>14</v>
      </c>
      <c r="E24" s="47"/>
      <c r="F24" s="50"/>
      <c r="G24" s="51" t="e">
        <f t="shared" si="5"/>
        <v>#DIV/0!</v>
      </c>
      <c r="H24" s="50"/>
      <c r="I24" s="51" t="e">
        <f t="shared" si="6"/>
        <v>#DIV/0!</v>
      </c>
      <c r="J24" s="50"/>
      <c r="K24" s="56" t="e">
        <f t="shared" si="7"/>
        <v>#DIV/0!</v>
      </c>
      <c r="L24" s="695"/>
      <c r="M24" s="696"/>
      <c r="N24" s="697"/>
    </row>
    <row r="25" spans="4:20" ht="18.75" x14ac:dyDescent="0.3">
      <c r="D25" s="284">
        <v>15</v>
      </c>
      <c r="E25" s="52"/>
      <c r="F25" s="50"/>
      <c r="G25" s="51" t="e">
        <f t="shared" si="5"/>
        <v>#DIV/0!</v>
      </c>
      <c r="H25" s="50"/>
      <c r="I25" s="51" t="e">
        <f t="shared" si="6"/>
        <v>#DIV/0!</v>
      </c>
      <c r="J25" s="50"/>
      <c r="K25" s="56" t="e">
        <f t="shared" si="7"/>
        <v>#DIV/0!</v>
      </c>
      <c r="L25" s="698"/>
      <c r="M25" s="699"/>
      <c r="N25" s="700"/>
    </row>
    <row r="26" spans="4:20" ht="18.75" x14ac:dyDescent="0.3">
      <c r="D26" s="284">
        <v>16</v>
      </c>
      <c r="E26" s="47"/>
      <c r="F26" s="50"/>
      <c r="G26" s="51" t="e">
        <f t="shared" si="5"/>
        <v>#DIV/0!</v>
      </c>
      <c r="H26" s="50"/>
      <c r="I26" s="51" t="e">
        <f t="shared" si="6"/>
        <v>#DIV/0!</v>
      </c>
      <c r="J26" s="50"/>
      <c r="K26" s="56" t="e">
        <f t="shared" si="7"/>
        <v>#DIV/0!</v>
      </c>
      <c r="L26" s="701"/>
      <c r="M26" s="702"/>
      <c r="N26" s="703"/>
    </row>
    <row r="27" spans="4:20" ht="18.75" x14ac:dyDescent="0.3">
      <c r="D27" s="284">
        <v>17</v>
      </c>
      <c r="E27" s="158"/>
      <c r="F27" s="159"/>
      <c r="G27" s="160" t="e">
        <f t="shared" si="5"/>
        <v>#DIV/0!</v>
      </c>
      <c r="H27" s="159"/>
      <c r="I27" s="160" t="e">
        <f t="shared" si="6"/>
        <v>#DIV/0!</v>
      </c>
      <c r="J27" s="159"/>
      <c r="K27" s="161" t="e">
        <f t="shared" si="7"/>
        <v>#DIV/0!</v>
      </c>
      <c r="L27" s="166" t="e">
        <f>(E27-E23)/E23</f>
        <v>#DIV/0!</v>
      </c>
      <c r="M27" s="167" t="e">
        <f>(F27-F23)/F23</f>
        <v>#DIV/0!</v>
      </c>
      <c r="N27" s="168" t="e">
        <f>(J23-J27)/J23</f>
        <v>#DIV/0!</v>
      </c>
    </row>
    <row r="28" spans="4:20" ht="18.75" x14ac:dyDescent="0.3">
      <c r="D28" s="284">
        <v>18</v>
      </c>
      <c r="E28" s="47"/>
      <c r="F28" s="50"/>
      <c r="G28" s="51" t="e">
        <f t="shared" si="5"/>
        <v>#DIV/0!</v>
      </c>
      <c r="H28" s="50"/>
      <c r="I28" s="51" t="e">
        <f t="shared" si="6"/>
        <v>#DIV/0!</v>
      </c>
      <c r="J28" s="50"/>
      <c r="K28" s="56" t="e">
        <f t="shared" si="7"/>
        <v>#DIV/0!</v>
      </c>
      <c r="L28" s="695"/>
      <c r="M28" s="696"/>
      <c r="N28" s="697"/>
    </row>
    <row r="29" spans="4:20" ht="18.75" x14ac:dyDescent="0.3">
      <c r="D29" s="284">
        <v>19</v>
      </c>
      <c r="E29" s="52"/>
      <c r="F29" s="50"/>
      <c r="G29" s="51" t="e">
        <f t="shared" si="5"/>
        <v>#DIV/0!</v>
      </c>
      <c r="H29" s="50"/>
      <c r="I29" s="51" t="e">
        <f t="shared" si="6"/>
        <v>#DIV/0!</v>
      </c>
      <c r="J29" s="50"/>
      <c r="K29" s="56" t="e">
        <f t="shared" si="7"/>
        <v>#DIV/0!</v>
      </c>
      <c r="L29" s="698"/>
      <c r="M29" s="699"/>
      <c r="N29" s="700"/>
    </row>
    <row r="30" spans="4:20" ht="18.75" x14ac:dyDescent="0.3">
      <c r="D30" s="284">
        <v>20</v>
      </c>
      <c r="E30" s="47"/>
      <c r="F30" s="50"/>
      <c r="G30" s="51" t="e">
        <f t="shared" si="5"/>
        <v>#DIV/0!</v>
      </c>
      <c r="H30" s="50"/>
      <c r="I30" s="51" t="e">
        <f t="shared" si="6"/>
        <v>#DIV/0!</v>
      </c>
      <c r="J30" s="50"/>
      <c r="K30" s="56" t="e">
        <f t="shared" si="7"/>
        <v>#DIV/0!</v>
      </c>
      <c r="L30" s="701"/>
      <c r="M30" s="702"/>
      <c r="N30" s="703"/>
    </row>
    <row r="31" spans="4:20" ht="18.75" x14ac:dyDescent="0.3">
      <c r="D31" s="284">
        <v>21</v>
      </c>
      <c r="E31" s="158"/>
      <c r="F31" s="159"/>
      <c r="G31" s="160" t="e">
        <f t="shared" si="5"/>
        <v>#DIV/0!</v>
      </c>
      <c r="H31" s="159"/>
      <c r="I31" s="160" t="e">
        <f t="shared" si="6"/>
        <v>#DIV/0!</v>
      </c>
      <c r="J31" s="159"/>
      <c r="K31" s="161" t="e">
        <f t="shared" si="7"/>
        <v>#DIV/0!</v>
      </c>
      <c r="L31" s="166" t="e">
        <f>(E31-E27)/E27</f>
        <v>#DIV/0!</v>
      </c>
      <c r="M31" s="167" t="e">
        <f>(F31-F27)/F27</f>
        <v>#DIV/0!</v>
      </c>
      <c r="N31" s="168" t="e">
        <f>(J27-J31)/J27</f>
        <v>#DIV/0!</v>
      </c>
    </row>
    <row r="32" spans="4:20" ht="18.75" x14ac:dyDescent="0.3">
      <c r="D32" s="284">
        <v>22</v>
      </c>
      <c r="E32" s="47"/>
      <c r="F32" s="50"/>
      <c r="G32" s="51" t="e">
        <f t="shared" si="5"/>
        <v>#DIV/0!</v>
      </c>
      <c r="H32" s="50"/>
      <c r="I32" s="51" t="e">
        <f t="shared" si="6"/>
        <v>#DIV/0!</v>
      </c>
      <c r="J32" s="50"/>
      <c r="K32" s="56" t="e">
        <f t="shared" si="7"/>
        <v>#DIV/0!</v>
      </c>
      <c r="L32" s="695"/>
      <c r="M32" s="696"/>
      <c r="N32" s="697"/>
    </row>
    <row r="33" spans="4:14" ht="18.75" x14ac:dyDescent="0.3">
      <c r="D33" s="284">
        <v>23</v>
      </c>
      <c r="E33" s="52"/>
      <c r="F33" s="48"/>
      <c r="G33" s="51" t="e">
        <f t="shared" si="5"/>
        <v>#DIV/0!</v>
      </c>
      <c r="H33" s="48"/>
      <c r="I33" s="51" t="e">
        <f t="shared" si="6"/>
        <v>#DIV/0!</v>
      </c>
      <c r="J33" s="48"/>
      <c r="K33" s="56" t="e">
        <f t="shared" si="7"/>
        <v>#DIV/0!</v>
      </c>
      <c r="L33" s="698"/>
      <c r="M33" s="699"/>
      <c r="N33" s="700"/>
    </row>
    <row r="34" spans="4:14" ht="18.75" x14ac:dyDescent="0.3">
      <c r="D34" s="284">
        <v>24</v>
      </c>
      <c r="E34" s="158"/>
      <c r="F34" s="162"/>
      <c r="G34" s="160" t="e">
        <f t="shared" si="5"/>
        <v>#DIV/0!</v>
      </c>
      <c r="H34" s="162"/>
      <c r="I34" s="160" t="e">
        <f t="shared" si="6"/>
        <v>#DIV/0!</v>
      </c>
      <c r="J34" s="162"/>
      <c r="K34" s="161" t="e">
        <f t="shared" si="7"/>
        <v>#DIV/0!</v>
      </c>
      <c r="L34" s="701"/>
      <c r="M34" s="702"/>
      <c r="N34" s="703"/>
    </row>
    <row r="35" spans="4:14" ht="18.75" x14ac:dyDescent="0.3">
      <c r="D35" s="284">
        <v>25</v>
      </c>
      <c r="E35" s="52"/>
      <c r="F35" s="48"/>
      <c r="G35" s="51" t="e">
        <f t="shared" si="5"/>
        <v>#DIV/0!</v>
      </c>
      <c r="H35" s="48"/>
      <c r="I35" s="51" t="e">
        <f t="shared" si="6"/>
        <v>#DIV/0!</v>
      </c>
      <c r="J35" s="48"/>
      <c r="K35" s="56" t="e">
        <f t="shared" si="7"/>
        <v>#DIV/0!</v>
      </c>
      <c r="L35" s="166" t="e">
        <f>(E35-E31)/E31</f>
        <v>#DIV/0!</v>
      </c>
      <c r="M35" s="167" t="e">
        <f>(F35-F31)/F31</f>
        <v>#DIV/0!</v>
      </c>
      <c r="N35" s="168" t="e">
        <f>(J31-J35)/J31</f>
        <v>#DIV/0!</v>
      </c>
    </row>
    <row r="36" spans="4:14" ht="18.75" x14ac:dyDescent="0.3">
      <c r="D36" s="284">
        <v>26</v>
      </c>
      <c r="E36" s="47"/>
      <c r="F36" s="48"/>
      <c r="G36" s="51" t="e">
        <f t="shared" si="5"/>
        <v>#DIV/0!</v>
      </c>
      <c r="H36" s="48"/>
      <c r="I36" s="51" t="e">
        <f t="shared" si="6"/>
        <v>#DIV/0!</v>
      </c>
      <c r="J36" s="48"/>
      <c r="K36" s="56" t="e">
        <f t="shared" si="7"/>
        <v>#DIV/0!</v>
      </c>
      <c r="L36" s="695"/>
      <c r="M36" s="696"/>
      <c r="N36" s="697"/>
    </row>
    <row r="37" spans="4:14" ht="18.75" x14ac:dyDescent="0.3">
      <c r="D37" s="284">
        <v>27</v>
      </c>
      <c r="E37" s="47"/>
      <c r="F37" s="48"/>
      <c r="G37" s="51" t="e">
        <f t="shared" si="5"/>
        <v>#DIV/0!</v>
      </c>
      <c r="H37" s="48"/>
      <c r="I37" s="51" t="e">
        <f t="shared" si="6"/>
        <v>#DIV/0!</v>
      </c>
      <c r="J37" s="48"/>
      <c r="K37" s="56" t="e">
        <f t="shared" si="7"/>
        <v>#DIV/0!</v>
      </c>
      <c r="L37" s="698"/>
      <c r="M37" s="699"/>
      <c r="N37" s="700"/>
    </row>
    <row r="38" spans="4:14" ht="18.75" x14ac:dyDescent="0.3">
      <c r="D38" s="284">
        <v>28</v>
      </c>
      <c r="E38" s="47"/>
      <c r="F38" s="48"/>
      <c r="G38" s="51" t="e">
        <f t="shared" si="5"/>
        <v>#DIV/0!</v>
      </c>
      <c r="H38" s="48"/>
      <c r="I38" s="51" t="e">
        <f t="shared" si="6"/>
        <v>#DIV/0!</v>
      </c>
      <c r="J38" s="48"/>
      <c r="K38" s="56" t="e">
        <f t="shared" si="7"/>
        <v>#DIV/0!</v>
      </c>
      <c r="L38" s="701"/>
      <c r="M38" s="702"/>
      <c r="N38" s="703"/>
    </row>
    <row r="39" spans="4:14" ht="18.75" x14ac:dyDescent="0.3">
      <c r="D39" s="284">
        <v>29</v>
      </c>
      <c r="E39" s="158"/>
      <c r="F39" s="162"/>
      <c r="G39" s="160" t="e">
        <f t="shared" si="5"/>
        <v>#DIV/0!</v>
      </c>
      <c r="H39" s="162"/>
      <c r="I39" s="160" t="e">
        <f t="shared" si="6"/>
        <v>#DIV/0!</v>
      </c>
      <c r="J39" s="162"/>
      <c r="K39" s="161" t="e">
        <f t="shared" si="7"/>
        <v>#DIV/0!</v>
      </c>
      <c r="L39" s="166" t="e">
        <f>(E39-E35)/E35</f>
        <v>#DIV/0!</v>
      </c>
      <c r="M39" s="167" t="e">
        <f>(F39-F35)/F35</f>
        <v>#DIV/0!</v>
      </c>
      <c r="N39" s="168" t="e">
        <f>(J35-J39)/J35</f>
        <v>#DIV/0!</v>
      </c>
    </row>
    <row r="40" spans="4:14" ht="18.75" x14ac:dyDescent="0.3">
      <c r="D40" s="284">
        <v>30</v>
      </c>
      <c r="E40" s="47"/>
      <c r="F40" s="48"/>
      <c r="G40" s="51" t="e">
        <f t="shared" si="5"/>
        <v>#DIV/0!</v>
      </c>
      <c r="H40" s="48"/>
      <c r="I40" s="51" t="e">
        <f t="shared" si="6"/>
        <v>#DIV/0!</v>
      </c>
      <c r="J40" s="48"/>
      <c r="K40" s="56" t="e">
        <f t="shared" si="7"/>
        <v>#DIV/0!</v>
      </c>
      <c r="L40" s="695"/>
      <c r="M40" s="696"/>
      <c r="N40" s="697"/>
    </row>
    <row r="41" spans="4:14" ht="18.75" x14ac:dyDescent="0.3">
      <c r="D41" s="284">
        <v>31</v>
      </c>
      <c r="E41" s="47"/>
      <c r="F41" s="48"/>
      <c r="G41" s="51" t="e">
        <f t="shared" si="5"/>
        <v>#DIV/0!</v>
      </c>
      <c r="H41" s="48"/>
      <c r="I41" s="51" t="e">
        <f t="shared" si="6"/>
        <v>#DIV/0!</v>
      </c>
      <c r="J41" s="48"/>
      <c r="K41" s="56" t="e">
        <f t="shared" si="7"/>
        <v>#DIV/0!</v>
      </c>
      <c r="L41" s="698"/>
      <c r="M41" s="699"/>
      <c r="N41" s="700"/>
    </row>
    <row r="42" spans="4:14" ht="18.75" x14ac:dyDescent="0.3">
      <c r="D42" s="284">
        <v>32</v>
      </c>
      <c r="E42" s="47"/>
      <c r="F42" s="48"/>
      <c r="G42" s="51" t="e">
        <f t="shared" si="5"/>
        <v>#DIV/0!</v>
      </c>
      <c r="H42" s="48"/>
      <c r="I42" s="51" t="e">
        <f t="shared" si="6"/>
        <v>#DIV/0!</v>
      </c>
      <c r="J42" s="48"/>
      <c r="K42" s="56" t="e">
        <f t="shared" si="7"/>
        <v>#DIV/0!</v>
      </c>
      <c r="L42" s="701"/>
      <c r="M42" s="702"/>
      <c r="N42" s="703"/>
    </row>
    <row r="43" spans="4:14" ht="18.75" x14ac:dyDescent="0.3">
      <c r="D43" s="284">
        <v>33</v>
      </c>
      <c r="E43" s="158"/>
      <c r="F43" s="162"/>
      <c r="G43" s="160" t="e">
        <f t="shared" si="5"/>
        <v>#DIV/0!</v>
      </c>
      <c r="H43" s="162"/>
      <c r="I43" s="160" t="e">
        <f t="shared" si="6"/>
        <v>#DIV/0!</v>
      </c>
      <c r="J43" s="162"/>
      <c r="K43" s="161" t="e">
        <f t="shared" si="7"/>
        <v>#DIV/0!</v>
      </c>
      <c r="L43" s="166" t="e">
        <f>(E43-E39)/E39</f>
        <v>#DIV/0!</v>
      </c>
      <c r="M43" s="167" t="e">
        <f>(F43-F39)/F39</f>
        <v>#DIV/0!</v>
      </c>
      <c r="N43" s="168" t="e">
        <f>(J39-J43)/J39</f>
        <v>#DIV/0!</v>
      </c>
    </row>
    <row r="44" spans="4:14" ht="18.75" x14ac:dyDescent="0.3">
      <c r="D44" s="284">
        <v>34</v>
      </c>
      <c r="E44" s="47"/>
      <c r="F44" s="48"/>
      <c r="G44" s="51" t="e">
        <f t="shared" si="5"/>
        <v>#DIV/0!</v>
      </c>
      <c r="H44" s="48"/>
      <c r="I44" s="51" t="e">
        <f t="shared" si="6"/>
        <v>#DIV/0!</v>
      </c>
      <c r="J44" s="48"/>
      <c r="K44" s="56" t="e">
        <f t="shared" si="7"/>
        <v>#DIV/0!</v>
      </c>
      <c r="L44" s="695"/>
      <c r="M44" s="696"/>
      <c r="N44" s="697"/>
    </row>
    <row r="45" spans="4:14" ht="18.75" x14ac:dyDescent="0.3">
      <c r="D45" s="284">
        <v>35</v>
      </c>
      <c r="E45" s="47"/>
      <c r="F45" s="48"/>
      <c r="G45" s="51" t="e">
        <f t="shared" si="5"/>
        <v>#DIV/0!</v>
      </c>
      <c r="H45" s="48"/>
      <c r="I45" s="51" t="e">
        <f t="shared" si="6"/>
        <v>#DIV/0!</v>
      </c>
      <c r="J45" s="48"/>
      <c r="K45" s="56" t="e">
        <f t="shared" si="7"/>
        <v>#DIV/0!</v>
      </c>
      <c r="L45" s="698"/>
      <c r="M45" s="699"/>
      <c r="N45" s="700"/>
    </row>
    <row r="46" spans="4:14" ht="18.75" x14ac:dyDescent="0.3">
      <c r="D46" s="284">
        <v>36</v>
      </c>
      <c r="E46" s="47"/>
      <c r="F46" s="48"/>
      <c r="G46" s="51" t="e">
        <f t="shared" si="5"/>
        <v>#DIV/0!</v>
      </c>
      <c r="H46" s="48"/>
      <c r="I46" s="51" t="e">
        <f t="shared" si="6"/>
        <v>#DIV/0!</v>
      </c>
      <c r="J46" s="48"/>
      <c r="K46" s="56" t="e">
        <f t="shared" si="7"/>
        <v>#DIV/0!</v>
      </c>
      <c r="L46" s="701"/>
      <c r="M46" s="702"/>
      <c r="N46" s="703"/>
    </row>
    <row r="47" spans="4:14" ht="18.75" x14ac:dyDescent="0.3">
      <c r="D47" s="284">
        <v>37</v>
      </c>
      <c r="E47" s="158"/>
      <c r="F47" s="162"/>
      <c r="G47" s="51" t="e">
        <f t="shared" ref="G47:G48" si="8">F47/E47</f>
        <v>#DIV/0!</v>
      </c>
      <c r="H47" s="48"/>
      <c r="I47" s="51" t="e">
        <f t="shared" ref="I47:I48" si="9">H47/E47</f>
        <v>#DIV/0!</v>
      </c>
      <c r="J47" s="48"/>
      <c r="K47" s="56" t="e">
        <f t="shared" ref="K47:K48" si="10">(J47/E47)*(1-0.4587)</f>
        <v>#DIV/0!</v>
      </c>
      <c r="L47" s="166" t="e">
        <f>(E47-E43)/E43</f>
        <v>#DIV/0!</v>
      </c>
      <c r="M47" s="167" t="e">
        <f>(F47-F43)/F43</f>
        <v>#DIV/0!</v>
      </c>
      <c r="N47" s="168" t="e">
        <f>(J43-J47)/J43</f>
        <v>#DIV/0!</v>
      </c>
    </row>
    <row r="48" spans="4:14" ht="18.75" x14ac:dyDescent="0.3">
      <c r="D48" s="284">
        <v>38</v>
      </c>
      <c r="E48" s="47"/>
      <c r="F48" s="48"/>
      <c r="G48" s="51" t="e">
        <f t="shared" si="8"/>
        <v>#DIV/0!</v>
      </c>
      <c r="H48" s="48"/>
      <c r="I48" s="51" t="e">
        <f t="shared" si="9"/>
        <v>#DIV/0!</v>
      </c>
      <c r="J48" s="48"/>
      <c r="K48" s="56" t="e">
        <f t="shared" si="10"/>
        <v>#DIV/0!</v>
      </c>
      <c r="L48" s="695"/>
      <c r="M48" s="696"/>
      <c r="N48" s="697"/>
    </row>
    <row r="49" spans="4:18" ht="18.75" x14ac:dyDescent="0.3">
      <c r="D49" s="284">
        <v>39</v>
      </c>
      <c r="E49" s="47"/>
      <c r="F49" s="48"/>
      <c r="G49" s="51" t="e">
        <f t="shared" si="5"/>
        <v>#DIV/0!</v>
      </c>
      <c r="H49" s="48"/>
      <c r="I49" s="51" t="e">
        <f t="shared" si="6"/>
        <v>#DIV/0!</v>
      </c>
      <c r="J49" s="48"/>
      <c r="K49" s="56" t="e">
        <f t="shared" si="7"/>
        <v>#DIV/0!</v>
      </c>
      <c r="L49" s="698"/>
      <c r="M49" s="699"/>
      <c r="N49" s="700"/>
    </row>
    <row r="50" spans="4:18" ht="18.75" x14ac:dyDescent="0.3">
      <c r="D50" s="284">
        <v>40</v>
      </c>
      <c r="E50" s="47"/>
      <c r="F50" s="48"/>
      <c r="G50" s="51" t="e">
        <f t="shared" si="5"/>
        <v>#DIV/0!</v>
      </c>
      <c r="H50" s="48"/>
      <c r="I50" s="51" t="e">
        <f t="shared" si="6"/>
        <v>#DIV/0!</v>
      </c>
      <c r="J50" s="48"/>
      <c r="K50" s="56" t="e">
        <f t="shared" si="7"/>
        <v>#DIV/0!</v>
      </c>
      <c r="L50" s="698"/>
      <c r="M50" s="699"/>
      <c r="N50" s="700"/>
    </row>
    <row r="51" spans="4:18" ht="18.75" x14ac:dyDescent="0.3">
      <c r="D51" s="284">
        <v>41</v>
      </c>
      <c r="E51" s="47"/>
      <c r="F51" s="48"/>
      <c r="G51" s="51" t="e">
        <f t="shared" si="5"/>
        <v>#DIV/0!</v>
      </c>
      <c r="H51" s="48"/>
      <c r="I51" s="51" t="e">
        <f t="shared" si="6"/>
        <v>#DIV/0!</v>
      </c>
      <c r="J51" s="48"/>
      <c r="K51" s="56" t="e">
        <f t="shared" si="7"/>
        <v>#DIV/0!</v>
      </c>
      <c r="L51" s="701"/>
      <c r="M51" s="702"/>
      <c r="N51" s="703"/>
    </row>
    <row r="52" spans="4:18" ht="18.75" x14ac:dyDescent="0.3">
      <c r="D52" s="284">
        <v>42</v>
      </c>
      <c r="E52" s="158"/>
      <c r="F52" s="162"/>
      <c r="G52" s="160" t="e">
        <f t="shared" si="5"/>
        <v>#DIV/0!</v>
      </c>
      <c r="H52" s="162"/>
      <c r="I52" s="160" t="e">
        <f t="shared" si="6"/>
        <v>#DIV/0!</v>
      </c>
      <c r="J52" s="162"/>
      <c r="K52" s="161" t="e">
        <f t="shared" si="7"/>
        <v>#DIV/0!</v>
      </c>
      <c r="L52" s="166" t="e">
        <f>(E52-E47)/E47</f>
        <v>#DIV/0!</v>
      </c>
      <c r="M52" s="167" t="e">
        <f>(F52-F47)/F47</f>
        <v>#DIV/0!</v>
      </c>
      <c r="N52" s="168" t="e">
        <f>(J52-J47)/J47</f>
        <v>#DIV/0!</v>
      </c>
    </row>
    <row r="53" spans="4:18" ht="18.75" x14ac:dyDescent="0.3">
      <c r="D53" s="284">
        <v>43</v>
      </c>
      <c r="E53" s="47"/>
      <c r="F53" s="48"/>
      <c r="G53" s="51" t="e">
        <f t="shared" si="5"/>
        <v>#DIV/0!</v>
      </c>
      <c r="H53" s="48"/>
      <c r="I53" s="51" t="e">
        <f t="shared" si="6"/>
        <v>#DIV/0!</v>
      </c>
      <c r="J53" s="48"/>
      <c r="K53" s="56" t="e">
        <f t="shared" si="7"/>
        <v>#DIV/0!</v>
      </c>
      <c r="L53" s="695"/>
      <c r="M53" s="696"/>
      <c r="N53" s="697"/>
    </row>
    <row r="54" spans="4:18" ht="18.75" x14ac:dyDescent="0.3">
      <c r="D54" s="284">
        <v>44</v>
      </c>
      <c r="E54" s="47"/>
      <c r="F54" s="48"/>
      <c r="G54" s="51" t="e">
        <f t="shared" si="5"/>
        <v>#DIV/0!</v>
      </c>
      <c r="H54" s="48"/>
      <c r="I54" s="51" t="e">
        <f t="shared" si="6"/>
        <v>#DIV/0!</v>
      </c>
      <c r="J54" s="48"/>
      <c r="K54" s="56" t="e">
        <f t="shared" si="7"/>
        <v>#DIV/0!</v>
      </c>
      <c r="L54" s="698"/>
      <c r="M54" s="699"/>
      <c r="N54" s="700"/>
    </row>
    <row r="55" spans="4:18" ht="18.75" x14ac:dyDescent="0.3">
      <c r="D55" s="284">
        <v>45</v>
      </c>
      <c r="E55" s="47"/>
      <c r="F55" s="48"/>
      <c r="G55" s="51" t="e">
        <f t="shared" ref="G55:G57" si="11">F55/E55</f>
        <v>#DIV/0!</v>
      </c>
      <c r="H55" s="48"/>
      <c r="I55" s="51" t="e">
        <f t="shared" ref="I55:I57" si="12">H55/E55</f>
        <v>#DIV/0!</v>
      </c>
      <c r="J55" s="48"/>
      <c r="K55" s="56" t="e">
        <f t="shared" si="7"/>
        <v>#DIV/0!</v>
      </c>
      <c r="L55" s="698"/>
      <c r="M55" s="699"/>
      <c r="N55" s="700"/>
    </row>
    <row r="56" spans="4:18" ht="18.75" x14ac:dyDescent="0.3">
      <c r="D56" s="284">
        <v>46</v>
      </c>
      <c r="E56" s="47"/>
      <c r="F56" s="48"/>
      <c r="G56" s="51" t="e">
        <f t="shared" si="11"/>
        <v>#DIV/0!</v>
      </c>
      <c r="H56" s="48"/>
      <c r="I56" s="51" t="e">
        <f t="shared" si="12"/>
        <v>#DIV/0!</v>
      </c>
      <c r="J56" s="48"/>
      <c r="K56" s="56" t="e">
        <f t="shared" si="7"/>
        <v>#DIV/0!</v>
      </c>
      <c r="L56" s="701"/>
      <c r="M56" s="702"/>
      <c r="N56" s="703"/>
    </row>
    <row r="57" spans="4:18" ht="19.5" thickBot="1" x14ac:dyDescent="0.35">
      <c r="D57" s="284">
        <v>47</v>
      </c>
      <c r="E57" s="164"/>
      <c r="F57" s="165"/>
      <c r="G57" s="163" t="e">
        <f t="shared" si="11"/>
        <v>#DIV/0!</v>
      </c>
      <c r="H57" s="165"/>
      <c r="I57" s="163" t="e">
        <f t="shared" si="12"/>
        <v>#DIV/0!</v>
      </c>
      <c r="J57" s="165"/>
      <c r="K57" s="161" t="e">
        <f t="shared" si="7"/>
        <v>#DIV/0!</v>
      </c>
      <c r="L57" s="169" t="e">
        <f>(E57-E53)/E53</f>
        <v>#DIV/0!</v>
      </c>
      <c r="M57" s="170" t="e">
        <f>(F57-F53)/F53</f>
        <v>#DIV/0!</v>
      </c>
      <c r="N57" s="171" t="e">
        <f>(J53-J57)/J53</f>
        <v>#DIV/0!</v>
      </c>
    </row>
    <row r="62" spans="4:18" x14ac:dyDescent="0.25">
      <c r="E62" s="298" t="s">
        <v>1669</v>
      </c>
      <c r="F62" s="298"/>
      <c r="G62" s="298"/>
      <c r="H62" s="298"/>
      <c r="I62" s="298"/>
      <c r="J62" s="298"/>
      <c r="K62" s="298"/>
    </row>
    <row r="63" spans="4:18" ht="18.75" x14ac:dyDescent="0.3">
      <c r="E63" s="298"/>
      <c r="F63" s="298"/>
      <c r="G63" s="298"/>
      <c r="H63" s="298"/>
      <c r="I63" s="298"/>
      <c r="J63" s="298"/>
      <c r="K63" s="298"/>
      <c r="Q63" s="18"/>
      <c r="R63" s="18"/>
    </row>
    <row r="64" spans="4:18" x14ac:dyDescent="0.25">
      <c r="E64" s="298"/>
      <c r="F64" s="298"/>
      <c r="G64" s="298"/>
      <c r="H64" s="298"/>
      <c r="I64" s="298"/>
      <c r="J64" s="298"/>
      <c r="K64" s="298"/>
    </row>
    <row r="66" spans="4:19" ht="20.100000000000001" customHeight="1" thickBot="1" x14ac:dyDescent="0.35">
      <c r="D66" s="18" t="s">
        <v>961</v>
      </c>
      <c r="E66" s="18"/>
      <c r="F66" s="18"/>
      <c r="G66" s="18"/>
      <c r="H66" s="18"/>
      <c r="I66" s="18"/>
      <c r="J66" s="18" t="s">
        <v>962</v>
      </c>
      <c r="K66" s="18"/>
      <c r="L66" s="18"/>
      <c r="M66" s="18"/>
      <c r="N66" s="18"/>
      <c r="O66" s="18"/>
      <c r="S66" s="18"/>
    </row>
    <row r="67" spans="4:19" ht="18.95" customHeight="1" x14ac:dyDescent="0.3">
      <c r="D67" s="140" t="s">
        <v>883</v>
      </c>
      <c r="E67" s="141" t="s">
        <v>908</v>
      </c>
      <c r="F67" s="142" t="s">
        <v>952</v>
      </c>
      <c r="G67" s="142" t="s">
        <v>953</v>
      </c>
      <c r="H67" s="142" t="s">
        <v>954</v>
      </c>
      <c r="I67" s="143" t="s">
        <v>955</v>
      </c>
      <c r="J67" s="141" t="s">
        <v>956</v>
      </c>
      <c r="K67" s="142" t="s">
        <v>957</v>
      </c>
      <c r="L67" s="142" t="s">
        <v>958</v>
      </c>
      <c r="M67" s="142" t="s">
        <v>959</v>
      </c>
      <c r="N67" s="144" t="s">
        <v>960</v>
      </c>
    </row>
    <row r="68" spans="4:19" x14ac:dyDescent="0.25">
      <c r="D68" s="139">
        <v>45509</v>
      </c>
      <c r="E68" s="22">
        <f>E11</f>
        <v>82.3</v>
      </c>
      <c r="F68" s="21">
        <f>'Bilancio calorico'!N11*5+'Bilancio calorico'!U11*2</f>
        <v>23692.69</v>
      </c>
      <c r="G68" s="20">
        <f>'Bilancio calorico'!O11*5+'Bilancio calorico'!W11*2</f>
        <v>1143.925</v>
      </c>
      <c r="H68" s="20">
        <f>'Bilancio calorico'!P11*5+'Bilancio calorico'!X11*2</f>
        <v>3671.0780000000004</v>
      </c>
      <c r="I68" s="23">
        <f>'Bilancio calorico'!Q11*5+'Bilancio calorico'!Y11*2</f>
        <v>559.53899999999999</v>
      </c>
      <c r="J68" s="22">
        <f>LOG(E68)</f>
        <v>1.9153998352122699</v>
      </c>
      <c r="K68" s="20">
        <f>LOG(F68)</f>
        <v>4.3746143720707522</v>
      </c>
      <c r="L68" s="20">
        <f>LOG(G68)</f>
        <v>3.0583975514203852</v>
      </c>
      <c r="M68" s="20">
        <f t="shared" ref="M68:N69" si="13">LOG(H68)</f>
        <v>3.564793612128534</v>
      </c>
      <c r="N68" s="145">
        <f t="shared" si="13"/>
        <v>2.7478303623469555</v>
      </c>
    </row>
    <row r="69" spans="4:19" x14ac:dyDescent="0.25">
      <c r="D69" s="139">
        <v>45516</v>
      </c>
      <c r="E69" s="22">
        <f t="shared" ref="E69:E74" si="14">E12</f>
        <v>83.75</v>
      </c>
      <c r="F69" s="21">
        <f>'Bilancio calorico'!N12*5+'Bilancio calorico'!U12*2</f>
        <v>285.45409638554213</v>
      </c>
      <c r="G69" s="20">
        <v>1073.0250000000001</v>
      </c>
      <c r="H69" s="20">
        <v>3761.3780000000002</v>
      </c>
      <c r="I69" s="23">
        <v>567.72900000000004</v>
      </c>
      <c r="J69" s="22">
        <f>LOG(E69)</f>
        <v>1.9229848157088829</v>
      </c>
      <c r="K69" s="22">
        <f t="shared" ref="K69:L69" si="15">LOG(F69)</f>
        <v>2.455536279694678</v>
      </c>
      <c r="L69" s="22">
        <f t="shared" si="15"/>
        <v>3.0306098405452295</v>
      </c>
      <c r="M69" s="22">
        <f t="shared" si="13"/>
        <v>3.5753469800762359</v>
      </c>
      <c r="N69" s="22">
        <f t="shared" si="13"/>
        <v>2.7541410788621943</v>
      </c>
    </row>
    <row r="70" spans="4:19" x14ac:dyDescent="0.25">
      <c r="D70" s="139">
        <v>45523</v>
      </c>
      <c r="E70" s="22">
        <f t="shared" si="14"/>
        <v>85.15</v>
      </c>
      <c r="F70" s="21">
        <f>'Bilancio calorico'!N13*5+'Bilancio calorico'!U13*2</f>
        <v>7.1759253792556166</v>
      </c>
      <c r="G70" s="46">
        <v>1073.0250000000001</v>
      </c>
      <c r="H70" s="46">
        <v>3761.3780000000002</v>
      </c>
      <c r="I70" s="46">
        <v>567.72900000000004</v>
      </c>
      <c r="J70" s="22">
        <f>LOG(E70)</f>
        <v>1.9301846522986199</v>
      </c>
      <c r="K70" s="22">
        <f t="shared" ref="K70" si="16">LOG(F70)</f>
        <v>0.85587791393430501</v>
      </c>
      <c r="L70" s="22">
        <f t="shared" ref="L70" si="17">LOG(G70)</f>
        <v>3.0306098405452295</v>
      </c>
      <c r="M70" s="22">
        <f t="shared" ref="M70" si="18">LOG(H70)</f>
        <v>3.5753469800762359</v>
      </c>
      <c r="N70" s="22">
        <f t="shared" ref="N70" si="19">LOG(I70)</f>
        <v>2.7541410788621943</v>
      </c>
    </row>
    <row r="71" spans="4:19" x14ac:dyDescent="0.25">
      <c r="D71" s="139">
        <v>45530</v>
      </c>
      <c r="E71" s="22">
        <f t="shared" si="14"/>
        <v>86.15</v>
      </c>
      <c r="F71" s="21">
        <f>'Bilancio calorico'!N14*5+'Bilancio calorico'!U14*2</f>
        <v>22217.529000000002</v>
      </c>
      <c r="G71" s="46">
        <v>1073.0250000000001</v>
      </c>
      <c r="H71" s="46">
        <v>3761.3780000000002</v>
      </c>
      <c r="I71" s="46">
        <v>567.72900000000004</v>
      </c>
      <c r="J71" s="22">
        <f t="shared" ref="J71:J75" si="20">LOG(E71)</f>
        <v>1.9352552817840474</v>
      </c>
      <c r="K71" s="22">
        <f t="shared" ref="K71:K75" si="21">LOG(F71)</f>
        <v>4.3466957557146975</v>
      </c>
      <c r="L71" s="22">
        <f t="shared" ref="L71:L75" si="22">LOG(G71)</f>
        <v>3.0306098405452295</v>
      </c>
      <c r="M71" s="22">
        <f t="shared" ref="M71:M75" si="23">LOG(H71)</f>
        <v>3.5753469800762359</v>
      </c>
      <c r="N71" s="22">
        <f t="shared" ref="N71:N75" si="24">LOG(I71)</f>
        <v>2.7541410788621943</v>
      </c>
    </row>
    <row r="72" spans="4:19" x14ac:dyDescent="0.25">
      <c r="D72" s="139">
        <v>45537</v>
      </c>
      <c r="E72" s="22">
        <f t="shared" si="14"/>
        <v>85.05</v>
      </c>
      <c r="F72" s="21">
        <f>'Bilancio calorico'!N15*5+'Bilancio calorico'!U15*2</f>
        <v>1475.1609999999978</v>
      </c>
      <c r="G72" s="46">
        <v>1073.0250000000001</v>
      </c>
      <c r="H72" s="46">
        <v>3761.3780000000002</v>
      </c>
      <c r="I72" s="46">
        <v>567.72900000000004</v>
      </c>
      <c r="J72" s="22">
        <f t="shared" si="20"/>
        <v>1.9296743179485878</v>
      </c>
      <c r="K72" s="22">
        <f t="shared" si="21"/>
        <v>3.168839422074055</v>
      </c>
      <c r="L72" s="22">
        <f t="shared" si="22"/>
        <v>3.0306098405452295</v>
      </c>
      <c r="M72" s="22">
        <f t="shared" si="23"/>
        <v>3.5753469800762359</v>
      </c>
      <c r="N72" s="22">
        <f t="shared" si="24"/>
        <v>2.7541410788621943</v>
      </c>
    </row>
    <row r="73" spans="4:19" x14ac:dyDescent="0.25">
      <c r="D73" s="139">
        <v>45544</v>
      </c>
      <c r="E73" s="22">
        <f t="shared" si="14"/>
        <v>86.05</v>
      </c>
      <c r="F73" s="21">
        <f>'Bilancio calorico'!N16*5+'Bilancio calorico'!U16*2</f>
        <v>1400</v>
      </c>
      <c r="G73" s="46">
        <v>1073.0250000000001</v>
      </c>
      <c r="H73" s="46">
        <v>3761.3780000000002</v>
      </c>
      <c r="I73" s="46">
        <v>567.72900000000004</v>
      </c>
      <c r="J73" s="22">
        <f t="shared" si="20"/>
        <v>1.9347508746635791</v>
      </c>
      <c r="K73" s="22">
        <f t="shared" si="21"/>
        <v>3.1461280356782382</v>
      </c>
      <c r="L73" s="22">
        <f t="shared" si="22"/>
        <v>3.0306098405452295</v>
      </c>
      <c r="M73" s="22">
        <f t="shared" si="23"/>
        <v>3.5753469800762359</v>
      </c>
      <c r="N73" s="22">
        <f t="shared" si="24"/>
        <v>2.7541410788621943</v>
      </c>
    </row>
    <row r="74" spans="4:19" x14ac:dyDescent="0.25">
      <c r="D74" s="139">
        <v>45551</v>
      </c>
      <c r="E74" s="22">
        <f t="shared" si="14"/>
        <v>0</v>
      </c>
      <c r="F74" s="21">
        <f>'Bilancio calorico'!N17*5+'Bilancio calorico'!U17*2</f>
        <v>75.160999999997784</v>
      </c>
      <c r="G74" s="46">
        <v>1073.0250000000001</v>
      </c>
      <c r="H74" s="46">
        <v>3761.3780000000002</v>
      </c>
      <c r="I74" s="46">
        <v>567.72900000000004</v>
      </c>
      <c r="J74" s="22" t="e">
        <f>LOG(E74)</f>
        <v>#NUM!</v>
      </c>
      <c r="K74" s="22">
        <f t="shared" si="21"/>
        <v>1.87599254965616</v>
      </c>
      <c r="L74" s="22">
        <f t="shared" si="22"/>
        <v>3.0306098405452295</v>
      </c>
      <c r="M74" s="22">
        <f t="shared" si="23"/>
        <v>3.5753469800762359</v>
      </c>
      <c r="N74" s="22">
        <f t="shared" si="24"/>
        <v>2.7541410788621943</v>
      </c>
    </row>
    <row r="75" spans="4:19" x14ac:dyDescent="0.25">
      <c r="D75" s="139">
        <v>45558</v>
      </c>
      <c r="E75" s="22"/>
      <c r="F75" s="46">
        <v>23752.240000000005</v>
      </c>
      <c r="G75" s="46">
        <v>1073.0250000000001</v>
      </c>
      <c r="H75" s="46">
        <v>3761.3780000000002</v>
      </c>
      <c r="I75" s="46">
        <v>567.72900000000004</v>
      </c>
      <c r="J75" s="22" t="e">
        <f t="shared" si="20"/>
        <v>#NUM!</v>
      </c>
      <c r="K75" s="22">
        <f t="shared" si="21"/>
        <v>4.3757045728563053</v>
      </c>
      <c r="L75" s="22">
        <f t="shared" si="22"/>
        <v>3.0306098405452295</v>
      </c>
      <c r="M75" s="22">
        <f t="shared" si="23"/>
        <v>3.5753469800762359</v>
      </c>
      <c r="N75" s="22">
        <f t="shared" si="24"/>
        <v>2.7541410788621943</v>
      </c>
    </row>
    <row r="76" spans="4:19" x14ac:dyDescent="0.25">
      <c r="D76" s="139">
        <v>45565</v>
      </c>
      <c r="E76" s="22"/>
      <c r="F76" s="46"/>
      <c r="G76" s="46"/>
      <c r="H76" s="46"/>
      <c r="I76" s="46"/>
      <c r="J76" s="46"/>
      <c r="K76" s="46"/>
      <c r="L76" s="21"/>
      <c r="M76" s="20"/>
      <c r="N76" s="145"/>
    </row>
    <row r="77" spans="4:19" x14ac:dyDescent="0.25">
      <c r="D77" s="139">
        <v>45572</v>
      </c>
      <c r="E77" s="22"/>
      <c r="F77" s="46"/>
      <c r="G77" s="46"/>
      <c r="H77" s="46"/>
      <c r="I77" s="46"/>
      <c r="J77" s="46"/>
      <c r="K77" s="46"/>
      <c r="L77" s="21"/>
      <c r="M77" s="20"/>
      <c r="N77" s="145"/>
    </row>
    <row r="78" spans="4:19" x14ac:dyDescent="0.25">
      <c r="D78" s="139">
        <v>45579</v>
      </c>
      <c r="E78" s="22"/>
      <c r="F78" s="46"/>
      <c r="G78" s="46"/>
      <c r="H78" s="46"/>
      <c r="I78" s="46"/>
      <c r="J78" s="46"/>
      <c r="K78" s="46"/>
      <c r="L78" s="21"/>
      <c r="M78" s="20"/>
      <c r="N78" s="145"/>
    </row>
    <row r="79" spans="4:19" x14ac:dyDescent="0.25">
      <c r="D79" s="139">
        <v>45586</v>
      </c>
      <c r="E79" s="22"/>
      <c r="F79" s="46"/>
      <c r="G79" s="46"/>
      <c r="H79" s="46"/>
      <c r="I79" s="46"/>
      <c r="J79" s="46"/>
      <c r="K79" s="46"/>
      <c r="L79" s="21"/>
      <c r="M79" s="20"/>
      <c r="N79" s="145"/>
    </row>
    <row r="80" spans="4:19" x14ac:dyDescent="0.25">
      <c r="D80" s="139">
        <v>45593</v>
      </c>
      <c r="E80" s="22"/>
      <c r="F80" s="46"/>
      <c r="G80" s="46"/>
      <c r="H80" s="46"/>
      <c r="I80" s="46"/>
      <c r="J80" s="46"/>
      <c r="K80" s="46"/>
      <c r="L80" s="21"/>
      <c r="M80" s="20"/>
      <c r="N80" s="145"/>
    </row>
    <row r="81" spans="4:14" x14ac:dyDescent="0.25">
      <c r="D81" s="139">
        <v>45600</v>
      </c>
      <c r="E81" s="22"/>
      <c r="F81" s="46"/>
      <c r="G81" s="46"/>
      <c r="H81" s="46"/>
      <c r="I81" s="46"/>
      <c r="J81" s="46"/>
      <c r="K81" s="46"/>
      <c r="L81" s="21"/>
      <c r="M81" s="20"/>
      <c r="N81" s="145"/>
    </row>
    <row r="82" spans="4:14" x14ac:dyDescent="0.25">
      <c r="D82" s="139">
        <v>45607</v>
      </c>
      <c r="E82" s="22"/>
      <c r="F82" s="46"/>
      <c r="G82" s="46"/>
      <c r="H82" s="46"/>
      <c r="I82" s="46"/>
      <c r="J82" s="46"/>
      <c r="K82" s="46"/>
      <c r="L82" s="21"/>
      <c r="M82" s="20"/>
      <c r="N82" s="145"/>
    </row>
    <row r="83" spans="4:14" x14ac:dyDescent="0.25">
      <c r="D83" s="139">
        <v>45614</v>
      </c>
      <c r="E83" s="22"/>
      <c r="F83" s="46"/>
      <c r="G83" s="46"/>
      <c r="H83" s="46"/>
      <c r="I83" s="46"/>
      <c r="J83" s="46"/>
      <c r="K83" s="46"/>
      <c r="L83" s="21"/>
      <c r="M83" s="20"/>
      <c r="N83" s="145"/>
    </row>
    <row r="84" spans="4:14" x14ac:dyDescent="0.25">
      <c r="D84" s="139">
        <v>45621</v>
      </c>
      <c r="E84" s="22"/>
      <c r="F84" s="46"/>
      <c r="G84" s="46"/>
      <c r="H84" s="46"/>
      <c r="I84" s="46"/>
      <c r="J84" s="46"/>
      <c r="K84" s="46"/>
      <c r="L84" s="21"/>
      <c r="M84" s="20"/>
      <c r="N84" s="145"/>
    </row>
    <row r="85" spans="4:14" x14ac:dyDescent="0.25">
      <c r="D85" s="139">
        <v>45628</v>
      </c>
      <c r="E85" s="22"/>
      <c r="F85" s="46"/>
      <c r="G85" s="46"/>
      <c r="H85" s="46"/>
      <c r="I85" s="46"/>
      <c r="J85" s="46"/>
      <c r="K85" s="46"/>
      <c r="L85" s="21"/>
      <c r="M85" s="20"/>
      <c r="N85" s="145"/>
    </row>
    <row r="86" spans="4:14" x14ac:dyDescent="0.25">
      <c r="D86" s="139">
        <v>45635</v>
      </c>
      <c r="E86" s="22"/>
      <c r="F86" s="46"/>
      <c r="G86" s="46"/>
      <c r="H86" s="46"/>
      <c r="I86" s="46"/>
      <c r="J86" s="46"/>
      <c r="K86" s="46"/>
      <c r="L86" s="21"/>
      <c r="M86" s="20"/>
      <c r="N86" s="145"/>
    </row>
    <row r="87" spans="4:14" x14ac:dyDescent="0.25">
      <c r="D87" s="139">
        <v>45642</v>
      </c>
      <c r="E87" s="22"/>
      <c r="F87" s="46"/>
      <c r="G87" s="46"/>
      <c r="H87" s="46"/>
      <c r="I87" s="46"/>
      <c r="J87" s="46"/>
      <c r="K87" s="46"/>
      <c r="L87" s="21"/>
      <c r="M87" s="20"/>
      <c r="N87" s="145"/>
    </row>
    <row r="88" spans="4:14" x14ac:dyDescent="0.25">
      <c r="D88" s="139">
        <v>45649</v>
      </c>
      <c r="E88" s="22"/>
      <c r="F88" s="46"/>
      <c r="G88" s="46"/>
      <c r="H88" s="46"/>
      <c r="I88" s="46"/>
      <c r="J88" s="46"/>
      <c r="K88" s="46"/>
      <c r="L88" s="21"/>
      <c r="M88" s="20"/>
      <c r="N88" s="145"/>
    </row>
    <row r="89" spans="4:14" x14ac:dyDescent="0.25">
      <c r="D89" s="139">
        <v>45656</v>
      </c>
      <c r="E89" s="22"/>
      <c r="F89" s="46"/>
      <c r="G89" s="46"/>
      <c r="H89" s="46"/>
      <c r="I89" s="46"/>
      <c r="J89" s="46"/>
      <c r="K89" s="46"/>
      <c r="L89" s="21"/>
      <c r="M89" s="20"/>
      <c r="N89" s="145"/>
    </row>
    <row r="90" spans="4:14" x14ac:dyDescent="0.25">
      <c r="D90" s="139">
        <v>45663</v>
      </c>
      <c r="E90" s="22"/>
      <c r="F90" s="46"/>
      <c r="G90" s="46"/>
      <c r="H90" s="46"/>
      <c r="I90" s="46"/>
      <c r="J90" s="46"/>
      <c r="K90" s="46"/>
      <c r="L90" s="21"/>
      <c r="M90" s="20"/>
      <c r="N90" s="145"/>
    </row>
    <row r="91" spans="4:14" x14ac:dyDescent="0.25">
      <c r="D91" s="139">
        <v>45670</v>
      </c>
      <c r="E91" s="22"/>
      <c r="F91" s="46"/>
      <c r="G91" s="46"/>
      <c r="H91" s="46"/>
      <c r="I91" s="46"/>
      <c r="J91" s="46"/>
      <c r="K91" s="46"/>
      <c r="L91" s="21"/>
      <c r="M91" s="20"/>
      <c r="N91" s="145"/>
    </row>
    <row r="92" spans="4:14" x14ac:dyDescent="0.25">
      <c r="D92" s="139">
        <v>45677</v>
      </c>
      <c r="E92" s="22"/>
      <c r="F92" s="46"/>
      <c r="G92" s="46"/>
      <c r="H92" s="46"/>
      <c r="I92" s="46"/>
      <c r="J92" s="46"/>
      <c r="K92" s="46"/>
      <c r="L92" s="21"/>
      <c r="M92" s="20"/>
      <c r="N92" s="145"/>
    </row>
    <row r="93" spans="4:14" x14ac:dyDescent="0.25">
      <c r="D93" s="139">
        <v>45684</v>
      </c>
      <c r="E93" s="22"/>
      <c r="F93" s="46"/>
      <c r="G93" s="46"/>
      <c r="H93" s="46"/>
      <c r="I93" s="46"/>
      <c r="J93" s="46"/>
      <c r="K93" s="46"/>
      <c r="L93" s="21"/>
      <c r="M93" s="20"/>
      <c r="N93" s="145"/>
    </row>
    <row r="94" spans="4:14" x14ac:dyDescent="0.25">
      <c r="D94" s="139">
        <v>45691</v>
      </c>
      <c r="E94" s="22"/>
      <c r="F94" s="46"/>
      <c r="G94" s="46"/>
      <c r="H94" s="46"/>
      <c r="I94" s="46"/>
      <c r="J94" s="46"/>
      <c r="K94" s="46"/>
      <c r="L94" s="21"/>
      <c r="M94" s="20"/>
      <c r="N94" s="145"/>
    </row>
    <row r="95" spans="4:14" x14ac:dyDescent="0.25">
      <c r="D95" s="139">
        <v>45698</v>
      </c>
      <c r="E95" s="22"/>
      <c r="F95" s="46"/>
      <c r="G95" s="46"/>
      <c r="H95" s="46"/>
      <c r="I95" s="46"/>
      <c r="J95" s="46"/>
      <c r="K95" s="46"/>
      <c r="L95" s="21"/>
      <c r="M95" s="20"/>
      <c r="N95" s="145"/>
    </row>
    <row r="96" spans="4:14" x14ac:dyDescent="0.25">
      <c r="D96" s="139">
        <v>45705</v>
      </c>
      <c r="E96" s="22"/>
      <c r="F96" s="46"/>
      <c r="G96" s="46"/>
      <c r="H96" s="46"/>
      <c r="I96" s="46"/>
      <c r="J96" s="46"/>
      <c r="K96" s="46"/>
      <c r="L96" s="21"/>
      <c r="M96" s="20"/>
      <c r="N96" s="145"/>
    </row>
    <row r="97" spans="4:14" x14ac:dyDescent="0.25">
      <c r="D97" s="139">
        <v>45712</v>
      </c>
      <c r="E97" s="22"/>
      <c r="F97" s="46"/>
      <c r="G97" s="46"/>
      <c r="H97" s="46"/>
      <c r="I97" s="46"/>
      <c r="J97" s="46"/>
      <c r="K97" s="46"/>
      <c r="L97" s="21"/>
      <c r="M97" s="20"/>
      <c r="N97" s="145"/>
    </row>
    <row r="98" spans="4:14" x14ac:dyDescent="0.25">
      <c r="D98" s="139">
        <v>45719</v>
      </c>
      <c r="E98" s="22"/>
      <c r="F98" s="46"/>
      <c r="G98" s="46"/>
      <c r="H98" s="46"/>
      <c r="I98" s="46"/>
      <c r="J98" s="46"/>
      <c r="K98" s="46"/>
      <c r="L98" s="21"/>
      <c r="M98" s="20"/>
      <c r="N98" s="145"/>
    </row>
    <row r="99" spans="4:14" x14ac:dyDescent="0.25">
      <c r="D99" s="139">
        <v>45726</v>
      </c>
      <c r="E99" s="22"/>
      <c r="F99" s="46"/>
      <c r="G99" s="46"/>
      <c r="H99" s="46"/>
      <c r="I99" s="46"/>
      <c r="J99" s="46"/>
      <c r="K99" s="46"/>
      <c r="L99" s="21"/>
      <c r="M99" s="20"/>
      <c r="N99" s="145"/>
    </row>
    <row r="100" spans="4:14" x14ac:dyDescent="0.25">
      <c r="D100" s="139">
        <v>45733</v>
      </c>
      <c r="E100" s="22"/>
      <c r="F100" s="46"/>
      <c r="G100" s="46"/>
      <c r="H100" s="46"/>
      <c r="I100" s="46"/>
      <c r="J100" s="46"/>
      <c r="K100" s="46"/>
      <c r="L100" s="21"/>
      <c r="M100" s="20"/>
      <c r="N100" s="145"/>
    </row>
    <row r="101" spans="4:14" x14ac:dyDescent="0.25">
      <c r="D101" s="139">
        <v>45740</v>
      </c>
      <c r="E101" s="22"/>
      <c r="F101" s="46"/>
      <c r="G101" s="46"/>
      <c r="H101" s="46"/>
      <c r="I101" s="46"/>
      <c r="J101" s="46"/>
      <c r="K101" s="46"/>
      <c r="L101" s="21"/>
      <c r="M101" s="20"/>
      <c r="N101" s="145"/>
    </row>
    <row r="102" spans="4:14" x14ac:dyDescent="0.25">
      <c r="D102" s="139">
        <v>45747</v>
      </c>
      <c r="E102" s="22"/>
      <c r="F102" s="46"/>
      <c r="G102" s="46"/>
      <c r="H102" s="46"/>
      <c r="I102" s="46"/>
      <c r="J102" s="46"/>
      <c r="K102" s="46"/>
      <c r="L102" s="21"/>
      <c r="M102" s="20"/>
      <c r="N102" s="145"/>
    </row>
    <row r="103" spans="4:14" x14ac:dyDescent="0.25">
      <c r="D103" s="139">
        <v>45754</v>
      </c>
      <c r="E103" s="22"/>
      <c r="F103" s="46"/>
      <c r="G103" s="46"/>
      <c r="H103" s="46"/>
      <c r="I103" s="46"/>
      <c r="J103" s="46"/>
      <c r="K103" s="46"/>
      <c r="L103" s="21"/>
      <c r="M103" s="20"/>
      <c r="N103" s="145"/>
    </row>
    <row r="104" spans="4:14" x14ac:dyDescent="0.25">
      <c r="D104" s="139">
        <v>45761</v>
      </c>
      <c r="E104" s="22"/>
      <c r="F104" s="46"/>
      <c r="G104" s="46"/>
      <c r="H104" s="46"/>
      <c r="I104" s="46"/>
      <c r="J104" s="46"/>
      <c r="K104" s="46"/>
      <c r="L104" s="21"/>
      <c r="M104" s="20"/>
      <c r="N104" s="145"/>
    </row>
    <row r="105" spans="4:14" x14ac:dyDescent="0.25">
      <c r="D105" s="139">
        <v>45768</v>
      </c>
      <c r="E105" s="22"/>
      <c r="F105" s="46"/>
      <c r="G105" s="46"/>
      <c r="H105" s="46"/>
      <c r="I105" s="46"/>
      <c r="J105" s="46"/>
      <c r="K105" s="46"/>
      <c r="L105" s="21"/>
      <c r="M105" s="20"/>
      <c r="N105" s="145"/>
    </row>
    <row r="106" spans="4:14" x14ac:dyDescent="0.25">
      <c r="D106" s="139">
        <v>45775</v>
      </c>
      <c r="E106" s="22"/>
      <c r="F106" s="46"/>
      <c r="G106" s="46"/>
      <c r="H106" s="46"/>
      <c r="I106" s="46"/>
      <c r="J106" s="46"/>
      <c r="K106" s="46"/>
      <c r="L106" s="21"/>
      <c r="M106" s="20"/>
      <c r="N106" s="145"/>
    </row>
    <row r="107" spans="4:14" x14ac:dyDescent="0.25">
      <c r="D107" s="139">
        <v>45782</v>
      </c>
      <c r="E107" s="22"/>
      <c r="F107" s="46"/>
      <c r="G107" s="46"/>
      <c r="H107" s="46"/>
      <c r="I107" s="46"/>
      <c r="J107" s="46"/>
      <c r="K107" s="46"/>
      <c r="L107" s="21"/>
      <c r="M107" s="20"/>
      <c r="N107" s="145"/>
    </row>
    <row r="108" spans="4:14" x14ac:dyDescent="0.25">
      <c r="D108" s="139">
        <v>45789</v>
      </c>
      <c r="E108" s="22"/>
      <c r="F108" s="46"/>
      <c r="G108" s="46"/>
      <c r="H108" s="46"/>
      <c r="I108" s="46"/>
      <c r="J108" s="46"/>
      <c r="K108" s="46"/>
      <c r="L108" s="21"/>
      <c r="M108" s="20"/>
      <c r="N108" s="145"/>
    </row>
    <row r="109" spans="4:14" x14ac:dyDescent="0.25">
      <c r="D109" s="139">
        <v>45796</v>
      </c>
      <c r="E109" s="22"/>
      <c r="F109" s="46"/>
      <c r="G109" s="46"/>
      <c r="H109" s="46"/>
      <c r="I109" s="46"/>
      <c r="J109" s="46"/>
      <c r="K109" s="46"/>
      <c r="L109" s="21"/>
      <c r="M109" s="20"/>
      <c r="N109" s="145"/>
    </row>
    <row r="110" spans="4:14" x14ac:dyDescent="0.25">
      <c r="D110" s="139">
        <v>45803</v>
      </c>
      <c r="E110" s="22"/>
      <c r="F110" s="46"/>
      <c r="G110" s="46"/>
      <c r="H110" s="46"/>
      <c r="I110" s="46"/>
      <c r="J110" s="46"/>
      <c r="K110" s="46"/>
      <c r="L110" s="21"/>
      <c r="M110" s="20"/>
      <c r="N110" s="145"/>
    </row>
    <row r="111" spans="4:14" x14ac:dyDescent="0.25">
      <c r="D111" s="139">
        <v>45810</v>
      </c>
      <c r="E111" s="22"/>
      <c r="F111" s="46"/>
      <c r="G111" s="46"/>
      <c r="H111" s="46"/>
      <c r="I111" s="46"/>
      <c r="J111" s="46"/>
      <c r="K111" s="46"/>
      <c r="L111" s="21"/>
      <c r="M111" s="20"/>
      <c r="N111" s="145"/>
    </row>
    <row r="112" spans="4:14" x14ac:dyDescent="0.25">
      <c r="D112" s="139">
        <v>45817</v>
      </c>
      <c r="E112" s="22"/>
      <c r="F112" s="46"/>
      <c r="G112" s="46"/>
      <c r="H112" s="46"/>
      <c r="I112" s="46"/>
      <c r="J112" s="46"/>
      <c r="K112" s="46"/>
      <c r="L112" s="21"/>
      <c r="M112" s="20"/>
      <c r="N112" s="145"/>
    </row>
    <row r="113" spans="4:14" x14ac:dyDescent="0.25">
      <c r="D113" s="139">
        <v>45824</v>
      </c>
      <c r="E113" s="22"/>
      <c r="F113" s="46"/>
      <c r="G113" s="46"/>
      <c r="H113" s="46"/>
      <c r="I113" s="46"/>
      <c r="J113" s="46"/>
      <c r="K113" s="46"/>
      <c r="L113" s="21"/>
      <c r="M113" s="20"/>
      <c r="N113" s="145"/>
    </row>
    <row r="114" spans="4:14" ht="16.5" thickBot="1" x14ac:dyDescent="0.3">
      <c r="D114" s="139">
        <v>45831</v>
      </c>
      <c r="E114" s="146"/>
      <c r="F114" s="147"/>
      <c r="G114" s="147"/>
      <c r="H114" s="147"/>
      <c r="I114" s="147"/>
      <c r="J114" s="147"/>
      <c r="K114" s="147"/>
      <c r="L114" s="148"/>
      <c r="M114" s="149"/>
      <c r="N114" s="150"/>
    </row>
  </sheetData>
  <mergeCells count="19">
    <mergeCell ref="A1:B5"/>
    <mergeCell ref="E1:K3"/>
    <mergeCell ref="E62:K64"/>
    <mergeCell ref="T16:T19"/>
    <mergeCell ref="L44:N46"/>
    <mergeCell ref="L40:N42"/>
    <mergeCell ref="L36:N38"/>
    <mergeCell ref="L32:N34"/>
    <mergeCell ref="L48:N51"/>
    <mergeCell ref="L53:N56"/>
    <mergeCell ref="L28:N30"/>
    <mergeCell ref="L24:N26"/>
    <mergeCell ref="L20:N22"/>
    <mergeCell ref="BD13:BI13"/>
    <mergeCell ref="BD15:BI15"/>
    <mergeCell ref="AC13:AH13"/>
    <mergeCell ref="D9:L9"/>
    <mergeCell ref="L16:N18"/>
    <mergeCell ref="L11:N14"/>
  </mergeCells>
  <phoneticPr fontId="2" type="noConversion"/>
  <conditionalFormatting sqref="D11:D57">
    <cfRule type="cellIs" dxfId="9" priority="8" operator="equal">
      <formula>$D$6</formula>
    </cfRule>
  </conditionalFormatting>
  <conditionalFormatting sqref="D68:D114">
    <cfRule type="cellIs" dxfId="8" priority="3" operator="equal">
      <formula>$D$6</formula>
    </cfRule>
  </conditionalFormatting>
  <conditionalFormatting sqref="L15 L19 L23 L27 L31 L35 L39 L43 L47 L52 L57">
    <cfRule type="cellIs" dxfId="7" priority="1" operator="notBetween">
      <formula>0.005</formula>
      <formula>0.01</formula>
    </cfRule>
    <cfRule type="cellIs" dxfId="6" priority="2" operator="between">
      <formula>0.005</formula>
      <formula>0.01</formula>
    </cfRule>
  </conditionalFormatting>
  <dataValidations count="1">
    <dataValidation type="list" allowBlank="1" showInputMessage="1" showErrorMessage="1" sqref="D6" xr:uid="{5DF26818-4AA8-2E40-AA12-E47E4B8872C1}">
      <formula1>$D$11:$D$57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57D450AD-1658-134D-8E25-94CCC2887F3F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peso'!L57:N57</xm:f>
              <xm:sqref>L53</xm:sqref>
            </x14:sparkline>
          </x14:sparklines>
        </x14:sparklineGroup>
        <x14:sparklineGroup type="stacked" displayEmptyCellsAs="gap" negative="1" xr2:uid="{37023822-5060-124E-92FB-F4F0BFF95607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peso'!L52:N52</xm:f>
              <xm:sqref>L48</xm:sqref>
            </x14:sparkline>
          </x14:sparklines>
        </x14:sparklineGroup>
        <x14:sparklineGroup type="stacked" displayEmptyCellsAs="gap" negative="1" xr2:uid="{90E0C375-80D9-204E-A8A9-4356A54F032F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peso'!L47:N47</xm:f>
              <xm:sqref>L44</xm:sqref>
            </x14:sparkline>
          </x14:sparklines>
        </x14:sparklineGroup>
        <x14:sparklineGroup type="stacked" displayEmptyCellsAs="gap" negative="1" xr2:uid="{BD176E5F-AD52-8741-8203-ECFD85273BD9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peso'!L43:N43</xm:f>
              <xm:sqref>L40</xm:sqref>
            </x14:sparkline>
          </x14:sparklines>
        </x14:sparklineGroup>
        <x14:sparklineGroup type="stacked" displayEmptyCellsAs="gap" negative="1" xr2:uid="{5A0EB88A-AAFA-934F-8DBC-9BACC6CB63E1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peso'!L39:N39</xm:f>
              <xm:sqref>L36</xm:sqref>
            </x14:sparkline>
          </x14:sparklines>
        </x14:sparklineGroup>
        <x14:sparklineGroup type="stacked" displayEmptyCellsAs="gap" negative="1" xr2:uid="{8F9C0912-C347-6F46-90B6-B818DBC005B1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peso'!L35:N35</xm:f>
              <xm:sqref>L32</xm:sqref>
            </x14:sparkline>
          </x14:sparklines>
        </x14:sparklineGroup>
        <x14:sparklineGroup type="stacked" displayEmptyCellsAs="gap" negative="1" xr2:uid="{1E331FA1-DDF5-8F4D-B4B4-B3C3012B2152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peso'!L31:N31</xm:f>
              <xm:sqref>L28</xm:sqref>
            </x14:sparkline>
          </x14:sparklines>
        </x14:sparklineGroup>
        <x14:sparklineGroup type="stacked" displayEmptyCellsAs="gap" negative="1" xr2:uid="{DE34E3F0-A8DD-6A4F-B12D-F3A3D080BCDF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peso'!L27:N27</xm:f>
              <xm:sqref>L24</xm:sqref>
            </x14:sparkline>
          </x14:sparklines>
        </x14:sparklineGroup>
        <x14:sparklineGroup type="stacked" displayEmptyCellsAs="gap" negative="1" xr2:uid="{519E225D-B4D1-9F44-9748-9F75EC1309ED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peso'!L23:N23</xm:f>
              <xm:sqref>L20</xm:sqref>
            </x14:sparkline>
          </x14:sparklines>
        </x14:sparklineGroup>
        <x14:sparklineGroup type="stacked" displayEmptyCellsAs="gap" negative="1" xr2:uid="{4FC16E55-8BF5-DB47-9042-99633F6C5BB0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peso'!L19:N19</xm:f>
              <xm:sqref>L16</xm:sqref>
            </x14:sparkline>
          </x14:sparklines>
        </x14:sparklineGroup>
        <x14:sparklineGroup type="stacked" displayEmptyCellsAs="gap" negative="1" xr2:uid="{3403ECC2-360E-5745-93BE-3F6E91F58CF2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'Progressione peso'!L15:N15</xm:f>
              <xm:sqref>L11</xm:sqref>
            </x14:sparkline>
          </x14:sparklines>
        </x14:sparklineGroup>
        <x14:sparklineGroup type="stacked" displayEmptyCellsAs="gap" negative="1" xr2:uid="{E41C535B-367C-5F4A-A330-B9599D807D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L15</xm:sqref>
            </x14:sparkline>
            <x14:sparkline>
              <xm:sqref>M15</xm:sqref>
            </x14:sparkline>
            <x14:sparkline>
              <xm:sqref>N15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A23F-6D26-7049-96B5-5419D9C347FF}">
  <sheetPr codeName="Foglio5">
    <tabColor rgb="FF002060"/>
  </sheetPr>
  <dimension ref="A1:BJ290"/>
  <sheetViews>
    <sheetView zoomScaleNormal="25" workbookViewId="0">
      <selection activeCell="Q12" sqref="Q12"/>
    </sheetView>
  </sheetViews>
  <sheetFormatPr defaultColWidth="10.875" defaultRowHeight="15.75" x14ac:dyDescent="0.25"/>
  <cols>
    <col min="1" max="2" width="10.875" style="2"/>
    <col min="3" max="4" width="18.375" style="2" customWidth="1"/>
    <col min="5" max="16384" width="10.875" style="2"/>
  </cols>
  <sheetData>
    <row r="1" spans="1:62" ht="15.95" customHeight="1" x14ac:dyDescent="0.25">
      <c r="A1" s="707" t="s">
        <v>1668</v>
      </c>
      <c r="B1" s="707"/>
      <c r="C1" s="92"/>
    </row>
    <row r="2" spans="1:62" x14ac:dyDescent="0.25">
      <c r="A2" s="707"/>
      <c r="B2" s="707"/>
      <c r="C2" s="92"/>
    </row>
    <row r="3" spans="1:62" x14ac:dyDescent="0.25">
      <c r="A3" s="707" t="s">
        <v>1765</v>
      </c>
      <c r="B3" s="707"/>
      <c r="C3" s="708" t="s">
        <v>39</v>
      </c>
      <c r="D3" s="709"/>
      <c r="E3" s="24" t="s">
        <v>904</v>
      </c>
      <c r="F3" s="19">
        <v>45509</v>
      </c>
      <c r="G3" s="19">
        <v>45516</v>
      </c>
      <c r="H3" s="19">
        <v>45523</v>
      </c>
      <c r="I3" s="19">
        <v>45530</v>
      </c>
      <c r="J3" s="19">
        <v>45537</v>
      </c>
      <c r="K3" s="19">
        <v>45544</v>
      </c>
      <c r="L3" s="19">
        <v>45551</v>
      </c>
      <c r="M3" s="19">
        <v>45558</v>
      </c>
      <c r="N3" s="19">
        <v>45565</v>
      </c>
      <c r="O3" s="19">
        <v>45572</v>
      </c>
      <c r="P3" s="19">
        <v>45579</v>
      </c>
      <c r="Q3" s="19">
        <v>45586</v>
      </c>
      <c r="R3" s="19">
        <v>45593</v>
      </c>
      <c r="S3" s="19">
        <v>45600</v>
      </c>
      <c r="T3" s="19">
        <v>45607</v>
      </c>
      <c r="U3" s="19">
        <v>45614</v>
      </c>
      <c r="V3" s="19">
        <v>45621</v>
      </c>
      <c r="W3" s="19">
        <v>45628</v>
      </c>
      <c r="X3" s="19">
        <v>45635</v>
      </c>
      <c r="Y3" s="19">
        <v>45642</v>
      </c>
      <c r="Z3" s="19">
        <v>45649</v>
      </c>
      <c r="AA3" s="19">
        <v>45656</v>
      </c>
      <c r="AB3" s="19">
        <v>45663</v>
      </c>
      <c r="AC3" s="19">
        <v>45670</v>
      </c>
      <c r="AD3" s="19">
        <v>45677</v>
      </c>
      <c r="AE3" s="19">
        <v>45684</v>
      </c>
      <c r="AF3" s="19">
        <v>45691</v>
      </c>
      <c r="AG3" s="19">
        <v>45698</v>
      </c>
      <c r="AH3" s="19">
        <v>45705</v>
      </c>
      <c r="AI3" s="19">
        <v>45712</v>
      </c>
      <c r="AJ3" s="19">
        <v>45719</v>
      </c>
      <c r="AK3" s="19">
        <v>45726</v>
      </c>
      <c r="AL3" s="19">
        <v>45733</v>
      </c>
      <c r="AM3" s="19">
        <v>45740</v>
      </c>
      <c r="AN3" s="19">
        <v>45747</v>
      </c>
      <c r="AO3" s="19">
        <v>45754</v>
      </c>
      <c r="AP3" s="19">
        <v>45761</v>
      </c>
      <c r="AQ3" s="19">
        <v>45768</v>
      </c>
      <c r="AR3" s="19">
        <v>45775</v>
      </c>
      <c r="AS3" s="19">
        <v>45782</v>
      </c>
      <c r="AT3" s="19">
        <v>45789</v>
      </c>
      <c r="AU3" s="19">
        <v>45796</v>
      </c>
      <c r="AV3" s="19">
        <v>45803</v>
      </c>
      <c r="AW3" s="19">
        <v>45810</v>
      </c>
      <c r="AX3" s="19">
        <v>45817</v>
      </c>
      <c r="AY3" s="19">
        <v>45824</v>
      </c>
      <c r="AZ3" s="19">
        <v>45831</v>
      </c>
      <c r="BA3" s="19"/>
      <c r="BB3" s="19"/>
      <c r="BC3" s="19"/>
      <c r="BD3" s="19"/>
      <c r="BE3" s="19"/>
      <c r="BF3" s="19"/>
      <c r="BG3" s="19"/>
      <c r="BH3" s="19"/>
      <c r="BI3" s="19"/>
      <c r="BJ3" s="19"/>
    </row>
    <row r="4" spans="1:62" x14ac:dyDescent="0.25">
      <c r="A4" s="707"/>
      <c r="B4" s="707"/>
      <c r="C4" s="708"/>
      <c r="D4" s="709"/>
      <c r="E4" s="91" t="s">
        <v>882</v>
      </c>
      <c r="F4" s="20">
        <v>70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</row>
    <row r="5" spans="1:62" ht="15.95" customHeight="1" x14ac:dyDescent="0.25">
      <c r="A5" s="711" t="s">
        <v>1769</v>
      </c>
      <c r="B5" s="711"/>
      <c r="C5" s="710"/>
      <c r="D5" s="709"/>
      <c r="E5" s="91" t="s">
        <v>905</v>
      </c>
      <c r="F5" s="20">
        <v>8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</row>
    <row r="6" spans="1:62" x14ac:dyDescent="0.25">
      <c r="A6" s="705"/>
      <c r="B6" s="705"/>
      <c r="C6" s="710"/>
      <c r="D6" s="709"/>
      <c r="E6" s="24" t="s">
        <v>1768</v>
      </c>
      <c r="F6" s="20">
        <f t="shared" ref="F6:BJ6" si="0">(F4*F5)/100</f>
        <v>5.6</v>
      </c>
      <c r="G6" s="20">
        <f t="shared" si="0"/>
        <v>0</v>
      </c>
      <c r="H6" s="20">
        <f t="shared" si="0"/>
        <v>0</v>
      </c>
      <c r="I6" s="20">
        <f t="shared" si="0"/>
        <v>0</v>
      </c>
      <c r="J6" s="20">
        <f t="shared" si="0"/>
        <v>0</v>
      </c>
      <c r="K6" s="20">
        <f t="shared" si="0"/>
        <v>0</v>
      </c>
      <c r="L6" s="20">
        <f t="shared" si="0"/>
        <v>0</v>
      </c>
      <c r="M6" s="20">
        <f t="shared" si="0"/>
        <v>0</v>
      </c>
      <c r="N6" s="20">
        <f t="shared" si="0"/>
        <v>0</v>
      </c>
      <c r="O6" s="20">
        <f t="shared" si="0"/>
        <v>0</v>
      </c>
      <c r="P6" s="20">
        <f t="shared" si="0"/>
        <v>0</v>
      </c>
      <c r="Q6" s="20">
        <f t="shared" si="0"/>
        <v>0</v>
      </c>
      <c r="R6" s="20">
        <f t="shared" si="0"/>
        <v>0</v>
      </c>
      <c r="S6" s="20">
        <f t="shared" si="0"/>
        <v>0</v>
      </c>
      <c r="T6" s="20">
        <f t="shared" si="0"/>
        <v>0</v>
      </c>
      <c r="U6" s="20">
        <f t="shared" si="0"/>
        <v>0</v>
      </c>
      <c r="V6" s="20">
        <f t="shared" si="0"/>
        <v>0</v>
      </c>
      <c r="W6" s="20">
        <f t="shared" si="0"/>
        <v>0</v>
      </c>
      <c r="X6" s="20">
        <f t="shared" si="0"/>
        <v>0</v>
      </c>
      <c r="Y6" s="20">
        <f t="shared" si="0"/>
        <v>0</v>
      </c>
      <c r="Z6" s="20">
        <f t="shared" si="0"/>
        <v>0</v>
      </c>
      <c r="AA6" s="20">
        <f t="shared" si="0"/>
        <v>0</v>
      </c>
      <c r="AB6" s="20">
        <f t="shared" si="0"/>
        <v>0</v>
      </c>
      <c r="AC6" s="20">
        <f t="shared" si="0"/>
        <v>0</v>
      </c>
      <c r="AD6" s="20">
        <f t="shared" si="0"/>
        <v>0</v>
      </c>
      <c r="AE6" s="20">
        <f t="shared" si="0"/>
        <v>0</v>
      </c>
      <c r="AF6" s="20">
        <f t="shared" si="0"/>
        <v>0</v>
      </c>
      <c r="AG6" s="20">
        <f t="shared" si="0"/>
        <v>0</v>
      </c>
      <c r="AH6" s="20">
        <f t="shared" si="0"/>
        <v>0</v>
      </c>
      <c r="AI6" s="20">
        <f t="shared" si="0"/>
        <v>0</v>
      </c>
      <c r="AJ6" s="20">
        <f t="shared" si="0"/>
        <v>0</v>
      </c>
      <c r="AK6" s="20">
        <f t="shared" si="0"/>
        <v>0</v>
      </c>
      <c r="AL6" s="20">
        <f t="shared" si="0"/>
        <v>0</v>
      </c>
      <c r="AM6" s="20">
        <f t="shared" si="0"/>
        <v>0</v>
      </c>
      <c r="AN6" s="20">
        <f t="shared" si="0"/>
        <v>0</v>
      </c>
      <c r="AO6" s="20">
        <f t="shared" si="0"/>
        <v>0</v>
      </c>
      <c r="AP6" s="20">
        <f t="shared" si="0"/>
        <v>0</v>
      </c>
      <c r="AQ6" s="20">
        <f t="shared" si="0"/>
        <v>0</v>
      </c>
      <c r="AR6" s="20">
        <f t="shared" si="0"/>
        <v>0</v>
      </c>
      <c r="AS6" s="20">
        <f t="shared" si="0"/>
        <v>0</v>
      </c>
      <c r="AT6" s="20">
        <f t="shared" si="0"/>
        <v>0</v>
      </c>
      <c r="AU6" s="20">
        <f t="shared" si="0"/>
        <v>0</v>
      </c>
      <c r="AV6" s="20">
        <f t="shared" si="0"/>
        <v>0</v>
      </c>
      <c r="AW6" s="20">
        <f t="shared" si="0"/>
        <v>0</v>
      </c>
      <c r="AX6" s="20">
        <f t="shared" si="0"/>
        <v>0</v>
      </c>
      <c r="AY6" s="20">
        <f t="shared" si="0"/>
        <v>0</v>
      </c>
      <c r="AZ6" s="20">
        <f t="shared" si="0"/>
        <v>0</v>
      </c>
      <c r="BA6" s="20">
        <f t="shared" si="0"/>
        <v>0</v>
      </c>
      <c r="BB6" s="20">
        <f t="shared" si="0"/>
        <v>0</v>
      </c>
      <c r="BC6" s="20">
        <f t="shared" si="0"/>
        <v>0</v>
      </c>
      <c r="BD6" s="20">
        <f t="shared" si="0"/>
        <v>0</v>
      </c>
      <c r="BE6" s="20">
        <f t="shared" si="0"/>
        <v>0</v>
      </c>
      <c r="BF6" s="20">
        <f t="shared" si="0"/>
        <v>0</v>
      </c>
      <c r="BG6" s="20">
        <f t="shared" si="0"/>
        <v>0</v>
      </c>
      <c r="BH6" s="20">
        <f t="shared" si="0"/>
        <v>0</v>
      </c>
      <c r="BI6" s="20">
        <f t="shared" si="0"/>
        <v>0</v>
      </c>
      <c r="BJ6" s="20">
        <f t="shared" si="0"/>
        <v>0</v>
      </c>
    </row>
    <row r="7" spans="1:62" x14ac:dyDescent="0.25">
      <c r="A7" s="705"/>
      <c r="B7" s="705"/>
    </row>
    <row r="11" spans="1:62" x14ac:dyDescent="0.25">
      <c r="E11" s="183">
        <f>F6</f>
        <v>5.6</v>
      </c>
      <c r="F11" s="184">
        <v>50</v>
      </c>
      <c r="G11" s="184">
        <v>52.5</v>
      </c>
      <c r="H11" s="184">
        <v>55</v>
      </c>
      <c r="I11" s="184">
        <v>57.5</v>
      </c>
      <c r="J11" s="184">
        <v>60</v>
      </c>
      <c r="K11" s="184">
        <v>62.5</v>
      </c>
      <c r="L11" s="184">
        <v>65</v>
      </c>
      <c r="M11" s="184">
        <v>67.5</v>
      </c>
      <c r="N11" s="184">
        <v>70</v>
      </c>
      <c r="O11" s="184">
        <v>72.5</v>
      </c>
      <c r="P11" s="184">
        <v>75</v>
      </c>
    </row>
    <row r="12" spans="1:62" x14ac:dyDescent="0.25">
      <c r="E12" s="184">
        <v>6</v>
      </c>
      <c r="F12" s="183">
        <f t="dataTable" ref="F12:P22" dt2D="1" dtr="1" r1="F4" r2="F5"/>
        <v>3</v>
      </c>
      <c r="G12" s="183">
        <v>3.15</v>
      </c>
      <c r="H12" s="183">
        <v>3.3</v>
      </c>
      <c r="I12" s="183">
        <v>3.45</v>
      </c>
      <c r="J12" s="183">
        <v>3.6</v>
      </c>
      <c r="K12" s="183">
        <v>3.75</v>
      </c>
      <c r="L12" s="183">
        <v>3.9</v>
      </c>
      <c r="M12" s="183">
        <v>4.05</v>
      </c>
      <c r="N12" s="183">
        <v>4.2</v>
      </c>
      <c r="O12" s="183">
        <v>4.3499999999999996</v>
      </c>
      <c r="P12" s="183">
        <v>4.5</v>
      </c>
    </row>
    <row r="13" spans="1:62" x14ac:dyDescent="0.25">
      <c r="E13" s="184">
        <v>7</v>
      </c>
      <c r="F13" s="183">
        <v>3.5</v>
      </c>
      <c r="G13" s="183">
        <v>3.6749999999999998</v>
      </c>
      <c r="H13" s="183">
        <v>3.85</v>
      </c>
      <c r="I13" s="183">
        <v>4.0250000000000004</v>
      </c>
      <c r="J13" s="183">
        <v>4.2</v>
      </c>
      <c r="K13" s="183">
        <v>4.375</v>
      </c>
      <c r="L13" s="183">
        <v>4.55</v>
      </c>
      <c r="M13" s="183">
        <v>4.7249999999999996</v>
      </c>
      <c r="N13" s="183">
        <v>4.9000000000000004</v>
      </c>
      <c r="O13" s="183">
        <v>5.0750000000000002</v>
      </c>
      <c r="P13" s="183">
        <v>5.25</v>
      </c>
    </row>
    <row r="14" spans="1:62" x14ac:dyDescent="0.25">
      <c r="E14" s="184">
        <v>8</v>
      </c>
      <c r="F14" s="183">
        <v>4</v>
      </c>
      <c r="G14" s="183">
        <v>4.2</v>
      </c>
      <c r="H14" s="183">
        <v>4.4000000000000004</v>
      </c>
      <c r="I14" s="183">
        <v>4.5999999999999996</v>
      </c>
      <c r="J14" s="183">
        <v>4.8</v>
      </c>
      <c r="K14" s="183">
        <v>5</v>
      </c>
      <c r="L14" s="183">
        <v>5.2</v>
      </c>
      <c r="M14" s="183">
        <v>5.4</v>
      </c>
      <c r="N14" s="183">
        <v>5.6</v>
      </c>
      <c r="O14" s="183">
        <v>5.8</v>
      </c>
      <c r="P14" s="183">
        <v>6</v>
      </c>
    </row>
    <row r="15" spans="1:62" x14ac:dyDescent="0.25">
      <c r="E15" s="184">
        <v>9</v>
      </c>
      <c r="F15" s="183">
        <v>4.5</v>
      </c>
      <c r="G15" s="183">
        <v>4.7249999999999996</v>
      </c>
      <c r="H15" s="183">
        <v>4.95</v>
      </c>
      <c r="I15" s="183">
        <v>5.1749999999999998</v>
      </c>
      <c r="J15" s="183">
        <v>5.4</v>
      </c>
      <c r="K15" s="183">
        <v>5.625</v>
      </c>
      <c r="L15" s="183">
        <v>5.85</v>
      </c>
      <c r="M15" s="183">
        <v>6.0750000000000002</v>
      </c>
      <c r="N15" s="183">
        <v>6.3</v>
      </c>
      <c r="O15" s="183">
        <v>6.5250000000000004</v>
      </c>
      <c r="P15" s="183">
        <v>6.75</v>
      </c>
    </row>
    <row r="16" spans="1:62" x14ac:dyDescent="0.25">
      <c r="E16" s="184">
        <v>10</v>
      </c>
      <c r="F16" s="183">
        <v>5</v>
      </c>
      <c r="G16" s="183">
        <v>5.25</v>
      </c>
      <c r="H16" s="183">
        <v>5.5</v>
      </c>
      <c r="I16" s="183">
        <v>5.75</v>
      </c>
      <c r="J16" s="183">
        <v>6</v>
      </c>
      <c r="K16" s="183">
        <v>6.25</v>
      </c>
      <c r="L16" s="183">
        <v>6.5</v>
      </c>
      <c r="M16" s="183">
        <v>6.75</v>
      </c>
      <c r="N16" s="183">
        <v>7</v>
      </c>
      <c r="O16" s="183">
        <v>7.25</v>
      </c>
      <c r="P16" s="183">
        <v>7.5</v>
      </c>
    </row>
    <row r="17" spans="3:62" x14ac:dyDescent="0.25">
      <c r="E17" s="184">
        <v>11</v>
      </c>
      <c r="F17" s="183">
        <v>5.5</v>
      </c>
      <c r="G17" s="183">
        <v>5.7750000000000004</v>
      </c>
      <c r="H17" s="183">
        <v>6.05</v>
      </c>
      <c r="I17" s="183">
        <v>6.3250000000000002</v>
      </c>
      <c r="J17" s="183">
        <v>6.6</v>
      </c>
      <c r="K17" s="183">
        <v>6.875</v>
      </c>
      <c r="L17" s="183">
        <v>7.15</v>
      </c>
      <c r="M17" s="183">
        <v>7.4249999999999998</v>
      </c>
      <c r="N17" s="183">
        <v>7.7</v>
      </c>
      <c r="O17" s="183">
        <v>7.9749999999999996</v>
      </c>
      <c r="P17" s="183">
        <v>8.25</v>
      </c>
    </row>
    <row r="18" spans="3:62" x14ac:dyDescent="0.25">
      <c r="E18" s="184">
        <v>12</v>
      </c>
      <c r="F18" s="183">
        <v>6</v>
      </c>
      <c r="G18" s="183">
        <v>6.3</v>
      </c>
      <c r="H18" s="183">
        <v>6.6</v>
      </c>
      <c r="I18" s="183">
        <v>6.9</v>
      </c>
      <c r="J18" s="183">
        <v>7.2</v>
      </c>
      <c r="K18" s="183">
        <v>7.5</v>
      </c>
      <c r="L18" s="183">
        <v>7.8</v>
      </c>
      <c r="M18" s="183">
        <v>8.1</v>
      </c>
      <c r="N18" s="183">
        <v>8.4</v>
      </c>
      <c r="O18" s="183">
        <v>8.6999999999999993</v>
      </c>
      <c r="P18" s="183">
        <v>9</v>
      </c>
    </row>
    <row r="19" spans="3:62" x14ac:dyDescent="0.25">
      <c r="E19" s="184">
        <v>13</v>
      </c>
      <c r="F19" s="183">
        <v>6.5</v>
      </c>
      <c r="G19" s="183">
        <v>6.8250000000000002</v>
      </c>
      <c r="H19" s="183">
        <v>7.15</v>
      </c>
      <c r="I19" s="183">
        <v>7.4749999999999996</v>
      </c>
      <c r="J19" s="183">
        <v>7.8</v>
      </c>
      <c r="K19" s="183">
        <v>8.125</v>
      </c>
      <c r="L19" s="183">
        <v>8.4499999999999993</v>
      </c>
      <c r="M19" s="183">
        <v>8.7750000000000004</v>
      </c>
      <c r="N19" s="183">
        <v>9.1</v>
      </c>
      <c r="O19" s="183">
        <v>9.4250000000000007</v>
      </c>
      <c r="P19" s="183">
        <v>9.75</v>
      </c>
    </row>
    <row r="20" spans="3:62" x14ac:dyDescent="0.25">
      <c r="E20" s="184">
        <v>14</v>
      </c>
      <c r="F20" s="183">
        <v>7</v>
      </c>
      <c r="G20" s="183">
        <v>7.35</v>
      </c>
      <c r="H20" s="183">
        <v>7.7</v>
      </c>
      <c r="I20" s="183">
        <v>8.0500000000000007</v>
      </c>
      <c r="J20" s="183">
        <v>8.4</v>
      </c>
      <c r="K20" s="183">
        <v>8.75</v>
      </c>
      <c r="L20" s="183">
        <v>9.1</v>
      </c>
      <c r="M20" s="183">
        <v>9.4499999999999993</v>
      </c>
      <c r="N20" s="183">
        <v>9.8000000000000007</v>
      </c>
      <c r="O20" s="183">
        <v>10.15</v>
      </c>
      <c r="P20" s="183">
        <v>10.5</v>
      </c>
    </row>
    <row r="21" spans="3:62" x14ac:dyDescent="0.25">
      <c r="E21" s="184">
        <v>15</v>
      </c>
      <c r="F21" s="183">
        <v>7.5</v>
      </c>
      <c r="G21" s="183">
        <v>7.875</v>
      </c>
      <c r="H21" s="183">
        <v>8.25</v>
      </c>
      <c r="I21" s="183">
        <v>8.625</v>
      </c>
      <c r="J21" s="183">
        <v>9</v>
      </c>
      <c r="K21" s="183">
        <v>9.375</v>
      </c>
      <c r="L21" s="183">
        <v>9.75</v>
      </c>
      <c r="M21" s="183">
        <v>10.125</v>
      </c>
      <c r="N21" s="183">
        <v>10.5</v>
      </c>
      <c r="O21" s="183">
        <v>10.875</v>
      </c>
      <c r="P21" s="183">
        <v>11.25</v>
      </c>
    </row>
    <row r="22" spans="3:62" x14ac:dyDescent="0.25">
      <c r="E22" s="184">
        <v>16</v>
      </c>
      <c r="F22" s="183">
        <v>8</v>
      </c>
      <c r="G22" s="183">
        <v>8.4</v>
      </c>
      <c r="H22" s="183">
        <v>8.8000000000000007</v>
      </c>
      <c r="I22" s="183">
        <v>9.1999999999999993</v>
      </c>
      <c r="J22" s="183">
        <v>9.6</v>
      </c>
      <c r="K22" s="183">
        <v>10</v>
      </c>
      <c r="L22" s="183">
        <v>10.4</v>
      </c>
      <c r="M22" s="183">
        <v>10.8</v>
      </c>
      <c r="N22" s="183">
        <v>11.2</v>
      </c>
      <c r="O22" s="183">
        <v>11.6</v>
      </c>
      <c r="P22" s="183">
        <v>12</v>
      </c>
    </row>
    <row r="32" spans="3:62" x14ac:dyDescent="0.25">
      <c r="C32" s="706" t="s">
        <v>1</v>
      </c>
      <c r="D32" s="706"/>
      <c r="E32" s="24" t="s">
        <v>904</v>
      </c>
      <c r="F32" s="19">
        <v>45509</v>
      </c>
      <c r="G32" s="19">
        <v>45516</v>
      </c>
      <c r="H32" s="19">
        <v>45523</v>
      </c>
      <c r="I32" s="19">
        <v>45530</v>
      </c>
      <c r="J32" s="19">
        <v>45537</v>
      </c>
      <c r="K32" s="19">
        <v>45544</v>
      </c>
      <c r="L32" s="19">
        <v>45551</v>
      </c>
      <c r="M32" s="19">
        <v>45558</v>
      </c>
      <c r="N32" s="19">
        <v>45565</v>
      </c>
      <c r="O32" s="19">
        <v>45572</v>
      </c>
      <c r="P32" s="19">
        <v>45579</v>
      </c>
      <c r="Q32" s="19">
        <v>45586</v>
      </c>
      <c r="R32" s="19">
        <v>45593</v>
      </c>
      <c r="S32" s="19">
        <v>45600</v>
      </c>
      <c r="T32" s="19">
        <v>45607</v>
      </c>
      <c r="U32" s="19">
        <v>45614</v>
      </c>
      <c r="V32" s="19">
        <v>45621</v>
      </c>
      <c r="W32" s="19">
        <v>45628</v>
      </c>
      <c r="X32" s="19">
        <v>45635</v>
      </c>
      <c r="Y32" s="19">
        <v>45642</v>
      </c>
      <c r="Z32" s="19">
        <v>45649</v>
      </c>
      <c r="AA32" s="19">
        <v>45656</v>
      </c>
      <c r="AB32" s="19">
        <v>45663</v>
      </c>
      <c r="AC32" s="19">
        <v>45670</v>
      </c>
      <c r="AD32" s="19">
        <v>45677</v>
      </c>
      <c r="AE32" s="19">
        <v>45684</v>
      </c>
      <c r="AF32" s="19">
        <v>45691</v>
      </c>
      <c r="AG32" s="19">
        <v>45698</v>
      </c>
      <c r="AH32" s="19">
        <v>45705</v>
      </c>
      <c r="AI32" s="19">
        <v>45712</v>
      </c>
      <c r="AJ32" s="19">
        <v>45719</v>
      </c>
      <c r="AK32" s="19">
        <v>45726</v>
      </c>
      <c r="AL32" s="19">
        <v>45733</v>
      </c>
      <c r="AM32" s="19">
        <v>45740</v>
      </c>
      <c r="AN32" s="19">
        <v>45747</v>
      </c>
      <c r="AO32" s="19">
        <v>45754</v>
      </c>
      <c r="AP32" s="19">
        <v>45761</v>
      </c>
      <c r="AQ32" s="19">
        <v>45768</v>
      </c>
      <c r="AR32" s="19">
        <v>45775</v>
      </c>
      <c r="AS32" s="19">
        <v>45782</v>
      </c>
      <c r="AT32" s="19">
        <v>45789</v>
      </c>
      <c r="AU32" s="19">
        <v>45796</v>
      </c>
      <c r="AV32" s="19">
        <v>45803</v>
      </c>
      <c r="AW32" s="19">
        <v>45810</v>
      </c>
      <c r="AX32" s="19">
        <v>45817</v>
      </c>
      <c r="AY32" s="19">
        <v>45824</v>
      </c>
      <c r="AZ32" s="19">
        <v>45831</v>
      </c>
      <c r="BA32" s="19">
        <v>45787</v>
      </c>
      <c r="BB32" s="19">
        <v>45793</v>
      </c>
      <c r="BC32" s="19">
        <v>45799</v>
      </c>
      <c r="BD32" s="19">
        <v>45805</v>
      </c>
      <c r="BE32" s="19">
        <v>45811</v>
      </c>
      <c r="BF32" s="19">
        <v>45817</v>
      </c>
      <c r="BG32" s="19">
        <v>45823</v>
      </c>
      <c r="BH32" s="19">
        <v>45829</v>
      </c>
      <c r="BI32" s="19">
        <v>45835</v>
      </c>
      <c r="BJ32" s="19">
        <v>45841</v>
      </c>
    </row>
    <row r="33" spans="3:62" x14ac:dyDescent="0.25">
      <c r="C33" s="706"/>
      <c r="D33" s="706"/>
      <c r="E33" s="91" t="s">
        <v>882</v>
      </c>
      <c r="F33" s="20">
        <v>60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 spans="3:62" x14ac:dyDescent="0.25">
      <c r="C34" s="706"/>
      <c r="D34" s="706"/>
      <c r="E34" s="91" t="s">
        <v>905</v>
      </c>
      <c r="F34" s="20">
        <v>8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3:62" x14ac:dyDescent="0.25">
      <c r="C35" s="706"/>
      <c r="D35" s="706"/>
      <c r="E35" s="24" t="s">
        <v>906</v>
      </c>
      <c r="F35" s="20">
        <f t="shared" ref="F35:AK35" si="1">(F33*F34)/100</f>
        <v>4.8</v>
      </c>
      <c r="G35" s="20">
        <f t="shared" si="1"/>
        <v>0</v>
      </c>
      <c r="H35" s="20">
        <f t="shared" si="1"/>
        <v>0</v>
      </c>
      <c r="I35" s="20">
        <f t="shared" si="1"/>
        <v>0</v>
      </c>
      <c r="J35" s="20">
        <f t="shared" si="1"/>
        <v>0</v>
      </c>
      <c r="K35" s="20">
        <f t="shared" si="1"/>
        <v>0</v>
      </c>
      <c r="L35" s="20">
        <f t="shared" si="1"/>
        <v>0</v>
      </c>
      <c r="M35" s="20">
        <f t="shared" si="1"/>
        <v>0</v>
      </c>
      <c r="N35" s="20">
        <f t="shared" si="1"/>
        <v>0</v>
      </c>
      <c r="O35" s="20">
        <f t="shared" si="1"/>
        <v>0</v>
      </c>
      <c r="P35" s="20">
        <f t="shared" si="1"/>
        <v>0</v>
      </c>
      <c r="Q35" s="20">
        <f t="shared" si="1"/>
        <v>0</v>
      </c>
      <c r="R35" s="20">
        <f t="shared" si="1"/>
        <v>0</v>
      </c>
      <c r="S35" s="20">
        <f t="shared" si="1"/>
        <v>0</v>
      </c>
      <c r="T35" s="20">
        <f t="shared" si="1"/>
        <v>0</v>
      </c>
      <c r="U35" s="20">
        <f t="shared" si="1"/>
        <v>0</v>
      </c>
      <c r="V35" s="20">
        <f t="shared" si="1"/>
        <v>0</v>
      </c>
      <c r="W35" s="20">
        <f t="shared" si="1"/>
        <v>0</v>
      </c>
      <c r="X35" s="20">
        <f t="shared" si="1"/>
        <v>0</v>
      </c>
      <c r="Y35" s="20">
        <f t="shared" si="1"/>
        <v>0</v>
      </c>
      <c r="Z35" s="20">
        <f t="shared" si="1"/>
        <v>0</v>
      </c>
      <c r="AA35" s="20">
        <f t="shared" si="1"/>
        <v>0</v>
      </c>
      <c r="AB35" s="20">
        <f t="shared" si="1"/>
        <v>0</v>
      </c>
      <c r="AC35" s="20">
        <f t="shared" si="1"/>
        <v>0</v>
      </c>
      <c r="AD35" s="20">
        <f t="shared" si="1"/>
        <v>0</v>
      </c>
      <c r="AE35" s="20">
        <f t="shared" si="1"/>
        <v>0</v>
      </c>
      <c r="AF35" s="20">
        <f t="shared" si="1"/>
        <v>0</v>
      </c>
      <c r="AG35" s="20">
        <f t="shared" si="1"/>
        <v>0</v>
      </c>
      <c r="AH35" s="20">
        <f t="shared" si="1"/>
        <v>0</v>
      </c>
      <c r="AI35" s="20">
        <f t="shared" si="1"/>
        <v>0</v>
      </c>
      <c r="AJ35" s="20">
        <f t="shared" si="1"/>
        <v>0</v>
      </c>
      <c r="AK35" s="20">
        <f t="shared" si="1"/>
        <v>0</v>
      </c>
      <c r="AL35" s="20">
        <f t="shared" ref="AL35:BJ35" si="2">(AL33*AL34)/100</f>
        <v>0</v>
      </c>
      <c r="AM35" s="20">
        <f t="shared" si="2"/>
        <v>0</v>
      </c>
      <c r="AN35" s="20">
        <f t="shared" si="2"/>
        <v>0</v>
      </c>
      <c r="AO35" s="20">
        <f t="shared" si="2"/>
        <v>0</v>
      </c>
      <c r="AP35" s="20">
        <f t="shared" si="2"/>
        <v>0</v>
      </c>
      <c r="AQ35" s="20">
        <f t="shared" si="2"/>
        <v>0</v>
      </c>
      <c r="AR35" s="20">
        <f t="shared" si="2"/>
        <v>0</v>
      </c>
      <c r="AS35" s="20">
        <f t="shared" si="2"/>
        <v>0</v>
      </c>
      <c r="AT35" s="20">
        <f t="shared" si="2"/>
        <v>0</v>
      </c>
      <c r="AU35" s="20">
        <f t="shared" si="2"/>
        <v>0</v>
      </c>
      <c r="AV35" s="20">
        <f t="shared" si="2"/>
        <v>0</v>
      </c>
      <c r="AW35" s="20">
        <f t="shared" si="2"/>
        <v>0</v>
      </c>
      <c r="AX35" s="20">
        <f t="shared" si="2"/>
        <v>0</v>
      </c>
      <c r="AY35" s="20">
        <f t="shared" si="2"/>
        <v>0</v>
      </c>
      <c r="AZ35" s="20">
        <f t="shared" si="2"/>
        <v>0</v>
      </c>
      <c r="BA35" s="20">
        <f t="shared" si="2"/>
        <v>0</v>
      </c>
      <c r="BB35" s="20">
        <f t="shared" si="2"/>
        <v>0</v>
      </c>
      <c r="BC35" s="20">
        <f t="shared" si="2"/>
        <v>0</v>
      </c>
      <c r="BD35" s="20">
        <f t="shared" si="2"/>
        <v>0</v>
      </c>
      <c r="BE35" s="20">
        <f t="shared" si="2"/>
        <v>0</v>
      </c>
      <c r="BF35" s="20">
        <f t="shared" si="2"/>
        <v>0</v>
      </c>
      <c r="BG35" s="20">
        <f t="shared" si="2"/>
        <v>0</v>
      </c>
      <c r="BH35" s="20">
        <f t="shared" si="2"/>
        <v>0</v>
      </c>
      <c r="BI35" s="20">
        <f t="shared" si="2"/>
        <v>0</v>
      </c>
      <c r="BJ35" s="20">
        <f t="shared" si="2"/>
        <v>0</v>
      </c>
    </row>
    <row r="44" spans="3:62" x14ac:dyDescent="0.25">
      <c r="E44" s="183">
        <f>F35</f>
        <v>4.8</v>
      </c>
      <c r="F44" s="184">
        <v>50</v>
      </c>
      <c r="G44" s="184">
        <v>55</v>
      </c>
      <c r="H44" s="184">
        <v>60</v>
      </c>
      <c r="I44" s="184">
        <v>65</v>
      </c>
      <c r="J44" s="184">
        <v>70</v>
      </c>
      <c r="K44" s="184">
        <v>75</v>
      </c>
      <c r="L44" s="184">
        <v>80</v>
      </c>
      <c r="M44" s="184">
        <v>85</v>
      </c>
      <c r="N44" s="184">
        <v>90</v>
      </c>
      <c r="O44" s="184">
        <v>95</v>
      </c>
      <c r="P44" s="184">
        <v>100</v>
      </c>
    </row>
    <row r="45" spans="3:62" x14ac:dyDescent="0.25">
      <c r="E45" s="184">
        <v>6</v>
      </c>
      <c r="F45" s="183">
        <f t="dataTable" ref="F45:P53" dt2D="1" dtr="1" r1="F33" r2="F34"/>
        <v>3</v>
      </c>
      <c r="G45" s="183">
        <v>3.3</v>
      </c>
      <c r="H45" s="183">
        <v>3.6</v>
      </c>
      <c r="I45" s="183">
        <v>3.9</v>
      </c>
      <c r="J45" s="183">
        <v>4.2</v>
      </c>
      <c r="K45" s="183">
        <v>4.5</v>
      </c>
      <c r="L45" s="183">
        <v>4.8</v>
      </c>
      <c r="M45" s="183">
        <v>5.0999999999999996</v>
      </c>
      <c r="N45" s="183">
        <v>5.4</v>
      </c>
      <c r="O45" s="183">
        <v>5.7</v>
      </c>
      <c r="P45" s="183">
        <v>6</v>
      </c>
    </row>
    <row r="46" spans="3:62" x14ac:dyDescent="0.25">
      <c r="E46" s="184">
        <v>7</v>
      </c>
      <c r="F46" s="183">
        <v>3.5</v>
      </c>
      <c r="G46" s="183">
        <v>3.85</v>
      </c>
      <c r="H46" s="183">
        <v>4.2</v>
      </c>
      <c r="I46" s="183">
        <v>4.55</v>
      </c>
      <c r="J46" s="183">
        <v>4.9000000000000004</v>
      </c>
      <c r="K46" s="183">
        <v>5.25</v>
      </c>
      <c r="L46" s="183">
        <v>5.6</v>
      </c>
      <c r="M46" s="183">
        <v>5.95</v>
      </c>
      <c r="N46" s="183">
        <v>6.3</v>
      </c>
      <c r="O46" s="183">
        <v>6.65</v>
      </c>
      <c r="P46" s="183">
        <v>7</v>
      </c>
    </row>
    <row r="47" spans="3:62" x14ac:dyDescent="0.25">
      <c r="E47" s="184">
        <v>8</v>
      </c>
      <c r="F47" s="183">
        <v>4</v>
      </c>
      <c r="G47" s="183">
        <v>4.4000000000000004</v>
      </c>
      <c r="H47" s="183">
        <v>4.8</v>
      </c>
      <c r="I47" s="183">
        <v>5.2</v>
      </c>
      <c r="J47" s="183">
        <v>5.6</v>
      </c>
      <c r="K47" s="183">
        <v>6</v>
      </c>
      <c r="L47" s="183">
        <v>6.4</v>
      </c>
      <c r="M47" s="183">
        <v>6.8</v>
      </c>
      <c r="N47" s="183">
        <v>7.2</v>
      </c>
      <c r="O47" s="183">
        <v>7.6</v>
      </c>
      <c r="P47" s="183">
        <v>8</v>
      </c>
    </row>
    <row r="48" spans="3:62" x14ac:dyDescent="0.25">
      <c r="E48" s="184">
        <v>9</v>
      </c>
      <c r="F48" s="183">
        <v>4.5</v>
      </c>
      <c r="G48" s="183">
        <v>4.95</v>
      </c>
      <c r="H48" s="183">
        <v>5.4</v>
      </c>
      <c r="I48" s="183">
        <v>5.85</v>
      </c>
      <c r="J48" s="183">
        <v>6.3</v>
      </c>
      <c r="K48" s="183">
        <v>6.75</v>
      </c>
      <c r="L48" s="183">
        <v>7.2</v>
      </c>
      <c r="M48" s="183">
        <v>7.65</v>
      </c>
      <c r="N48" s="183">
        <v>8.1</v>
      </c>
      <c r="O48" s="183">
        <v>8.5500000000000007</v>
      </c>
      <c r="P48" s="183">
        <v>9</v>
      </c>
    </row>
    <row r="49" spans="3:62" x14ac:dyDescent="0.25">
      <c r="E49" s="184">
        <v>10</v>
      </c>
      <c r="F49" s="183">
        <v>5</v>
      </c>
      <c r="G49" s="183">
        <v>5.5</v>
      </c>
      <c r="H49" s="183">
        <v>6</v>
      </c>
      <c r="I49" s="183">
        <v>6.5</v>
      </c>
      <c r="J49" s="183">
        <v>7</v>
      </c>
      <c r="K49" s="183">
        <v>7.5</v>
      </c>
      <c r="L49" s="183">
        <v>8</v>
      </c>
      <c r="M49" s="183">
        <v>8.5</v>
      </c>
      <c r="N49" s="183">
        <v>9</v>
      </c>
      <c r="O49" s="183">
        <v>9.5</v>
      </c>
      <c r="P49" s="183">
        <v>10</v>
      </c>
    </row>
    <row r="50" spans="3:62" x14ac:dyDescent="0.25">
      <c r="E50" s="184">
        <v>11</v>
      </c>
      <c r="F50" s="183">
        <v>5.5</v>
      </c>
      <c r="G50" s="183">
        <v>6.05</v>
      </c>
      <c r="H50" s="183">
        <v>6.6</v>
      </c>
      <c r="I50" s="183">
        <v>7.15</v>
      </c>
      <c r="J50" s="183">
        <v>7.7</v>
      </c>
      <c r="K50" s="183">
        <v>8.25</v>
      </c>
      <c r="L50" s="183">
        <v>8.8000000000000007</v>
      </c>
      <c r="M50" s="183">
        <v>9.35</v>
      </c>
      <c r="N50" s="183">
        <v>9.9</v>
      </c>
      <c r="O50" s="183">
        <v>10.45</v>
      </c>
      <c r="P50" s="183">
        <v>11</v>
      </c>
    </row>
    <row r="51" spans="3:62" x14ac:dyDescent="0.25">
      <c r="E51" s="184">
        <v>12</v>
      </c>
      <c r="F51" s="183">
        <v>6</v>
      </c>
      <c r="G51" s="183">
        <v>6.6</v>
      </c>
      <c r="H51" s="183">
        <v>7.2</v>
      </c>
      <c r="I51" s="183">
        <v>7.8</v>
      </c>
      <c r="J51" s="183">
        <v>8.4</v>
      </c>
      <c r="K51" s="183">
        <v>9</v>
      </c>
      <c r="L51" s="183">
        <v>9.6</v>
      </c>
      <c r="M51" s="183">
        <v>10.199999999999999</v>
      </c>
      <c r="N51" s="183">
        <v>10.8</v>
      </c>
      <c r="O51" s="183">
        <v>11.4</v>
      </c>
      <c r="P51" s="183">
        <v>12</v>
      </c>
    </row>
    <row r="52" spans="3:62" x14ac:dyDescent="0.25">
      <c r="E52" s="184">
        <v>13</v>
      </c>
      <c r="F52" s="183">
        <v>6.5</v>
      </c>
      <c r="G52" s="183">
        <v>7.15</v>
      </c>
      <c r="H52" s="183">
        <v>7.8</v>
      </c>
      <c r="I52" s="183">
        <v>8.4499999999999993</v>
      </c>
      <c r="J52" s="183">
        <v>9.1</v>
      </c>
      <c r="K52" s="183">
        <v>9.75</v>
      </c>
      <c r="L52" s="183">
        <v>10.4</v>
      </c>
      <c r="M52" s="183">
        <v>11.05</v>
      </c>
      <c r="N52" s="183">
        <v>11.7</v>
      </c>
      <c r="O52" s="183">
        <v>12.35</v>
      </c>
      <c r="P52" s="183">
        <v>13</v>
      </c>
    </row>
    <row r="53" spans="3:62" x14ac:dyDescent="0.25">
      <c r="E53" s="184">
        <v>14</v>
      </c>
      <c r="F53" s="183">
        <v>7</v>
      </c>
      <c r="G53" s="183">
        <v>7.7</v>
      </c>
      <c r="H53" s="183">
        <v>8.4</v>
      </c>
      <c r="I53" s="183">
        <v>9.1</v>
      </c>
      <c r="J53" s="183">
        <v>9.8000000000000007</v>
      </c>
      <c r="K53" s="183">
        <v>10.5</v>
      </c>
      <c r="L53" s="183">
        <v>11.2</v>
      </c>
      <c r="M53" s="183">
        <v>11.9</v>
      </c>
      <c r="N53" s="183">
        <v>12.6</v>
      </c>
      <c r="O53" s="183">
        <v>13.3</v>
      </c>
      <c r="P53" s="183">
        <v>14</v>
      </c>
    </row>
    <row r="54" spans="3:62" x14ac:dyDescent="0.25">
      <c r="E54" s="184">
        <v>15</v>
      </c>
      <c r="F54" s="183">
        <v>7</v>
      </c>
      <c r="G54" s="183">
        <v>7.7</v>
      </c>
      <c r="H54" s="183">
        <v>8.4</v>
      </c>
      <c r="I54" s="183">
        <v>9.1</v>
      </c>
      <c r="J54" s="183">
        <v>9.8000000000000007</v>
      </c>
      <c r="K54" s="183">
        <v>10.5</v>
      </c>
      <c r="L54" s="183">
        <v>11.2</v>
      </c>
      <c r="M54" s="183">
        <v>11.9</v>
      </c>
      <c r="N54" s="183">
        <v>12.6</v>
      </c>
      <c r="O54" s="183">
        <v>13.3</v>
      </c>
      <c r="P54" s="183">
        <v>14</v>
      </c>
    </row>
    <row r="55" spans="3:62" x14ac:dyDescent="0.25">
      <c r="E55" s="184">
        <v>16</v>
      </c>
      <c r="F55" s="183">
        <v>7</v>
      </c>
      <c r="G55" s="183">
        <v>7.7</v>
      </c>
      <c r="H55" s="183">
        <v>8.4</v>
      </c>
      <c r="I55" s="183">
        <v>9.1</v>
      </c>
      <c r="J55" s="183">
        <v>9.8000000000000007</v>
      </c>
      <c r="K55" s="183">
        <v>10.5</v>
      </c>
      <c r="L55" s="183">
        <v>11.2</v>
      </c>
      <c r="M55" s="183">
        <v>11.9</v>
      </c>
      <c r="N55" s="183">
        <v>12.6</v>
      </c>
      <c r="O55" s="183">
        <v>13.3</v>
      </c>
      <c r="P55" s="183">
        <v>14</v>
      </c>
    </row>
    <row r="61" spans="3:62" x14ac:dyDescent="0.25">
      <c r="C61" s="706" t="s">
        <v>3</v>
      </c>
      <c r="D61" s="706"/>
      <c r="E61" s="24" t="s">
        <v>904</v>
      </c>
      <c r="F61" s="19">
        <v>45509</v>
      </c>
      <c r="G61" s="19">
        <v>45516</v>
      </c>
      <c r="H61" s="19">
        <v>45523</v>
      </c>
      <c r="I61" s="19">
        <v>45530</v>
      </c>
      <c r="J61" s="19">
        <v>45537</v>
      </c>
      <c r="K61" s="19">
        <v>45544</v>
      </c>
      <c r="L61" s="19">
        <v>45551</v>
      </c>
      <c r="M61" s="19">
        <v>45558</v>
      </c>
      <c r="N61" s="19">
        <v>45565</v>
      </c>
      <c r="O61" s="19">
        <v>45572</v>
      </c>
      <c r="P61" s="19">
        <v>45579</v>
      </c>
      <c r="Q61" s="19">
        <v>45586</v>
      </c>
      <c r="R61" s="19">
        <v>45593</v>
      </c>
      <c r="S61" s="19">
        <v>45600</v>
      </c>
      <c r="T61" s="19">
        <v>45607</v>
      </c>
      <c r="U61" s="19">
        <v>45614</v>
      </c>
      <c r="V61" s="19">
        <v>45621</v>
      </c>
      <c r="W61" s="19">
        <v>45628</v>
      </c>
      <c r="X61" s="19">
        <v>45635</v>
      </c>
      <c r="Y61" s="19">
        <v>45642</v>
      </c>
      <c r="Z61" s="19">
        <v>45649</v>
      </c>
      <c r="AA61" s="19">
        <v>45656</v>
      </c>
      <c r="AB61" s="19">
        <v>45663</v>
      </c>
      <c r="AC61" s="19">
        <v>45670</v>
      </c>
      <c r="AD61" s="19">
        <v>45677</v>
      </c>
      <c r="AE61" s="19">
        <v>45684</v>
      </c>
      <c r="AF61" s="19">
        <v>45691</v>
      </c>
      <c r="AG61" s="19">
        <v>45698</v>
      </c>
      <c r="AH61" s="19">
        <v>45705</v>
      </c>
      <c r="AI61" s="19">
        <v>45712</v>
      </c>
      <c r="AJ61" s="19">
        <v>45719</v>
      </c>
      <c r="AK61" s="19">
        <v>45726</v>
      </c>
      <c r="AL61" s="19">
        <v>45733</v>
      </c>
      <c r="AM61" s="19">
        <v>45740</v>
      </c>
      <c r="AN61" s="19">
        <v>45747</v>
      </c>
      <c r="AO61" s="19">
        <v>45754</v>
      </c>
      <c r="AP61" s="19">
        <v>45761</v>
      </c>
      <c r="AQ61" s="19">
        <v>45768</v>
      </c>
      <c r="AR61" s="19">
        <v>45775</v>
      </c>
      <c r="AS61" s="19">
        <v>45782</v>
      </c>
      <c r="AT61" s="19">
        <v>45789</v>
      </c>
      <c r="AU61" s="19">
        <v>45796</v>
      </c>
      <c r="AV61" s="19">
        <v>45803</v>
      </c>
      <c r="AW61" s="19">
        <v>45810</v>
      </c>
      <c r="AX61" s="19">
        <v>45817</v>
      </c>
      <c r="AY61" s="19">
        <v>45824</v>
      </c>
      <c r="AZ61" s="19">
        <v>45831</v>
      </c>
      <c r="BA61" s="19">
        <v>45787</v>
      </c>
      <c r="BB61" s="19">
        <v>45793</v>
      </c>
      <c r="BC61" s="19">
        <v>45799</v>
      </c>
      <c r="BD61" s="19">
        <v>45805</v>
      </c>
      <c r="BE61" s="19">
        <v>45811</v>
      </c>
      <c r="BF61" s="19">
        <v>45817</v>
      </c>
      <c r="BG61" s="19">
        <v>45823</v>
      </c>
      <c r="BH61" s="19">
        <v>45829</v>
      </c>
      <c r="BI61" s="19">
        <v>45835</v>
      </c>
      <c r="BJ61" s="19">
        <v>45841</v>
      </c>
    </row>
    <row r="62" spans="3:62" x14ac:dyDescent="0.25">
      <c r="C62" s="706"/>
      <c r="D62" s="706"/>
      <c r="E62" s="91" t="s">
        <v>882</v>
      </c>
      <c r="F62" s="20">
        <v>80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</row>
    <row r="63" spans="3:62" x14ac:dyDescent="0.25">
      <c r="C63" s="706"/>
      <c r="D63" s="706"/>
      <c r="E63" s="91" t="s">
        <v>905</v>
      </c>
      <c r="F63" s="20">
        <v>6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3:62" x14ac:dyDescent="0.25">
      <c r="C64" s="706"/>
      <c r="D64" s="706"/>
      <c r="E64" s="24" t="s">
        <v>906</v>
      </c>
      <c r="F64" s="20">
        <f t="shared" ref="F64:AK64" si="3">(F62*F63)/100</f>
        <v>4.8</v>
      </c>
      <c r="G64" s="20">
        <f t="shared" si="3"/>
        <v>0</v>
      </c>
      <c r="H64" s="20">
        <f t="shared" si="3"/>
        <v>0</v>
      </c>
      <c r="I64" s="20">
        <f t="shared" si="3"/>
        <v>0</v>
      </c>
      <c r="J64" s="20">
        <f t="shared" si="3"/>
        <v>0</v>
      </c>
      <c r="K64" s="20">
        <f t="shared" si="3"/>
        <v>0</v>
      </c>
      <c r="L64" s="20">
        <f t="shared" si="3"/>
        <v>0</v>
      </c>
      <c r="M64" s="20">
        <f t="shared" si="3"/>
        <v>0</v>
      </c>
      <c r="N64" s="20">
        <f t="shared" si="3"/>
        <v>0</v>
      </c>
      <c r="O64" s="20">
        <f t="shared" si="3"/>
        <v>0</v>
      </c>
      <c r="P64" s="20">
        <f t="shared" si="3"/>
        <v>0</v>
      </c>
      <c r="Q64" s="20">
        <f t="shared" si="3"/>
        <v>0</v>
      </c>
      <c r="R64" s="20">
        <f t="shared" si="3"/>
        <v>0</v>
      </c>
      <c r="S64" s="20">
        <f t="shared" si="3"/>
        <v>0</v>
      </c>
      <c r="T64" s="20">
        <f t="shared" si="3"/>
        <v>0</v>
      </c>
      <c r="U64" s="20">
        <f t="shared" si="3"/>
        <v>0</v>
      </c>
      <c r="V64" s="20">
        <f t="shared" si="3"/>
        <v>0</v>
      </c>
      <c r="W64" s="20">
        <f t="shared" si="3"/>
        <v>0</v>
      </c>
      <c r="X64" s="20">
        <f t="shared" si="3"/>
        <v>0</v>
      </c>
      <c r="Y64" s="20">
        <f t="shared" si="3"/>
        <v>0</v>
      </c>
      <c r="Z64" s="20">
        <f t="shared" si="3"/>
        <v>0</v>
      </c>
      <c r="AA64" s="20">
        <f t="shared" si="3"/>
        <v>0</v>
      </c>
      <c r="AB64" s="20">
        <f t="shared" si="3"/>
        <v>0</v>
      </c>
      <c r="AC64" s="20">
        <f t="shared" si="3"/>
        <v>0</v>
      </c>
      <c r="AD64" s="20">
        <f t="shared" si="3"/>
        <v>0</v>
      </c>
      <c r="AE64" s="20">
        <f t="shared" si="3"/>
        <v>0</v>
      </c>
      <c r="AF64" s="20">
        <f t="shared" si="3"/>
        <v>0</v>
      </c>
      <c r="AG64" s="20">
        <f t="shared" si="3"/>
        <v>0</v>
      </c>
      <c r="AH64" s="20">
        <f t="shared" si="3"/>
        <v>0</v>
      </c>
      <c r="AI64" s="20">
        <f t="shared" si="3"/>
        <v>0</v>
      </c>
      <c r="AJ64" s="20">
        <f t="shared" si="3"/>
        <v>0</v>
      </c>
      <c r="AK64" s="20">
        <f t="shared" si="3"/>
        <v>0</v>
      </c>
      <c r="AL64" s="20">
        <f t="shared" ref="AL64:BJ64" si="4">(AL62*AL63)/100</f>
        <v>0</v>
      </c>
      <c r="AM64" s="20">
        <f t="shared" si="4"/>
        <v>0</v>
      </c>
      <c r="AN64" s="20">
        <f t="shared" si="4"/>
        <v>0</v>
      </c>
      <c r="AO64" s="20">
        <f t="shared" si="4"/>
        <v>0</v>
      </c>
      <c r="AP64" s="20">
        <f t="shared" si="4"/>
        <v>0</v>
      </c>
      <c r="AQ64" s="20">
        <f t="shared" si="4"/>
        <v>0</v>
      </c>
      <c r="AR64" s="20">
        <f t="shared" si="4"/>
        <v>0</v>
      </c>
      <c r="AS64" s="20">
        <f t="shared" si="4"/>
        <v>0</v>
      </c>
      <c r="AT64" s="20">
        <f t="shared" si="4"/>
        <v>0</v>
      </c>
      <c r="AU64" s="20">
        <f t="shared" si="4"/>
        <v>0</v>
      </c>
      <c r="AV64" s="20">
        <f t="shared" si="4"/>
        <v>0</v>
      </c>
      <c r="AW64" s="20">
        <f t="shared" si="4"/>
        <v>0</v>
      </c>
      <c r="AX64" s="20">
        <f t="shared" si="4"/>
        <v>0</v>
      </c>
      <c r="AY64" s="20">
        <f t="shared" si="4"/>
        <v>0</v>
      </c>
      <c r="AZ64" s="20">
        <f t="shared" si="4"/>
        <v>0</v>
      </c>
      <c r="BA64" s="20">
        <f t="shared" si="4"/>
        <v>0</v>
      </c>
      <c r="BB64" s="20">
        <f t="shared" si="4"/>
        <v>0</v>
      </c>
      <c r="BC64" s="20">
        <f t="shared" si="4"/>
        <v>0</v>
      </c>
      <c r="BD64" s="20">
        <f t="shared" si="4"/>
        <v>0</v>
      </c>
      <c r="BE64" s="20">
        <f t="shared" si="4"/>
        <v>0</v>
      </c>
      <c r="BF64" s="20">
        <f t="shared" si="4"/>
        <v>0</v>
      </c>
      <c r="BG64" s="20">
        <f t="shared" si="4"/>
        <v>0</v>
      </c>
      <c r="BH64" s="20">
        <f t="shared" si="4"/>
        <v>0</v>
      </c>
      <c r="BI64" s="20">
        <f t="shared" si="4"/>
        <v>0</v>
      </c>
      <c r="BJ64" s="20">
        <f t="shared" si="4"/>
        <v>0</v>
      </c>
    </row>
    <row r="65" spans="5:62" x14ac:dyDescent="0.25"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73" spans="5:62" x14ac:dyDescent="0.25">
      <c r="E73" s="185">
        <f>F64</f>
        <v>4.8</v>
      </c>
      <c r="F73" s="184">
        <v>60</v>
      </c>
      <c r="G73" s="184">
        <v>65</v>
      </c>
      <c r="H73" s="184">
        <v>70</v>
      </c>
      <c r="I73" s="184">
        <v>75</v>
      </c>
      <c r="J73" s="184">
        <v>80</v>
      </c>
      <c r="K73" s="184">
        <v>85</v>
      </c>
      <c r="L73" s="184">
        <v>90</v>
      </c>
      <c r="M73" s="184">
        <v>95</v>
      </c>
      <c r="N73" s="184">
        <v>100</v>
      </c>
      <c r="O73" s="184">
        <v>105</v>
      </c>
      <c r="P73" s="184">
        <v>110</v>
      </c>
    </row>
    <row r="74" spans="5:62" x14ac:dyDescent="0.25">
      <c r="E74" s="184">
        <v>6</v>
      </c>
      <c r="F74" s="183">
        <f t="dataTable" ref="F74:P84" dt2D="1" dtr="1" r1="F62" r2="F63"/>
        <v>3.6</v>
      </c>
      <c r="G74" s="183">
        <v>3.9</v>
      </c>
      <c r="H74" s="183">
        <v>4.2</v>
      </c>
      <c r="I74" s="183">
        <v>4.5</v>
      </c>
      <c r="J74" s="183">
        <v>4.8</v>
      </c>
      <c r="K74" s="183">
        <v>5.0999999999999996</v>
      </c>
      <c r="L74" s="183">
        <v>5.4</v>
      </c>
      <c r="M74" s="183">
        <v>5.7</v>
      </c>
      <c r="N74" s="183">
        <v>6</v>
      </c>
      <c r="O74" s="183">
        <v>6.3</v>
      </c>
      <c r="P74" s="183">
        <v>6.6</v>
      </c>
    </row>
    <row r="75" spans="5:62" x14ac:dyDescent="0.25">
      <c r="E75" s="184">
        <v>7</v>
      </c>
      <c r="F75" s="183">
        <v>4.2</v>
      </c>
      <c r="G75" s="183">
        <v>4.55</v>
      </c>
      <c r="H75" s="183">
        <v>4.9000000000000004</v>
      </c>
      <c r="I75" s="183">
        <v>5.25</v>
      </c>
      <c r="J75" s="183">
        <v>5.6</v>
      </c>
      <c r="K75" s="183">
        <v>5.95</v>
      </c>
      <c r="L75" s="183">
        <v>6.3</v>
      </c>
      <c r="M75" s="183">
        <v>6.65</v>
      </c>
      <c r="N75" s="183">
        <v>7</v>
      </c>
      <c r="O75" s="183">
        <v>7.35</v>
      </c>
      <c r="P75" s="183">
        <v>7.7</v>
      </c>
    </row>
    <row r="76" spans="5:62" x14ac:dyDescent="0.25">
      <c r="E76" s="184">
        <v>8</v>
      </c>
      <c r="F76" s="183">
        <v>4.8</v>
      </c>
      <c r="G76" s="183">
        <v>5.2</v>
      </c>
      <c r="H76" s="183">
        <v>5.6</v>
      </c>
      <c r="I76" s="183">
        <v>6</v>
      </c>
      <c r="J76" s="183">
        <v>6.4</v>
      </c>
      <c r="K76" s="183">
        <v>6.8</v>
      </c>
      <c r="L76" s="183">
        <v>7.2</v>
      </c>
      <c r="M76" s="183">
        <v>7.6</v>
      </c>
      <c r="N76" s="183">
        <v>8</v>
      </c>
      <c r="O76" s="183">
        <v>8.4</v>
      </c>
      <c r="P76" s="183">
        <v>8.8000000000000007</v>
      </c>
    </row>
    <row r="77" spans="5:62" x14ac:dyDescent="0.25">
      <c r="E77" s="184">
        <v>9</v>
      </c>
      <c r="F77" s="183">
        <v>5.4</v>
      </c>
      <c r="G77" s="183">
        <v>5.85</v>
      </c>
      <c r="H77" s="183">
        <v>6.3</v>
      </c>
      <c r="I77" s="183">
        <v>6.75</v>
      </c>
      <c r="J77" s="183">
        <v>7.2</v>
      </c>
      <c r="K77" s="183">
        <v>7.65</v>
      </c>
      <c r="L77" s="183">
        <v>8.1</v>
      </c>
      <c r="M77" s="183">
        <v>8.5500000000000007</v>
      </c>
      <c r="N77" s="183">
        <v>9</v>
      </c>
      <c r="O77" s="183">
        <v>9.4499999999999993</v>
      </c>
      <c r="P77" s="183">
        <v>9.9</v>
      </c>
    </row>
    <row r="78" spans="5:62" x14ac:dyDescent="0.25">
      <c r="E78" s="184">
        <v>10</v>
      </c>
      <c r="F78" s="183">
        <v>6</v>
      </c>
      <c r="G78" s="183">
        <v>6.5</v>
      </c>
      <c r="H78" s="183">
        <v>7</v>
      </c>
      <c r="I78" s="183">
        <v>7.5</v>
      </c>
      <c r="J78" s="183">
        <v>8</v>
      </c>
      <c r="K78" s="183">
        <v>8.5</v>
      </c>
      <c r="L78" s="183">
        <v>9</v>
      </c>
      <c r="M78" s="183">
        <v>9.5</v>
      </c>
      <c r="N78" s="183">
        <v>10</v>
      </c>
      <c r="O78" s="183">
        <v>10.5</v>
      </c>
      <c r="P78" s="183">
        <v>11</v>
      </c>
    </row>
    <row r="79" spans="5:62" x14ac:dyDescent="0.25">
      <c r="E79" s="184">
        <v>11</v>
      </c>
      <c r="F79" s="183">
        <v>6.6</v>
      </c>
      <c r="G79" s="183">
        <v>7.15</v>
      </c>
      <c r="H79" s="183">
        <v>7.7</v>
      </c>
      <c r="I79" s="183">
        <v>8.25</v>
      </c>
      <c r="J79" s="183">
        <v>8.8000000000000007</v>
      </c>
      <c r="K79" s="183">
        <v>9.35</v>
      </c>
      <c r="L79" s="183">
        <v>9.9</v>
      </c>
      <c r="M79" s="183">
        <v>10.45</v>
      </c>
      <c r="N79" s="183">
        <v>11</v>
      </c>
      <c r="O79" s="183">
        <v>11.55</v>
      </c>
      <c r="P79" s="183">
        <v>12.1</v>
      </c>
    </row>
    <row r="80" spans="5:62" x14ac:dyDescent="0.25">
      <c r="E80" s="184">
        <v>12</v>
      </c>
      <c r="F80" s="183">
        <v>7.2</v>
      </c>
      <c r="G80" s="183">
        <v>7.8</v>
      </c>
      <c r="H80" s="183">
        <v>8.4</v>
      </c>
      <c r="I80" s="183">
        <v>9</v>
      </c>
      <c r="J80" s="183">
        <v>9.6</v>
      </c>
      <c r="K80" s="183">
        <v>10.199999999999999</v>
      </c>
      <c r="L80" s="183">
        <v>10.8</v>
      </c>
      <c r="M80" s="183">
        <v>11.4</v>
      </c>
      <c r="N80" s="183">
        <v>12</v>
      </c>
      <c r="O80" s="183">
        <v>12.6</v>
      </c>
      <c r="P80" s="183">
        <v>13.2</v>
      </c>
    </row>
    <row r="81" spans="3:62" x14ac:dyDescent="0.25">
      <c r="E81" s="184">
        <v>13</v>
      </c>
      <c r="F81" s="183">
        <v>7.8</v>
      </c>
      <c r="G81" s="183">
        <v>8.4499999999999993</v>
      </c>
      <c r="H81" s="183">
        <v>9.1</v>
      </c>
      <c r="I81" s="183">
        <v>9.75</v>
      </c>
      <c r="J81" s="183">
        <v>10.4</v>
      </c>
      <c r="K81" s="183">
        <v>11.05</v>
      </c>
      <c r="L81" s="183">
        <v>11.7</v>
      </c>
      <c r="M81" s="183">
        <v>12.35</v>
      </c>
      <c r="N81" s="183">
        <v>13</v>
      </c>
      <c r="O81" s="183">
        <v>13.65</v>
      </c>
      <c r="P81" s="183">
        <v>14.3</v>
      </c>
    </row>
    <row r="82" spans="3:62" x14ac:dyDescent="0.25">
      <c r="E82" s="184">
        <v>14</v>
      </c>
      <c r="F82" s="183">
        <v>8.4</v>
      </c>
      <c r="G82" s="183">
        <v>9.1</v>
      </c>
      <c r="H82" s="183">
        <v>9.8000000000000007</v>
      </c>
      <c r="I82" s="183">
        <v>10.5</v>
      </c>
      <c r="J82" s="183">
        <v>11.2</v>
      </c>
      <c r="K82" s="183">
        <v>11.9</v>
      </c>
      <c r="L82" s="183">
        <v>12.6</v>
      </c>
      <c r="M82" s="183">
        <v>13.3</v>
      </c>
      <c r="N82" s="183">
        <v>14</v>
      </c>
      <c r="O82" s="183">
        <v>14.7</v>
      </c>
      <c r="P82" s="183">
        <v>15.4</v>
      </c>
    </row>
    <row r="83" spans="3:62" x14ac:dyDescent="0.25">
      <c r="E83" s="184">
        <v>15</v>
      </c>
      <c r="F83" s="183">
        <v>9</v>
      </c>
      <c r="G83" s="183">
        <v>9.75</v>
      </c>
      <c r="H83" s="183">
        <v>10.5</v>
      </c>
      <c r="I83" s="183">
        <v>11.25</v>
      </c>
      <c r="J83" s="183">
        <v>12</v>
      </c>
      <c r="K83" s="183">
        <v>12.75</v>
      </c>
      <c r="L83" s="183">
        <v>13.5</v>
      </c>
      <c r="M83" s="183">
        <v>14.25</v>
      </c>
      <c r="N83" s="183">
        <v>15</v>
      </c>
      <c r="O83" s="183">
        <v>15.75</v>
      </c>
      <c r="P83" s="183">
        <v>16.5</v>
      </c>
    </row>
    <row r="84" spans="3:62" x14ac:dyDescent="0.25">
      <c r="E84" s="184">
        <v>16</v>
      </c>
      <c r="F84" s="183">
        <v>9.6</v>
      </c>
      <c r="G84" s="183">
        <v>10.4</v>
      </c>
      <c r="H84" s="183">
        <v>11.2</v>
      </c>
      <c r="I84" s="183">
        <v>12</v>
      </c>
      <c r="J84" s="183">
        <v>12.8</v>
      </c>
      <c r="K84" s="183">
        <v>13.6</v>
      </c>
      <c r="L84" s="183">
        <v>14.4</v>
      </c>
      <c r="M84" s="183">
        <v>15.2</v>
      </c>
      <c r="N84" s="183">
        <v>16</v>
      </c>
      <c r="O84" s="183">
        <v>16.8</v>
      </c>
      <c r="P84" s="183">
        <v>17.600000000000001</v>
      </c>
    </row>
    <row r="90" spans="3:62" x14ac:dyDescent="0.25">
      <c r="C90" s="706" t="s">
        <v>10</v>
      </c>
      <c r="D90" s="706"/>
      <c r="E90" s="24" t="s">
        <v>904</v>
      </c>
      <c r="F90" s="19">
        <v>45509</v>
      </c>
      <c r="G90" s="19">
        <v>45516</v>
      </c>
      <c r="H90" s="19">
        <v>45523</v>
      </c>
      <c r="I90" s="19">
        <v>45530</v>
      </c>
      <c r="J90" s="19">
        <v>45537</v>
      </c>
      <c r="K90" s="19">
        <v>45544</v>
      </c>
      <c r="L90" s="19">
        <v>45551</v>
      </c>
      <c r="M90" s="19">
        <v>45558</v>
      </c>
      <c r="N90" s="19">
        <v>45565</v>
      </c>
      <c r="O90" s="19">
        <v>45572</v>
      </c>
      <c r="P90" s="19">
        <v>45579</v>
      </c>
      <c r="Q90" s="19">
        <v>45586</v>
      </c>
      <c r="R90" s="19">
        <v>45593</v>
      </c>
      <c r="S90" s="19">
        <v>45600</v>
      </c>
      <c r="T90" s="19">
        <v>45607</v>
      </c>
      <c r="U90" s="19">
        <v>45614</v>
      </c>
      <c r="V90" s="19">
        <v>45621</v>
      </c>
      <c r="W90" s="19">
        <v>45628</v>
      </c>
      <c r="X90" s="19">
        <v>45635</v>
      </c>
      <c r="Y90" s="19">
        <v>45642</v>
      </c>
      <c r="Z90" s="19">
        <v>45649</v>
      </c>
      <c r="AA90" s="19">
        <v>45656</v>
      </c>
      <c r="AB90" s="19">
        <v>45663</v>
      </c>
      <c r="AC90" s="19">
        <v>45670</v>
      </c>
      <c r="AD90" s="19">
        <v>45677</v>
      </c>
      <c r="AE90" s="19">
        <v>45684</v>
      </c>
      <c r="AF90" s="19">
        <v>45691</v>
      </c>
      <c r="AG90" s="19">
        <v>45698</v>
      </c>
      <c r="AH90" s="19">
        <v>45705</v>
      </c>
      <c r="AI90" s="19">
        <v>45712</v>
      </c>
      <c r="AJ90" s="19">
        <v>45719</v>
      </c>
      <c r="AK90" s="19">
        <v>45726</v>
      </c>
      <c r="AL90" s="19">
        <v>45733</v>
      </c>
      <c r="AM90" s="19">
        <v>45740</v>
      </c>
      <c r="AN90" s="19">
        <v>45747</v>
      </c>
      <c r="AO90" s="19">
        <v>45754</v>
      </c>
      <c r="AP90" s="19">
        <v>45761</v>
      </c>
      <c r="AQ90" s="19">
        <v>45768</v>
      </c>
      <c r="AR90" s="19">
        <v>45775</v>
      </c>
      <c r="AS90" s="19">
        <v>45782</v>
      </c>
      <c r="AT90" s="19">
        <v>45789</v>
      </c>
      <c r="AU90" s="19">
        <v>45796</v>
      </c>
      <c r="AV90" s="19">
        <v>45803</v>
      </c>
      <c r="AW90" s="19">
        <v>45810</v>
      </c>
      <c r="AX90" s="19">
        <v>45817</v>
      </c>
      <c r="AY90" s="19">
        <v>45824</v>
      </c>
      <c r="AZ90" s="19">
        <v>45831</v>
      </c>
      <c r="BA90" s="19">
        <v>45787</v>
      </c>
      <c r="BB90" s="19">
        <v>45793</v>
      </c>
      <c r="BC90" s="19">
        <v>45799</v>
      </c>
      <c r="BD90" s="19">
        <v>45805</v>
      </c>
      <c r="BE90" s="19">
        <v>45811</v>
      </c>
      <c r="BF90" s="19">
        <v>45817</v>
      </c>
      <c r="BG90" s="19">
        <v>45823</v>
      </c>
      <c r="BH90" s="19">
        <v>45829</v>
      </c>
      <c r="BI90" s="19">
        <v>45835</v>
      </c>
      <c r="BJ90" s="19">
        <v>45841</v>
      </c>
    </row>
    <row r="91" spans="3:62" x14ac:dyDescent="0.25">
      <c r="C91" s="706"/>
      <c r="D91" s="706"/>
      <c r="E91" s="91" t="s">
        <v>882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3:62" x14ac:dyDescent="0.25">
      <c r="C92" s="706"/>
      <c r="D92" s="706"/>
      <c r="E92" s="91" t="s">
        <v>905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3:62" x14ac:dyDescent="0.25">
      <c r="C93" s="706"/>
      <c r="D93" s="706"/>
      <c r="E93" s="24" t="s">
        <v>906</v>
      </c>
      <c r="F93" s="20">
        <f t="shared" ref="F93:AK93" si="5">(F91*F92)/100</f>
        <v>0</v>
      </c>
      <c r="G93" s="20">
        <f t="shared" si="5"/>
        <v>0</v>
      </c>
      <c r="H93" s="20">
        <f t="shared" si="5"/>
        <v>0</v>
      </c>
      <c r="I93" s="20">
        <f t="shared" si="5"/>
        <v>0</v>
      </c>
      <c r="J93" s="20">
        <f t="shared" si="5"/>
        <v>0</v>
      </c>
      <c r="K93" s="20">
        <f t="shared" si="5"/>
        <v>0</v>
      </c>
      <c r="L93" s="20">
        <f t="shared" si="5"/>
        <v>0</v>
      </c>
      <c r="M93" s="20">
        <f t="shared" si="5"/>
        <v>0</v>
      </c>
      <c r="N93" s="20">
        <f t="shared" si="5"/>
        <v>0</v>
      </c>
      <c r="O93" s="20">
        <f t="shared" si="5"/>
        <v>0</v>
      </c>
      <c r="P93" s="20">
        <f t="shared" si="5"/>
        <v>0</v>
      </c>
      <c r="Q93" s="20">
        <f t="shared" si="5"/>
        <v>0</v>
      </c>
      <c r="R93" s="20">
        <f t="shared" si="5"/>
        <v>0</v>
      </c>
      <c r="S93" s="20">
        <f t="shared" si="5"/>
        <v>0</v>
      </c>
      <c r="T93" s="20">
        <f t="shared" si="5"/>
        <v>0</v>
      </c>
      <c r="U93" s="20">
        <f t="shared" si="5"/>
        <v>0</v>
      </c>
      <c r="V93" s="20">
        <f t="shared" si="5"/>
        <v>0</v>
      </c>
      <c r="W93" s="20">
        <f t="shared" si="5"/>
        <v>0</v>
      </c>
      <c r="X93" s="20">
        <f t="shared" si="5"/>
        <v>0</v>
      </c>
      <c r="Y93" s="20">
        <f t="shared" si="5"/>
        <v>0</v>
      </c>
      <c r="Z93" s="20">
        <f t="shared" si="5"/>
        <v>0</v>
      </c>
      <c r="AA93" s="20">
        <f t="shared" si="5"/>
        <v>0</v>
      </c>
      <c r="AB93" s="20">
        <f t="shared" si="5"/>
        <v>0</v>
      </c>
      <c r="AC93" s="20">
        <f t="shared" si="5"/>
        <v>0</v>
      </c>
      <c r="AD93" s="20">
        <f t="shared" si="5"/>
        <v>0</v>
      </c>
      <c r="AE93" s="20">
        <f t="shared" si="5"/>
        <v>0</v>
      </c>
      <c r="AF93" s="20">
        <f t="shared" si="5"/>
        <v>0</v>
      </c>
      <c r="AG93" s="20">
        <f t="shared" si="5"/>
        <v>0</v>
      </c>
      <c r="AH93" s="20">
        <f t="shared" si="5"/>
        <v>0</v>
      </c>
      <c r="AI93" s="20">
        <f t="shared" si="5"/>
        <v>0</v>
      </c>
      <c r="AJ93" s="20">
        <f t="shared" si="5"/>
        <v>0</v>
      </c>
      <c r="AK93" s="20">
        <f t="shared" si="5"/>
        <v>0</v>
      </c>
      <c r="AL93" s="20">
        <f t="shared" ref="AL93:BJ93" si="6">(AL91*AL92)/100</f>
        <v>0</v>
      </c>
      <c r="AM93" s="20">
        <f t="shared" si="6"/>
        <v>0</v>
      </c>
      <c r="AN93" s="20">
        <f t="shared" si="6"/>
        <v>0</v>
      </c>
      <c r="AO93" s="20">
        <f t="shared" si="6"/>
        <v>0</v>
      </c>
      <c r="AP93" s="20">
        <f t="shared" si="6"/>
        <v>0</v>
      </c>
      <c r="AQ93" s="20">
        <f t="shared" si="6"/>
        <v>0</v>
      </c>
      <c r="AR93" s="20">
        <f t="shared" si="6"/>
        <v>0</v>
      </c>
      <c r="AS93" s="20">
        <f t="shared" si="6"/>
        <v>0</v>
      </c>
      <c r="AT93" s="20">
        <f t="shared" si="6"/>
        <v>0</v>
      </c>
      <c r="AU93" s="20">
        <f t="shared" si="6"/>
        <v>0</v>
      </c>
      <c r="AV93" s="20">
        <f t="shared" si="6"/>
        <v>0</v>
      </c>
      <c r="AW93" s="20">
        <f t="shared" si="6"/>
        <v>0</v>
      </c>
      <c r="AX93" s="20">
        <f t="shared" si="6"/>
        <v>0</v>
      </c>
      <c r="AY93" s="20">
        <f t="shared" si="6"/>
        <v>0</v>
      </c>
      <c r="AZ93" s="20">
        <f t="shared" si="6"/>
        <v>0</v>
      </c>
      <c r="BA93" s="20">
        <f t="shared" si="6"/>
        <v>0</v>
      </c>
      <c r="BB93" s="20">
        <f t="shared" si="6"/>
        <v>0</v>
      </c>
      <c r="BC93" s="20">
        <f t="shared" si="6"/>
        <v>0</v>
      </c>
      <c r="BD93" s="20">
        <f t="shared" si="6"/>
        <v>0</v>
      </c>
      <c r="BE93" s="20">
        <f t="shared" si="6"/>
        <v>0</v>
      </c>
      <c r="BF93" s="20">
        <f t="shared" si="6"/>
        <v>0</v>
      </c>
      <c r="BG93" s="20">
        <f t="shared" si="6"/>
        <v>0</v>
      </c>
      <c r="BH93" s="20">
        <f t="shared" si="6"/>
        <v>0</v>
      </c>
      <c r="BI93" s="20">
        <f t="shared" si="6"/>
        <v>0</v>
      </c>
      <c r="BJ93" s="20">
        <f t="shared" si="6"/>
        <v>0</v>
      </c>
    </row>
    <row r="99" spans="5:16" x14ac:dyDescent="0.25">
      <c r="E99" s="183">
        <f>F93</f>
        <v>0</v>
      </c>
      <c r="F99" s="2">
        <v>18</v>
      </c>
      <c r="G99" s="2">
        <v>20</v>
      </c>
      <c r="H99" s="2">
        <v>22</v>
      </c>
      <c r="I99" s="2">
        <v>24</v>
      </c>
      <c r="J99" s="2">
        <v>26</v>
      </c>
      <c r="K99" s="2">
        <v>28</v>
      </c>
      <c r="L99" s="2">
        <v>30</v>
      </c>
      <c r="M99" s="2">
        <v>32</v>
      </c>
      <c r="N99" s="2">
        <v>34</v>
      </c>
      <c r="O99" s="2">
        <v>36</v>
      </c>
      <c r="P99" s="2">
        <v>38</v>
      </c>
    </row>
    <row r="100" spans="5:16" x14ac:dyDescent="0.25">
      <c r="E100" s="2">
        <v>6</v>
      </c>
      <c r="F100" s="183">
        <f t="dataTable" ref="F100:P110" dt2D="1" dtr="1" r1="F91" r2="F92"/>
        <v>1.08</v>
      </c>
      <c r="G100" s="183">
        <v>1.2</v>
      </c>
      <c r="H100" s="183">
        <v>1.32</v>
      </c>
      <c r="I100" s="183">
        <v>1.44</v>
      </c>
      <c r="J100" s="183">
        <v>1.56</v>
      </c>
      <c r="K100" s="183">
        <v>1.68</v>
      </c>
      <c r="L100" s="183">
        <v>1.8</v>
      </c>
      <c r="M100" s="183">
        <v>1.92</v>
      </c>
      <c r="N100" s="183">
        <v>2.04</v>
      </c>
      <c r="O100" s="183">
        <v>2.16</v>
      </c>
      <c r="P100" s="183">
        <v>2.2799999999999998</v>
      </c>
    </row>
    <row r="101" spans="5:16" x14ac:dyDescent="0.25">
      <c r="E101" s="2">
        <v>7</v>
      </c>
      <c r="F101" s="183">
        <v>1.26</v>
      </c>
      <c r="G101" s="183">
        <v>1.4</v>
      </c>
      <c r="H101" s="183">
        <v>1.54</v>
      </c>
      <c r="I101" s="183">
        <v>1.68</v>
      </c>
      <c r="J101" s="183">
        <v>1.82</v>
      </c>
      <c r="K101" s="183">
        <v>1.96</v>
      </c>
      <c r="L101" s="183">
        <v>2.1</v>
      </c>
      <c r="M101" s="183">
        <v>2.2400000000000002</v>
      </c>
      <c r="N101" s="183">
        <v>2.38</v>
      </c>
      <c r="O101" s="183">
        <v>2.52</v>
      </c>
      <c r="P101" s="183">
        <v>2.66</v>
      </c>
    </row>
    <row r="102" spans="5:16" x14ac:dyDescent="0.25">
      <c r="E102" s="2">
        <v>8</v>
      </c>
      <c r="F102" s="183">
        <v>1.44</v>
      </c>
      <c r="G102" s="183">
        <v>1.6</v>
      </c>
      <c r="H102" s="183">
        <v>1.76</v>
      </c>
      <c r="I102" s="183">
        <v>1.92</v>
      </c>
      <c r="J102" s="183">
        <v>2.08</v>
      </c>
      <c r="K102" s="183">
        <v>2.2400000000000002</v>
      </c>
      <c r="L102" s="183">
        <v>2.4</v>
      </c>
      <c r="M102" s="183">
        <v>2.56</v>
      </c>
      <c r="N102" s="183">
        <v>2.72</v>
      </c>
      <c r="O102" s="183">
        <v>2.88</v>
      </c>
      <c r="P102" s="183">
        <v>3.04</v>
      </c>
    </row>
    <row r="103" spans="5:16" x14ac:dyDescent="0.25">
      <c r="E103" s="2">
        <v>9</v>
      </c>
      <c r="F103" s="183">
        <v>1.62</v>
      </c>
      <c r="G103" s="183">
        <v>1.8</v>
      </c>
      <c r="H103" s="183">
        <v>1.98</v>
      </c>
      <c r="I103" s="183">
        <v>2.16</v>
      </c>
      <c r="J103" s="183">
        <v>2.34</v>
      </c>
      <c r="K103" s="183">
        <v>2.52</v>
      </c>
      <c r="L103" s="183">
        <v>2.7</v>
      </c>
      <c r="M103" s="183">
        <v>2.88</v>
      </c>
      <c r="N103" s="183">
        <v>3.06</v>
      </c>
      <c r="O103" s="183">
        <v>3.24</v>
      </c>
      <c r="P103" s="183">
        <v>3.42</v>
      </c>
    </row>
    <row r="104" spans="5:16" x14ac:dyDescent="0.25">
      <c r="E104" s="2">
        <v>10</v>
      </c>
      <c r="F104" s="183">
        <v>1.8</v>
      </c>
      <c r="G104" s="183">
        <v>2</v>
      </c>
      <c r="H104" s="183">
        <v>2.2000000000000002</v>
      </c>
      <c r="I104" s="183">
        <v>2.4</v>
      </c>
      <c r="J104" s="183">
        <v>2.6</v>
      </c>
      <c r="K104" s="183">
        <v>2.8</v>
      </c>
      <c r="L104" s="183">
        <v>3</v>
      </c>
      <c r="M104" s="183">
        <v>3.2</v>
      </c>
      <c r="N104" s="183">
        <v>3.4</v>
      </c>
      <c r="O104" s="183">
        <v>3.6</v>
      </c>
      <c r="P104" s="183">
        <v>3.8</v>
      </c>
    </row>
    <row r="105" spans="5:16" x14ac:dyDescent="0.25">
      <c r="E105" s="2">
        <v>11</v>
      </c>
      <c r="F105" s="183">
        <v>1.98</v>
      </c>
      <c r="G105" s="183">
        <v>2.2000000000000002</v>
      </c>
      <c r="H105" s="183">
        <v>2.42</v>
      </c>
      <c r="I105" s="183">
        <v>2.64</v>
      </c>
      <c r="J105" s="183">
        <v>2.86</v>
      </c>
      <c r="K105" s="183">
        <v>3.08</v>
      </c>
      <c r="L105" s="183">
        <v>3.3</v>
      </c>
      <c r="M105" s="183">
        <v>3.52</v>
      </c>
      <c r="N105" s="183">
        <v>3.74</v>
      </c>
      <c r="O105" s="183">
        <v>3.96</v>
      </c>
      <c r="P105" s="183">
        <v>4.18</v>
      </c>
    </row>
    <row r="106" spans="5:16" x14ac:dyDescent="0.25">
      <c r="E106" s="2">
        <v>12</v>
      </c>
      <c r="F106" s="183">
        <v>2.16</v>
      </c>
      <c r="G106" s="183">
        <v>2.4</v>
      </c>
      <c r="H106" s="183">
        <v>2.64</v>
      </c>
      <c r="I106" s="183">
        <v>2.88</v>
      </c>
      <c r="J106" s="183">
        <v>3.12</v>
      </c>
      <c r="K106" s="183">
        <v>3.36</v>
      </c>
      <c r="L106" s="183">
        <v>3.6</v>
      </c>
      <c r="M106" s="183">
        <v>3.84</v>
      </c>
      <c r="N106" s="183">
        <v>4.08</v>
      </c>
      <c r="O106" s="183">
        <v>4.32</v>
      </c>
      <c r="P106" s="183">
        <v>4.5599999999999996</v>
      </c>
    </row>
    <row r="107" spans="5:16" x14ac:dyDescent="0.25">
      <c r="E107" s="2">
        <v>13</v>
      </c>
      <c r="F107" s="183">
        <v>2.34</v>
      </c>
      <c r="G107" s="183">
        <v>2.6</v>
      </c>
      <c r="H107" s="183">
        <v>2.86</v>
      </c>
      <c r="I107" s="183">
        <v>3.12</v>
      </c>
      <c r="J107" s="183">
        <v>3.38</v>
      </c>
      <c r="K107" s="183">
        <v>3.64</v>
      </c>
      <c r="L107" s="183">
        <v>3.9</v>
      </c>
      <c r="M107" s="183">
        <v>4.16</v>
      </c>
      <c r="N107" s="183">
        <v>4.42</v>
      </c>
      <c r="O107" s="183">
        <v>4.68</v>
      </c>
      <c r="P107" s="183">
        <v>4.9400000000000004</v>
      </c>
    </row>
    <row r="108" spans="5:16" x14ac:dyDescent="0.25">
      <c r="E108" s="2">
        <v>14</v>
      </c>
      <c r="F108" s="183">
        <v>2.52</v>
      </c>
      <c r="G108" s="183">
        <v>2.8</v>
      </c>
      <c r="H108" s="183">
        <v>3.08</v>
      </c>
      <c r="I108" s="183">
        <v>3.36</v>
      </c>
      <c r="J108" s="183">
        <v>3.64</v>
      </c>
      <c r="K108" s="183">
        <v>3.92</v>
      </c>
      <c r="L108" s="183">
        <v>4.2</v>
      </c>
      <c r="M108" s="183">
        <v>4.4800000000000004</v>
      </c>
      <c r="N108" s="183">
        <v>4.76</v>
      </c>
      <c r="O108" s="183">
        <v>5.04</v>
      </c>
      <c r="P108" s="183">
        <v>5.32</v>
      </c>
    </row>
    <row r="109" spans="5:16" x14ac:dyDescent="0.25">
      <c r="E109" s="2">
        <v>15</v>
      </c>
      <c r="F109" s="183">
        <v>2.7</v>
      </c>
      <c r="G109" s="183">
        <v>3</v>
      </c>
      <c r="H109" s="183">
        <v>3.3</v>
      </c>
      <c r="I109" s="183">
        <v>3.6</v>
      </c>
      <c r="J109" s="183">
        <v>3.9</v>
      </c>
      <c r="K109" s="183">
        <v>4.2</v>
      </c>
      <c r="L109" s="183">
        <v>4.5</v>
      </c>
      <c r="M109" s="183">
        <v>4.8</v>
      </c>
      <c r="N109" s="183">
        <v>5.0999999999999996</v>
      </c>
      <c r="O109" s="183">
        <v>5.4</v>
      </c>
      <c r="P109" s="183">
        <v>5.7</v>
      </c>
    </row>
    <row r="110" spans="5:16" x14ac:dyDescent="0.25">
      <c r="E110" s="2">
        <v>16</v>
      </c>
      <c r="F110" s="183">
        <v>2.88</v>
      </c>
      <c r="G110" s="183">
        <v>3.2</v>
      </c>
      <c r="H110" s="183">
        <v>3.52</v>
      </c>
      <c r="I110" s="183">
        <v>3.84</v>
      </c>
      <c r="J110" s="183">
        <v>4.16</v>
      </c>
      <c r="K110" s="183">
        <v>4.4800000000000004</v>
      </c>
      <c r="L110" s="183">
        <v>4.8</v>
      </c>
      <c r="M110" s="183">
        <v>5.12</v>
      </c>
      <c r="N110" s="183">
        <v>5.44</v>
      </c>
      <c r="O110" s="183">
        <v>5.76</v>
      </c>
      <c r="P110" s="183">
        <v>6.08</v>
      </c>
    </row>
    <row r="119" spans="3:62" x14ac:dyDescent="0.25">
      <c r="C119" s="706" t="s">
        <v>34</v>
      </c>
      <c r="D119" s="706"/>
      <c r="E119" s="24" t="s">
        <v>904</v>
      </c>
      <c r="F119" s="19">
        <v>45509</v>
      </c>
      <c r="G119" s="19">
        <v>45516</v>
      </c>
      <c r="H119" s="19">
        <v>45523</v>
      </c>
      <c r="I119" s="19">
        <v>45530</v>
      </c>
      <c r="J119" s="19">
        <v>45537</v>
      </c>
      <c r="K119" s="19">
        <v>45544</v>
      </c>
      <c r="L119" s="19">
        <v>45551</v>
      </c>
      <c r="M119" s="19">
        <v>45558</v>
      </c>
      <c r="N119" s="19">
        <v>45565</v>
      </c>
      <c r="O119" s="19">
        <v>45572</v>
      </c>
      <c r="P119" s="19">
        <v>45579</v>
      </c>
      <c r="Q119" s="19">
        <v>45586</v>
      </c>
      <c r="R119" s="19">
        <v>45593</v>
      </c>
      <c r="S119" s="19">
        <v>45600</v>
      </c>
      <c r="T119" s="19">
        <v>45607</v>
      </c>
      <c r="U119" s="19">
        <v>45614</v>
      </c>
      <c r="V119" s="19">
        <v>45621</v>
      </c>
      <c r="W119" s="19">
        <v>45628</v>
      </c>
      <c r="X119" s="19">
        <v>45635</v>
      </c>
      <c r="Y119" s="19">
        <v>45642</v>
      </c>
      <c r="Z119" s="19">
        <v>45649</v>
      </c>
      <c r="AA119" s="19">
        <v>45656</v>
      </c>
      <c r="AB119" s="19">
        <v>45663</v>
      </c>
      <c r="AC119" s="19">
        <v>45670</v>
      </c>
      <c r="AD119" s="19">
        <v>45677</v>
      </c>
      <c r="AE119" s="19">
        <v>45684</v>
      </c>
      <c r="AF119" s="19">
        <v>45691</v>
      </c>
      <c r="AG119" s="19">
        <v>45698</v>
      </c>
      <c r="AH119" s="19">
        <v>45705</v>
      </c>
      <c r="AI119" s="19">
        <v>45712</v>
      </c>
      <c r="AJ119" s="19">
        <v>45719</v>
      </c>
      <c r="AK119" s="19">
        <v>45726</v>
      </c>
      <c r="AL119" s="19">
        <v>45733</v>
      </c>
      <c r="AM119" s="19">
        <v>45740</v>
      </c>
      <c r="AN119" s="19">
        <v>45747</v>
      </c>
      <c r="AO119" s="19">
        <v>45754</v>
      </c>
      <c r="AP119" s="19">
        <v>45761</v>
      </c>
      <c r="AQ119" s="19">
        <v>45768</v>
      </c>
      <c r="AR119" s="19">
        <v>45775</v>
      </c>
      <c r="AS119" s="19">
        <v>45782</v>
      </c>
      <c r="AT119" s="19">
        <v>45789</v>
      </c>
      <c r="AU119" s="19">
        <v>45796</v>
      </c>
      <c r="AV119" s="19">
        <v>45803</v>
      </c>
      <c r="AW119" s="19">
        <v>45810</v>
      </c>
      <c r="AX119" s="19">
        <v>45817</v>
      </c>
      <c r="AY119" s="19">
        <v>45824</v>
      </c>
      <c r="AZ119" s="19">
        <v>45831</v>
      </c>
      <c r="BA119" s="19">
        <v>45787</v>
      </c>
      <c r="BB119" s="19">
        <v>45793</v>
      </c>
      <c r="BC119" s="19">
        <v>45799</v>
      </c>
      <c r="BD119" s="19">
        <v>45805</v>
      </c>
      <c r="BE119" s="19">
        <v>45811</v>
      </c>
      <c r="BF119" s="19">
        <v>45817</v>
      </c>
      <c r="BG119" s="19">
        <v>45823</v>
      </c>
      <c r="BH119" s="19">
        <v>45829</v>
      </c>
      <c r="BI119" s="19">
        <v>45835</v>
      </c>
      <c r="BJ119" s="19">
        <v>45841</v>
      </c>
    </row>
    <row r="120" spans="3:62" x14ac:dyDescent="0.25">
      <c r="C120" s="706"/>
      <c r="D120" s="706"/>
      <c r="E120" s="91" t="s">
        <v>882</v>
      </c>
      <c r="F120" s="20">
        <v>60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3:62" x14ac:dyDescent="0.25">
      <c r="C121" s="706"/>
      <c r="D121" s="706"/>
      <c r="E121" s="91" t="s">
        <v>905</v>
      </c>
      <c r="F121" s="20">
        <v>8</v>
      </c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3:62" x14ac:dyDescent="0.25">
      <c r="C122" s="706"/>
      <c r="D122" s="706"/>
      <c r="E122" s="24" t="s">
        <v>906</v>
      </c>
      <c r="F122" s="20">
        <f t="shared" ref="F122:AK122" si="7">(F120*F121)/100</f>
        <v>4.8</v>
      </c>
      <c r="G122" s="20">
        <f t="shared" si="7"/>
        <v>0</v>
      </c>
      <c r="H122" s="20">
        <f t="shared" si="7"/>
        <v>0</v>
      </c>
      <c r="I122" s="20">
        <f t="shared" si="7"/>
        <v>0</v>
      </c>
      <c r="J122" s="20">
        <f t="shared" si="7"/>
        <v>0</v>
      </c>
      <c r="K122" s="20">
        <f t="shared" si="7"/>
        <v>0</v>
      </c>
      <c r="L122" s="20">
        <f t="shared" si="7"/>
        <v>0</v>
      </c>
      <c r="M122" s="20">
        <f t="shared" si="7"/>
        <v>0</v>
      </c>
      <c r="N122" s="20">
        <f t="shared" si="7"/>
        <v>0</v>
      </c>
      <c r="O122" s="20">
        <f t="shared" si="7"/>
        <v>0</v>
      </c>
      <c r="P122" s="20">
        <f t="shared" si="7"/>
        <v>0</v>
      </c>
      <c r="Q122" s="20">
        <f t="shared" si="7"/>
        <v>0</v>
      </c>
      <c r="R122" s="20">
        <f t="shared" si="7"/>
        <v>0</v>
      </c>
      <c r="S122" s="20">
        <f t="shared" si="7"/>
        <v>0</v>
      </c>
      <c r="T122" s="20">
        <f t="shared" si="7"/>
        <v>0</v>
      </c>
      <c r="U122" s="20">
        <f t="shared" si="7"/>
        <v>0</v>
      </c>
      <c r="V122" s="20">
        <f t="shared" si="7"/>
        <v>0</v>
      </c>
      <c r="W122" s="20">
        <f t="shared" si="7"/>
        <v>0</v>
      </c>
      <c r="X122" s="20">
        <f t="shared" si="7"/>
        <v>0</v>
      </c>
      <c r="Y122" s="20">
        <f t="shared" si="7"/>
        <v>0</v>
      </c>
      <c r="Z122" s="20">
        <f t="shared" si="7"/>
        <v>0</v>
      </c>
      <c r="AA122" s="20">
        <f t="shared" si="7"/>
        <v>0</v>
      </c>
      <c r="AB122" s="20">
        <f t="shared" si="7"/>
        <v>0</v>
      </c>
      <c r="AC122" s="20">
        <f t="shared" si="7"/>
        <v>0</v>
      </c>
      <c r="AD122" s="20">
        <f t="shared" si="7"/>
        <v>0</v>
      </c>
      <c r="AE122" s="20">
        <f t="shared" si="7"/>
        <v>0</v>
      </c>
      <c r="AF122" s="20">
        <f t="shared" si="7"/>
        <v>0</v>
      </c>
      <c r="AG122" s="20">
        <f t="shared" si="7"/>
        <v>0</v>
      </c>
      <c r="AH122" s="20">
        <f t="shared" si="7"/>
        <v>0</v>
      </c>
      <c r="AI122" s="20">
        <f t="shared" si="7"/>
        <v>0</v>
      </c>
      <c r="AJ122" s="20">
        <f t="shared" si="7"/>
        <v>0</v>
      </c>
      <c r="AK122" s="20">
        <f t="shared" si="7"/>
        <v>0</v>
      </c>
      <c r="AL122" s="20">
        <f t="shared" ref="AL122:BJ122" si="8">(AL120*AL121)/100</f>
        <v>0</v>
      </c>
      <c r="AM122" s="20">
        <f t="shared" si="8"/>
        <v>0</v>
      </c>
      <c r="AN122" s="20">
        <f t="shared" si="8"/>
        <v>0</v>
      </c>
      <c r="AO122" s="20">
        <f t="shared" si="8"/>
        <v>0</v>
      </c>
      <c r="AP122" s="20">
        <f t="shared" si="8"/>
        <v>0</v>
      </c>
      <c r="AQ122" s="20">
        <f t="shared" si="8"/>
        <v>0</v>
      </c>
      <c r="AR122" s="20">
        <f t="shared" si="8"/>
        <v>0</v>
      </c>
      <c r="AS122" s="20">
        <f t="shared" si="8"/>
        <v>0</v>
      </c>
      <c r="AT122" s="20">
        <f t="shared" si="8"/>
        <v>0</v>
      </c>
      <c r="AU122" s="20">
        <f t="shared" si="8"/>
        <v>0</v>
      </c>
      <c r="AV122" s="20">
        <f t="shared" si="8"/>
        <v>0</v>
      </c>
      <c r="AW122" s="20">
        <f t="shared" si="8"/>
        <v>0</v>
      </c>
      <c r="AX122" s="20">
        <f t="shared" si="8"/>
        <v>0</v>
      </c>
      <c r="AY122" s="20">
        <f t="shared" si="8"/>
        <v>0</v>
      </c>
      <c r="AZ122" s="20">
        <f t="shared" si="8"/>
        <v>0</v>
      </c>
      <c r="BA122" s="20">
        <f t="shared" si="8"/>
        <v>0</v>
      </c>
      <c r="BB122" s="20">
        <f t="shared" si="8"/>
        <v>0</v>
      </c>
      <c r="BC122" s="20">
        <f t="shared" si="8"/>
        <v>0</v>
      </c>
      <c r="BD122" s="20">
        <f t="shared" si="8"/>
        <v>0</v>
      </c>
      <c r="BE122" s="20">
        <f t="shared" si="8"/>
        <v>0</v>
      </c>
      <c r="BF122" s="20">
        <f t="shared" si="8"/>
        <v>0</v>
      </c>
      <c r="BG122" s="20">
        <f t="shared" si="8"/>
        <v>0</v>
      </c>
      <c r="BH122" s="20">
        <f t="shared" si="8"/>
        <v>0</v>
      </c>
      <c r="BI122" s="20">
        <f t="shared" si="8"/>
        <v>0</v>
      </c>
      <c r="BJ122" s="20">
        <f t="shared" si="8"/>
        <v>0</v>
      </c>
    </row>
    <row r="128" spans="3:62" x14ac:dyDescent="0.25">
      <c r="E128" s="185">
        <f>F122</f>
        <v>4.8</v>
      </c>
      <c r="F128" s="184">
        <v>60</v>
      </c>
      <c r="G128" s="184">
        <v>65</v>
      </c>
      <c r="H128" s="184">
        <v>70</v>
      </c>
      <c r="I128" s="184">
        <v>75</v>
      </c>
      <c r="J128" s="184">
        <v>80</v>
      </c>
      <c r="K128" s="184">
        <v>85</v>
      </c>
      <c r="L128" s="184">
        <v>90</v>
      </c>
      <c r="M128" s="184">
        <v>95</v>
      </c>
      <c r="N128" s="184">
        <v>100</v>
      </c>
      <c r="O128" s="184">
        <v>105</v>
      </c>
      <c r="P128" s="184">
        <v>110</v>
      </c>
    </row>
    <row r="129" spans="5:16" x14ac:dyDescent="0.25">
      <c r="E129" s="184">
        <v>6</v>
      </c>
      <c r="F129" s="183">
        <v>3.6</v>
      </c>
      <c r="G129" s="183">
        <v>3.9</v>
      </c>
      <c r="H129" s="183">
        <v>4.2</v>
      </c>
      <c r="I129" s="183">
        <v>4.5</v>
      </c>
      <c r="J129" s="183">
        <v>4.8</v>
      </c>
      <c r="K129" s="183">
        <v>5.0999999999999996</v>
      </c>
      <c r="L129" s="183">
        <v>5.4</v>
      </c>
      <c r="M129" s="183">
        <v>5.7</v>
      </c>
      <c r="N129" s="183">
        <v>6</v>
      </c>
      <c r="O129" s="183">
        <v>6.3</v>
      </c>
      <c r="P129" s="183">
        <v>6.6</v>
      </c>
    </row>
    <row r="130" spans="5:16" x14ac:dyDescent="0.25">
      <c r="E130" s="184">
        <v>7</v>
      </c>
      <c r="F130" s="183">
        <v>4.2</v>
      </c>
      <c r="G130" s="183">
        <v>4.55</v>
      </c>
      <c r="H130" s="183">
        <v>4.9000000000000004</v>
      </c>
      <c r="I130" s="183">
        <v>5.25</v>
      </c>
      <c r="J130" s="183">
        <v>5.6</v>
      </c>
      <c r="K130" s="183">
        <v>5.95</v>
      </c>
      <c r="L130" s="183">
        <v>6.3</v>
      </c>
      <c r="M130" s="183">
        <v>6.65</v>
      </c>
      <c r="N130" s="183">
        <v>7</v>
      </c>
      <c r="O130" s="183">
        <v>7.35</v>
      </c>
      <c r="P130" s="183">
        <v>7.7</v>
      </c>
    </row>
    <row r="131" spans="5:16" x14ac:dyDescent="0.25">
      <c r="E131" s="184">
        <v>8</v>
      </c>
      <c r="F131" s="183">
        <v>4.8</v>
      </c>
      <c r="G131" s="183">
        <v>5.2</v>
      </c>
      <c r="H131" s="183">
        <v>5.6</v>
      </c>
      <c r="I131" s="183">
        <v>6</v>
      </c>
      <c r="J131" s="183">
        <v>6.4</v>
      </c>
      <c r="K131" s="183">
        <v>6.8</v>
      </c>
      <c r="L131" s="183">
        <v>7.2</v>
      </c>
      <c r="M131" s="183">
        <v>7.6</v>
      </c>
      <c r="N131" s="183">
        <v>8</v>
      </c>
      <c r="O131" s="183">
        <v>8.4</v>
      </c>
      <c r="P131" s="183">
        <v>8.8000000000000007</v>
      </c>
    </row>
    <row r="132" spans="5:16" x14ac:dyDescent="0.25">
      <c r="E132" s="184">
        <v>9</v>
      </c>
      <c r="F132" s="183">
        <v>5.4</v>
      </c>
      <c r="G132" s="183">
        <v>5.85</v>
      </c>
      <c r="H132" s="183">
        <v>6.3</v>
      </c>
      <c r="I132" s="183">
        <v>6.75</v>
      </c>
      <c r="J132" s="183">
        <v>7.2</v>
      </c>
      <c r="K132" s="183">
        <v>7.65</v>
      </c>
      <c r="L132" s="183">
        <v>8.1</v>
      </c>
      <c r="M132" s="183">
        <v>8.5500000000000007</v>
      </c>
      <c r="N132" s="183">
        <v>9</v>
      </c>
      <c r="O132" s="183">
        <v>9.4499999999999993</v>
      </c>
      <c r="P132" s="183">
        <v>9.9</v>
      </c>
    </row>
    <row r="133" spans="5:16" x14ac:dyDescent="0.25">
      <c r="E133" s="184">
        <v>10</v>
      </c>
      <c r="F133" s="183">
        <v>6</v>
      </c>
      <c r="G133" s="183">
        <v>6.5</v>
      </c>
      <c r="H133" s="183">
        <v>7</v>
      </c>
      <c r="I133" s="183">
        <v>7.5</v>
      </c>
      <c r="J133" s="183">
        <v>8</v>
      </c>
      <c r="K133" s="183">
        <v>8.5</v>
      </c>
      <c r="L133" s="183">
        <v>9</v>
      </c>
      <c r="M133" s="183">
        <v>9.5</v>
      </c>
      <c r="N133" s="183">
        <v>10</v>
      </c>
      <c r="O133" s="183">
        <v>10.5</v>
      </c>
      <c r="P133" s="183">
        <v>11</v>
      </c>
    </row>
    <row r="134" spans="5:16" x14ac:dyDescent="0.25">
      <c r="E134" s="184">
        <v>11</v>
      </c>
      <c r="F134" s="183">
        <v>6.6</v>
      </c>
      <c r="G134" s="183">
        <v>7.15</v>
      </c>
      <c r="H134" s="183">
        <v>7.7</v>
      </c>
      <c r="I134" s="183">
        <v>8.25</v>
      </c>
      <c r="J134" s="183">
        <v>8.8000000000000007</v>
      </c>
      <c r="K134" s="183">
        <v>9.35</v>
      </c>
      <c r="L134" s="183">
        <v>9.9</v>
      </c>
      <c r="M134" s="183">
        <v>10.45</v>
      </c>
      <c r="N134" s="183">
        <v>11</v>
      </c>
      <c r="O134" s="183">
        <v>11.55</v>
      </c>
      <c r="P134" s="183">
        <v>12.1</v>
      </c>
    </row>
    <row r="135" spans="5:16" x14ac:dyDescent="0.25">
      <c r="E135" s="184">
        <v>12</v>
      </c>
      <c r="F135" s="183">
        <v>7.2</v>
      </c>
      <c r="G135" s="183">
        <v>7.8</v>
      </c>
      <c r="H135" s="183">
        <v>8.4</v>
      </c>
      <c r="I135" s="183">
        <v>9</v>
      </c>
      <c r="J135" s="183">
        <v>9.6</v>
      </c>
      <c r="K135" s="183">
        <v>10.199999999999999</v>
      </c>
      <c r="L135" s="183">
        <v>10.8</v>
      </c>
      <c r="M135" s="183">
        <v>11.4</v>
      </c>
      <c r="N135" s="183">
        <v>12</v>
      </c>
      <c r="O135" s="183">
        <v>12.6</v>
      </c>
      <c r="P135" s="183">
        <v>13.2</v>
      </c>
    </row>
    <row r="136" spans="5:16" x14ac:dyDescent="0.25">
      <c r="E136" s="184">
        <v>13</v>
      </c>
      <c r="F136" s="183">
        <v>7.8</v>
      </c>
      <c r="G136" s="183">
        <v>8.4499999999999993</v>
      </c>
      <c r="H136" s="183">
        <v>9.1</v>
      </c>
      <c r="I136" s="183">
        <v>9.75</v>
      </c>
      <c r="J136" s="183">
        <v>10.4</v>
      </c>
      <c r="K136" s="183">
        <v>11.05</v>
      </c>
      <c r="L136" s="183">
        <v>11.7</v>
      </c>
      <c r="M136" s="183">
        <v>12.35</v>
      </c>
      <c r="N136" s="183">
        <v>13</v>
      </c>
      <c r="O136" s="183">
        <v>13.65</v>
      </c>
      <c r="P136" s="183">
        <v>14.3</v>
      </c>
    </row>
    <row r="137" spans="5:16" x14ac:dyDescent="0.25">
      <c r="E137" s="184">
        <v>14</v>
      </c>
      <c r="F137" s="183">
        <v>8.4</v>
      </c>
      <c r="G137" s="183">
        <v>9.1</v>
      </c>
      <c r="H137" s="183">
        <v>9.8000000000000007</v>
      </c>
      <c r="I137" s="183">
        <v>10.5</v>
      </c>
      <c r="J137" s="183">
        <v>11.2</v>
      </c>
      <c r="K137" s="183">
        <v>11.9</v>
      </c>
      <c r="L137" s="183">
        <v>12.6</v>
      </c>
      <c r="M137" s="183">
        <v>13.3</v>
      </c>
      <c r="N137" s="183">
        <v>14</v>
      </c>
      <c r="O137" s="183">
        <v>14.7</v>
      </c>
      <c r="P137" s="183">
        <v>15.4</v>
      </c>
    </row>
    <row r="138" spans="5:16" x14ac:dyDescent="0.25">
      <c r="E138" s="184">
        <v>15</v>
      </c>
      <c r="F138" s="183">
        <v>9</v>
      </c>
      <c r="G138" s="183">
        <v>9.75</v>
      </c>
      <c r="H138" s="183">
        <v>10.5</v>
      </c>
      <c r="I138" s="183">
        <v>11.25</v>
      </c>
      <c r="J138" s="183">
        <v>12</v>
      </c>
      <c r="K138" s="183">
        <v>12.75</v>
      </c>
      <c r="L138" s="183">
        <v>13.5</v>
      </c>
      <c r="M138" s="183">
        <v>14.25</v>
      </c>
      <c r="N138" s="183">
        <v>15</v>
      </c>
      <c r="O138" s="183">
        <v>15.75</v>
      </c>
      <c r="P138" s="183">
        <v>16.5</v>
      </c>
    </row>
    <row r="139" spans="5:16" x14ac:dyDescent="0.25">
      <c r="E139" s="184">
        <v>16</v>
      </c>
      <c r="F139" s="183">
        <v>9.6</v>
      </c>
      <c r="G139" s="183">
        <v>10.4</v>
      </c>
      <c r="H139" s="183">
        <v>11.2</v>
      </c>
      <c r="I139" s="183">
        <v>12</v>
      </c>
      <c r="J139" s="183">
        <v>12.8</v>
      </c>
      <c r="K139" s="183">
        <v>13.6</v>
      </c>
      <c r="L139" s="183">
        <v>14.4</v>
      </c>
      <c r="M139" s="183">
        <v>15.2</v>
      </c>
      <c r="N139" s="183">
        <v>16</v>
      </c>
      <c r="O139" s="183">
        <v>16.8</v>
      </c>
      <c r="P139" s="183">
        <v>17.600000000000001</v>
      </c>
    </row>
    <row r="148" spans="3:62" ht="15.95" customHeight="1" x14ac:dyDescent="0.25">
      <c r="C148" s="706" t="s">
        <v>31</v>
      </c>
      <c r="D148" s="706"/>
      <c r="E148" s="24" t="s">
        <v>904</v>
      </c>
      <c r="F148" s="19">
        <v>45509</v>
      </c>
      <c r="G148" s="19">
        <v>45516</v>
      </c>
      <c r="H148" s="19">
        <v>45523</v>
      </c>
      <c r="I148" s="19">
        <v>45530</v>
      </c>
      <c r="J148" s="19">
        <v>45537</v>
      </c>
      <c r="K148" s="19">
        <v>45544</v>
      </c>
      <c r="L148" s="19">
        <v>45551</v>
      </c>
      <c r="M148" s="19">
        <v>45558</v>
      </c>
      <c r="N148" s="19">
        <v>45565</v>
      </c>
      <c r="O148" s="19">
        <v>45572</v>
      </c>
      <c r="P148" s="19">
        <v>45579</v>
      </c>
      <c r="Q148" s="19">
        <v>45586</v>
      </c>
      <c r="R148" s="19">
        <v>45593</v>
      </c>
      <c r="S148" s="19">
        <v>45600</v>
      </c>
      <c r="T148" s="19">
        <v>45607</v>
      </c>
      <c r="U148" s="19">
        <v>45614</v>
      </c>
      <c r="V148" s="19">
        <v>45621</v>
      </c>
      <c r="W148" s="19">
        <v>45628</v>
      </c>
      <c r="X148" s="19">
        <v>45635</v>
      </c>
      <c r="Y148" s="19">
        <v>45642</v>
      </c>
      <c r="Z148" s="19">
        <v>45649</v>
      </c>
      <c r="AA148" s="19">
        <v>45656</v>
      </c>
      <c r="AB148" s="19">
        <v>45663</v>
      </c>
      <c r="AC148" s="19">
        <v>45670</v>
      </c>
      <c r="AD148" s="19">
        <v>45677</v>
      </c>
      <c r="AE148" s="19">
        <v>45684</v>
      </c>
      <c r="AF148" s="19">
        <v>45691</v>
      </c>
      <c r="AG148" s="19">
        <v>45698</v>
      </c>
      <c r="AH148" s="19">
        <v>45705</v>
      </c>
      <c r="AI148" s="19">
        <v>45712</v>
      </c>
      <c r="AJ148" s="19">
        <v>45719</v>
      </c>
      <c r="AK148" s="19">
        <v>45726</v>
      </c>
      <c r="AL148" s="19">
        <v>45733</v>
      </c>
      <c r="AM148" s="19">
        <v>45740</v>
      </c>
      <c r="AN148" s="19">
        <v>45747</v>
      </c>
      <c r="AO148" s="19">
        <v>45754</v>
      </c>
      <c r="AP148" s="19">
        <v>45761</v>
      </c>
      <c r="AQ148" s="19">
        <v>45768</v>
      </c>
      <c r="AR148" s="19">
        <v>45775</v>
      </c>
      <c r="AS148" s="19">
        <v>45782</v>
      </c>
      <c r="AT148" s="19">
        <v>45789</v>
      </c>
      <c r="AU148" s="19">
        <v>45796</v>
      </c>
      <c r="AV148" s="19">
        <v>45803</v>
      </c>
      <c r="AW148" s="19">
        <v>45810</v>
      </c>
      <c r="AX148" s="19">
        <v>45817</v>
      </c>
      <c r="AY148" s="19">
        <v>45824</v>
      </c>
      <c r="AZ148" s="19">
        <v>45831</v>
      </c>
      <c r="BA148" s="19">
        <v>45787</v>
      </c>
      <c r="BB148" s="19">
        <v>45793</v>
      </c>
      <c r="BC148" s="19">
        <v>45799</v>
      </c>
      <c r="BD148" s="19">
        <v>45805</v>
      </c>
      <c r="BE148" s="19">
        <v>45811</v>
      </c>
      <c r="BF148" s="19">
        <v>45817</v>
      </c>
      <c r="BG148" s="19">
        <v>45823</v>
      </c>
      <c r="BH148" s="19">
        <v>45829</v>
      </c>
      <c r="BI148" s="19">
        <v>45835</v>
      </c>
      <c r="BJ148" s="19">
        <v>45841</v>
      </c>
    </row>
    <row r="149" spans="3:62" ht="15.95" customHeight="1" x14ac:dyDescent="0.25">
      <c r="C149" s="706"/>
      <c r="D149" s="706"/>
      <c r="E149" s="91" t="s">
        <v>882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3:62" ht="15.95" customHeight="1" x14ac:dyDescent="0.25">
      <c r="C150" s="706"/>
      <c r="D150" s="706"/>
      <c r="E150" s="91" t="s">
        <v>905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3:62" ht="15.95" customHeight="1" x14ac:dyDescent="0.25">
      <c r="C151" s="706"/>
      <c r="D151" s="706"/>
      <c r="E151" s="24" t="s">
        <v>906</v>
      </c>
      <c r="F151" s="20">
        <f t="shared" ref="F151:AK151" si="9">(F149*F150)/100</f>
        <v>0</v>
      </c>
      <c r="G151" s="20">
        <f t="shared" si="9"/>
        <v>0</v>
      </c>
      <c r="H151" s="20">
        <f t="shared" si="9"/>
        <v>0</v>
      </c>
      <c r="I151" s="20">
        <f t="shared" si="9"/>
        <v>0</v>
      </c>
      <c r="J151" s="20">
        <f t="shared" si="9"/>
        <v>0</v>
      </c>
      <c r="K151" s="20">
        <f t="shared" si="9"/>
        <v>0</v>
      </c>
      <c r="L151" s="20">
        <f t="shared" si="9"/>
        <v>0</v>
      </c>
      <c r="M151" s="20">
        <f t="shared" si="9"/>
        <v>0</v>
      </c>
      <c r="N151" s="20">
        <f t="shared" si="9"/>
        <v>0</v>
      </c>
      <c r="O151" s="20">
        <f t="shared" si="9"/>
        <v>0</v>
      </c>
      <c r="P151" s="20">
        <f t="shared" si="9"/>
        <v>0</v>
      </c>
      <c r="Q151" s="20">
        <f t="shared" si="9"/>
        <v>0</v>
      </c>
      <c r="R151" s="20">
        <f t="shared" si="9"/>
        <v>0</v>
      </c>
      <c r="S151" s="20">
        <f t="shared" si="9"/>
        <v>0</v>
      </c>
      <c r="T151" s="20">
        <f t="shared" si="9"/>
        <v>0</v>
      </c>
      <c r="U151" s="20">
        <f t="shared" si="9"/>
        <v>0</v>
      </c>
      <c r="V151" s="20">
        <f t="shared" si="9"/>
        <v>0</v>
      </c>
      <c r="W151" s="20">
        <f t="shared" si="9"/>
        <v>0</v>
      </c>
      <c r="X151" s="20">
        <f t="shared" si="9"/>
        <v>0</v>
      </c>
      <c r="Y151" s="20">
        <f t="shared" si="9"/>
        <v>0</v>
      </c>
      <c r="Z151" s="20">
        <f t="shared" si="9"/>
        <v>0</v>
      </c>
      <c r="AA151" s="20">
        <f t="shared" si="9"/>
        <v>0</v>
      </c>
      <c r="AB151" s="20">
        <f t="shared" si="9"/>
        <v>0</v>
      </c>
      <c r="AC151" s="20">
        <f t="shared" si="9"/>
        <v>0</v>
      </c>
      <c r="AD151" s="20">
        <f t="shared" si="9"/>
        <v>0</v>
      </c>
      <c r="AE151" s="20">
        <f t="shared" si="9"/>
        <v>0</v>
      </c>
      <c r="AF151" s="20">
        <f t="shared" si="9"/>
        <v>0</v>
      </c>
      <c r="AG151" s="20">
        <f t="shared" si="9"/>
        <v>0</v>
      </c>
      <c r="AH151" s="20">
        <f t="shared" si="9"/>
        <v>0</v>
      </c>
      <c r="AI151" s="20">
        <f t="shared" si="9"/>
        <v>0</v>
      </c>
      <c r="AJ151" s="20">
        <f t="shared" si="9"/>
        <v>0</v>
      </c>
      <c r="AK151" s="20">
        <f t="shared" si="9"/>
        <v>0</v>
      </c>
      <c r="AL151" s="20">
        <f t="shared" ref="AL151:BJ151" si="10">(AL149*AL150)/100</f>
        <v>0</v>
      </c>
      <c r="AM151" s="20">
        <f t="shared" si="10"/>
        <v>0</v>
      </c>
      <c r="AN151" s="20">
        <f t="shared" si="10"/>
        <v>0</v>
      </c>
      <c r="AO151" s="20">
        <f t="shared" si="10"/>
        <v>0</v>
      </c>
      <c r="AP151" s="20">
        <f t="shared" si="10"/>
        <v>0</v>
      </c>
      <c r="AQ151" s="20">
        <f t="shared" si="10"/>
        <v>0</v>
      </c>
      <c r="AR151" s="20">
        <f t="shared" si="10"/>
        <v>0</v>
      </c>
      <c r="AS151" s="20">
        <f t="shared" si="10"/>
        <v>0</v>
      </c>
      <c r="AT151" s="20">
        <f t="shared" si="10"/>
        <v>0</v>
      </c>
      <c r="AU151" s="20">
        <f t="shared" si="10"/>
        <v>0</v>
      </c>
      <c r="AV151" s="20">
        <f t="shared" si="10"/>
        <v>0</v>
      </c>
      <c r="AW151" s="20">
        <f t="shared" si="10"/>
        <v>0</v>
      </c>
      <c r="AX151" s="20">
        <f t="shared" si="10"/>
        <v>0</v>
      </c>
      <c r="AY151" s="20">
        <f t="shared" si="10"/>
        <v>0</v>
      </c>
      <c r="AZ151" s="20">
        <f t="shared" si="10"/>
        <v>0</v>
      </c>
      <c r="BA151" s="20">
        <f t="shared" si="10"/>
        <v>0</v>
      </c>
      <c r="BB151" s="20">
        <f t="shared" si="10"/>
        <v>0</v>
      </c>
      <c r="BC151" s="20">
        <f t="shared" si="10"/>
        <v>0</v>
      </c>
      <c r="BD151" s="20">
        <f t="shared" si="10"/>
        <v>0</v>
      </c>
      <c r="BE151" s="20">
        <f t="shared" si="10"/>
        <v>0</v>
      </c>
      <c r="BF151" s="20">
        <f t="shared" si="10"/>
        <v>0</v>
      </c>
      <c r="BG151" s="20">
        <f t="shared" si="10"/>
        <v>0</v>
      </c>
      <c r="BH151" s="20">
        <f t="shared" si="10"/>
        <v>0</v>
      </c>
      <c r="BI151" s="20">
        <f t="shared" si="10"/>
        <v>0</v>
      </c>
      <c r="BJ151" s="20">
        <f t="shared" si="10"/>
        <v>0</v>
      </c>
    </row>
    <row r="152" spans="3:62" x14ac:dyDescent="0.25"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60" spans="3:62" x14ac:dyDescent="0.25">
      <c r="E160" s="185">
        <f>F151</f>
        <v>0</v>
      </c>
      <c r="F160" s="184">
        <v>60</v>
      </c>
      <c r="G160" s="184">
        <v>70</v>
      </c>
      <c r="H160" s="184">
        <v>80</v>
      </c>
      <c r="I160" s="184">
        <v>90</v>
      </c>
      <c r="J160" s="184">
        <v>100</v>
      </c>
      <c r="K160" s="184">
        <v>110</v>
      </c>
      <c r="L160" s="184">
        <v>120</v>
      </c>
      <c r="M160" s="184">
        <v>130</v>
      </c>
      <c r="N160" s="184">
        <v>140</v>
      </c>
      <c r="O160" s="184">
        <v>150</v>
      </c>
      <c r="P160" s="184">
        <v>160</v>
      </c>
    </row>
    <row r="161" spans="5:16" x14ac:dyDescent="0.25">
      <c r="E161" s="184">
        <v>6</v>
      </c>
      <c r="F161" s="183">
        <f t="dataTable" ref="F161:P171" dt2D="1" dtr="1" r1="F149" r2="F150"/>
        <v>3.6</v>
      </c>
      <c r="G161" s="183">
        <v>4.2</v>
      </c>
      <c r="H161" s="183">
        <v>4.8</v>
      </c>
      <c r="I161" s="183">
        <v>5.4</v>
      </c>
      <c r="J161" s="183">
        <v>6</v>
      </c>
      <c r="K161" s="183">
        <v>6.6</v>
      </c>
      <c r="L161" s="183">
        <v>7.2</v>
      </c>
      <c r="M161" s="183">
        <v>7.8</v>
      </c>
      <c r="N161" s="183">
        <v>8.4</v>
      </c>
      <c r="O161" s="183">
        <v>9</v>
      </c>
      <c r="P161" s="183">
        <v>9.6</v>
      </c>
    </row>
    <row r="162" spans="5:16" x14ac:dyDescent="0.25">
      <c r="E162" s="184">
        <v>7</v>
      </c>
      <c r="F162" s="183">
        <v>4.2</v>
      </c>
      <c r="G162" s="183">
        <v>4.9000000000000004</v>
      </c>
      <c r="H162" s="183">
        <v>5.6</v>
      </c>
      <c r="I162" s="183">
        <v>6.3</v>
      </c>
      <c r="J162" s="183">
        <v>7</v>
      </c>
      <c r="K162" s="183">
        <v>7.7</v>
      </c>
      <c r="L162" s="183">
        <v>8.4</v>
      </c>
      <c r="M162" s="183">
        <v>9.1</v>
      </c>
      <c r="N162" s="183">
        <v>9.8000000000000007</v>
      </c>
      <c r="O162" s="183">
        <v>10.5</v>
      </c>
      <c r="P162" s="183">
        <v>11.2</v>
      </c>
    </row>
    <row r="163" spans="5:16" x14ac:dyDescent="0.25">
      <c r="E163" s="184">
        <v>8</v>
      </c>
      <c r="F163" s="183">
        <v>4.8</v>
      </c>
      <c r="G163" s="183">
        <v>5.6</v>
      </c>
      <c r="H163" s="183">
        <v>6.4</v>
      </c>
      <c r="I163" s="183">
        <v>7.2</v>
      </c>
      <c r="J163" s="183">
        <v>8</v>
      </c>
      <c r="K163" s="183">
        <v>8.8000000000000007</v>
      </c>
      <c r="L163" s="183">
        <v>9.6</v>
      </c>
      <c r="M163" s="183">
        <v>10.4</v>
      </c>
      <c r="N163" s="183">
        <v>11.2</v>
      </c>
      <c r="O163" s="183">
        <v>12</v>
      </c>
      <c r="P163" s="183">
        <v>12.8</v>
      </c>
    </row>
    <row r="164" spans="5:16" x14ac:dyDescent="0.25">
      <c r="E164" s="184">
        <v>9</v>
      </c>
      <c r="F164" s="183">
        <v>5.4</v>
      </c>
      <c r="G164" s="183">
        <v>6.3</v>
      </c>
      <c r="H164" s="183">
        <v>7.2</v>
      </c>
      <c r="I164" s="183">
        <v>8.1</v>
      </c>
      <c r="J164" s="183">
        <v>9</v>
      </c>
      <c r="K164" s="183">
        <v>9.9</v>
      </c>
      <c r="L164" s="183">
        <v>10.8</v>
      </c>
      <c r="M164" s="183">
        <v>11.7</v>
      </c>
      <c r="N164" s="183">
        <v>12.6</v>
      </c>
      <c r="O164" s="183">
        <v>13.5</v>
      </c>
      <c r="P164" s="183">
        <v>14.4</v>
      </c>
    </row>
    <row r="165" spans="5:16" x14ac:dyDescent="0.25">
      <c r="E165" s="184">
        <v>10</v>
      </c>
      <c r="F165" s="183">
        <v>6</v>
      </c>
      <c r="G165" s="183">
        <v>7</v>
      </c>
      <c r="H165" s="183">
        <v>8</v>
      </c>
      <c r="I165" s="183">
        <v>9</v>
      </c>
      <c r="J165" s="183">
        <v>10</v>
      </c>
      <c r="K165" s="183">
        <v>11</v>
      </c>
      <c r="L165" s="183">
        <v>12</v>
      </c>
      <c r="M165" s="183">
        <v>13</v>
      </c>
      <c r="N165" s="183">
        <v>14</v>
      </c>
      <c r="O165" s="183">
        <v>15</v>
      </c>
      <c r="P165" s="183">
        <v>16</v>
      </c>
    </row>
    <row r="166" spans="5:16" x14ac:dyDescent="0.25">
      <c r="E166" s="184">
        <v>11</v>
      </c>
      <c r="F166" s="183">
        <v>6.6</v>
      </c>
      <c r="G166" s="183">
        <v>7.7</v>
      </c>
      <c r="H166" s="183">
        <v>8.8000000000000007</v>
      </c>
      <c r="I166" s="183">
        <v>9.9</v>
      </c>
      <c r="J166" s="183">
        <v>11</v>
      </c>
      <c r="K166" s="183">
        <v>12.1</v>
      </c>
      <c r="L166" s="183">
        <v>13.2</v>
      </c>
      <c r="M166" s="183">
        <v>14.3</v>
      </c>
      <c r="N166" s="183">
        <v>15.4</v>
      </c>
      <c r="O166" s="183">
        <v>16.5</v>
      </c>
      <c r="P166" s="183">
        <v>17.600000000000001</v>
      </c>
    </row>
    <row r="167" spans="5:16" x14ac:dyDescent="0.25">
      <c r="E167" s="184">
        <v>12</v>
      </c>
      <c r="F167" s="183">
        <v>7.2</v>
      </c>
      <c r="G167" s="183">
        <v>8.4</v>
      </c>
      <c r="H167" s="183">
        <v>9.6</v>
      </c>
      <c r="I167" s="183">
        <v>10.8</v>
      </c>
      <c r="J167" s="183">
        <v>12</v>
      </c>
      <c r="K167" s="183">
        <v>13.2</v>
      </c>
      <c r="L167" s="183">
        <v>14.4</v>
      </c>
      <c r="M167" s="183">
        <v>15.6</v>
      </c>
      <c r="N167" s="183">
        <v>16.8</v>
      </c>
      <c r="O167" s="183">
        <v>18</v>
      </c>
      <c r="P167" s="183">
        <v>19.2</v>
      </c>
    </row>
    <row r="168" spans="5:16" x14ac:dyDescent="0.25">
      <c r="E168" s="184">
        <v>13</v>
      </c>
      <c r="F168" s="183">
        <v>7.8</v>
      </c>
      <c r="G168" s="183">
        <v>9.1</v>
      </c>
      <c r="H168" s="183">
        <v>10.4</v>
      </c>
      <c r="I168" s="183">
        <v>11.7</v>
      </c>
      <c r="J168" s="183">
        <v>13</v>
      </c>
      <c r="K168" s="183">
        <v>14.3</v>
      </c>
      <c r="L168" s="183">
        <v>15.6</v>
      </c>
      <c r="M168" s="183">
        <v>16.899999999999999</v>
      </c>
      <c r="N168" s="183">
        <v>18.2</v>
      </c>
      <c r="O168" s="183">
        <v>19.5</v>
      </c>
      <c r="P168" s="183">
        <v>20.8</v>
      </c>
    </row>
    <row r="169" spans="5:16" x14ac:dyDescent="0.25">
      <c r="E169" s="184">
        <v>14</v>
      </c>
      <c r="F169" s="183">
        <v>8.4</v>
      </c>
      <c r="G169" s="183">
        <v>9.8000000000000007</v>
      </c>
      <c r="H169" s="183">
        <v>11.2</v>
      </c>
      <c r="I169" s="183">
        <v>12.6</v>
      </c>
      <c r="J169" s="183">
        <v>14</v>
      </c>
      <c r="K169" s="183">
        <v>15.4</v>
      </c>
      <c r="L169" s="183">
        <v>16.8</v>
      </c>
      <c r="M169" s="183">
        <v>18.2</v>
      </c>
      <c r="N169" s="183">
        <v>19.600000000000001</v>
      </c>
      <c r="O169" s="183">
        <v>21</v>
      </c>
      <c r="P169" s="183">
        <v>22.4</v>
      </c>
    </row>
    <row r="170" spans="5:16" x14ac:dyDescent="0.25">
      <c r="E170" s="184">
        <v>15</v>
      </c>
      <c r="F170" s="183">
        <v>9</v>
      </c>
      <c r="G170" s="183">
        <v>10.5</v>
      </c>
      <c r="H170" s="183">
        <v>12</v>
      </c>
      <c r="I170" s="183">
        <v>13.5</v>
      </c>
      <c r="J170" s="183">
        <v>15</v>
      </c>
      <c r="K170" s="183">
        <v>16.5</v>
      </c>
      <c r="L170" s="183">
        <v>18</v>
      </c>
      <c r="M170" s="183">
        <v>19.5</v>
      </c>
      <c r="N170" s="183">
        <v>21</v>
      </c>
      <c r="O170" s="183">
        <v>22.5</v>
      </c>
      <c r="P170" s="183">
        <v>24</v>
      </c>
    </row>
    <row r="171" spans="5:16" x14ac:dyDescent="0.25">
      <c r="E171" s="184">
        <v>16</v>
      </c>
      <c r="F171" s="183">
        <v>9.6</v>
      </c>
      <c r="G171" s="183">
        <v>11.2</v>
      </c>
      <c r="H171" s="183">
        <v>12.8</v>
      </c>
      <c r="I171" s="183">
        <v>14.4</v>
      </c>
      <c r="J171" s="183">
        <v>16</v>
      </c>
      <c r="K171" s="183">
        <v>17.600000000000001</v>
      </c>
      <c r="L171" s="183">
        <v>19.2</v>
      </c>
      <c r="M171" s="183">
        <v>20.8</v>
      </c>
      <c r="N171" s="183">
        <v>22.4</v>
      </c>
      <c r="O171" s="183">
        <v>24</v>
      </c>
      <c r="P171" s="183">
        <v>25.6</v>
      </c>
    </row>
    <row r="185" spans="3:62" x14ac:dyDescent="0.25">
      <c r="C185" s="706" t="s">
        <v>12</v>
      </c>
      <c r="D185" s="706"/>
      <c r="E185" s="24" t="s">
        <v>904</v>
      </c>
      <c r="F185" s="19">
        <v>45509</v>
      </c>
      <c r="G185" s="19">
        <v>45516</v>
      </c>
      <c r="H185" s="19">
        <v>45523</v>
      </c>
      <c r="I185" s="19">
        <v>45530</v>
      </c>
      <c r="J185" s="19">
        <v>45537</v>
      </c>
      <c r="K185" s="19">
        <v>45544</v>
      </c>
      <c r="L185" s="19">
        <v>45551</v>
      </c>
      <c r="M185" s="19">
        <v>45558</v>
      </c>
      <c r="N185" s="19">
        <v>45565</v>
      </c>
      <c r="O185" s="19">
        <v>45572</v>
      </c>
      <c r="P185" s="19">
        <v>45579</v>
      </c>
      <c r="Q185" s="19">
        <v>45586</v>
      </c>
      <c r="R185" s="19">
        <v>45593</v>
      </c>
      <c r="S185" s="19">
        <v>45600</v>
      </c>
      <c r="T185" s="19">
        <v>45607</v>
      </c>
      <c r="U185" s="19">
        <v>45614</v>
      </c>
      <c r="V185" s="19">
        <v>45621</v>
      </c>
      <c r="W185" s="19">
        <v>45628</v>
      </c>
      <c r="X185" s="19">
        <v>45635</v>
      </c>
      <c r="Y185" s="19">
        <v>45642</v>
      </c>
      <c r="Z185" s="19">
        <v>45649</v>
      </c>
      <c r="AA185" s="19">
        <v>45656</v>
      </c>
      <c r="AB185" s="19">
        <v>45663</v>
      </c>
      <c r="AC185" s="19">
        <v>45670</v>
      </c>
      <c r="AD185" s="19">
        <v>45677</v>
      </c>
      <c r="AE185" s="19">
        <v>45684</v>
      </c>
      <c r="AF185" s="19">
        <v>45691</v>
      </c>
      <c r="AG185" s="19">
        <v>45698</v>
      </c>
      <c r="AH185" s="19">
        <v>45705</v>
      </c>
      <c r="AI185" s="19">
        <v>45712</v>
      </c>
      <c r="AJ185" s="19">
        <v>45719</v>
      </c>
      <c r="AK185" s="19">
        <v>45726</v>
      </c>
      <c r="AL185" s="19">
        <v>45733</v>
      </c>
      <c r="AM185" s="19">
        <v>45740</v>
      </c>
      <c r="AN185" s="19">
        <v>45747</v>
      </c>
      <c r="AO185" s="19">
        <v>45754</v>
      </c>
      <c r="AP185" s="19">
        <v>45761</v>
      </c>
      <c r="AQ185" s="19">
        <v>45768</v>
      </c>
      <c r="AR185" s="19">
        <v>45775</v>
      </c>
      <c r="AS185" s="19">
        <v>45782</v>
      </c>
      <c r="AT185" s="19">
        <v>45789</v>
      </c>
      <c r="AU185" s="19">
        <v>45796</v>
      </c>
      <c r="AV185" s="19">
        <v>45803</v>
      </c>
      <c r="AW185" s="19">
        <v>45810</v>
      </c>
      <c r="AX185" s="19">
        <v>45817</v>
      </c>
      <c r="AY185" s="19">
        <v>45824</v>
      </c>
      <c r="AZ185" s="19">
        <v>45831</v>
      </c>
      <c r="BA185" s="19">
        <v>45787</v>
      </c>
      <c r="BB185" s="19">
        <v>45793</v>
      </c>
      <c r="BC185" s="19">
        <v>45799</v>
      </c>
      <c r="BD185" s="19">
        <v>45805</v>
      </c>
      <c r="BE185" s="19">
        <v>45811</v>
      </c>
      <c r="BF185" s="19">
        <v>45817</v>
      </c>
      <c r="BG185" s="19">
        <v>45823</v>
      </c>
      <c r="BH185" s="19">
        <v>45829</v>
      </c>
      <c r="BI185" s="19">
        <v>45835</v>
      </c>
      <c r="BJ185" s="19">
        <v>45841</v>
      </c>
    </row>
    <row r="186" spans="3:62" x14ac:dyDescent="0.25">
      <c r="C186" s="706"/>
      <c r="D186" s="706"/>
      <c r="E186" s="91" t="s">
        <v>882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3:62" x14ac:dyDescent="0.25">
      <c r="C187" s="706"/>
      <c r="D187" s="706"/>
      <c r="E187" s="91" t="s">
        <v>905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3:62" x14ac:dyDescent="0.25">
      <c r="C188" s="706"/>
      <c r="D188" s="706"/>
      <c r="E188" s="24" t="s">
        <v>906</v>
      </c>
      <c r="F188" s="20">
        <f t="shared" ref="F188" si="11">(F186*F187)/100</f>
        <v>0</v>
      </c>
      <c r="G188" s="20">
        <f t="shared" ref="G188" si="12">(G186*G187)/100</f>
        <v>0</v>
      </c>
      <c r="H188" s="20">
        <f t="shared" ref="H188" si="13">(H186*H187)/100</f>
        <v>0</v>
      </c>
      <c r="I188" s="20">
        <f t="shared" ref="I188" si="14">(I186*I187)/100</f>
        <v>0</v>
      </c>
      <c r="J188" s="20">
        <f t="shared" ref="J188" si="15">(J186*J187)/100</f>
        <v>0</v>
      </c>
      <c r="K188" s="20">
        <f t="shared" ref="K188" si="16">(K186*K187)/100</f>
        <v>0</v>
      </c>
      <c r="L188" s="20">
        <f t="shared" ref="L188" si="17">(L186*L187)/100</f>
        <v>0</v>
      </c>
      <c r="M188" s="20">
        <f t="shared" ref="M188" si="18">(M186*M187)/100</f>
        <v>0</v>
      </c>
      <c r="N188" s="20">
        <f t="shared" ref="N188" si="19">(N186*N187)/100</f>
        <v>0</v>
      </c>
      <c r="O188" s="20">
        <f t="shared" ref="O188" si="20">(O186*O187)/100</f>
        <v>0</v>
      </c>
      <c r="P188" s="20">
        <f t="shared" ref="P188" si="21">(P186*P187)/100</f>
        <v>0</v>
      </c>
      <c r="Q188" s="20">
        <f t="shared" ref="Q188" si="22">(Q186*Q187)/100</f>
        <v>0</v>
      </c>
      <c r="R188" s="20">
        <f t="shared" ref="R188" si="23">(R186*R187)/100</f>
        <v>0</v>
      </c>
      <c r="S188" s="20">
        <f t="shared" ref="S188" si="24">(S186*S187)/100</f>
        <v>0</v>
      </c>
      <c r="T188" s="20">
        <f t="shared" ref="T188" si="25">(T186*T187)/100</f>
        <v>0</v>
      </c>
      <c r="U188" s="20">
        <f t="shared" ref="U188" si="26">(U186*U187)/100</f>
        <v>0</v>
      </c>
      <c r="V188" s="20">
        <f t="shared" ref="V188" si="27">(V186*V187)/100</f>
        <v>0</v>
      </c>
      <c r="W188" s="20">
        <f t="shared" ref="W188" si="28">(W186*W187)/100</f>
        <v>0</v>
      </c>
      <c r="X188" s="20">
        <f t="shared" ref="X188" si="29">(X186*X187)/100</f>
        <v>0</v>
      </c>
      <c r="Y188" s="20">
        <f t="shared" ref="Y188" si="30">(Y186*Y187)/100</f>
        <v>0</v>
      </c>
      <c r="Z188" s="20">
        <f t="shared" ref="Z188" si="31">(Z186*Z187)/100</f>
        <v>0</v>
      </c>
      <c r="AA188" s="20">
        <f t="shared" ref="AA188" si="32">(AA186*AA187)/100</f>
        <v>0</v>
      </c>
      <c r="AB188" s="20">
        <f t="shared" ref="AB188" si="33">(AB186*AB187)/100</f>
        <v>0</v>
      </c>
      <c r="AC188" s="20">
        <f t="shared" ref="AC188" si="34">(AC186*AC187)/100</f>
        <v>0</v>
      </c>
      <c r="AD188" s="20">
        <f t="shared" ref="AD188" si="35">(AD186*AD187)/100</f>
        <v>0</v>
      </c>
      <c r="AE188" s="20">
        <f t="shared" ref="AE188" si="36">(AE186*AE187)/100</f>
        <v>0</v>
      </c>
      <c r="AF188" s="20">
        <f t="shared" ref="AF188" si="37">(AF186*AF187)/100</f>
        <v>0</v>
      </c>
      <c r="AG188" s="20">
        <f t="shared" ref="AG188" si="38">(AG186*AG187)/100</f>
        <v>0</v>
      </c>
      <c r="AH188" s="20">
        <f t="shared" ref="AH188" si="39">(AH186*AH187)/100</f>
        <v>0</v>
      </c>
      <c r="AI188" s="20">
        <f t="shared" ref="AI188" si="40">(AI186*AI187)/100</f>
        <v>0</v>
      </c>
      <c r="AJ188" s="20">
        <f t="shared" ref="AJ188" si="41">(AJ186*AJ187)/100</f>
        <v>0</v>
      </c>
      <c r="AK188" s="20">
        <f t="shared" ref="AK188" si="42">(AK186*AK187)/100</f>
        <v>0</v>
      </c>
      <c r="AL188" s="20">
        <f t="shared" ref="AL188" si="43">(AL186*AL187)/100</f>
        <v>0</v>
      </c>
      <c r="AM188" s="20">
        <f t="shared" ref="AM188" si="44">(AM186*AM187)/100</f>
        <v>0</v>
      </c>
      <c r="AN188" s="20">
        <f t="shared" ref="AN188" si="45">(AN186*AN187)/100</f>
        <v>0</v>
      </c>
      <c r="AO188" s="20">
        <f t="shared" ref="AO188" si="46">(AO186*AO187)/100</f>
        <v>0</v>
      </c>
      <c r="AP188" s="20">
        <f t="shared" ref="AP188" si="47">(AP186*AP187)/100</f>
        <v>0</v>
      </c>
      <c r="AQ188" s="20">
        <f t="shared" ref="AQ188" si="48">(AQ186*AQ187)/100</f>
        <v>0</v>
      </c>
      <c r="AR188" s="20">
        <f t="shared" ref="AR188" si="49">(AR186*AR187)/100</f>
        <v>0</v>
      </c>
      <c r="AS188" s="20">
        <f t="shared" ref="AS188" si="50">(AS186*AS187)/100</f>
        <v>0</v>
      </c>
      <c r="AT188" s="20">
        <f t="shared" ref="AT188" si="51">(AT186*AT187)/100</f>
        <v>0</v>
      </c>
      <c r="AU188" s="20">
        <f t="shared" ref="AU188" si="52">(AU186*AU187)/100</f>
        <v>0</v>
      </c>
      <c r="AV188" s="20">
        <f t="shared" ref="AV188" si="53">(AV186*AV187)/100</f>
        <v>0</v>
      </c>
      <c r="AW188" s="20">
        <f t="shared" ref="AW188" si="54">(AW186*AW187)/100</f>
        <v>0</v>
      </c>
      <c r="AX188" s="20">
        <f t="shared" ref="AX188" si="55">(AX186*AX187)/100</f>
        <v>0</v>
      </c>
      <c r="AY188" s="20">
        <f t="shared" ref="AY188" si="56">(AY186*AY187)/100</f>
        <v>0</v>
      </c>
      <c r="AZ188" s="20">
        <f t="shared" ref="AZ188" si="57">(AZ186*AZ187)/100</f>
        <v>0</v>
      </c>
      <c r="BA188" s="20">
        <f t="shared" ref="BA188" si="58">(BA186*BA187)/100</f>
        <v>0</v>
      </c>
      <c r="BB188" s="20">
        <f t="shared" ref="BB188" si="59">(BB186*BB187)/100</f>
        <v>0</v>
      </c>
      <c r="BC188" s="20">
        <f t="shared" ref="BC188" si="60">(BC186*BC187)/100</f>
        <v>0</v>
      </c>
      <c r="BD188" s="20">
        <f t="shared" ref="BD188" si="61">(BD186*BD187)/100</f>
        <v>0</v>
      </c>
      <c r="BE188" s="20">
        <f t="shared" ref="BE188" si="62">(BE186*BE187)/100</f>
        <v>0</v>
      </c>
      <c r="BF188" s="20">
        <f t="shared" ref="BF188" si="63">(BF186*BF187)/100</f>
        <v>0</v>
      </c>
      <c r="BG188" s="20">
        <f t="shared" ref="BG188" si="64">(BG186*BG187)/100</f>
        <v>0</v>
      </c>
      <c r="BH188" s="20">
        <f t="shared" ref="BH188" si="65">(BH186*BH187)/100</f>
        <v>0</v>
      </c>
      <c r="BI188" s="20">
        <f t="shared" ref="BI188" si="66">(BI186*BI187)/100</f>
        <v>0</v>
      </c>
      <c r="BJ188" s="20">
        <f t="shared" ref="BJ188" si="67">(BJ186*BJ187)/100</f>
        <v>0</v>
      </c>
    </row>
    <row r="189" spans="3:62" x14ac:dyDescent="0.25"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7" spans="5:16" x14ac:dyDescent="0.25">
      <c r="E197" s="183">
        <f>F188</f>
        <v>0</v>
      </c>
      <c r="F197" s="184">
        <v>10</v>
      </c>
      <c r="G197" s="184">
        <v>11</v>
      </c>
      <c r="H197" s="184">
        <v>12</v>
      </c>
      <c r="I197" s="184">
        <v>13</v>
      </c>
      <c r="J197" s="184">
        <v>14</v>
      </c>
      <c r="K197" s="184">
        <v>15</v>
      </c>
      <c r="L197" s="184">
        <v>16</v>
      </c>
      <c r="M197" s="184">
        <v>17</v>
      </c>
      <c r="N197" s="184">
        <v>18</v>
      </c>
      <c r="O197" s="184">
        <v>19</v>
      </c>
      <c r="P197" s="184">
        <v>20</v>
      </c>
    </row>
    <row r="198" spans="5:16" x14ac:dyDescent="0.25">
      <c r="E198" s="184">
        <v>8</v>
      </c>
      <c r="F198" s="183">
        <f t="dataTable" ref="F198:P212" dt2D="1" dtr="1" r1="F186" r2="F187"/>
        <v>0.8</v>
      </c>
      <c r="G198" s="183">
        <v>0.88</v>
      </c>
      <c r="H198" s="183">
        <v>0.96</v>
      </c>
      <c r="I198" s="183">
        <v>1.04</v>
      </c>
      <c r="J198" s="183">
        <v>1.1200000000000001</v>
      </c>
      <c r="K198" s="183">
        <v>1.2</v>
      </c>
      <c r="L198" s="183">
        <v>1.28</v>
      </c>
      <c r="M198" s="183">
        <v>1.36</v>
      </c>
      <c r="N198" s="183">
        <v>1.44</v>
      </c>
      <c r="O198" s="183">
        <v>1.52</v>
      </c>
      <c r="P198" s="183">
        <v>1.6</v>
      </c>
    </row>
    <row r="199" spans="5:16" x14ac:dyDescent="0.25">
      <c r="E199" s="184">
        <v>9</v>
      </c>
      <c r="F199" s="183">
        <v>0.9</v>
      </c>
      <c r="G199" s="183">
        <v>0.99</v>
      </c>
      <c r="H199" s="183">
        <v>1.08</v>
      </c>
      <c r="I199" s="183">
        <v>1.17</v>
      </c>
      <c r="J199" s="183">
        <v>1.26</v>
      </c>
      <c r="K199" s="183">
        <v>1.35</v>
      </c>
      <c r="L199" s="183">
        <v>1.44</v>
      </c>
      <c r="M199" s="183">
        <v>1.53</v>
      </c>
      <c r="N199" s="183">
        <v>1.62</v>
      </c>
      <c r="O199" s="183">
        <v>1.71</v>
      </c>
      <c r="P199" s="183">
        <v>1.8</v>
      </c>
    </row>
    <row r="200" spans="5:16" x14ac:dyDescent="0.25">
      <c r="E200" s="184">
        <v>10</v>
      </c>
      <c r="F200" s="183">
        <v>1</v>
      </c>
      <c r="G200" s="183">
        <v>1.1000000000000001</v>
      </c>
      <c r="H200" s="183">
        <v>1.2</v>
      </c>
      <c r="I200" s="183">
        <v>1.3</v>
      </c>
      <c r="J200" s="183">
        <v>1.4</v>
      </c>
      <c r="K200" s="183">
        <v>1.5</v>
      </c>
      <c r="L200" s="183">
        <v>1.6</v>
      </c>
      <c r="M200" s="183">
        <v>1.7</v>
      </c>
      <c r="N200" s="183">
        <v>1.8</v>
      </c>
      <c r="O200" s="183">
        <v>1.9</v>
      </c>
      <c r="P200" s="183">
        <v>2</v>
      </c>
    </row>
    <row r="201" spans="5:16" x14ac:dyDescent="0.25">
      <c r="E201" s="184">
        <v>11</v>
      </c>
      <c r="F201" s="183">
        <v>1.1000000000000001</v>
      </c>
      <c r="G201" s="183">
        <v>1.21</v>
      </c>
      <c r="H201" s="183">
        <v>1.32</v>
      </c>
      <c r="I201" s="183">
        <v>1.43</v>
      </c>
      <c r="J201" s="183">
        <v>1.54</v>
      </c>
      <c r="K201" s="183">
        <v>1.65</v>
      </c>
      <c r="L201" s="183">
        <v>1.76</v>
      </c>
      <c r="M201" s="183">
        <v>1.87</v>
      </c>
      <c r="N201" s="183">
        <v>1.98</v>
      </c>
      <c r="O201" s="183">
        <v>2.09</v>
      </c>
      <c r="P201" s="183">
        <v>2.2000000000000002</v>
      </c>
    </row>
    <row r="202" spans="5:16" x14ac:dyDescent="0.25">
      <c r="E202" s="184">
        <v>12</v>
      </c>
      <c r="F202" s="183">
        <v>1.2</v>
      </c>
      <c r="G202" s="183">
        <v>1.32</v>
      </c>
      <c r="H202" s="183">
        <v>1.44</v>
      </c>
      <c r="I202" s="183">
        <v>1.56</v>
      </c>
      <c r="J202" s="183">
        <v>1.68</v>
      </c>
      <c r="K202" s="183">
        <v>1.8</v>
      </c>
      <c r="L202" s="183">
        <v>1.92</v>
      </c>
      <c r="M202" s="183">
        <v>2.04</v>
      </c>
      <c r="N202" s="183">
        <v>2.16</v>
      </c>
      <c r="O202" s="183">
        <v>2.2799999999999998</v>
      </c>
      <c r="P202" s="183">
        <v>2.4</v>
      </c>
    </row>
    <row r="203" spans="5:16" x14ac:dyDescent="0.25">
      <c r="E203" s="184">
        <v>13</v>
      </c>
      <c r="F203" s="183">
        <v>1.3</v>
      </c>
      <c r="G203" s="183">
        <v>1.43</v>
      </c>
      <c r="H203" s="183">
        <v>1.56</v>
      </c>
      <c r="I203" s="183">
        <v>1.69</v>
      </c>
      <c r="J203" s="183">
        <v>1.82</v>
      </c>
      <c r="K203" s="183">
        <v>1.95</v>
      </c>
      <c r="L203" s="183">
        <v>2.08</v>
      </c>
      <c r="M203" s="183">
        <v>2.21</v>
      </c>
      <c r="N203" s="183">
        <v>2.34</v>
      </c>
      <c r="O203" s="183">
        <v>2.4700000000000002</v>
      </c>
      <c r="P203" s="183">
        <v>2.6</v>
      </c>
    </row>
    <row r="204" spans="5:16" x14ac:dyDescent="0.25">
      <c r="E204" s="184">
        <v>14</v>
      </c>
      <c r="F204" s="183">
        <v>1.4</v>
      </c>
      <c r="G204" s="183">
        <v>1.54</v>
      </c>
      <c r="H204" s="183">
        <v>1.68</v>
      </c>
      <c r="I204" s="183">
        <v>1.82</v>
      </c>
      <c r="J204" s="183">
        <v>1.96</v>
      </c>
      <c r="K204" s="183">
        <v>2.1</v>
      </c>
      <c r="L204" s="183">
        <v>2.2400000000000002</v>
      </c>
      <c r="M204" s="183">
        <v>2.38</v>
      </c>
      <c r="N204" s="183">
        <v>2.52</v>
      </c>
      <c r="O204" s="183">
        <v>2.66</v>
      </c>
      <c r="P204" s="183">
        <v>2.8</v>
      </c>
    </row>
    <row r="205" spans="5:16" x14ac:dyDescent="0.25">
      <c r="E205" s="184">
        <v>15</v>
      </c>
      <c r="F205" s="183">
        <v>1.5</v>
      </c>
      <c r="G205" s="183">
        <v>1.65</v>
      </c>
      <c r="H205" s="183">
        <v>1.8</v>
      </c>
      <c r="I205" s="183">
        <v>1.95</v>
      </c>
      <c r="J205" s="183">
        <v>2.1</v>
      </c>
      <c r="K205" s="183">
        <v>2.25</v>
      </c>
      <c r="L205" s="183">
        <v>2.4</v>
      </c>
      <c r="M205" s="183">
        <v>2.5499999999999998</v>
      </c>
      <c r="N205" s="183">
        <v>2.7</v>
      </c>
      <c r="O205" s="183">
        <v>2.85</v>
      </c>
      <c r="P205" s="183">
        <v>3</v>
      </c>
    </row>
    <row r="206" spans="5:16" x14ac:dyDescent="0.25">
      <c r="E206" s="184">
        <v>16</v>
      </c>
      <c r="F206" s="183">
        <v>1.6</v>
      </c>
      <c r="G206" s="183">
        <v>1.76</v>
      </c>
      <c r="H206" s="183">
        <v>1.92</v>
      </c>
      <c r="I206" s="183">
        <v>2.08</v>
      </c>
      <c r="J206" s="183">
        <v>2.2400000000000002</v>
      </c>
      <c r="K206" s="183">
        <v>2.4</v>
      </c>
      <c r="L206" s="183">
        <v>2.56</v>
      </c>
      <c r="M206" s="183">
        <v>2.72</v>
      </c>
      <c r="N206" s="183">
        <v>2.88</v>
      </c>
      <c r="O206" s="183">
        <v>3.04</v>
      </c>
      <c r="P206" s="183">
        <v>3.2</v>
      </c>
    </row>
    <row r="207" spans="5:16" x14ac:dyDescent="0.25">
      <c r="E207" s="184">
        <v>17</v>
      </c>
      <c r="F207" s="183">
        <v>1.7</v>
      </c>
      <c r="G207" s="183">
        <v>1.87</v>
      </c>
      <c r="H207" s="183">
        <v>2.04</v>
      </c>
      <c r="I207" s="183">
        <v>2.21</v>
      </c>
      <c r="J207" s="183">
        <v>2.38</v>
      </c>
      <c r="K207" s="183">
        <v>2.5499999999999998</v>
      </c>
      <c r="L207" s="183">
        <v>2.72</v>
      </c>
      <c r="M207" s="183">
        <v>2.89</v>
      </c>
      <c r="N207" s="183">
        <v>3.06</v>
      </c>
      <c r="O207" s="183">
        <v>3.23</v>
      </c>
      <c r="P207" s="183">
        <v>3.4</v>
      </c>
    </row>
    <row r="208" spans="5:16" x14ac:dyDescent="0.25">
      <c r="E208" s="184">
        <v>18</v>
      </c>
      <c r="F208" s="183">
        <v>1.8</v>
      </c>
      <c r="G208" s="183">
        <v>1.98</v>
      </c>
      <c r="H208" s="183">
        <v>2.16</v>
      </c>
      <c r="I208" s="183">
        <v>2.34</v>
      </c>
      <c r="J208" s="183">
        <v>2.52</v>
      </c>
      <c r="K208" s="183">
        <v>2.7</v>
      </c>
      <c r="L208" s="183">
        <v>2.88</v>
      </c>
      <c r="M208" s="183">
        <v>3.06</v>
      </c>
      <c r="N208" s="183">
        <v>3.24</v>
      </c>
      <c r="O208" s="183">
        <v>3.42</v>
      </c>
      <c r="P208" s="183">
        <v>3.6</v>
      </c>
    </row>
    <row r="209" spans="5:16" x14ac:dyDescent="0.25">
      <c r="E209" s="184">
        <v>19</v>
      </c>
      <c r="F209" s="183">
        <v>1.9</v>
      </c>
      <c r="G209" s="183">
        <v>2.09</v>
      </c>
      <c r="H209" s="183">
        <v>2.2799999999999998</v>
      </c>
      <c r="I209" s="183">
        <v>2.4700000000000002</v>
      </c>
      <c r="J209" s="183">
        <v>2.66</v>
      </c>
      <c r="K209" s="183">
        <v>2.85</v>
      </c>
      <c r="L209" s="183">
        <v>3.04</v>
      </c>
      <c r="M209" s="183">
        <v>3.23</v>
      </c>
      <c r="N209" s="183">
        <v>3.42</v>
      </c>
      <c r="O209" s="183">
        <v>3.61</v>
      </c>
      <c r="P209" s="183">
        <v>3.8</v>
      </c>
    </row>
    <row r="210" spans="5:16" x14ac:dyDescent="0.25">
      <c r="E210" s="184">
        <v>20</v>
      </c>
      <c r="F210" s="183">
        <v>2</v>
      </c>
      <c r="G210" s="183">
        <v>2.2000000000000002</v>
      </c>
      <c r="H210" s="183">
        <v>2.4</v>
      </c>
      <c r="I210" s="183">
        <v>2.6</v>
      </c>
      <c r="J210" s="183">
        <v>2.8</v>
      </c>
      <c r="K210" s="183">
        <v>3</v>
      </c>
      <c r="L210" s="183">
        <v>3.2</v>
      </c>
      <c r="M210" s="183">
        <v>3.4</v>
      </c>
      <c r="N210" s="183">
        <v>3.6</v>
      </c>
      <c r="O210" s="183">
        <v>3.8</v>
      </c>
      <c r="P210" s="183">
        <v>4</v>
      </c>
    </row>
    <row r="211" spans="5:16" x14ac:dyDescent="0.25">
      <c r="E211" s="184">
        <v>21</v>
      </c>
      <c r="F211" s="183">
        <v>2.1</v>
      </c>
      <c r="G211" s="183">
        <v>2.31</v>
      </c>
      <c r="H211" s="183">
        <v>2.52</v>
      </c>
      <c r="I211" s="183">
        <v>2.73</v>
      </c>
      <c r="J211" s="183">
        <v>2.94</v>
      </c>
      <c r="K211" s="183">
        <v>3.15</v>
      </c>
      <c r="L211" s="183">
        <v>3.36</v>
      </c>
      <c r="M211" s="183">
        <v>3.57</v>
      </c>
      <c r="N211" s="183">
        <v>3.78</v>
      </c>
      <c r="O211" s="183">
        <v>3.99</v>
      </c>
      <c r="P211" s="183">
        <v>4.2</v>
      </c>
    </row>
    <row r="212" spans="5:16" x14ac:dyDescent="0.25">
      <c r="E212" s="184">
        <v>22</v>
      </c>
      <c r="F212" s="183">
        <v>2.2000000000000002</v>
      </c>
      <c r="G212" s="183">
        <v>2.42</v>
      </c>
      <c r="H212" s="183">
        <v>2.64</v>
      </c>
      <c r="I212" s="183">
        <v>2.86</v>
      </c>
      <c r="J212" s="183">
        <v>3.08</v>
      </c>
      <c r="K212" s="183">
        <v>3.3</v>
      </c>
      <c r="L212" s="183">
        <v>3.52</v>
      </c>
      <c r="M212" s="183">
        <v>3.74</v>
      </c>
      <c r="N212" s="183">
        <v>3.96</v>
      </c>
      <c r="O212" s="183">
        <v>4.18</v>
      </c>
      <c r="P212" s="183">
        <v>4.4000000000000004</v>
      </c>
    </row>
    <row r="225" spans="3:62" x14ac:dyDescent="0.25">
      <c r="C225" s="706" t="s">
        <v>1755</v>
      </c>
      <c r="D225" s="706"/>
      <c r="E225" s="24" t="s">
        <v>904</v>
      </c>
      <c r="F225" s="19">
        <v>45509</v>
      </c>
      <c r="G225" s="19">
        <v>45516</v>
      </c>
      <c r="H225" s="19">
        <v>45523</v>
      </c>
      <c r="I225" s="19">
        <v>45530</v>
      </c>
      <c r="J225" s="19">
        <v>45537</v>
      </c>
      <c r="K225" s="19">
        <v>45544</v>
      </c>
      <c r="L225" s="19">
        <v>45551</v>
      </c>
      <c r="M225" s="19">
        <v>45558</v>
      </c>
      <c r="N225" s="19">
        <v>45565</v>
      </c>
      <c r="O225" s="19">
        <v>45572</v>
      </c>
      <c r="P225" s="19">
        <v>45579</v>
      </c>
      <c r="Q225" s="19">
        <v>45586</v>
      </c>
      <c r="R225" s="19">
        <v>45593</v>
      </c>
      <c r="S225" s="19">
        <v>45600</v>
      </c>
      <c r="T225" s="19">
        <v>45607</v>
      </c>
      <c r="U225" s="19">
        <v>45614</v>
      </c>
      <c r="V225" s="19">
        <v>45621</v>
      </c>
      <c r="W225" s="19">
        <v>45628</v>
      </c>
      <c r="X225" s="19">
        <v>45635</v>
      </c>
      <c r="Y225" s="19">
        <v>45642</v>
      </c>
      <c r="Z225" s="19">
        <v>45649</v>
      </c>
      <c r="AA225" s="19">
        <v>45656</v>
      </c>
      <c r="AB225" s="19">
        <v>45663</v>
      </c>
      <c r="AC225" s="19">
        <v>45670</v>
      </c>
      <c r="AD225" s="19">
        <v>45677</v>
      </c>
      <c r="AE225" s="19">
        <v>45684</v>
      </c>
      <c r="AF225" s="19">
        <v>45691</v>
      </c>
      <c r="AG225" s="19">
        <v>45698</v>
      </c>
      <c r="AH225" s="19">
        <v>45705</v>
      </c>
      <c r="AI225" s="19">
        <v>45712</v>
      </c>
      <c r="AJ225" s="19">
        <v>45719</v>
      </c>
      <c r="AK225" s="19">
        <v>45726</v>
      </c>
      <c r="AL225" s="19">
        <v>45733</v>
      </c>
      <c r="AM225" s="19">
        <v>45740</v>
      </c>
      <c r="AN225" s="19">
        <v>45747</v>
      </c>
      <c r="AO225" s="19">
        <v>45754</v>
      </c>
      <c r="AP225" s="19">
        <v>45761</v>
      </c>
      <c r="AQ225" s="19">
        <v>45768</v>
      </c>
      <c r="AR225" s="19">
        <v>45775</v>
      </c>
      <c r="AS225" s="19">
        <v>45782</v>
      </c>
      <c r="AT225" s="19">
        <v>45789</v>
      </c>
      <c r="AU225" s="19">
        <v>45796</v>
      </c>
      <c r="AV225" s="19">
        <v>45803</v>
      </c>
      <c r="AW225" s="19">
        <v>45810</v>
      </c>
      <c r="AX225" s="19">
        <v>45817</v>
      </c>
      <c r="AY225" s="19">
        <v>45824</v>
      </c>
      <c r="AZ225" s="19">
        <v>45831</v>
      </c>
      <c r="BA225" s="19">
        <v>45787</v>
      </c>
      <c r="BB225" s="19">
        <v>45793</v>
      </c>
      <c r="BC225" s="19">
        <v>45799</v>
      </c>
      <c r="BD225" s="19">
        <v>45805</v>
      </c>
      <c r="BE225" s="19">
        <v>45811</v>
      </c>
      <c r="BF225" s="19">
        <v>45817</v>
      </c>
      <c r="BG225" s="19">
        <v>45823</v>
      </c>
      <c r="BH225" s="19">
        <v>45829</v>
      </c>
      <c r="BI225" s="19">
        <v>45835</v>
      </c>
      <c r="BJ225" s="19">
        <v>45841</v>
      </c>
    </row>
    <row r="226" spans="3:62" x14ac:dyDescent="0.25">
      <c r="C226" s="706"/>
      <c r="D226" s="706"/>
      <c r="E226" s="91" t="s">
        <v>882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3:62" x14ac:dyDescent="0.25">
      <c r="C227" s="706"/>
      <c r="D227" s="706"/>
      <c r="E227" s="91" t="s">
        <v>905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3:62" x14ac:dyDescent="0.25">
      <c r="C228" s="706"/>
      <c r="D228" s="706"/>
      <c r="E228" s="24" t="s">
        <v>906</v>
      </c>
      <c r="F228" s="20">
        <f t="shared" ref="F228" si="68">(F226*F227)/100</f>
        <v>0</v>
      </c>
      <c r="G228" s="20">
        <f t="shared" ref="G228" si="69">(G226*G227)/100</f>
        <v>0</v>
      </c>
      <c r="H228" s="20">
        <f t="shared" ref="H228" si="70">(H226*H227)/100</f>
        <v>0</v>
      </c>
      <c r="I228" s="20">
        <f t="shared" ref="I228" si="71">(I226*I227)/100</f>
        <v>0</v>
      </c>
      <c r="J228" s="20">
        <f t="shared" ref="J228" si="72">(J226*J227)/100</f>
        <v>0</v>
      </c>
      <c r="K228" s="20">
        <f t="shared" ref="K228" si="73">(K226*K227)/100</f>
        <v>0</v>
      </c>
      <c r="L228" s="20">
        <f t="shared" ref="L228" si="74">(L226*L227)/100</f>
        <v>0</v>
      </c>
      <c r="M228" s="20">
        <f t="shared" ref="M228" si="75">(M226*M227)/100</f>
        <v>0</v>
      </c>
      <c r="N228" s="20">
        <f t="shared" ref="N228" si="76">(N226*N227)/100</f>
        <v>0</v>
      </c>
      <c r="O228" s="20">
        <f t="shared" ref="O228" si="77">(O226*O227)/100</f>
        <v>0</v>
      </c>
      <c r="P228" s="20">
        <f t="shared" ref="P228" si="78">(P226*P227)/100</f>
        <v>0</v>
      </c>
      <c r="Q228" s="20">
        <f t="shared" ref="Q228" si="79">(Q226*Q227)/100</f>
        <v>0</v>
      </c>
      <c r="R228" s="20">
        <f t="shared" ref="R228" si="80">(R226*R227)/100</f>
        <v>0</v>
      </c>
      <c r="S228" s="20">
        <f t="shared" ref="S228" si="81">(S226*S227)/100</f>
        <v>0</v>
      </c>
      <c r="T228" s="20">
        <f t="shared" ref="T228" si="82">(T226*T227)/100</f>
        <v>0</v>
      </c>
      <c r="U228" s="20">
        <f t="shared" ref="U228" si="83">(U226*U227)/100</f>
        <v>0</v>
      </c>
      <c r="V228" s="20">
        <f t="shared" ref="V228" si="84">(V226*V227)/100</f>
        <v>0</v>
      </c>
      <c r="W228" s="20">
        <f t="shared" ref="W228" si="85">(W226*W227)/100</f>
        <v>0</v>
      </c>
      <c r="X228" s="20">
        <f t="shared" ref="X228" si="86">(X226*X227)/100</f>
        <v>0</v>
      </c>
      <c r="Y228" s="20">
        <f t="shared" ref="Y228" si="87">(Y226*Y227)/100</f>
        <v>0</v>
      </c>
      <c r="Z228" s="20">
        <f t="shared" ref="Z228" si="88">(Z226*Z227)/100</f>
        <v>0</v>
      </c>
      <c r="AA228" s="20">
        <f t="shared" ref="AA228" si="89">(AA226*AA227)/100</f>
        <v>0</v>
      </c>
      <c r="AB228" s="20">
        <f t="shared" ref="AB228" si="90">(AB226*AB227)/100</f>
        <v>0</v>
      </c>
      <c r="AC228" s="20">
        <f t="shared" ref="AC228" si="91">(AC226*AC227)/100</f>
        <v>0</v>
      </c>
      <c r="AD228" s="20">
        <f t="shared" ref="AD228" si="92">(AD226*AD227)/100</f>
        <v>0</v>
      </c>
      <c r="AE228" s="20">
        <f t="shared" ref="AE228" si="93">(AE226*AE227)/100</f>
        <v>0</v>
      </c>
      <c r="AF228" s="20">
        <f t="shared" ref="AF228" si="94">(AF226*AF227)/100</f>
        <v>0</v>
      </c>
      <c r="AG228" s="20">
        <f t="shared" ref="AG228" si="95">(AG226*AG227)/100</f>
        <v>0</v>
      </c>
      <c r="AH228" s="20">
        <f t="shared" ref="AH228" si="96">(AH226*AH227)/100</f>
        <v>0</v>
      </c>
      <c r="AI228" s="20">
        <f t="shared" ref="AI228" si="97">(AI226*AI227)/100</f>
        <v>0</v>
      </c>
      <c r="AJ228" s="20">
        <f t="shared" ref="AJ228" si="98">(AJ226*AJ227)/100</f>
        <v>0</v>
      </c>
      <c r="AK228" s="20">
        <f t="shared" ref="AK228" si="99">(AK226*AK227)/100</f>
        <v>0</v>
      </c>
      <c r="AL228" s="20">
        <f t="shared" ref="AL228" si="100">(AL226*AL227)/100</f>
        <v>0</v>
      </c>
      <c r="AM228" s="20">
        <f t="shared" ref="AM228" si="101">(AM226*AM227)/100</f>
        <v>0</v>
      </c>
      <c r="AN228" s="20">
        <f t="shared" ref="AN228" si="102">(AN226*AN227)/100</f>
        <v>0</v>
      </c>
      <c r="AO228" s="20">
        <f t="shared" ref="AO228" si="103">(AO226*AO227)/100</f>
        <v>0</v>
      </c>
      <c r="AP228" s="20">
        <f t="shared" ref="AP228" si="104">(AP226*AP227)/100</f>
        <v>0</v>
      </c>
      <c r="AQ228" s="20">
        <f t="shared" ref="AQ228" si="105">(AQ226*AQ227)/100</f>
        <v>0</v>
      </c>
      <c r="AR228" s="20">
        <f t="shared" ref="AR228" si="106">(AR226*AR227)/100</f>
        <v>0</v>
      </c>
      <c r="AS228" s="20">
        <f t="shared" ref="AS228" si="107">(AS226*AS227)/100</f>
        <v>0</v>
      </c>
      <c r="AT228" s="20">
        <f t="shared" ref="AT228" si="108">(AT226*AT227)/100</f>
        <v>0</v>
      </c>
      <c r="AU228" s="20">
        <f t="shared" ref="AU228" si="109">(AU226*AU227)/100</f>
        <v>0</v>
      </c>
      <c r="AV228" s="20">
        <f t="shared" ref="AV228" si="110">(AV226*AV227)/100</f>
        <v>0</v>
      </c>
      <c r="AW228" s="20">
        <f t="shared" ref="AW228" si="111">(AW226*AW227)/100</f>
        <v>0</v>
      </c>
      <c r="AX228" s="20">
        <f t="shared" ref="AX228" si="112">(AX226*AX227)/100</f>
        <v>0</v>
      </c>
      <c r="AY228" s="20">
        <f t="shared" ref="AY228" si="113">(AY226*AY227)/100</f>
        <v>0</v>
      </c>
      <c r="AZ228" s="20">
        <f t="shared" ref="AZ228" si="114">(AZ226*AZ227)/100</f>
        <v>0</v>
      </c>
      <c r="BA228" s="20">
        <f t="shared" ref="BA228" si="115">(BA226*BA227)/100</f>
        <v>0</v>
      </c>
      <c r="BB228" s="20">
        <f t="shared" ref="BB228" si="116">(BB226*BB227)/100</f>
        <v>0</v>
      </c>
      <c r="BC228" s="20">
        <f t="shared" ref="BC228" si="117">(BC226*BC227)/100</f>
        <v>0</v>
      </c>
      <c r="BD228" s="20">
        <f t="shared" ref="BD228" si="118">(BD226*BD227)/100</f>
        <v>0</v>
      </c>
      <c r="BE228" s="20">
        <f t="shared" ref="BE228" si="119">(BE226*BE227)/100</f>
        <v>0</v>
      </c>
      <c r="BF228" s="20">
        <f t="shared" ref="BF228" si="120">(BF226*BF227)/100</f>
        <v>0</v>
      </c>
      <c r="BG228" s="20">
        <f t="shared" ref="BG228" si="121">(BG226*BG227)/100</f>
        <v>0</v>
      </c>
      <c r="BH228" s="20">
        <f t="shared" ref="BH228" si="122">(BH226*BH227)/100</f>
        <v>0</v>
      </c>
      <c r="BI228" s="20">
        <f t="shared" ref="BI228" si="123">(BI226*BI227)/100</f>
        <v>0</v>
      </c>
      <c r="BJ228" s="20">
        <f t="shared" ref="BJ228" si="124">(BJ226*BJ227)/100</f>
        <v>0</v>
      </c>
    </row>
    <row r="229" spans="3:62" x14ac:dyDescent="0.25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9" spans="3:62" x14ac:dyDescent="0.25">
      <c r="E239" s="183">
        <f>F228</f>
        <v>0</v>
      </c>
      <c r="F239" s="184">
        <v>20</v>
      </c>
      <c r="G239" s="184">
        <v>25</v>
      </c>
      <c r="H239" s="184">
        <v>30</v>
      </c>
      <c r="I239" s="184">
        <v>35</v>
      </c>
      <c r="J239" s="184">
        <v>40</v>
      </c>
      <c r="K239" s="184">
        <v>45</v>
      </c>
      <c r="L239" s="184">
        <v>50</v>
      </c>
      <c r="M239" s="184">
        <v>55</v>
      </c>
      <c r="N239" s="184">
        <v>60</v>
      </c>
      <c r="O239" s="184">
        <v>65</v>
      </c>
      <c r="P239" s="184">
        <v>70</v>
      </c>
    </row>
    <row r="240" spans="3:62" x14ac:dyDescent="0.25">
      <c r="E240" s="184">
        <v>8</v>
      </c>
      <c r="F240" s="183">
        <f t="dataTable" ref="F240:P250" dt2D="1" dtr="1" r1="F226" r2="F227"/>
        <v>1.6</v>
      </c>
      <c r="G240" s="183">
        <v>2</v>
      </c>
      <c r="H240" s="183">
        <v>2.4</v>
      </c>
      <c r="I240" s="183">
        <v>2.8</v>
      </c>
      <c r="J240" s="183">
        <v>3.2</v>
      </c>
      <c r="K240" s="183">
        <v>3.6</v>
      </c>
      <c r="L240" s="183">
        <v>4</v>
      </c>
      <c r="M240" s="183">
        <v>4.4000000000000004</v>
      </c>
      <c r="N240" s="183">
        <v>4.8</v>
      </c>
      <c r="O240" s="183">
        <v>5.2</v>
      </c>
      <c r="P240" s="183">
        <v>5.6</v>
      </c>
    </row>
    <row r="241" spans="5:16" x14ac:dyDescent="0.25">
      <c r="E241" s="184">
        <v>9</v>
      </c>
      <c r="F241" s="183">
        <v>1.8</v>
      </c>
      <c r="G241" s="183">
        <v>2.25</v>
      </c>
      <c r="H241" s="183">
        <v>2.7</v>
      </c>
      <c r="I241" s="183">
        <v>3.15</v>
      </c>
      <c r="J241" s="183">
        <v>3.6</v>
      </c>
      <c r="K241" s="183">
        <v>4.05</v>
      </c>
      <c r="L241" s="183">
        <v>4.5</v>
      </c>
      <c r="M241" s="183">
        <v>4.95</v>
      </c>
      <c r="N241" s="183">
        <v>5.4</v>
      </c>
      <c r="O241" s="183">
        <v>5.85</v>
      </c>
      <c r="P241" s="183">
        <v>6.3</v>
      </c>
    </row>
    <row r="242" spans="5:16" x14ac:dyDescent="0.25">
      <c r="E242" s="184">
        <v>10</v>
      </c>
      <c r="F242" s="183">
        <v>2</v>
      </c>
      <c r="G242" s="183">
        <v>2.5</v>
      </c>
      <c r="H242" s="183">
        <v>3</v>
      </c>
      <c r="I242" s="183">
        <v>3.5</v>
      </c>
      <c r="J242" s="183">
        <v>4</v>
      </c>
      <c r="K242" s="183">
        <v>4.5</v>
      </c>
      <c r="L242" s="183">
        <v>5</v>
      </c>
      <c r="M242" s="183">
        <v>5.5</v>
      </c>
      <c r="N242" s="183">
        <v>6</v>
      </c>
      <c r="O242" s="183">
        <v>6.5</v>
      </c>
      <c r="P242" s="183">
        <v>7</v>
      </c>
    </row>
    <row r="243" spans="5:16" x14ac:dyDescent="0.25">
      <c r="E243" s="184">
        <v>11</v>
      </c>
      <c r="F243" s="183">
        <v>2.2000000000000002</v>
      </c>
      <c r="G243" s="183">
        <v>2.75</v>
      </c>
      <c r="H243" s="183">
        <v>3.3</v>
      </c>
      <c r="I243" s="183">
        <v>3.85</v>
      </c>
      <c r="J243" s="183">
        <v>4.4000000000000004</v>
      </c>
      <c r="K243" s="183">
        <v>4.95</v>
      </c>
      <c r="L243" s="183">
        <v>5.5</v>
      </c>
      <c r="M243" s="183">
        <v>6.05</v>
      </c>
      <c r="N243" s="183">
        <v>6.6</v>
      </c>
      <c r="O243" s="183">
        <v>7.15</v>
      </c>
      <c r="P243" s="183">
        <v>7.7</v>
      </c>
    </row>
    <row r="244" spans="5:16" x14ac:dyDescent="0.25">
      <c r="E244" s="184">
        <v>12</v>
      </c>
      <c r="F244" s="183">
        <v>2.4</v>
      </c>
      <c r="G244" s="183">
        <v>3</v>
      </c>
      <c r="H244" s="183">
        <v>3.6</v>
      </c>
      <c r="I244" s="183">
        <v>4.2</v>
      </c>
      <c r="J244" s="183">
        <v>4.8</v>
      </c>
      <c r="K244" s="183">
        <v>5.4</v>
      </c>
      <c r="L244" s="183">
        <v>6</v>
      </c>
      <c r="M244" s="183">
        <v>6.6</v>
      </c>
      <c r="N244" s="183">
        <v>7.2</v>
      </c>
      <c r="O244" s="183">
        <v>7.8</v>
      </c>
      <c r="P244" s="183">
        <v>8.4</v>
      </c>
    </row>
    <row r="245" spans="5:16" x14ac:dyDescent="0.25">
      <c r="E245" s="184">
        <v>13</v>
      </c>
      <c r="F245" s="183">
        <v>2.6</v>
      </c>
      <c r="G245" s="183">
        <v>3.25</v>
      </c>
      <c r="H245" s="183">
        <v>3.9</v>
      </c>
      <c r="I245" s="183">
        <v>4.55</v>
      </c>
      <c r="J245" s="183">
        <v>5.2</v>
      </c>
      <c r="K245" s="183">
        <v>5.85</v>
      </c>
      <c r="L245" s="183">
        <v>6.5</v>
      </c>
      <c r="M245" s="183">
        <v>7.15</v>
      </c>
      <c r="N245" s="183">
        <v>7.8</v>
      </c>
      <c r="O245" s="183">
        <v>8.4499999999999993</v>
      </c>
      <c r="P245" s="183">
        <v>9.1</v>
      </c>
    </row>
    <row r="246" spans="5:16" x14ac:dyDescent="0.25">
      <c r="E246" s="184">
        <v>14</v>
      </c>
      <c r="F246" s="183">
        <v>2.8</v>
      </c>
      <c r="G246" s="183">
        <v>3.5</v>
      </c>
      <c r="H246" s="183">
        <v>4.2</v>
      </c>
      <c r="I246" s="183">
        <v>4.9000000000000004</v>
      </c>
      <c r="J246" s="183">
        <v>5.6</v>
      </c>
      <c r="K246" s="183">
        <v>6.3</v>
      </c>
      <c r="L246" s="183">
        <v>7</v>
      </c>
      <c r="M246" s="183">
        <v>7.7</v>
      </c>
      <c r="N246" s="183">
        <v>8.4</v>
      </c>
      <c r="O246" s="183">
        <v>9.1</v>
      </c>
      <c r="P246" s="183">
        <v>9.8000000000000007</v>
      </c>
    </row>
    <row r="247" spans="5:16" x14ac:dyDescent="0.25">
      <c r="E247" s="184">
        <v>15</v>
      </c>
      <c r="F247" s="183">
        <v>3</v>
      </c>
      <c r="G247" s="183">
        <v>3.75</v>
      </c>
      <c r="H247" s="183">
        <v>4.5</v>
      </c>
      <c r="I247" s="183">
        <v>5.25</v>
      </c>
      <c r="J247" s="183">
        <v>6</v>
      </c>
      <c r="K247" s="183">
        <v>6.75</v>
      </c>
      <c r="L247" s="183">
        <v>7.5</v>
      </c>
      <c r="M247" s="183">
        <v>8.25</v>
      </c>
      <c r="N247" s="183">
        <v>9</v>
      </c>
      <c r="O247" s="183">
        <v>9.75</v>
      </c>
      <c r="P247" s="183">
        <v>10.5</v>
      </c>
    </row>
    <row r="248" spans="5:16" x14ac:dyDescent="0.25">
      <c r="E248" s="184">
        <v>16</v>
      </c>
      <c r="F248" s="183">
        <v>3.2</v>
      </c>
      <c r="G248" s="183">
        <v>4</v>
      </c>
      <c r="H248" s="183">
        <v>4.8</v>
      </c>
      <c r="I248" s="183">
        <v>5.6</v>
      </c>
      <c r="J248" s="183">
        <v>6.4</v>
      </c>
      <c r="K248" s="183">
        <v>7.2</v>
      </c>
      <c r="L248" s="183">
        <v>8</v>
      </c>
      <c r="M248" s="183">
        <v>8.8000000000000007</v>
      </c>
      <c r="N248" s="183">
        <v>9.6</v>
      </c>
      <c r="O248" s="183">
        <v>10.4</v>
      </c>
      <c r="P248" s="183">
        <v>11.2</v>
      </c>
    </row>
    <row r="249" spans="5:16" x14ac:dyDescent="0.25">
      <c r="E249" s="2">
        <v>17</v>
      </c>
      <c r="F249" s="183">
        <v>3.4</v>
      </c>
      <c r="G249" s="183">
        <v>4.25</v>
      </c>
      <c r="H249" s="183">
        <v>5.0999999999999996</v>
      </c>
      <c r="I249" s="183">
        <v>5.95</v>
      </c>
      <c r="J249" s="183">
        <v>6.8</v>
      </c>
      <c r="K249" s="183">
        <v>7.65</v>
      </c>
      <c r="L249" s="183">
        <v>8.5</v>
      </c>
      <c r="M249" s="183">
        <v>9.35</v>
      </c>
      <c r="N249" s="183">
        <v>10.199999999999999</v>
      </c>
      <c r="O249" s="183">
        <v>11.05</v>
      </c>
      <c r="P249" s="183">
        <v>11.9</v>
      </c>
    </row>
    <row r="250" spans="5:16" x14ac:dyDescent="0.25">
      <c r="E250" s="2">
        <v>18</v>
      </c>
      <c r="F250" s="183">
        <v>3.6</v>
      </c>
      <c r="G250" s="183">
        <v>4.5</v>
      </c>
      <c r="H250" s="183">
        <v>5.4</v>
      </c>
      <c r="I250" s="183">
        <v>6.3</v>
      </c>
      <c r="J250" s="183">
        <v>7.2</v>
      </c>
      <c r="K250" s="183">
        <v>8.1</v>
      </c>
      <c r="L250" s="183">
        <v>9</v>
      </c>
      <c r="M250" s="183">
        <v>9.9</v>
      </c>
      <c r="N250" s="183">
        <v>10.8</v>
      </c>
      <c r="O250" s="183">
        <v>11.7</v>
      </c>
      <c r="P250" s="183">
        <v>12.6</v>
      </c>
    </row>
    <row r="263" spans="3:62" x14ac:dyDescent="0.25">
      <c r="C263" s="706" t="s">
        <v>19</v>
      </c>
      <c r="D263" s="706"/>
      <c r="E263" s="24" t="s">
        <v>904</v>
      </c>
      <c r="F263" s="19">
        <v>45509</v>
      </c>
      <c r="G263" s="19">
        <v>45516</v>
      </c>
      <c r="H263" s="19">
        <v>45523</v>
      </c>
      <c r="I263" s="19">
        <v>45530</v>
      </c>
      <c r="J263" s="19">
        <v>45537</v>
      </c>
      <c r="K263" s="19">
        <v>45544</v>
      </c>
      <c r="L263" s="19">
        <v>45551</v>
      </c>
      <c r="M263" s="19">
        <v>45558</v>
      </c>
      <c r="N263" s="19">
        <v>45565</v>
      </c>
      <c r="O263" s="19">
        <v>45572</v>
      </c>
      <c r="P263" s="19">
        <v>45579</v>
      </c>
      <c r="Q263" s="19">
        <v>45586</v>
      </c>
      <c r="R263" s="19">
        <v>45593</v>
      </c>
      <c r="S263" s="19">
        <v>45600</v>
      </c>
      <c r="T263" s="19">
        <v>45607</v>
      </c>
      <c r="U263" s="19">
        <v>45614</v>
      </c>
      <c r="V263" s="19">
        <v>45621</v>
      </c>
      <c r="W263" s="19">
        <v>45628</v>
      </c>
      <c r="X263" s="19">
        <v>45635</v>
      </c>
      <c r="Y263" s="19">
        <v>45642</v>
      </c>
      <c r="Z263" s="19">
        <v>45649</v>
      </c>
      <c r="AA263" s="19">
        <v>45656</v>
      </c>
      <c r="AB263" s="19">
        <v>45663</v>
      </c>
      <c r="AC263" s="19">
        <v>45670</v>
      </c>
      <c r="AD263" s="19">
        <v>45677</v>
      </c>
      <c r="AE263" s="19">
        <v>45684</v>
      </c>
      <c r="AF263" s="19">
        <v>45691</v>
      </c>
      <c r="AG263" s="19">
        <v>45698</v>
      </c>
      <c r="AH263" s="19">
        <v>45705</v>
      </c>
      <c r="AI263" s="19">
        <v>45712</v>
      </c>
      <c r="AJ263" s="19">
        <v>45719</v>
      </c>
      <c r="AK263" s="19">
        <v>45726</v>
      </c>
      <c r="AL263" s="19">
        <v>45733</v>
      </c>
      <c r="AM263" s="19">
        <v>45740</v>
      </c>
      <c r="AN263" s="19">
        <v>45747</v>
      </c>
      <c r="AO263" s="19">
        <v>45754</v>
      </c>
      <c r="AP263" s="19">
        <v>45761</v>
      </c>
      <c r="AQ263" s="19">
        <v>45768</v>
      </c>
      <c r="AR263" s="19">
        <v>45775</v>
      </c>
      <c r="AS263" s="19">
        <v>45782</v>
      </c>
      <c r="AT263" s="19">
        <v>45789</v>
      </c>
      <c r="AU263" s="19">
        <v>45796</v>
      </c>
      <c r="AV263" s="19">
        <v>45803</v>
      </c>
      <c r="AW263" s="19">
        <v>45810</v>
      </c>
      <c r="AX263" s="19">
        <v>45817</v>
      </c>
      <c r="AY263" s="19">
        <v>45824</v>
      </c>
      <c r="AZ263" s="19">
        <v>45831</v>
      </c>
      <c r="BA263" s="19">
        <v>45787</v>
      </c>
      <c r="BB263" s="19">
        <v>45793</v>
      </c>
      <c r="BC263" s="19">
        <v>45799</v>
      </c>
      <c r="BD263" s="19">
        <v>45805</v>
      </c>
      <c r="BE263" s="19">
        <v>45811</v>
      </c>
      <c r="BF263" s="19">
        <v>45817</v>
      </c>
      <c r="BG263" s="19">
        <v>45823</v>
      </c>
      <c r="BH263" s="19">
        <v>45829</v>
      </c>
      <c r="BI263" s="19">
        <v>45835</v>
      </c>
      <c r="BJ263" s="19">
        <v>45841</v>
      </c>
    </row>
    <row r="264" spans="3:62" x14ac:dyDescent="0.25">
      <c r="C264" s="706"/>
      <c r="D264" s="706"/>
      <c r="E264" s="91" t="s">
        <v>882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3:62" x14ac:dyDescent="0.25">
      <c r="C265" s="706"/>
      <c r="D265" s="706"/>
      <c r="E265" s="91" t="s">
        <v>905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3:62" x14ac:dyDescent="0.25">
      <c r="C266" s="706"/>
      <c r="D266" s="706"/>
      <c r="E266" s="24" t="s">
        <v>906</v>
      </c>
      <c r="F266" s="20">
        <f t="shared" ref="F266" si="125">(F264*F265)/100</f>
        <v>0</v>
      </c>
      <c r="G266" s="20">
        <f t="shared" ref="G266" si="126">(G264*G265)/100</f>
        <v>0</v>
      </c>
      <c r="H266" s="20">
        <f t="shared" ref="H266" si="127">(H264*H265)/100</f>
        <v>0</v>
      </c>
      <c r="I266" s="20">
        <f t="shared" ref="I266" si="128">(I264*I265)/100</f>
        <v>0</v>
      </c>
      <c r="J266" s="20">
        <f t="shared" ref="J266" si="129">(J264*J265)/100</f>
        <v>0</v>
      </c>
      <c r="K266" s="20">
        <f t="shared" ref="K266" si="130">(K264*K265)/100</f>
        <v>0</v>
      </c>
      <c r="L266" s="20">
        <f t="shared" ref="L266" si="131">(L264*L265)/100</f>
        <v>0</v>
      </c>
      <c r="M266" s="20">
        <f t="shared" ref="M266" si="132">(M264*M265)/100</f>
        <v>0</v>
      </c>
      <c r="N266" s="20">
        <f t="shared" ref="N266" si="133">(N264*N265)/100</f>
        <v>0</v>
      </c>
      <c r="O266" s="20">
        <f t="shared" ref="O266" si="134">(O264*O265)/100</f>
        <v>0</v>
      </c>
      <c r="P266" s="20">
        <f t="shared" ref="P266" si="135">(P264*P265)/100</f>
        <v>0</v>
      </c>
      <c r="Q266" s="20">
        <f t="shared" ref="Q266" si="136">(Q264*Q265)/100</f>
        <v>0</v>
      </c>
      <c r="R266" s="20">
        <f t="shared" ref="R266" si="137">(R264*R265)/100</f>
        <v>0</v>
      </c>
      <c r="S266" s="20">
        <f t="shared" ref="S266" si="138">(S264*S265)/100</f>
        <v>0</v>
      </c>
      <c r="T266" s="20">
        <f t="shared" ref="T266" si="139">(T264*T265)/100</f>
        <v>0</v>
      </c>
      <c r="U266" s="20">
        <f t="shared" ref="U266" si="140">(U264*U265)/100</f>
        <v>0</v>
      </c>
      <c r="V266" s="20">
        <f t="shared" ref="V266" si="141">(V264*V265)/100</f>
        <v>0</v>
      </c>
      <c r="W266" s="20">
        <f t="shared" ref="W266" si="142">(W264*W265)/100</f>
        <v>0</v>
      </c>
      <c r="X266" s="20">
        <f t="shared" ref="X266" si="143">(X264*X265)/100</f>
        <v>0</v>
      </c>
      <c r="Y266" s="20">
        <f t="shared" ref="Y266" si="144">(Y264*Y265)/100</f>
        <v>0</v>
      </c>
      <c r="Z266" s="20">
        <f t="shared" ref="Z266" si="145">(Z264*Z265)/100</f>
        <v>0</v>
      </c>
      <c r="AA266" s="20">
        <f t="shared" ref="AA266" si="146">(AA264*AA265)/100</f>
        <v>0</v>
      </c>
      <c r="AB266" s="20">
        <f t="shared" ref="AB266" si="147">(AB264*AB265)/100</f>
        <v>0</v>
      </c>
      <c r="AC266" s="20">
        <f t="shared" ref="AC266" si="148">(AC264*AC265)/100</f>
        <v>0</v>
      </c>
      <c r="AD266" s="20">
        <f t="shared" ref="AD266" si="149">(AD264*AD265)/100</f>
        <v>0</v>
      </c>
      <c r="AE266" s="20">
        <f t="shared" ref="AE266" si="150">(AE264*AE265)/100</f>
        <v>0</v>
      </c>
      <c r="AF266" s="20">
        <f t="shared" ref="AF266" si="151">(AF264*AF265)/100</f>
        <v>0</v>
      </c>
      <c r="AG266" s="20">
        <f t="shared" ref="AG266" si="152">(AG264*AG265)/100</f>
        <v>0</v>
      </c>
      <c r="AH266" s="20">
        <f t="shared" ref="AH266" si="153">(AH264*AH265)/100</f>
        <v>0</v>
      </c>
      <c r="AI266" s="20">
        <f t="shared" ref="AI266" si="154">(AI264*AI265)/100</f>
        <v>0</v>
      </c>
      <c r="AJ266" s="20">
        <f t="shared" ref="AJ266" si="155">(AJ264*AJ265)/100</f>
        <v>0</v>
      </c>
      <c r="AK266" s="20">
        <f t="shared" ref="AK266" si="156">(AK264*AK265)/100</f>
        <v>0</v>
      </c>
      <c r="AL266" s="20">
        <f t="shared" ref="AL266" si="157">(AL264*AL265)/100</f>
        <v>0</v>
      </c>
      <c r="AM266" s="20">
        <f t="shared" ref="AM266" si="158">(AM264*AM265)/100</f>
        <v>0</v>
      </c>
      <c r="AN266" s="20">
        <f t="shared" ref="AN266" si="159">(AN264*AN265)/100</f>
        <v>0</v>
      </c>
      <c r="AO266" s="20">
        <f t="shared" ref="AO266" si="160">(AO264*AO265)/100</f>
        <v>0</v>
      </c>
      <c r="AP266" s="20">
        <f t="shared" ref="AP266" si="161">(AP264*AP265)/100</f>
        <v>0</v>
      </c>
      <c r="AQ266" s="20">
        <f t="shared" ref="AQ266" si="162">(AQ264*AQ265)/100</f>
        <v>0</v>
      </c>
      <c r="AR266" s="20">
        <f t="shared" ref="AR266" si="163">(AR264*AR265)/100</f>
        <v>0</v>
      </c>
      <c r="AS266" s="20">
        <f t="shared" ref="AS266" si="164">(AS264*AS265)/100</f>
        <v>0</v>
      </c>
      <c r="AT266" s="20">
        <f t="shared" ref="AT266" si="165">(AT264*AT265)/100</f>
        <v>0</v>
      </c>
      <c r="AU266" s="20">
        <f t="shared" ref="AU266" si="166">(AU264*AU265)/100</f>
        <v>0</v>
      </c>
      <c r="AV266" s="20">
        <f t="shared" ref="AV266" si="167">(AV264*AV265)/100</f>
        <v>0</v>
      </c>
      <c r="AW266" s="20">
        <f t="shared" ref="AW266" si="168">(AW264*AW265)/100</f>
        <v>0</v>
      </c>
      <c r="AX266" s="20">
        <f t="shared" ref="AX266" si="169">(AX264*AX265)/100</f>
        <v>0</v>
      </c>
      <c r="AY266" s="20">
        <f t="shared" ref="AY266" si="170">(AY264*AY265)/100</f>
        <v>0</v>
      </c>
      <c r="AZ266" s="20">
        <f t="shared" ref="AZ266" si="171">(AZ264*AZ265)/100</f>
        <v>0</v>
      </c>
      <c r="BA266" s="20">
        <f t="shared" ref="BA266" si="172">(BA264*BA265)/100</f>
        <v>0</v>
      </c>
      <c r="BB266" s="20">
        <f t="shared" ref="BB266" si="173">(BB264*BB265)/100</f>
        <v>0</v>
      </c>
      <c r="BC266" s="20">
        <f t="shared" ref="BC266" si="174">(BC264*BC265)/100</f>
        <v>0</v>
      </c>
      <c r="BD266" s="20">
        <f t="shared" ref="BD266" si="175">(BD264*BD265)/100</f>
        <v>0</v>
      </c>
      <c r="BE266" s="20">
        <f t="shared" ref="BE266" si="176">(BE264*BE265)/100</f>
        <v>0</v>
      </c>
      <c r="BF266" s="20">
        <f t="shared" ref="BF266" si="177">(BF264*BF265)/100</f>
        <v>0</v>
      </c>
      <c r="BG266" s="20">
        <f t="shared" ref="BG266" si="178">(BG264*BG265)/100</f>
        <v>0</v>
      </c>
      <c r="BH266" s="20">
        <f t="shared" ref="BH266" si="179">(BH264*BH265)/100</f>
        <v>0</v>
      </c>
      <c r="BI266" s="20">
        <f t="shared" ref="BI266" si="180">(BI264*BI265)/100</f>
        <v>0</v>
      </c>
      <c r="BJ266" s="20">
        <f t="shared" ref="BJ266" si="181">(BJ264*BJ265)/100</f>
        <v>0</v>
      </c>
    </row>
    <row r="267" spans="3:62" x14ac:dyDescent="0.25"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75" spans="5:16" x14ac:dyDescent="0.25">
      <c r="E275" s="183">
        <f>F266</f>
        <v>0</v>
      </c>
      <c r="F275" s="184">
        <v>10</v>
      </c>
      <c r="G275" s="184">
        <v>11</v>
      </c>
      <c r="H275" s="184">
        <v>12</v>
      </c>
      <c r="I275" s="184">
        <v>13</v>
      </c>
      <c r="J275" s="184">
        <v>14</v>
      </c>
      <c r="K275" s="184">
        <v>15</v>
      </c>
      <c r="L275" s="184">
        <v>16</v>
      </c>
      <c r="M275" s="184">
        <v>17</v>
      </c>
      <c r="N275" s="184">
        <v>18</v>
      </c>
      <c r="O275" s="184">
        <v>19</v>
      </c>
      <c r="P275" s="184">
        <v>20</v>
      </c>
    </row>
    <row r="276" spans="5:16" x14ac:dyDescent="0.25">
      <c r="E276" s="184">
        <v>8</v>
      </c>
      <c r="F276" s="183">
        <f t="dataTable" ref="F276:P290" dt2D="1" dtr="1" r1="F264" r2="F265"/>
        <v>0.8</v>
      </c>
      <c r="G276" s="183">
        <v>0.88</v>
      </c>
      <c r="H276" s="183">
        <v>0.96</v>
      </c>
      <c r="I276" s="183">
        <v>1.04</v>
      </c>
      <c r="J276" s="183">
        <v>1.1200000000000001</v>
      </c>
      <c r="K276" s="183">
        <v>1.2</v>
      </c>
      <c r="L276" s="183">
        <v>1.28</v>
      </c>
      <c r="M276" s="183">
        <v>1.36</v>
      </c>
      <c r="N276" s="183">
        <v>1.44</v>
      </c>
      <c r="O276" s="183">
        <v>1.52</v>
      </c>
      <c r="P276" s="183">
        <v>1.6</v>
      </c>
    </row>
    <row r="277" spans="5:16" x14ac:dyDescent="0.25">
      <c r="E277" s="184">
        <v>9</v>
      </c>
      <c r="F277" s="183">
        <v>0.9</v>
      </c>
      <c r="G277" s="183">
        <v>0.99</v>
      </c>
      <c r="H277" s="183">
        <v>1.08</v>
      </c>
      <c r="I277" s="183">
        <v>1.17</v>
      </c>
      <c r="J277" s="183">
        <v>1.26</v>
      </c>
      <c r="K277" s="183">
        <v>1.35</v>
      </c>
      <c r="L277" s="183">
        <v>1.44</v>
      </c>
      <c r="M277" s="183">
        <v>1.53</v>
      </c>
      <c r="N277" s="183">
        <v>1.62</v>
      </c>
      <c r="O277" s="183">
        <v>1.71</v>
      </c>
      <c r="P277" s="183">
        <v>1.8</v>
      </c>
    </row>
    <row r="278" spans="5:16" x14ac:dyDescent="0.25">
      <c r="E278" s="184">
        <v>10</v>
      </c>
      <c r="F278" s="183">
        <v>1</v>
      </c>
      <c r="G278" s="183">
        <v>1.1000000000000001</v>
      </c>
      <c r="H278" s="183">
        <v>1.2</v>
      </c>
      <c r="I278" s="183">
        <v>1.3</v>
      </c>
      <c r="J278" s="183">
        <v>1.4</v>
      </c>
      <c r="K278" s="183">
        <v>1.5</v>
      </c>
      <c r="L278" s="183">
        <v>1.6</v>
      </c>
      <c r="M278" s="183">
        <v>1.7</v>
      </c>
      <c r="N278" s="183">
        <v>1.8</v>
      </c>
      <c r="O278" s="183">
        <v>1.9</v>
      </c>
      <c r="P278" s="183">
        <v>2</v>
      </c>
    </row>
    <row r="279" spans="5:16" x14ac:dyDescent="0.25">
      <c r="E279" s="184">
        <v>11</v>
      </c>
      <c r="F279" s="183">
        <v>1.1000000000000001</v>
      </c>
      <c r="G279" s="183">
        <v>1.21</v>
      </c>
      <c r="H279" s="183">
        <v>1.32</v>
      </c>
      <c r="I279" s="183">
        <v>1.43</v>
      </c>
      <c r="J279" s="183">
        <v>1.54</v>
      </c>
      <c r="K279" s="183">
        <v>1.65</v>
      </c>
      <c r="L279" s="183">
        <v>1.76</v>
      </c>
      <c r="M279" s="183">
        <v>1.87</v>
      </c>
      <c r="N279" s="183">
        <v>1.98</v>
      </c>
      <c r="O279" s="183">
        <v>2.09</v>
      </c>
      <c r="P279" s="183">
        <v>2.2000000000000002</v>
      </c>
    </row>
    <row r="280" spans="5:16" x14ac:dyDescent="0.25">
      <c r="E280" s="184">
        <v>12</v>
      </c>
      <c r="F280" s="183">
        <v>1.2</v>
      </c>
      <c r="G280" s="183">
        <v>1.32</v>
      </c>
      <c r="H280" s="183">
        <v>1.44</v>
      </c>
      <c r="I280" s="183">
        <v>1.56</v>
      </c>
      <c r="J280" s="183">
        <v>1.68</v>
      </c>
      <c r="K280" s="183">
        <v>1.8</v>
      </c>
      <c r="L280" s="183">
        <v>1.92</v>
      </c>
      <c r="M280" s="183">
        <v>2.04</v>
      </c>
      <c r="N280" s="183">
        <v>2.16</v>
      </c>
      <c r="O280" s="183">
        <v>2.2799999999999998</v>
      </c>
      <c r="P280" s="183">
        <v>2.4</v>
      </c>
    </row>
    <row r="281" spans="5:16" x14ac:dyDescent="0.25">
      <c r="E281" s="184">
        <v>13</v>
      </c>
      <c r="F281" s="183">
        <v>1.3</v>
      </c>
      <c r="G281" s="183">
        <v>1.43</v>
      </c>
      <c r="H281" s="183">
        <v>1.56</v>
      </c>
      <c r="I281" s="183">
        <v>1.69</v>
      </c>
      <c r="J281" s="183">
        <v>1.82</v>
      </c>
      <c r="K281" s="183">
        <v>1.95</v>
      </c>
      <c r="L281" s="183">
        <v>2.08</v>
      </c>
      <c r="M281" s="183">
        <v>2.21</v>
      </c>
      <c r="N281" s="183">
        <v>2.34</v>
      </c>
      <c r="O281" s="183">
        <v>2.4700000000000002</v>
      </c>
      <c r="P281" s="183">
        <v>2.6</v>
      </c>
    </row>
    <row r="282" spans="5:16" x14ac:dyDescent="0.25">
      <c r="E282" s="184">
        <v>14</v>
      </c>
      <c r="F282" s="183">
        <v>1.4</v>
      </c>
      <c r="G282" s="183">
        <v>1.54</v>
      </c>
      <c r="H282" s="183">
        <v>1.68</v>
      </c>
      <c r="I282" s="183">
        <v>1.82</v>
      </c>
      <c r="J282" s="183">
        <v>1.96</v>
      </c>
      <c r="K282" s="183">
        <v>2.1</v>
      </c>
      <c r="L282" s="183">
        <v>2.2400000000000002</v>
      </c>
      <c r="M282" s="183">
        <v>2.38</v>
      </c>
      <c r="N282" s="183">
        <v>2.52</v>
      </c>
      <c r="O282" s="183">
        <v>2.66</v>
      </c>
      <c r="P282" s="183">
        <v>2.8</v>
      </c>
    </row>
    <row r="283" spans="5:16" x14ac:dyDescent="0.25">
      <c r="E283" s="184">
        <v>15</v>
      </c>
      <c r="F283" s="183">
        <v>1.5</v>
      </c>
      <c r="G283" s="183">
        <v>1.65</v>
      </c>
      <c r="H283" s="183">
        <v>1.8</v>
      </c>
      <c r="I283" s="183">
        <v>1.95</v>
      </c>
      <c r="J283" s="183">
        <v>2.1</v>
      </c>
      <c r="K283" s="183">
        <v>2.25</v>
      </c>
      <c r="L283" s="183">
        <v>2.4</v>
      </c>
      <c r="M283" s="183">
        <v>2.5499999999999998</v>
      </c>
      <c r="N283" s="183">
        <v>2.7</v>
      </c>
      <c r="O283" s="183">
        <v>2.85</v>
      </c>
      <c r="P283" s="183">
        <v>3</v>
      </c>
    </row>
    <row r="284" spans="5:16" x14ac:dyDescent="0.25">
      <c r="E284" s="184">
        <v>16</v>
      </c>
      <c r="F284" s="183">
        <v>1.6</v>
      </c>
      <c r="G284" s="183">
        <v>1.76</v>
      </c>
      <c r="H284" s="183">
        <v>1.92</v>
      </c>
      <c r="I284" s="183">
        <v>2.08</v>
      </c>
      <c r="J284" s="183">
        <v>2.2400000000000002</v>
      </c>
      <c r="K284" s="183">
        <v>2.4</v>
      </c>
      <c r="L284" s="183">
        <v>2.56</v>
      </c>
      <c r="M284" s="183">
        <v>2.72</v>
      </c>
      <c r="N284" s="183">
        <v>2.88</v>
      </c>
      <c r="O284" s="183">
        <v>3.04</v>
      </c>
      <c r="P284" s="183">
        <v>3.2</v>
      </c>
    </row>
    <row r="285" spans="5:16" x14ac:dyDescent="0.25">
      <c r="E285" s="184">
        <v>17</v>
      </c>
      <c r="F285" s="183">
        <v>1.7</v>
      </c>
      <c r="G285" s="183">
        <v>1.87</v>
      </c>
      <c r="H285" s="183">
        <v>2.04</v>
      </c>
      <c r="I285" s="183">
        <v>2.21</v>
      </c>
      <c r="J285" s="183">
        <v>2.38</v>
      </c>
      <c r="K285" s="183">
        <v>2.5499999999999998</v>
      </c>
      <c r="L285" s="183">
        <v>2.72</v>
      </c>
      <c r="M285" s="183">
        <v>2.89</v>
      </c>
      <c r="N285" s="183">
        <v>3.06</v>
      </c>
      <c r="O285" s="183">
        <v>3.23</v>
      </c>
      <c r="P285" s="183">
        <v>3.4</v>
      </c>
    </row>
    <row r="286" spans="5:16" x14ac:dyDescent="0.25">
      <c r="E286" s="184">
        <v>18</v>
      </c>
      <c r="F286" s="183">
        <v>1.8</v>
      </c>
      <c r="G286" s="183">
        <v>1.98</v>
      </c>
      <c r="H286" s="183">
        <v>2.16</v>
      </c>
      <c r="I286" s="183">
        <v>2.34</v>
      </c>
      <c r="J286" s="183">
        <v>2.52</v>
      </c>
      <c r="K286" s="183">
        <v>2.7</v>
      </c>
      <c r="L286" s="183">
        <v>2.88</v>
      </c>
      <c r="M286" s="183">
        <v>3.06</v>
      </c>
      <c r="N286" s="183">
        <v>3.24</v>
      </c>
      <c r="O286" s="183">
        <v>3.42</v>
      </c>
      <c r="P286" s="183">
        <v>3.6</v>
      </c>
    </row>
    <row r="287" spans="5:16" x14ac:dyDescent="0.25">
      <c r="E287" s="184">
        <v>19</v>
      </c>
      <c r="F287" s="183">
        <v>1.9</v>
      </c>
      <c r="G287" s="183">
        <v>2.09</v>
      </c>
      <c r="H287" s="183">
        <v>2.2799999999999998</v>
      </c>
      <c r="I287" s="183">
        <v>2.4700000000000002</v>
      </c>
      <c r="J287" s="183">
        <v>2.66</v>
      </c>
      <c r="K287" s="183">
        <v>2.85</v>
      </c>
      <c r="L287" s="183">
        <v>3.04</v>
      </c>
      <c r="M287" s="183">
        <v>3.23</v>
      </c>
      <c r="N287" s="183">
        <v>3.42</v>
      </c>
      <c r="O287" s="183">
        <v>3.61</v>
      </c>
      <c r="P287" s="183">
        <v>3.8</v>
      </c>
    </row>
    <row r="288" spans="5:16" x14ac:dyDescent="0.25">
      <c r="E288" s="184">
        <v>20</v>
      </c>
      <c r="F288" s="183">
        <v>2</v>
      </c>
      <c r="G288" s="183">
        <v>2.2000000000000002</v>
      </c>
      <c r="H288" s="183">
        <v>2.4</v>
      </c>
      <c r="I288" s="183">
        <v>2.6</v>
      </c>
      <c r="J288" s="183">
        <v>2.8</v>
      </c>
      <c r="K288" s="183">
        <v>3</v>
      </c>
      <c r="L288" s="183">
        <v>3.2</v>
      </c>
      <c r="M288" s="183">
        <v>3.4</v>
      </c>
      <c r="N288" s="183">
        <v>3.6</v>
      </c>
      <c r="O288" s="183">
        <v>3.8</v>
      </c>
      <c r="P288" s="183">
        <v>4</v>
      </c>
    </row>
    <row r="289" spans="5:16" x14ac:dyDescent="0.25">
      <c r="E289" s="184">
        <v>21</v>
      </c>
      <c r="F289" s="183">
        <v>2.1</v>
      </c>
      <c r="G289" s="183">
        <v>2.31</v>
      </c>
      <c r="H289" s="183">
        <v>2.52</v>
      </c>
      <c r="I289" s="183">
        <v>2.73</v>
      </c>
      <c r="J289" s="183">
        <v>2.94</v>
      </c>
      <c r="K289" s="183">
        <v>3.15</v>
      </c>
      <c r="L289" s="183">
        <v>3.36</v>
      </c>
      <c r="M289" s="183">
        <v>3.57</v>
      </c>
      <c r="N289" s="183">
        <v>3.78</v>
      </c>
      <c r="O289" s="183">
        <v>3.99</v>
      </c>
      <c r="P289" s="183">
        <v>4.2</v>
      </c>
    </row>
    <row r="290" spans="5:16" x14ac:dyDescent="0.25">
      <c r="E290" s="184">
        <v>22</v>
      </c>
      <c r="F290" s="183">
        <v>2.2000000000000002</v>
      </c>
      <c r="G290" s="183">
        <v>2.42</v>
      </c>
      <c r="H290" s="183">
        <v>2.64</v>
      </c>
      <c r="I290" s="183">
        <v>2.86</v>
      </c>
      <c r="J290" s="183">
        <v>3.08</v>
      </c>
      <c r="K290" s="183">
        <v>3.3</v>
      </c>
      <c r="L290" s="183">
        <v>3.52</v>
      </c>
      <c r="M290" s="183">
        <v>3.74</v>
      </c>
      <c r="N290" s="183">
        <v>3.96</v>
      </c>
      <c r="O290" s="183">
        <v>4.18</v>
      </c>
      <c r="P290" s="183">
        <v>4.4000000000000004</v>
      </c>
    </row>
  </sheetData>
  <mergeCells count="12">
    <mergeCell ref="C185:D188"/>
    <mergeCell ref="C225:D228"/>
    <mergeCell ref="C263:D266"/>
    <mergeCell ref="A1:B2"/>
    <mergeCell ref="C90:D93"/>
    <mergeCell ref="C119:D122"/>
    <mergeCell ref="C148:D151"/>
    <mergeCell ref="C3:D6"/>
    <mergeCell ref="C32:D35"/>
    <mergeCell ref="C61:D64"/>
    <mergeCell ref="A3:B4"/>
    <mergeCell ref="A5:B7"/>
  </mergeCells>
  <conditionalFormatting sqref="F12:P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:P5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:P8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0:P1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9:P13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1:P17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8:P2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0:P2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0:P2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6:P29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6:BW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ziona" prompt="Seleziona esercizio_x000a_" xr:uid="{1B51A640-C0CE-8246-BB46-F2B5ABE6B717}">
          <x14:formula1>
            <xm:f>'DB Esercizi'!$B$2:$B$61</xm:f>
          </x14:formula1>
          <xm:sqref>C3:D6 C32:D35 C61:D64 C90:D93 C148:D151 C119:D122 C185:D188 C225:D228 C263:D266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F9D8-3DB5-E743-8923-DCF1D6746B89}">
  <sheetPr codeName="Foglio6">
    <tabColor theme="9" tint="-0.249977111117893"/>
  </sheetPr>
  <dimension ref="A2:Q60"/>
  <sheetViews>
    <sheetView topLeftCell="A4" workbookViewId="0">
      <selection activeCell="N45" sqref="N45"/>
    </sheetView>
  </sheetViews>
  <sheetFormatPr defaultColWidth="11" defaultRowHeight="15.75" x14ac:dyDescent="0.25"/>
  <cols>
    <col min="2" max="2" width="12.625" bestFit="1" customWidth="1"/>
    <col min="3" max="3" width="29.875" bestFit="1" customWidth="1"/>
    <col min="5" max="5" width="12.125" customWidth="1"/>
    <col min="6" max="6" width="14" bestFit="1" customWidth="1"/>
    <col min="8" max="8" width="37.625" customWidth="1"/>
    <col min="10" max="11" width="16.875" customWidth="1"/>
    <col min="12" max="12" width="28.375" bestFit="1" customWidth="1"/>
    <col min="13" max="16" width="16.875" customWidth="1"/>
    <col min="17" max="17" width="27.875" customWidth="1"/>
  </cols>
  <sheetData>
    <row r="2" spans="1:14" x14ac:dyDescent="0.25">
      <c r="A2" s="1" t="s">
        <v>1697</v>
      </c>
      <c r="B2" t="s">
        <v>1698</v>
      </c>
    </row>
    <row r="3" spans="1:14" x14ac:dyDescent="0.25">
      <c r="A3" s="1"/>
    </row>
    <row r="4" spans="1:14" x14ac:dyDescent="0.25">
      <c r="A4" s="1" t="s">
        <v>1700</v>
      </c>
      <c r="B4" s="95" t="s">
        <v>1701</v>
      </c>
      <c r="C4" s="94" t="s">
        <v>1713</v>
      </c>
      <c r="D4" s="94"/>
    </row>
    <row r="5" spans="1:14" x14ac:dyDescent="0.25">
      <c r="A5" s="1"/>
      <c r="B5" s="96" t="s">
        <v>1702</v>
      </c>
      <c r="C5" s="94" t="s">
        <v>1706</v>
      </c>
      <c r="D5" s="94" t="s">
        <v>1707</v>
      </c>
    </row>
    <row r="6" spans="1:14" x14ac:dyDescent="0.25">
      <c r="A6" s="1"/>
      <c r="B6" s="97" t="s">
        <v>1703</v>
      </c>
      <c r="C6" s="94" t="s">
        <v>1704</v>
      </c>
      <c r="D6" s="94" t="s">
        <v>1699</v>
      </c>
    </row>
    <row r="7" spans="1:14" x14ac:dyDescent="0.25">
      <c r="A7" s="1"/>
      <c r="B7" s="1"/>
    </row>
    <row r="8" spans="1:14" x14ac:dyDescent="0.25">
      <c r="A8" s="1" t="s">
        <v>1729</v>
      </c>
      <c r="B8" s="90" t="s">
        <v>1694</v>
      </c>
      <c r="C8" s="4">
        <f>SUMIF(Tabella2[Distretto],"back",Tabella2[Serie])</f>
        <v>30</v>
      </c>
      <c r="J8" s="1" t="s">
        <v>1729</v>
      </c>
      <c r="K8" s="90" t="s">
        <v>1694</v>
      </c>
      <c r="L8" s="4">
        <f>SUMIF(Tabella25[Distretto],"Back",Tabella25[Serie])</f>
        <v>15</v>
      </c>
    </row>
    <row r="9" spans="1:14" x14ac:dyDescent="0.25">
      <c r="A9" s="1"/>
      <c r="B9" s="90" t="s">
        <v>14</v>
      </c>
      <c r="C9" s="4">
        <f>SUMIF(Tabella2[Distretto],"Bicipiti",Tabella2[Serie])</f>
        <v>21</v>
      </c>
      <c r="K9" s="90" t="s">
        <v>14</v>
      </c>
      <c r="L9" s="4">
        <f>SUMIF(Tabella25[Distretto],"Bicipiti",Tabella25[Serie])</f>
        <v>12</v>
      </c>
    </row>
    <row r="10" spans="1:14" x14ac:dyDescent="0.25">
      <c r="A10" s="1"/>
      <c r="B10" s="90" t="s">
        <v>1712</v>
      </c>
      <c r="C10" s="4">
        <f>SUMIF(Tabella2[Distretto],"Chest",Tabella2[Serie])</f>
        <v>19</v>
      </c>
      <c r="K10" s="90" t="s">
        <v>1712</v>
      </c>
      <c r="L10" s="4">
        <f>SUMIF(Tabella25[Distretto],"Chest",Tabella25[Serie])</f>
        <v>14</v>
      </c>
    </row>
    <row r="11" spans="1:14" x14ac:dyDescent="0.25">
      <c r="A11" s="1"/>
      <c r="B11" s="90" t="s">
        <v>9</v>
      </c>
      <c r="C11" s="4">
        <f>SUMIF(Tabella2[Distretto],"Spalle",Tabella2[Serie])</f>
        <v>19</v>
      </c>
      <c r="K11" s="90" t="s">
        <v>9</v>
      </c>
      <c r="L11" s="4">
        <f>SUMIF(Tabella25[Distretto],"Spalle",Tabella25[Serie])</f>
        <v>15</v>
      </c>
    </row>
    <row r="12" spans="1:14" x14ac:dyDescent="0.25">
      <c r="B12" s="90" t="s">
        <v>17</v>
      </c>
      <c r="C12" s="4">
        <f>SUMIF(Tabella2[Distretto],"Tricipiti",Tabella2[Serie])</f>
        <v>24</v>
      </c>
      <c r="K12" s="90" t="s">
        <v>17</v>
      </c>
      <c r="L12" s="4">
        <f>SUMIF(Tabella25[Distretto],"Tricipiti",Tabella25[Serie])</f>
        <v>16</v>
      </c>
    </row>
    <row r="13" spans="1:14" x14ac:dyDescent="0.25">
      <c r="B13" s="90" t="s">
        <v>1722</v>
      </c>
      <c r="C13" s="4">
        <f>SUMIF(Tabella2[Distretto],"Legs",Tabella2[Serie])</f>
        <v>27</v>
      </c>
      <c r="K13" s="90" t="s">
        <v>1722</v>
      </c>
      <c r="L13" s="4">
        <f>SUMIF(Tabella25[Distretto],"Legs",Tabella25[Serie])</f>
        <v>19</v>
      </c>
    </row>
    <row r="14" spans="1:14" ht="16.5" thickBot="1" x14ac:dyDescent="0.3">
      <c r="B14" s="1"/>
    </row>
    <row r="15" spans="1:14" ht="16.5" thickBot="1" x14ac:dyDescent="0.3">
      <c r="B15" s="1"/>
      <c r="D15" s="712" t="s">
        <v>1752</v>
      </c>
      <c r="E15" s="713"/>
      <c r="M15" s="712" t="s">
        <v>1751</v>
      </c>
      <c r="N15" s="713"/>
    </row>
    <row r="17" spans="1:17" ht="16.5" thickBot="1" x14ac:dyDescent="0.3">
      <c r="A17" s="106" t="s">
        <v>1690</v>
      </c>
      <c r="B17" s="106" t="s">
        <v>1691</v>
      </c>
      <c r="C17" s="106" t="s">
        <v>1692</v>
      </c>
      <c r="D17" s="106" t="s">
        <v>1693</v>
      </c>
      <c r="E17" s="106" t="s">
        <v>905</v>
      </c>
      <c r="F17" s="106" t="s">
        <v>1737</v>
      </c>
      <c r="G17" s="106" t="s">
        <v>1705</v>
      </c>
      <c r="H17" s="106" t="s">
        <v>45</v>
      </c>
      <c r="J17" s="106" t="s">
        <v>1690</v>
      </c>
      <c r="K17" s="106" t="s">
        <v>1691</v>
      </c>
      <c r="L17" s="106" t="s">
        <v>1692</v>
      </c>
      <c r="M17" s="106" t="s">
        <v>1693</v>
      </c>
      <c r="N17" s="106" t="s">
        <v>905</v>
      </c>
      <c r="O17" s="106" t="s">
        <v>1737</v>
      </c>
      <c r="P17" s="106" t="s">
        <v>1705</v>
      </c>
      <c r="Q17" s="106" t="s">
        <v>45</v>
      </c>
    </row>
    <row r="18" spans="1:17" x14ac:dyDescent="0.25">
      <c r="A18" s="107">
        <v>1</v>
      </c>
      <c r="B18" s="98" t="s">
        <v>1694</v>
      </c>
      <c r="C18" s="98" t="s">
        <v>1714</v>
      </c>
      <c r="D18" s="98">
        <v>3</v>
      </c>
      <c r="E18" s="98">
        <v>15</v>
      </c>
      <c r="F18" s="98">
        <v>60</v>
      </c>
      <c r="G18" s="98" t="s">
        <v>1701</v>
      </c>
      <c r="H18" s="105" t="s">
        <v>1715</v>
      </c>
      <c r="J18" s="107">
        <v>1</v>
      </c>
      <c r="K18" s="98"/>
      <c r="L18" s="98"/>
      <c r="M18" s="98"/>
      <c r="N18" s="98"/>
      <c r="O18" s="98">
        <v>60</v>
      </c>
      <c r="P18" s="98" t="s">
        <v>1701</v>
      </c>
      <c r="Q18" s="105"/>
    </row>
    <row r="19" spans="1:17" x14ac:dyDescent="0.25">
      <c r="A19" s="108">
        <v>1</v>
      </c>
      <c r="B19" t="s">
        <v>1694</v>
      </c>
      <c r="C19" t="s">
        <v>39</v>
      </c>
      <c r="D19">
        <v>3</v>
      </c>
      <c r="E19">
        <v>8</v>
      </c>
      <c r="F19">
        <v>90</v>
      </c>
      <c r="G19" t="s">
        <v>1701</v>
      </c>
      <c r="H19" s="109"/>
      <c r="J19" s="108">
        <v>1</v>
      </c>
      <c r="K19" t="s">
        <v>1694</v>
      </c>
      <c r="L19" t="s">
        <v>39</v>
      </c>
      <c r="M19">
        <v>3</v>
      </c>
      <c r="O19">
        <v>90</v>
      </c>
      <c r="P19" t="s">
        <v>1702</v>
      </c>
      <c r="Q19" s="109"/>
    </row>
    <row r="20" spans="1:17" x14ac:dyDescent="0.25">
      <c r="A20" s="108">
        <v>1</v>
      </c>
      <c r="B20" t="s">
        <v>1694</v>
      </c>
      <c r="C20" t="s">
        <v>34</v>
      </c>
      <c r="D20">
        <v>2</v>
      </c>
      <c r="E20">
        <v>8</v>
      </c>
      <c r="F20">
        <v>90</v>
      </c>
      <c r="G20" t="s">
        <v>1701</v>
      </c>
      <c r="H20" s="109"/>
      <c r="J20" s="108">
        <v>1</v>
      </c>
      <c r="K20" t="s">
        <v>1694</v>
      </c>
      <c r="L20" t="s">
        <v>41</v>
      </c>
      <c r="M20">
        <v>3</v>
      </c>
      <c r="N20">
        <v>10</v>
      </c>
      <c r="O20">
        <v>90</v>
      </c>
      <c r="P20" t="s">
        <v>1701</v>
      </c>
      <c r="Q20" s="109"/>
    </row>
    <row r="21" spans="1:17" x14ac:dyDescent="0.25">
      <c r="A21" s="108">
        <v>1</v>
      </c>
      <c r="B21" t="s">
        <v>1696</v>
      </c>
      <c r="C21" t="s">
        <v>36</v>
      </c>
      <c r="D21">
        <v>3</v>
      </c>
      <c r="E21" t="s">
        <v>944</v>
      </c>
      <c r="F21">
        <v>60</v>
      </c>
      <c r="G21" t="s">
        <v>1702</v>
      </c>
      <c r="H21" s="109"/>
      <c r="J21" s="108">
        <v>1</v>
      </c>
      <c r="K21" t="s">
        <v>1696</v>
      </c>
      <c r="L21" t="s">
        <v>46</v>
      </c>
      <c r="M21">
        <v>3</v>
      </c>
      <c r="N21">
        <v>15</v>
      </c>
      <c r="O21">
        <v>60</v>
      </c>
      <c r="P21" t="s">
        <v>1701</v>
      </c>
      <c r="Q21" s="109"/>
    </row>
    <row r="22" spans="1:17" x14ac:dyDescent="0.25">
      <c r="A22" s="108">
        <v>1</v>
      </c>
      <c r="B22" t="s">
        <v>1696</v>
      </c>
      <c r="C22" t="s">
        <v>43</v>
      </c>
      <c r="D22">
        <v>3</v>
      </c>
      <c r="E22" t="s">
        <v>944</v>
      </c>
      <c r="F22">
        <v>60</v>
      </c>
      <c r="G22" t="s">
        <v>1702</v>
      </c>
      <c r="J22" s="108">
        <v>1</v>
      </c>
      <c r="P22" t="s">
        <v>1701</v>
      </c>
    </row>
    <row r="23" spans="1:17" x14ac:dyDescent="0.25">
      <c r="A23" s="108">
        <v>1</v>
      </c>
      <c r="B23" t="s">
        <v>14</v>
      </c>
      <c r="C23" t="s">
        <v>1711</v>
      </c>
      <c r="D23">
        <v>3</v>
      </c>
      <c r="E23" t="s">
        <v>944</v>
      </c>
      <c r="F23">
        <v>60</v>
      </c>
      <c r="G23" t="s">
        <v>1703</v>
      </c>
      <c r="H23" t="s">
        <v>1726</v>
      </c>
      <c r="J23" s="108">
        <v>1</v>
      </c>
      <c r="K23" t="s">
        <v>14</v>
      </c>
      <c r="L23" t="s">
        <v>1711</v>
      </c>
      <c r="M23">
        <v>3</v>
      </c>
      <c r="N23">
        <v>20</v>
      </c>
      <c r="O23">
        <v>60</v>
      </c>
      <c r="P23" t="s">
        <v>1701</v>
      </c>
    </row>
    <row r="24" spans="1:17" x14ac:dyDescent="0.25">
      <c r="A24" s="108">
        <v>1</v>
      </c>
      <c r="B24" t="s">
        <v>14</v>
      </c>
      <c r="C24" t="s">
        <v>1709</v>
      </c>
      <c r="D24">
        <v>3</v>
      </c>
      <c r="E24">
        <v>20</v>
      </c>
      <c r="F24">
        <v>60</v>
      </c>
      <c r="G24" t="s">
        <v>1701</v>
      </c>
      <c r="J24" s="108">
        <v>1</v>
      </c>
      <c r="P24" t="s">
        <v>1701</v>
      </c>
    </row>
    <row r="25" spans="1:17" ht="16.5" thickBot="1" x14ac:dyDescent="0.3">
      <c r="A25" s="110">
        <v>1</v>
      </c>
      <c r="B25" s="104" t="s">
        <v>14</v>
      </c>
      <c r="C25" s="104" t="s">
        <v>15</v>
      </c>
      <c r="D25" s="104">
        <v>3</v>
      </c>
      <c r="E25" s="104">
        <v>10</v>
      </c>
      <c r="F25" s="104">
        <v>90</v>
      </c>
      <c r="G25" s="104" t="s">
        <v>1701</v>
      </c>
      <c r="H25" s="104"/>
      <c r="J25" s="110">
        <v>1</v>
      </c>
      <c r="K25" s="104" t="s">
        <v>14</v>
      </c>
      <c r="L25" s="104" t="s">
        <v>15</v>
      </c>
      <c r="M25" s="104">
        <v>3</v>
      </c>
      <c r="N25" s="104">
        <v>10</v>
      </c>
      <c r="O25" s="104">
        <v>90</v>
      </c>
      <c r="P25" s="104" t="s">
        <v>1702</v>
      </c>
      <c r="Q25" s="104"/>
    </row>
    <row r="26" spans="1:17" x14ac:dyDescent="0.25">
      <c r="A26" s="107">
        <v>2</v>
      </c>
      <c r="B26" s="98" t="s">
        <v>1712</v>
      </c>
      <c r="C26" s="98" t="s">
        <v>6</v>
      </c>
      <c r="D26" s="98">
        <v>4</v>
      </c>
      <c r="E26" s="98">
        <v>15</v>
      </c>
      <c r="F26" s="98">
        <v>60</v>
      </c>
      <c r="G26" s="98" t="s">
        <v>1701</v>
      </c>
      <c r="H26" s="98" t="s">
        <v>1715</v>
      </c>
      <c r="J26" s="107">
        <v>2</v>
      </c>
      <c r="K26" s="98" t="s">
        <v>1712</v>
      </c>
      <c r="L26" s="98" t="s">
        <v>8</v>
      </c>
      <c r="M26" s="98">
        <v>5</v>
      </c>
      <c r="N26" s="98">
        <v>8</v>
      </c>
      <c r="O26" s="98">
        <v>60</v>
      </c>
      <c r="P26" s="98" t="s">
        <v>1701</v>
      </c>
      <c r="Q26" s="98"/>
    </row>
    <row r="27" spans="1:17" x14ac:dyDescent="0.25">
      <c r="A27" s="108">
        <v>2</v>
      </c>
      <c r="B27" t="s">
        <v>1712</v>
      </c>
      <c r="C27" t="s">
        <v>1</v>
      </c>
      <c r="D27">
        <v>4</v>
      </c>
      <c r="E27">
        <v>10</v>
      </c>
      <c r="F27">
        <v>90</v>
      </c>
      <c r="G27" t="s">
        <v>1701</v>
      </c>
      <c r="J27" s="108">
        <v>2</v>
      </c>
      <c r="K27" t="s">
        <v>1712</v>
      </c>
      <c r="L27" t="s">
        <v>1</v>
      </c>
      <c r="M27">
        <v>5</v>
      </c>
      <c r="N27">
        <v>10</v>
      </c>
      <c r="O27">
        <v>90</v>
      </c>
      <c r="P27" t="s">
        <v>1701</v>
      </c>
    </row>
    <row r="28" spans="1:17" x14ac:dyDescent="0.25">
      <c r="A28" s="108">
        <v>2</v>
      </c>
      <c r="B28" t="s">
        <v>1712</v>
      </c>
      <c r="C28" t="s">
        <v>8</v>
      </c>
      <c r="D28">
        <v>3</v>
      </c>
      <c r="E28">
        <v>10</v>
      </c>
      <c r="F28">
        <v>90</v>
      </c>
      <c r="G28" t="s">
        <v>1701</v>
      </c>
      <c r="H28" t="s">
        <v>1716</v>
      </c>
      <c r="J28" s="108">
        <v>2</v>
      </c>
      <c r="P28" t="s">
        <v>1701</v>
      </c>
    </row>
    <row r="29" spans="1:17" x14ac:dyDescent="0.25">
      <c r="A29" s="108">
        <v>2</v>
      </c>
      <c r="B29" t="s">
        <v>1712</v>
      </c>
      <c r="C29" t="s">
        <v>3</v>
      </c>
      <c r="D29">
        <v>4</v>
      </c>
      <c r="E29">
        <v>8</v>
      </c>
      <c r="F29">
        <v>90</v>
      </c>
      <c r="G29" t="s">
        <v>1701</v>
      </c>
      <c r="J29" s="108">
        <v>2</v>
      </c>
      <c r="K29" t="s">
        <v>1712</v>
      </c>
      <c r="L29" t="s">
        <v>1753</v>
      </c>
      <c r="M29">
        <v>4</v>
      </c>
      <c r="N29">
        <v>15</v>
      </c>
      <c r="O29">
        <v>90</v>
      </c>
      <c r="P29" t="s">
        <v>1701</v>
      </c>
    </row>
    <row r="30" spans="1:17" x14ac:dyDescent="0.25">
      <c r="A30" s="108">
        <v>2</v>
      </c>
      <c r="B30" t="s">
        <v>9</v>
      </c>
      <c r="C30" t="s">
        <v>10</v>
      </c>
      <c r="D30">
        <v>4</v>
      </c>
      <c r="E30">
        <v>10</v>
      </c>
      <c r="F30">
        <v>90</v>
      </c>
      <c r="G30" t="s">
        <v>1701</v>
      </c>
      <c r="J30" s="108">
        <v>2</v>
      </c>
      <c r="P30" t="s">
        <v>1701</v>
      </c>
    </row>
    <row r="31" spans="1:17" x14ac:dyDescent="0.25">
      <c r="A31" s="108">
        <v>2</v>
      </c>
      <c r="B31" t="s">
        <v>9</v>
      </c>
      <c r="C31" t="s">
        <v>1727</v>
      </c>
      <c r="D31">
        <v>3</v>
      </c>
      <c r="E31" t="s">
        <v>944</v>
      </c>
      <c r="F31">
        <v>60</v>
      </c>
      <c r="G31" t="s">
        <v>1702</v>
      </c>
      <c r="J31" s="108">
        <v>2</v>
      </c>
      <c r="K31" t="s">
        <v>9</v>
      </c>
      <c r="L31" t="s">
        <v>1755</v>
      </c>
      <c r="M31">
        <v>3</v>
      </c>
      <c r="O31">
        <v>60</v>
      </c>
      <c r="P31" t="s">
        <v>1702</v>
      </c>
    </row>
    <row r="32" spans="1:17" x14ac:dyDescent="0.25">
      <c r="A32" s="108">
        <v>2</v>
      </c>
      <c r="B32" t="s">
        <v>9</v>
      </c>
      <c r="C32" t="s">
        <v>13</v>
      </c>
      <c r="D32">
        <v>4</v>
      </c>
      <c r="E32" t="s">
        <v>944</v>
      </c>
      <c r="F32">
        <v>60</v>
      </c>
      <c r="G32" t="s">
        <v>1703</v>
      </c>
      <c r="H32" t="s">
        <v>1728</v>
      </c>
      <c r="J32" s="108">
        <v>2</v>
      </c>
      <c r="K32" t="s">
        <v>9</v>
      </c>
      <c r="L32" t="s">
        <v>1756</v>
      </c>
      <c r="M32">
        <v>4</v>
      </c>
      <c r="N32">
        <v>14</v>
      </c>
      <c r="O32">
        <v>60</v>
      </c>
      <c r="P32" t="s">
        <v>1701</v>
      </c>
    </row>
    <row r="33" spans="1:17" x14ac:dyDescent="0.25">
      <c r="A33" s="108">
        <v>2</v>
      </c>
      <c r="B33" t="s">
        <v>17</v>
      </c>
      <c r="C33" t="s">
        <v>19</v>
      </c>
      <c r="D33">
        <v>4</v>
      </c>
      <c r="E33">
        <v>10</v>
      </c>
      <c r="F33">
        <v>60</v>
      </c>
      <c r="G33" t="s">
        <v>1701</v>
      </c>
      <c r="J33" s="108">
        <v>2</v>
      </c>
      <c r="K33" t="s">
        <v>17</v>
      </c>
      <c r="L33" t="s">
        <v>20</v>
      </c>
      <c r="M33">
        <v>4</v>
      </c>
      <c r="N33">
        <v>12</v>
      </c>
      <c r="O33">
        <v>60</v>
      </c>
      <c r="P33" t="s">
        <v>1701</v>
      </c>
    </row>
    <row r="34" spans="1:17" x14ac:dyDescent="0.25">
      <c r="A34" s="108">
        <v>2</v>
      </c>
      <c r="B34" t="s">
        <v>17</v>
      </c>
      <c r="C34" t="s">
        <v>1719</v>
      </c>
      <c r="D34">
        <v>4</v>
      </c>
      <c r="E34" t="s">
        <v>944</v>
      </c>
      <c r="F34">
        <v>60</v>
      </c>
      <c r="G34" t="s">
        <v>1703</v>
      </c>
      <c r="H34" t="s">
        <v>1716</v>
      </c>
      <c r="J34" s="108">
        <v>2</v>
      </c>
      <c r="P34" t="s">
        <v>1701</v>
      </c>
    </row>
    <row r="35" spans="1:17" ht="16.5" thickBot="1" x14ac:dyDescent="0.3">
      <c r="A35" s="110">
        <v>2</v>
      </c>
      <c r="B35" s="104" t="s">
        <v>17</v>
      </c>
      <c r="C35" s="104" t="s">
        <v>1718</v>
      </c>
      <c r="D35" s="104">
        <v>3</v>
      </c>
      <c r="E35" s="104">
        <v>10</v>
      </c>
      <c r="F35" s="104">
        <v>60</v>
      </c>
      <c r="G35" s="104" t="s">
        <v>1701</v>
      </c>
      <c r="H35" s="104"/>
      <c r="J35" s="110">
        <v>2</v>
      </c>
      <c r="K35" s="104"/>
      <c r="L35" s="104"/>
      <c r="M35" s="104"/>
      <c r="N35" s="104"/>
      <c r="O35" s="104"/>
      <c r="P35" s="104" t="s">
        <v>1703</v>
      </c>
      <c r="Q35" s="104"/>
    </row>
    <row r="36" spans="1:17" x14ac:dyDescent="0.25">
      <c r="A36" s="107">
        <v>3</v>
      </c>
      <c r="B36" s="98" t="s">
        <v>1722</v>
      </c>
      <c r="C36" s="98" t="s">
        <v>27</v>
      </c>
      <c r="D36" s="98">
        <v>3</v>
      </c>
      <c r="E36" s="98" t="s">
        <v>944</v>
      </c>
      <c r="F36">
        <v>60</v>
      </c>
      <c r="G36" s="98" t="s">
        <v>1702</v>
      </c>
      <c r="H36" s="98" t="s">
        <v>1728</v>
      </c>
      <c r="J36" s="107">
        <v>3</v>
      </c>
      <c r="K36" s="98" t="s">
        <v>1722</v>
      </c>
      <c r="L36" s="98" t="s">
        <v>27</v>
      </c>
      <c r="M36" s="98">
        <v>4</v>
      </c>
      <c r="N36" s="98">
        <v>12</v>
      </c>
      <c r="O36">
        <v>60</v>
      </c>
      <c r="P36" s="98" t="s">
        <v>1701</v>
      </c>
      <c r="Q36" s="98"/>
    </row>
    <row r="37" spans="1:17" x14ac:dyDescent="0.25">
      <c r="A37" s="108">
        <v>3</v>
      </c>
      <c r="B37" t="s">
        <v>1722</v>
      </c>
      <c r="C37" t="s">
        <v>26</v>
      </c>
      <c r="D37">
        <v>3</v>
      </c>
      <c r="E37">
        <v>10</v>
      </c>
      <c r="F37">
        <v>90</v>
      </c>
      <c r="G37" t="s">
        <v>1701</v>
      </c>
      <c r="J37" s="108">
        <v>3</v>
      </c>
      <c r="K37" t="s">
        <v>1722</v>
      </c>
      <c r="L37" t="s">
        <v>31</v>
      </c>
      <c r="M37">
        <v>5</v>
      </c>
      <c r="N37">
        <v>10</v>
      </c>
      <c r="O37">
        <v>90</v>
      </c>
      <c r="P37" t="s">
        <v>1701</v>
      </c>
    </row>
    <row r="38" spans="1:17" x14ac:dyDescent="0.25">
      <c r="A38" s="108">
        <v>3</v>
      </c>
      <c r="B38" t="s">
        <v>1722</v>
      </c>
      <c r="C38" t="s">
        <v>28</v>
      </c>
      <c r="D38">
        <v>4</v>
      </c>
      <c r="E38" t="s">
        <v>944</v>
      </c>
      <c r="F38">
        <v>60</v>
      </c>
      <c r="G38" t="s">
        <v>1702</v>
      </c>
      <c r="H38" t="s">
        <v>1728</v>
      </c>
      <c r="J38" s="108">
        <v>3</v>
      </c>
      <c r="K38" t="s">
        <v>1722</v>
      </c>
      <c r="L38" t="s">
        <v>30</v>
      </c>
      <c r="M38">
        <v>5</v>
      </c>
      <c r="N38">
        <v>10</v>
      </c>
      <c r="O38">
        <v>60</v>
      </c>
      <c r="P38" t="s">
        <v>1701</v>
      </c>
    </row>
    <row r="39" spans="1:17" x14ac:dyDescent="0.25">
      <c r="A39" s="108">
        <v>3</v>
      </c>
      <c r="B39" t="s">
        <v>1722</v>
      </c>
      <c r="C39" t="s">
        <v>29</v>
      </c>
      <c r="D39">
        <v>2</v>
      </c>
      <c r="E39">
        <v>15</v>
      </c>
      <c r="F39">
        <v>60</v>
      </c>
      <c r="G39" t="s">
        <v>1701</v>
      </c>
      <c r="J39" s="108">
        <v>3</v>
      </c>
      <c r="K39" t="s">
        <v>1722</v>
      </c>
      <c r="L39" t="s">
        <v>1725</v>
      </c>
      <c r="M39">
        <v>5</v>
      </c>
      <c r="N39">
        <v>15</v>
      </c>
      <c r="O39">
        <v>60</v>
      </c>
      <c r="P39" t="s">
        <v>1701</v>
      </c>
    </row>
    <row r="40" spans="1:17" ht="16.5" thickBot="1" x14ac:dyDescent="0.3">
      <c r="A40" s="108">
        <v>3</v>
      </c>
      <c r="B40" t="s">
        <v>1694</v>
      </c>
      <c r="C40" t="s">
        <v>34</v>
      </c>
      <c r="D40">
        <v>3</v>
      </c>
      <c r="E40">
        <v>8</v>
      </c>
      <c r="F40">
        <v>90</v>
      </c>
      <c r="G40" t="s">
        <v>1701</v>
      </c>
      <c r="J40" s="108">
        <v>3</v>
      </c>
      <c r="P40" t="s">
        <v>1701</v>
      </c>
    </row>
    <row r="41" spans="1:17" x14ac:dyDescent="0.25">
      <c r="A41" s="107">
        <v>4</v>
      </c>
      <c r="B41" s="98" t="s">
        <v>14</v>
      </c>
      <c r="C41" s="98" t="s">
        <v>15</v>
      </c>
      <c r="D41" s="98">
        <v>3</v>
      </c>
      <c r="E41" s="98">
        <v>10</v>
      </c>
      <c r="F41" s="98">
        <v>90</v>
      </c>
      <c r="G41" s="98" t="s">
        <v>1701</v>
      </c>
      <c r="H41" s="105"/>
      <c r="J41" s="107">
        <v>4</v>
      </c>
      <c r="K41" s="98"/>
      <c r="L41" s="98"/>
      <c r="M41" s="98"/>
      <c r="N41" s="98"/>
      <c r="O41" s="98"/>
      <c r="P41" s="98" t="s">
        <v>1701</v>
      </c>
      <c r="Q41" s="105"/>
    </row>
    <row r="42" spans="1:17" x14ac:dyDescent="0.25">
      <c r="A42" s="108">
        <v>4</v>
      </c>
      <c r="B42" t="s">
        <v>14</v>
      </c>
      <c r="C42" t="s">
        <v>16</v>
      </c>
      <c r="D42">
        <v>3</v>
      </c>
      <c r="E42" t="s">
        <v>944</v>
      </c>
      <c r="F42">
        <v>60</v>
      </c>
      <c r="G42" t="s">
        <v>1703</v>
      </c>
      <c r="H42" t="s">
        <v>1728</v>
      </c>
      <c r="J42" s="108">
        <v>4</v>
      </c>
      <c r="K42" t="s">
        <v>14</v>
      </c>
      <c r="L42" t="s">
        <v>1711</v>
      </c>
      <c r="M42">
        <v>3</v>
      </c>
      <c r="N42">
        <v>20</v>
      </c>
      <c r="O42">
        <v>60</v>
      </c>
      <c r="P42" t="s">
        <v>1701</v>
      </c>
    </row>
    <row r="43" spans="1:17" x14ac:dyDescent="0.25">
      <c r="A43" s="108">
        <v>4</v>
      </c>
      <c r="B43" t="s">
        <v>14</v>
      </c>
      <c r="C43" t="s">
        <v>1709</v>
      </c>
      <c r="D43">
        <v>3</v>
      </c>
      <c r="E43" t="s">
        <v>944</v>
      </c>
      <c r="F43">
        <v>60</v>
      </c>
      <c r="G43" t="s">
        <v>1703</v>
      </c>
      <c r="H43" t="s">
        <v>1728</v>
      </c>
      <c r="J43" s="108">
        <v>4</v>
      </c>
      <c r="K43" t="s">
        <v>14</v>
      </c>
      <c r="L43" t="s">
        <v>1709</v>
      </c>
      <c r="M43">
        <v>3</v>
      </c>
      <c r="N43">
        <v>20</v>
      </c>
      <c r="O43">
        <v>60</v>
      </c>
      <c r="P43" t="s">
        <v>1701</v>
      </c>
    </row>
    <row r="44" spans="1:17" x14ac:dyDescent="0.25">
      <c r="A44" s="108">
        <v>4</v>
      </c>
      <c r="B44" t="s">
        <v>14</v>
      </c>
      <c r="C44" t="s">
        <v>1710</v>
      </c>
      <c r="D44">
        <v>3</v>
      </c>
      <c r="E44">
        <v>12</v>
      </c>
      <c r="F44" s="114">
        <v>60</v>
      </c>
      <c r="G44" t="s">
        <v>1701</v>
      </c>
      <c r="J44" s="108">
        <v>4</v>
      </c>
      <c r="O44" s="114"/>
      <c r="P44" t="s">
        <v>1703</v>
      </c>
    </row>
    <row r="45" spans="1:17" x14ac:dyDescent="0.25">
      <c r="A45" s="108">
        <v>4</v>
      </c>
      <c r="B45" t="s">
        <v>1694</v>
      </c>
      <c r="C45" t="s">
        <v>36</v>
      </c>
      <c r="D45">
        <v>2</v>
      </c>
      <c r="E45">
        <v>12</v>
      </c>
      <c r="F45">
        <v>90</v>
      </c>
      <c r="G45" t="s">
        <v>1701</v>
      </c>
      <c r="J45" s="108">
        <v>4</v>
      </c>
      <c r="K45" t="s">
        <v>1694</v>
      </c>
      <c r="L45" t="s">
        <v>46</v>
      </c>
      <c r="M45">
        <v>3</v>
      </c>
      <c r="O45">
        <v>90</v>
      </c>
      <c r="P45" t="s">
        <v>1702</v>
      </c>
    </row>
    <row r="46" spans="1:17" x14ac:dyDescent="0.25">
      <c r="A46" s="108">
        <v>4</v>
      </c>
      <c r="B46" t="s">
        <v>1694</v>
      </c>
      <c r="C46" t="s">
        <v>37</v>
      </c>
      <c r="D46">
        <v>2</v>
      </c>
      <c r="E46">
        <v>12</v>
      </c>
      <c r="F46">
        <v>90</v>
      </c>
      <c r="G46" t="s">
        <v>1701</v>
      </c>
      <c r="J46" s="108">
        <v>4</v>
      </c>
      <c r="P46" t="s">
        <v>1701</v>
      </c>
    </row>
    <row r="47" spans="1:17" ht="16.5" thickBot="1" x14ac:dyDescent="0.3">
      <c r="A47" s="110">
        <v>4</v>
      </c>
      <c r="B47" s="104" t="s">
        <v>1694</v>
      </c>
      <c r="C47" s="104" t="s">
        <v>38</v>
      </c>
      <c r="D47" s="104">
        <v>3</v>
      </c>
      <c r="E47" s="104" t="s">
        <v>944</v>
      </c>
      <c r="F47">
        <v>60</v>
      </c>
      <c r="G47" s="104" t="s">
        <v>1702</v>
      </c>
      <c r="H47" s="104"/>
      <c r="J47" s="110">
        <v>4</v>
      </c>
      <c r="K47" s="104" t="s">
        <v>1694</v>
      </c>
      <c r="L47" s="104" t="s">
        <v>2482</v>
      </c>
      <c r="M47" s="104">
        <v>3</v>
      </c>
      <c r="N47" s="104">
        <v>10</v>
      </c>
      <c r="O47">
        <v>60</v>
      </c>
      <c r="P47" s="104" t="s">
        <v>1701</v>
      </c>
      <c r="Q47" s="104"/>
    </row>
    <row r="48" spans="1:17" x14ac:dyDescent="0.25">
      <c r="A48" s="107">
        <v>5</v>
      </c>
      <c r="B48" s="98" t="s">
        <v>17</v>
      </c>
      <c r="C48" s="98" t="s">
        <v>1720</v>
      </c>
      <c r="D48" s="98">
        <v>3</v>
      </c>
      <c r="E48" s="98">
        <v>15</v>
      </c>
      <c r="F48" s="98">
        <v>60</v>
      </c>
      <c r="G48" s="98" t="s">
        <v>1701</v>
      </c>
      <c r="H48" s="98" t="s">
        <v>1721</v>
      </c>
      <c r="J48" s="107">
        <v>5</v>
      </c>
      <c r="K48" s="98" t="s">
        <v>17</v>
      </c>
      <c r="L48" s="98" t="s">
        <v>1760</v>
      </c>
      <c r="M48" s="98">
        <v>4</v>
      </c>
      <c r="N48" s="98">
        <v>12</v>
      </c>
      <c r="O48" s="98">
        <v>60</v>
      </c>
      <c r="P48" s="98" t="s">
        <v>1701</v>
      </c>
      <c r="Q48" s="98"/>
    </row>
    <row r="49" spans="1:17" x14ac:dyDescent="0.25">
      <c r="A49" s="108">
        <v>5</v>
      </c>
      <c r="B49" t="s">
        <v>17</v>
      </c>
      <c r="C49" t="s">
        <v>1719</v>
      </c>
      <c r="D49">
        <v>4</v>
      </c>
      <c r="E49" t="s">
        <v>944</v>
      </c>
      <c r="F49">
        <v>60</v>
      </c>
      <c r="G49" t="s">
        <v>1703</v>
      </c>
      <c r="J49" s="108">
        <v>5</v>
      </c>
      <c r="P49" t="s">
        <v>1703</v>
      </c>
    </row>
    <row r="50" spans="1:17" x14ac:dyDescent="0.25">
      <c r="A50" s="108">
        <v>5</v>
      </c>
      <c r="B50" t="s">
        <v>17</v>
      </c>
      <c r="C50" t="s">
        <v>21</v>
      </c>
      <c r="D50">
        <v>3</v>
      </c>
      <c r="E50">
        <v>10</v>
      </c>
      <c r="F50">
        <v>60</v>
      </c>
      <c r="G50" t="s">
        <v>1701</v>
      </c>
      <c r="J50" s="108">
        <v>5</v>
      </c>
      <c r="K50" t="s">
        <v>17</v>
      </c>
      <c r="L50" t="s">
        <v>21</v>
      </c>
      <c r="M50">
        <v>4</v>
      </c>
      <c r="N50">
        <v>10</v>
      </c>
      <c r="O50">
        <v>60</v>
      </c>
      <c r="P50" t="s">
        <v>1701</v>
      </c>
    </row>
    <row r="51" spans="1:17" x14ac:dyDescent="0.25">
      <c r="A51" s="108">
        <v>5</v>
      </c>
      <c r="B51" t="s">
        <v>17</v>
      </c>
      <c r="C51" t="s">
        <v>19</v>
      </c>
      <c r="D51">
        <v>3</v>
      </c>
      <c r="E51">
        <v>10</v>
      </c>
      <c r="F51">
        <v>60</v>
      </c>
      <c r="G51" t="s">
        <v>1701</v>
      </c>
      <c r="J51" s="108">
        <v>5</v>
      </c>
      <c r="K51" t="s">
        <v>17</v>
      </c>
      <c r="L51" t="s">
        <v>20</v>
      </c>
      <c r="M51">
        <v>4</v>
      </c>
      <c r="N51">
        <v>10</v>
      </c>
      <c r="O51">
        <v>60</v>
      </c>
      <c r="P51" t="s">
        <v>1701</v>
      </c>
    </row>
    <row r="52" spans="1:17" x14ac:dyDescent="0.25">
      <c r="A52" s="115">
        <v>5</v>
      </c>
      <c r="B52" t="s">
        <v>9</v>
      </c>
      <c r="C52" t="s">
        <v>12</v>
      </c>
      <c r="D52">
        <v>4</v>
      </c>
      <c r="E52" t="s">
        <v>944</v>
      </c>
      <c r="F52">
        <v>60</v>
      </c>
      <c r="G52" t="s">
        <v>1703</v>
      </c>
      <c r="H52" t="s">
        <v>1728</v>
      </c>
      <c r="J52" s="115">
        <v>5</v>
      </c>
      <c r="K52" t="s">
        <v>9</v>
      </c>
      <c r="L52" t="s">
        <v>1756</v>
      </c>
      <c r="M52">
        <v>4</v>
      </c>
      <c r="N52">
        <v>12</v>
      </c>
      <c r="O52">
        <v>60</v>
      </c>
      <c r="P52" t="s">
        <v>1701</v>
      </c>
    </row>
    <row r="53" spans="1:17" x14ac:dyDescent="0.25">
      <c r="A53" s="115">
        <v>5</v>
      </c>
      <c r="B53" t="s">
        <v>9</v>
      </c>
      <c r="C53" t="s">
        <v>13</v>
      </c>
      <c r="D53">
        <v>4</v>
      </c>
      <c r="E53">
        <v>15</v>
      </c>
      <c r="F53" s="114">
        <v>60</v>
      </c>
      <c r="G53" t="s">
        <v>1701</v>
      </c>
      <c r="J53" s="115">
        <v>5</v>
      </c>
      <c r="K53" t="s">
        <v>9</v>
      </c>
      <c r="L53" t="s">
        <v>1757</v>
      </c>
      <c r="M53">
        <v>4</v>
      </c>
      <c r="N53">
        <v>12</v>
      </c>
      <c r="O53" s="114">
        <v>60</v>
      </c>
      <c r="P53" t="s">
        <v>1701</v>
      </c>
    </row>
    <row r="54" spans="1:17" ht="16.5" thickBot="1" x14ac:dyDescent="0.3">
      <c r="A54" s="110">
        <v>5</v>
      </c>
      <c r="B54" s="104" t="s">
        <v>1712</v>
      </c>
      <c r="C54" s="104" t="s">
        <v>4</v>
      </c>
      <c r="D54" s="104">
        <v>4</v>
      </c>
      <c r="E54" s="104">
        <v>8</v>
      </c>
      <c r="F54" s="104">
        <v>90</v>
      </c>
      <c r="G54" s="104" t="s">
        <v>1701</v>
      </c>
      <c r="H54" s="104"/>
      <c r="J54" s="110">
        <v>5</v>
      </c>
      <c r="K54" s="104"/>
      <c r="L54" s="104"/>
      <c r="M54" s="104"/>
      <c r="N54" s="104"/>
      <c r="O54" s="104"/>
      <c r="P54" s="104" t="s">
        <v>1701</v>
      </c>
      <c r="Q54" s="104"/>
    </row>
    <row r="55" spans="1:17" x14ac:dyDescent="0.25">
      <c r="A55" s="111">
        <v>6</v>
      </c>
      <c r="B55" s="98" t="s">
        <v>1722</v>
      </c>
      <c r="C55" s="98" t="s">
        <v>32</v>
      </c>
      <c r="D55" s="98">
        <v>3</v>
      </c>
      <c r="E55" s="98">
        <v>12</v>
      </c>
      <c r="F55" s="98">
        <v>90</v>
      </c>
      <c r="G55" s="98" t="s">
        <v>1701</v>
      </c>
      <c r="H55" t="s">
        <v>1736</v>
      </c>
      <c r="J55" s="111">
        <v>6</v>
      </c>
      <c r="K55" s="98"/>
      <c r="L55" s="98"/>
      <c r="M55" s="98"/>
      <c r="N55" s="98"/>
      <c r="O55" s="98"/>
      <c r="P55" s="98" t="s">
        <v>1701</v>
      </c>
    </row>
    <row r="56" spans="1:17" x14ac:dyDescent="0.25">
      <c r="A56" s="112">
        <v>6</v>
      </c>
      <c r="B56" t="s">
        <v>1722</v>
      </c>
      <c r="C56" t="s">
        <v>31</v>
      </c>
      <c r="D56">
        <v>3</v>
      </c>
      <c r="E56">
        <v>8</v>
      </c>
      <c r="F56">
        <v>120</v>
      </c>
      <c r="G56" t="s">
        <v>1701</v>
      </c>
      <c r="H56" t="s">
        <v>1736</v>
      </c>
      <c r="J56" s="112">
        <v>6</v>
      </c>
      <c r="P56" t="s">
        <v>1701</v>
      </c>
    </row>
    <row r="57" spans="1:17" x14ac:dyDescent="0.25">
      <c r="A57" s="112">
        <v>6</v>
      </c>
      <c r="B57" t="s">
        <v>1722</v>
      </c>
      <c r="C57" t="s">
        <v>30</v>
      </c>
      <c r="D57">
        <v>3</v>
      </c>
      <c r="E57">
        <v>10</v>
      </c>
      <c r="F57">
        <v>90</v>
      </c>
      <c r="G57" t="s">
        <v>1701</v>
      </c>
      <c r="H57" t="s">
        <v>1736</v>
      </c>
      <c r="J57" s="112">
        <v>6</v>
      </c>
      <c r="P57" t="s">
        <v>1701</v>
      </c>
    </row>
    <row r="58" spans="1:17" x14ac:dyDescent="0.25">
      <c r="A58" s="112">
        <v>6</v>
      </c>
      <c r="B58" t="s">
        <v>1722</v>
      </c>
      <c r="C58" t="s">
        <v>1724</v>
      </c>
      <c r="D58">
        <v>3</v>
      </c>
      <c r="E58">
        <v>25</v>
      </c>
      <c r="F58" s="114">
        <v>60</v>
      </c>
      <c r="G58" t="s">
        <v>1701</v>
      </c>
      <c r="H58" t="s">
        <v>1736</v>
      </c>
      <c r="J58" s="112">
        <v>6</v>
      </c>
      <c r="O58" s="114"/>
      <c r="P58" t="s">
        <v>1701</v>
      </c>
    </row>
    <row r="59" spans="1:17" x14ac:dyDescent="0.25">
      <c r="A59" s="112">
        <v>6</v>
      </c>
      <c r="B59" t="s">
        <v>1722</v>
      </c>
      <c r="C59" t="s">
        <v>1725</v>
      </c>
      <c r="D59">
        <v>3</v>
      </c>
      <c r="E59">
        <v>12</v>
      </c>
      <c r="F59">
        <v>90</v>
      </c>
      <c r="G59" t="s">
        <v>1701</v>
      </c>
      <c r="H59" t="s">
        <v>1736</v>
      </c>
      <c r="J59" s="112">
        <v>6</v>
      </c>
      <c r="P59" t="s">
        <v>1701</v>
      </c>
    </row>
    <row r="60" spans="1:17" x14ac:dyDescent="0.25">
      <c r="A60" s="113">
        <v>6</v>
      </c>
      <c r="B60" t="s">
        <v>1694</v>
      </c>
      <c r="C60" t="s">
        <v>1730</v>
      </c>
      <c r="D60">
        <v>6</v>
      </c>
      <c r="E60">
        <v>12</v>
      </c>
      <c r="F60">
        <v>60</v>
      </c>
      <c r="G60" t="s">
        <v>1701</v>
      </c>
      <c r="H60" t="s">
        <v>1736</v>
      </c>
      <c r="J60" s="113">
        <v>6</v>
      </c>
      <c r="P60" t="s">
        <v>1701</v>
      </c>
    </row>
  </sheetData>
  <mergeCells count="2">
    <mergeCell ref="M15:N15"/>
    <mergeCell ref="D15:E15"/>
  </mergeCells>
  <conditionalFormatting sqref="G18:G65 G67:G73">
    <cfRule type="containsText" dxfId="5" priority="5" operator="containsText" text="B">
      <formula>NOT(ISERROR(SEARCH("B",G18)))</formula>
    </cfRule>
  </conditionalFormatting>
  <conditionalFormatting sqref="G18:G65 G67:G75">
    <cfRule type="containsText" dxfId="4" priority="4" operator="containsText" text="C">
      <formula>NOT(ISERROR(SEARCH("C",G18)))</formula>
    </cfRule>
    <cfRule type="containsText" dxfId="3" priority="6" operator="containsText" text="A">
      <formula>NOT(ISERROR(SEARCH("A",G18)))</formula>
    </cfRule>
  </conditionalFormatting>
  <conditionalFormatting sqref="P18:P60">
    <cfRule type="containsText" dxfId="2" priority="1" operator="containsText" text="C">
      <formula>NOT(ISERROR(SEARCH("C",P18)))</formula>
    </cfRule>
    <cfRule type="containsText" dxfId="1" priority="2" operator="containsText" text="B">
      <formula>NOT(ISERROR(SEARCH("B",P18)))</formula>
    </cfRule>
    <cfRule type="containsText" dxfId="0" priority="3" operator="containsText" text="A">
      <formula>NOT(ISERROR(SEARCH("A",P18)))</formula>
    </cfRule>
  </conditionalFormatting>
  <dataValidations count="1">
    <dataValidation type="list" allowBlank="1" showInputMessage="1" showErrorMessage="1" sqref="G69:G74 G67 G18:G60 P18:P60" xr:uid="{26F30CD5-AE48-3E41-828F-60E5E0B56D90}">
      <formula1>$B$4:$B$6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Seleziona" prompt="Seleziona" xr:uid="{8D4444F3-F21F-BF44-8C9E-C4CAEE06A9B6}">
          <x14:formula1>
            <xm:f>'DB Esercizi'!$B:$B</xm:f>
          </x14:formula1>
          <xm:sqref>C18:C77 L18:L60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CD51-7EAC-BC48-9BD2-513A9C4F0F86}">
  <sheetPr codeName="Foglio7"/>
  <dimension ref="A1:AV640"/>
  <sheetViews>
    <sheetView workbookViewId="0">
      <pane ySplit="2" topLeftCell="A586" activePane="bottomLeft" state="frozen"/>
      <selection pane="bottomLeft" activeCell="A662" sqref="A662"/>
    </sheetView>
  </sheetViews>
  <sheetFormatPr defaultColWidth="0" defaultRowHeight="15.75" x14ac:dyDescent="0.25"/>
  <cols>
    <col min="1" max="1" width="89.5" style="28" customWidth="1"/>
    <col min="2" max="2" width="17.375" style="77" customWidth="1"/>
    <col min="3" max="3" width="19.125" style="29" bestFit="1" customWidth="1"/>
    <col min="4" max="5" width="17.375" style="29" customWidth="1"/>
    <col min="6" max="6" width="21.5" style="29" bestFit="1" customWidth="1"/>
    <col min="7" max="7" width="12.875" style="29" bestFit="1" customWidth="1"/>
    <col min="8" max="48" width="9.125" style="27" hidden="1" customWidth="1"/>
    <col min="49" max="16384" width="9" style="28" hidden="1"/>
  </cols>
  <sheetData>
    <row r="1" spans="1:7" ht="58.5" customHeight="1" x14ac:dyDescent="0.35">
      <c r="A1" s="33" t="s">
        <v>1030</v>
      </c>
      <c r="B1" s="76"/>
      <c r="C1" s="33"/>
      <c r="D1" s="33"/>
      <c r="E1" s="33"/>
      <c r="F1" s="33"/>
      <c r="G1" s="33"/>
    </row>
    <row r="2" spans="1:7" ht="16.5" thickBot="1" x14ac:dyDescent="0.3">
      <c r="A2" s="31" t="s">
        <v>1031</v>
      </c>
      <c r="B2" s="78" t="s">
        <v>1032</v>
      </c>
      <c r="C2" s="78" t="s">
        <v>1033</v>
      </c>
      <c r="D2" s="78" t="s">
        <v>1034</v>
      </c>
      <c r="E2" s="78" t="s">
        <v>1035</v>
      </c>
      <c r="F2" s="78" t="s">
        <v>1036</v>
      </c>
      <c r="G2" s="78" t="s">
        <v>1037</v>
      </c>
    </row>
    <row r="3" spans="1:7" s="27" customFormat="1" ht="17.25" customHeight="1" thickBot="1" x14ac:dyDescent="0.3">
      <c r="A3" s="30" t="s">
        <v>1038</v>
      </c>
      <c r="B3" s="79">
        <v>41</v>
      </c>
      <c r="C3" s="80">
        <v>75</v>
      </c>
      <c r="D3" s="81">
        <v>0.9</v>
      </c>
      <c r="E3" s="82">
        <v>0.6</v>
      </c>
      <c r="F3" s="83">
        <v>8.4</v>
      </c>
      <c r="G3" s="80">
        <v>0</v>
      </c>
    </row>
    <row r="4" spans="1:7" s="27" customFormat="1" ht="17.25" customHeight="1" thickBot="1" x14ac:dyDescent="0.3">
      <c r="A4" s="30" t="s">
        <v>893</v>
      </c>
      <c r="B4" s="79">
        <v>0</v>
      </c>
      <c r="C4" s="80">
        <v>0</v>
      </c>
      <c r="D4" s="81">
        <v>0</v>
      </c>
      <c r="E4" s="82">
        <v>0</v>
      </c>
      <c r="F4" s="83">
        <v>0</v>
      </c>
      <c r="G4" s="80">
        <v>0</v>
      </c>
    </row>
    <row r="5" spans="1:7" s="27" customFormat="1" ht="17.25" customHeight="1" thickBot="1" x14ac:dyDescent="0.3">
      <c r="A5" s="30" t="s">
        <v>156</v>
      </c>
      <c r="B5" s="79">
        <v>624</v>
      </c>
      <c r="C5" s="80"/>
      <c r="D5" s="81">
        <v>28</v>
      </c>
      <c r="E5" s="82">
        <v>49</v>
      </c>
      <c r="F5" s="83">
        <v>5</v>
      </c>
      <c r="G5" s="80">
        <v>0</v>
      </c>
    </row>
    <row r="6" spans="1:7" s="27" customFormat="1" ht="17.25" customHeight="1" thickBot="1" x14ac:dyDescent="0.3">
      <c r="A6" s="30" t="s">
        <v>1039</v>
      </c>
      <c r="B6" s="79">
        <v>29</v>
      </c>
      <c r="C6" s="80">
        <v>87</v>
      </c>
      <c r="D6" s="81">
        <v>3.6</v>
      </c>
      <c r="E6" s="82">
        <v>0.2</v>
      </c>
      <c r="F6" s="83">
        <v>3.3</v>
      </c>
      <c r="G6" s="80">
        <v>0</v>
      </c>
    </row>
    <row r="7" spans="1:7" s="27" customFormat="1" ht="17.25" customHeight="1" thickBot="1" x14ac:dyDescent="0.3">
      <c r="A7" s="30" t="s">
        <v>1040</v>
      </c>
      <c r="B7" s="79">
        <v>24</v>
      </c>
      <c r="C7" s="80">
        <v>52</v>
      </c>
      <c r="D7" s="81">
        <v>3</v>
      </c>
      <c r="E7" s="82">
        <v>0.1</v>
      </c>
      <c r="F7" s="83">
        <v>3</v>
      </c>
      <c r="G7" s="80">
        <v>0</v>
      </c>
    </row>
    <row r="8" spans="1:7" s="27" customFormat="1" ht="17.25" customHeight="1" thickBot="1" x14ac:dyDescent="0.3">
      <c r="A8" s="30" t="s">
        <v>1041</v>
      </c>
      <c r="B8" s="79">
        <v>19</v>
      </c>
      <c r="C8" s="80">
        <v>82</v>
      </c>
      <c r="D8" s="81">
        <v>1.1000000000000001</v>
      </c>
      <c r="E8" s="82">
        <v>0</v>
      </c>
      <c r="F8" s="83">
        <v>4</v>
      </c>
      <c r="G8" s="80">
        <v>0</v>
      </c>
    </row>
    <row r="9" spans="1:7" s="27" customFormat="1" ht="17.25" customHeight="1" thickBot="1" x14ac:dyDescent="0.3">
      <c r="A9" s="30" t="s">
        <v>1042</v>
      </c>
      <c r="B9" s="79">
        <v>39</v>
      </c>
      <c r="C9" s="80">
        <v>100</v>
      </c>
      <c r="D9" s="81">
        <v>3.1</v>
      </c>
      <c r="E9" s="82">
        <v>0.8</v>
      </c>
      <c r="F9" s="83">
        <v>5.0999999999999996</v>
      </c>
      <c r="G9" s="80">
        <v>0</v>
      </c>
    </row>
    <row r="10" spans="1:7" s="27" customFormat="1" ht="17.25" customHeight="1" thickBot="1" x14ac:dyDescent="0.3">
      <c r="A10" s="30" t="s">
        <v>1043</v>
      </c>
      <c r="B10" s="79">
        <v>17</v>
      </c>
      <c r="C10" s="80">
        <v>82</v>
      </c>
      <c r="D10" s="81">
        <v>1.3</v>
      </c>
      <c r="E10" s="82">
        <v>0.1</v>
      </c>
      <c r="F10" s="83">
        <v>2.8</v>
      </c>
      <c r="G10" s="80">
        <v>0</v>
      </c>
    </row>
    <row r="11" spans="1:7" s="27" customFormat="1" ht="17.25" customHeight="1" thickBot="1" x14ac:dyDescent="0.3">
      <c r="A11" s="30" t="s">
        <v>1044</v>
      </c>
      <c r="B11" s="79">
        <v>27</v>
      </c>
      <c r="C11" s="80">
        <v>51</v>
      </c>
      <c r="D11" s="81">
        <v>3</v>
      </c>
      <c r="E11" s="82">
        <v>0.4</v>
      </c>
      <c r="F11" s="83">
        <v>3.1</v>
      </c>
      <c r="G11" s="80">
        <v>0</v>
      </c>
    </row>
    <row r="12" spans="1:7" s="27" customFormat="1" ht="17.25" customHeight="1" thickBot="1" x14ac:dyDescent="0.3">
      <c r="A12" s="30" t="s">
        <v>1045</v>
      </c>
      <c r="B12" s="79">
        <v>22</v>
      </c>
      <c r="C12" s="80">
        <v>60</v>
      </c>
      <c r="D12" s="81">
        <v>2.9</v>
      </c>
      <c r="E12" s="82">
        <v>0.3</v>
      </c>
      <c r="F12" s="83">
        <v>2</v>
      </c>
      <c r="G12" s="80">
        <v>0</v>
      </c>
    </row>
    <row r="13" spans="1:7" s="27" customFormat="1" ht="17.25" customHeight="1" thickBot="1" x14ac:dyDescent="0.3">
      <c r="A13" s="30" t="s">
        <v>1046</v>
      </c>
      <c r="B13" s="79">
        <v>22</v>
      </c>
      <c r="C13" s="80">
        <v>34</v>
      </c>
      <c r="D13" s="81">
        <v>2.7</v>
      </c>
      <c r="E13" s="82">
        <v>0.2</v>
      </c>
      <c r="F13" s="83">
        <v>2.5</v>
      </c>
      <c r="G13" s="80">
        <v>0.5</v>
      </c>
    </row>
    <row r="14" spans="1:7" s="27" customFormat="1" ht="17.25" customHeight="1" thickBot="1" x14ac:dyDescent="0.3">
      <c r="A14" s="30" t="s">
        <v>1047</v>
      </c>
      <c r="B14" s="79">
        <v>10</v>
      </c>
      <c r="C14" s="80">
        <v>70</v>
      </c>
      <c r="D14" s="81">
        <v>0.6</v>
      </c>
      <c r="E14" s="82">
        <v>0.1</v>
      </c>
      <c r="F14" s="83">
        <v>1.7</v>
      </c>
      <c r="G14" s="80">
        <v>0.2</v>
      </c>
    </row>
    <row r="15" spans="1:7" s="27" customFormat="1" ht="17.25" customHeight="1" thickBot="1" x14ac:dyDescent="0.3">
      <c r="A15" s="30" t="s">
        <v>1048</v>
      </c>
      <c r="B15" s="79">
        <v>35</v>
      </c>
      <c r="C15" s="80">
        <v>95</v>
      </c>
      <c r="D15" s="81">
        <v>1.1000000000000001</v>
      </c>
      <c r="E15" s="82">
        <v>0.2</v>
      </c>
      <c r="F15" s="83">
        <v>7.6</v>
      </c>
      <c r="G15" s="80">
        <v>0</v>
      </c>
    </row>
    <row r="16" spans="1:7" s="27" customFormat="1" ht="17.25" customHeight="1" thickBot="1" x14ac:dyDescent="0.3">
      <c r="A16" s="30" t="s">
        <v>1049</v>
      </c>
      <c r="B16" s="79">
        <v>25</v>
      </c>
      <c r="C16" s="80">
        <v>66</v>
      </c>
      <c r="D16" s="81">
        <v>3.2</v>
      </c>
      <c r="E16" s="82">
        <v>0.2</v>
      </c>
      <c r="F16" s="83">
        <v>2.7</v>
      </c>
      <c r="G16" s="80">
        <v>0.3</v>
      </c>
    </row>
    <row r="17" spans="1:7" s="27" customFormat="1" ht="17.25" customHeight="1" thickBot="1" x14ac:dyDescent="0.3">
      <c r="A17" s="30" t="s">
        <v>1050</v>
      </c>
      <c r="B17" s="79">
        <v>37</v>
      </c>
      <c r="C17" s="80">
        <v>76</v>
      </c>
      <c r="D17" s="81">
        <v>4.2</v>
      </c>
      <c r="E17" s="82">
        <v>0.5</v>
      </c>
      <c r="F17" s="83">
        <v>4.2</v>
      </c>
      <c r="G17" s="80">
        <v>0.8</v>
      </c>
    </row>
    <row r="18" spans="1:7" s="27" customFormat="1" ht="17.25" customHeight="1" thickBot="1" x14ac:dyDescent="0.3">
      <c r="A18" s="30" t="s">
        <v>1051</v>
      </c>
      <c r="B18" s="79">
        <v>24</v>
      </c>
      <c r="C18" s="80">
        <v>72</v>
      </c>
      <c r="D18" s="81">
        <v>3.4</v>
      </c>
      <c r="E18" s="82">
        <v>0.3</v>
      </c>
      <c r="F18" s="83">
        <v>2</v>
      </c>
      <c r="G18" s="80">
        <v>0</v>
      </c>
    </row>
    <row r="19" spans="1:7" s="27" customFormat="1" ht="17.25" customHeight="1" thickBot="1" x14ac:dyDescent="0.3">
      <c r="A19" s="30" t="s">
        <v>1052</v>
      </c>
      <c r="B19" s="79">
        <v>20</v>
      </c>
      <c r="C19" s="80">
        <v>94</v>
      </c>
      <c r="D19" s="81">
        <v>1.9</v>
      </c>
      <c r="E19" s="82">
        <v>0.2</v>
      </c>
      <c r="F19" s="83">
        <v>2.7</v>
      </c>
      <c r="G19" s="80">
        <v>0</v>
      </c>
    </row>
    <row r="20" spans="1:7" s="27" customFormat="1" ht="17.25" customHeight="1" thickBot="1" x14ac:dyDescent="0.3">
      <c r="A20" s="30" t="s">
        <v>1053</v>
      </c>
      <c r="B20" s="79">
        <v>19</v>
      </c>
      <c r="C20" s="80">
        <v>93</v>
      </c>
      <c r="D20" s="81">
        <v>2.1</v>
      </c>
      <c r="E20" s="82">
        <v>0.1</v>
      </c>
      <c r="F20" s="83">
        <v>2.5</v>
      </c>
      <c r="G20" s="80">
        <v>0</v>
      </c>
    </row>
    <row r="21" spans="1:7" s="27" customFormat="1" ht="17.25" customHeight="1" thickBot="1" x14ac:dyDescent="0.3">
      <c r="A21" s="30" t="s">
        <v>1054</v>
      </c>
      <c r="B21" s="79">
        <v>14</v>
      </c>
      <c r="C21" s="80">
        <v>77</v>
      </c>
      <c r="D21" s="81">
        <v>0.7</v>
      </c>
      <c r="E21" s="82">
        <v>0.5</v>
      </c>
      <c r="F21" s="83">
        <v>1.8</v>
      </c>
      <c r="G21" s="80">
        <v>0</v>
      </c>
    </row>
    <row r="22" spans="1:7" s="27" customFormat="1" ht="17.25" customHeight="1" thickBot="1" x14ac:dyDescent="0.3">
      <c r="A22" s="30" t="s">
        <v>1055</v>
      </c>
      <c r="B22" s="79">
        <v>12</v>
      </c>
      <c r="C22" s="80">
        <v>89</v>
      </c>
      <c r="D22" s="81">
        <v>1.2</v>
      </c>
      <c r="E22" s="82">
        <v>0.1</v>
      </c>
      <c r="F22" s="83">
        <v>1.7</v>
      </c>
      <c r="G22" s="80">
        <v>0</v>
      </c>
    </row>
    <row r="23" spans="1:7" s="27" customFormat="1" ht="17.25" customHeight="1" thickBot="1" x14ac:dyDescent="0.3">
      <c r="A23" s="30" t="s">
        <v>1056</v>
      </c>
      <c r="B23" s="79">
        <v>10</v>
      </c>
      <c r="C23" s="80">
        <v>80</v>
      </c>
      <c r="D23" s="81">
        <v>1.4</v>
      </c>
      <c r="E23" s="82">
        <v>0.2</v>
      </c>
      <c r="F23" s="83">
        <v>0.7</v>
      </c>
      <c r="G23" s="80">
        <v>0</v>
      </c>
    </row>
    <row r="24" spans="1:7" s="27" customFormat="1" ht="17.25" customHeight="1" thickBot="1" x14ac:dyDescent="0.3">
      <c r="A24" s="30" t="s">
        <v>1057</v>
      </c>
      <c r="B24" s="79">
        <v>18</v>
      </c>
      <c r="C24" s="80">
        <v>100</v>
      </c>
      <c r="D24" s="81">
        <v>0.7</v>
      </c>
      <c r="E24" s="82">
        <v>0.3</v>
      </c>
      <c r="F24" s="83">
        <v>3.2</v>
      </c>
      <c r="G24" s="80">
        <v>0</v>
      </c>
    </row>
    <row r="25" spans="1:7" s="27" customFormat="1" ht="17.25" customHeight="1" thickBot="1" x14ac:dyDescent="0.3">
      <c r="A25" s="30" t="s">
        <v>1058</v>
      </c>
      <c r="B25" s="79">
        <v>26</v>
      </c>
      <c r="C25" s="80">
        <v>83</v>
      </c>
      <c r="D25" s="81">
        <v>1</v>
      </c>
      <c r="E25" s="82">
        <v>0.1</v>
      </c>
      <c r="F25" s="83">
        <v>5.7</v>
      </c>
      <c r="G25" s="80">
        <v>0</v>
      </c>
    </row>
    <row r="26" spans="1:7" s="27" customFormat="1" ht="17.25" customHeight="1" thickBot="1" x14ac:dyDescent="0.3">
      <c r="A26" s="30" t="s">
        <v>1059</v>
      </c>
      <c r="B26" s="79">
        <v>38</v>
      </c>
      <c r="C26" s="80">
        <v>93</v>
      </c>
      <c r="D26" s="81">
        <v>1.3</v>
      </c>
      <c r="E26" s="82">
        <v>0.1</v>
      </c>
      <c r="F26" s="83">
        <v>8.5</v>
      </c>
      <c r="G26" s="80">
        <v>0</v>
      </c>
    </row>
    <row r="27" spans="1:7" s="27" customFormat="1" ht="17.25" customHeight="1" thickBot="1" x14ac:dyDescent="0.3">
      <c r="A27" s="30" t="s">
        <v>1060</v>
      </c>
      <c r="B27" s="79">
        <v>18</v>
      </c>
      <c r="C27" s="80">
        <v>95</v>
      </c>
      <c r="D27" s="81">
        <v>2.1</v>
      </c>
      <c r="E27" s="82">
        <v>0.1</v>
      </c>
      <c r="F27" s="83">
        <v>2.4</v>
      </c>
      <c r="G27" s="80">
        <v>0</v>
      </c>
    </row>
    <row r="28" spans="1:7" s="27" customFormat="1" ht="17.25" customHeight="1" thickBot="1" x14ac:dyDescent="0.3">
      <c r="A28" s="30" t="s">
        <v>1061</v>
      </c>
      <c r="B28" s="79">
        <v>9</v>
      </c>
      <c r="C28" s="80">
        <v>59</v>
      </c>
      <c r="D28" s="81">
        <v>1.2</v>
      </c>
      <c r="E28" s="82">
        <v>0</v>
      </c>
      <c r="F28" s="83">
        <v>1</v>
      </c>
      <c r="G28" s="80">
        <v>0</v>
      </c>
    </row>
    <row r="29" spans="1:7" s="27" customFormat="1" ht="17.25" customHeight="1" thickBot="1" x14ac:dyDescent="0.3">
      <c r="A29" s="30" t="s">
        <v>1062</v>
      </c>
      <c r="B29" s="79">
        <v>12</v>
      </c>
      <c r="C29" s="80">
        <v>79</v>
      </c>
      <c r="D29" s="81">
        <v>1.7</v>
      </c>
      <c r="E29" s="82">
        <v>0.4</v>
      </c>
      <c r="F29" s="83">
        <v>0.5</v>
      </c>
      <c r="G29" s="80">
        <v>0</v>
      </c>
    </row>
    <row r="30" spans="1:7" s="27" customFormat="1" ht="17.25" customHeight="1" thickBot="1" x14ac:dyDescent="0.3">
      <c r="A30" s="30" t="s">
        <v>1063</v>
      </c>
      <c r="B30" s="79">
        <v>22</v>
      </c>
      <c r="C30" s="80">
        <v>63</v>
      </c>
      <c r="D30" s="81">
        <v>2.6</v>
      </c>
      <c r="E30" s="82">
        <v>0.1</v>
      </c>
      <c r="F30" s="83">
        <v>2.8</v>
      </c>
      <c r="G30" s="80">
        <v>0</v>
      </c>
    </row>
    <row r="31" spans="1:7" s="27" customFormat="1" ht="17.25" customHeight="1" thickBot="1" x14ac:dyDescent="0.3">
      <c r="A31" s="30" t="s">
        <v>1064</v>
      </c>
      <c r="B31" s="79">
        <v>20</v>
      </c>
      <c r="C31" s="80">
        <v>95</v>
      </c>
      <c r="D31" s="81">
        <v>3.7</v>
      </c>
      <c r="E31" s="82">
        <v>0.2</v>
      </c>
      <c r="F31" s="83">
        <v>0.8</v>
      </c>
      <c r="G31" s="80">
        <v>0</v>
      </c>
    </row>
    <row r="32" spans="1:7" s="27" customFormat="1" ht="17.25" customHeight="1" thickBot="1" x14ac:dyDescent="0.3">
      <c r="A32" s="30" t="s">
        <v>1065</v>
      </c>
      <c r="B32" s="79">
        <v>11</v>
      </c>
      <c r="C32" s="80">
        <v>87</v>
      </c>
      <c r="D32" s="81">
        <v>2</v>
      </c>
      <c r="E32" s="82">
        <v>0.3</v>
      </c>
      <c r="F32" s="83">
        <v>0</v>
      </c>
      <c r="G32" s="80">
        <v>0</v>
      </c>
    </row>
    <row r="33" spans="1:7" s="27" customFormat="1" ht="17.25" customHeight="1" thickBot="1" x14ac:dyDescent="0.3">
      <c r="A33" s="30" t="s">
        <v>1066</v>
      </c>
      <c r="B33" s="79">
        <v>28</v>
      </c>
      <c r="C33" s="80">
        <v>98</v>
      </c>
      <c r="D33" s="81">
        <v>2.2000000000000002</v>
      </c>
      <c r="E33" s="82">
        <v>0.3</v>
      </c>
      <c r="F33" s="83">
        <v>4.5</v>
      </c>
      <c r="G33" s="80">
        <v>0</v>
      </c>
    </row>
    <row r="34" spans="1:7" s="27" customFormat="1" ht="17.25" customHeight="1" thickBot="1" x14ac:dyDescent="0.3">
      <c r="A34" s="30" t="s">
        <v>1067</v>
      </c>
      <c r="B34" s="79">
        <v>22</v>
      </c>
      <c r="C34" s="80">
        <v>92</v>
      </c>
      <c r="D34" s="81">
        <v>3.9</v>
      </c>
      <c r="E34" s="82">
        <v>0.7</v>
      </c>
      <c r="F34" s="83">
        <v>0</v>
      </c>
      <c r="G34" s="80">
        <v>0</v>
      </c>
    </row>
    <row r="35" spans="1:7" s="27" customFormat="1" ht="17.25" customHeight="1" thickBot="1" x14ac:dyDescent="0.3">
      <c r="A35" s="30" t="s">
        <v>1068</v>
      </c>
      <c r="B35" s="79">
        <v>49</v>
      </c>
      <c r="C35" s="80">
        <v>98</v>
      </c>
      <c r="D35" s="81">
        <v>6.2</v>
      </c>
      <c r="E35" s="82">
        <v>1.4</v>
      </c>
      <c r="F35" s="83">
        <v>3</v>
      </c>
      <c r="G35" s="80">
        <v>0</v>
      </c>
    </row>
    <row r="36" spans="1:7" s="27" customFormat="1" ht="17.25" customHeight="1" thickBot="1" x14ac:dyDescent="0.3">
      <c r="A36" s="30" t="s">
        <v>1069</v>
      </c>
      <c r="B36" s="79">
        <v>16</v>
      </c>
      <c r="C36" s="80">
        <v>69</v>
      </c>
      <c r="D36" s="81">
        <v>0.9</v>
      </c>
      <c r="E36" s="82">
        <v>0.3</v>
      </c>
      <c r="F36" s="83">
        <v>2.7</v>
      </c>
      <c r="G36" s="80">
        <v>0</v>
      </c>
    </row>
    <row r="37" spans="1:7" s="27" customFormat="1" ht="17.25" customHeight="1" thickBot="1" x14ac:dyDescent="0.3">
      <c r="A37" s="30" t="s">
        <v>1070</v>
      </c>
      <c r="B37" s="79">
        <v>19</v>
      </c>
      <c r="C37" s="80">
        <v>80</v>
      </c>
      <c r="D37" s="81">
        <v>1.8</v>
      </c>
      <c r="E37" s="82">
        <v>0.4</v>
      </c>
      <c r="F37" s="83">
        <v>2.2000000000000002</v>
      </c>
      <c r="G37" s="80">
        <v>0</v>
      </c>
    </row>
    <row r="38" spans="1:7" s="27" customFormat="1" ht="17.25" customHeight="1" thickBot="1" x14ac:dyDescent="0.3">
      <c r="A38" s="30" t="s">
        <v>1071</v>
      </c>
      <c r="B38" s="79">
        <v>19</v>
      </c>
      <c r="C38" s="80">
        <v>92</v>
      </c>
      <c r="D38" s="81">
        <v>1.5</v>
      </c>
      <c r="E38" s="82">
        <v>0.2</v>
      </c>
      <c r="F38" s="83">
        <v>3</v>
      </c>
      <c r="G38" s="80">
        <v>0</v>
      </c>
    </row>
    <row r="39" spans="1:7" s="27" customFormat="1" ht="17.25" customHeight="1" thickBot="1" x14ac:dyDescent="0.3">
      <c r="A39" s="30" t="s">
        <v>1072</v>
      </c>
      <c r="B39" s="79">
        <v>14</v>
      </c>
      <c r="C39" s="80">
        <v>83</v>
      </c>
      <c r="D39" s="81">
        <v>1.1000000000000001</v>
      </c>
      <c r="E39" s="82">
        <v>0.1</v>
      </c>
      <c r="F39" s="83">
        <v>2.2000000000000002</v>
      </c>
      <c r="G39" s="80">
        <v>0</v>
      </c>
    </row>
    <row r="40" spans="1:7" s="27" customFormat="1" ht="17.25" customHeight="1" thickBot="1" x14ac:dyDescent="0.3">
      <c r="A40" s="30" t="s">
        <v>1073</v>
      </c>
      <c r="B40" s="79">
        <v>18</v>
      </c>
      <c r="C40" s="80">
        <v>92</v>
      </c>
      <c r="D40" s="81">
        <v>1.1000000000000001</v>
      </c>
      <c r="E40" s="82">
        <v>0.4</v>
      </c>
      <c r="F40" s="83">
        <v>2.6</v>
      </c>
      <c r="G40" s="80">
        <v>0</v>
      </c>
    </row>
    <row r="41" spans="1:7" s="27" customFormat="1" ht="17.25" customHeight="1" thickBot="1" x14ac:dyDescent="0.3">
      <c r="A41" s="30" t="s">
        <v>1074</v>
      </c>
      <c r="B41" s="79">
        <v>85</v>
      </c>
      <c r="C41" s="80">
        <v>83</v>
      </c>
      <c r="D41" s="81">
        <v>2.1</v>
      </c>
      <c r="E41" s="82">
        <v>1</v>
      </c>
      <c r="F41" s="83">
        <v>17.899999999999999</v>
      </c>
      <c r="G41" s="80">
        <v>15.9</v>
      </c>
    </row>
    <row r="42" spans="1:7" s="27" customFormat="1" ht="17.25" customHeight="1" thickBot="1" x14ac:dyDescent="0.3">
      <c r="A42" s="30" t="s">
        <v>1075</v>
      </c>
      <c r="B42" s="79">
        <v>148</v>
      </c>
      <c r="C42" s="80">
        <v>100</v>
      </c>
      <c r="D42" s="81">
        <v>2.9</v>
      </c>
      <c r="E42" s="82">
        <v>4.5</v>
      </c>
      <c r="F42" s="83">
        <v>25.7</v>
      </c>
      <c r="G42" s="80">
        <v>22.8</v>
      </c>
    </row>
    <row r="43" spans="1:7" s="27" customFormat="1" ht="17.25" customHeight="1" thickBot="1" x14ac:dyDescent="0.3">
      <c r="A43" s="30" t="s">
        <v>1076</v>
      </c>
      <c r="B43" s="79">
        <v>71</v>
      </c>
      <c r="C43" s="80">
        <v>100</v>
      </c>
      <c r="D43" s="81">
        <v>1.8</v>
      </c>
      <c r="E43" s="82">
        <v>0.1</v>
      </c>
      <c r="F43" s="83">
        <v>16.899999999999999</v>
      </c>
      <c r="G43" s="80">
        <v>15</v>
      </c>
    </row>
    <row r="44" spans="1:7" s="27" customFormat="1" ht="17.25" customHeight="1" thickBot="1" x14ac:dyDescent="0.3">
      <c r="A44" s="30" t="s">
        <v>1077</v>
      </c>
      <c r="B44" s="79">
        <v>188</v>
      </c>
      <c r="C44" s="80">
        <v>100</v>
      </c>
      <c r="D44" s="81">
        <v>3.9</v>
      </c>
      <c r="E44" s="82">
        <v>6.7</v>
      </c>
      <c r="F44" s="83">
        <v>29.9</v>
      </c>
      <c r="G44" s="80">
        <v>26.6</v>
      </c>
    </row>
    <row r="45" spans="1:7" s="27" customFormat="1" ht="17.25" customHeight="1" thickBot="1" x14ac:dyDescent="0.3">
      <c r="A45" s="30" t="s">
        <v>1078</v>
      </c>
      <c r="B45" s="79">
        <v>70</v>
      </c>
      <c r="C45" s="80">
        <v>96</v>
      </c>
      <c r="D45" s="81">
        <v>2</v>
      </c>
      <c r="E45" s="82">
        <v>0.3</v>
      </c>
      <c r="F45" s="83">
        <v>15.7</v>
      </c>
      <c r="G45" s="80">
        <v>14.1</v>
      </c>
    </row>
    <row r="46" spans="1:7" s="27" customFormat="1" ht="17.25" customHeight="1" thickBot="1" x14ac:dyDescent="0.3">
      <c r="A46" s="30" t="s">
        <v>1079</v>
      </c>
      <c r="B46" s="79">
        <v>26</v>
      </c>
      <c r="C46" s="80">
        <v>89</v>
      </c>
      <c r="D46" s="81">
        <v>1.8</v>
      </c>
      <c r="E46" s="82">
        <v>0.5</v>
      </c>
      <c r="F46" s="83">
        <v>3.8</v>
      </c>
      <c r="G46" s="80">
        <v>2.1</v>
      </c>
    </row>
    <row r="47" spans="1:7" s="27" customFormat="1" ht="17.25" customHeight="1" thickBot="1" x14ac:dyDescent="0.3">
      <c r="A47" s="30" t="s">
        <v>1080</v>
      </c>
      <c r="B47" s="79">
        <v>31</v>
      </c>
      <c r="C47" s="80">
        <v>81</v>
      </c>
      <c r="D47" s="81">
        <v>0.9</v>
      </c>
      <c r="E47" s="82">
        <v>0.3</v>
      </c>
      <c r="F47" s="83">
        <v>6.7</v>
      </c>
      <c r="G47" s="80">
        <v>0</v>
      </c>
    </row>
    <row r="48" spans="1:7" s="27" customFormat="1" ht="17.25" customHeight="1" thickBot="1" x14ac:dyDescent="0.3">
      <c r="A48" s="30" t="s">
        <v>1081</v>
      </c>
      <c r="B48" s="79">
        <v>27</v>
      </c>
      <c r="C48" s="80">
        <v>81</v>
      </c>
      <c r="D48" s="81">
        <v>0.7</v>
      </c>
      <c r="E48" s="82">
        <v>0.2</v>
      </c>
      <c r="F48" s="83">
        <v>6</v>
      </c>
      <c r="G48" s="80">
        <v>0</v>
      </c>
    </row>
    <row r="49" spans="1:7" s="27" customFormat="1" ht="17.25" customHeight="1" thickBot="1" x14ac:dyDescent="0.3">
      <c r="A49" s="30" t="s">
        <v>1082</v>
      </c>
      <c r="B49" s="79">
        <v>96</v>
      </c>
      <c r="C49" s="80">
        <v>100</v>
      </c>
      <c r="D49" s="81">
        <v>3.9</v>
      </c>
      <c r="E49" s="82">
        <v>0.4</v>
      </c>
      <c r="F49" s="83">
        <v>20.399999999999999</v>
      </c>
      <c r="G49" s="80">
        <v>0</v>
      </c>
    </row>
    <row r="50" spans="1:7" s="27" customFormat="1" ht="17.25" customHeight="1" thickBot="1" x14ac:dyDescent="0.3">
      <c r="A50" s="30" t="s">
        <v>1083</v>
      </c>
      <c r="B50" s="79">
        <v>17</v>
      </c>
      <c r="C50" s="80">
        <v>100</v>
      </c>
      <c r="D50" s="81">
        <v>1.2</v>
      </c>
      <c r="E50" s="82">
        <v>0.2</v>
      </c>
      <c r="F50" s="83">
        <v>2.8</v>
      </c>
      <c r="G50" s="80">
        <v>0</v>
      </c>
    </row>
    <row r="51" spans="1:7" s="27" customFormat="1" ht="17.25" customHeight="1" thickBot="1" x14ac:dyDescent="0.3">
      <c r="A51" s="30" t="s">
        <v>1084</v>
      </c>
      <c r="B51" s="79">
        <v>19</v>
      </c>
      <c r="C51" s="80">
        <v>100</v>
      </c>
      <c r="D51" s="81">
        <v>1</v>
      </c>
      <c r="E51" s="82">
        <v>0.2</v>
      </c>
      <c r="F51" s="83">
        <v>3.5</v>
      </c>
      <c r="G51" s="80">
        <v>0</v>
      </c>
    </row>
    <row r="52" spans="1:7" s="27" customFormat="1" ht="17.25" customHeight="1" thickBot="1" x14ac:dyDescent="0.3">
      <c r="A52" s="30" t="s">
        <v>1085</v>
      </c>
      <c r="B52" s="79">
        <v>11</v>
      </c>
      <c r="C52" s="80">
        <v>100</v>
      </c>
      <c r="D52" s="81">
        <v>0</v>
      </c>
      <c r="E52" s="82">
        <v>0</v>
      </c>
      <c r="F52" s="83">
        <v>3</v>
      </c>
      <c r="G52" s="80">
        <v>0</v>
      </c>
    </row>
    <row r="53" spans="1:7" s="27" customFormat="1" ht="17.25" customHeight="1" thickBot="1" x14ac:dyDescent="0.3">
      <c r="A53" s="30" t="s">
        <v>1086</v>
      </c>
      <c r="B53" s="79">
        <v>21</v>
      </c>
      <c r="C53" s="80">
        <v>100</v>
      </c>
      <c r="D53" s="81">
        <v>1.2</v>
      </c>
      <c r="E53" s="82">
        <v>0.5</v>
      </c>
      <c r="F53" s="83">
        <v>3</v>
      </c>
      <c r="G53" s="80">
        <v>0</v>
      </c>
    </row>
    <row r="54" spans="1:7" s="27" customFormat="1" ht="17.25" customHeight="1" thickBot="1" x14ac:dyDescent="0.3">
      <c r="A54" s="30" t="s">
        <v>1087</v>
      </c>
      <c r="B54" s="79">
        <v>17</v>
      </c>
      <c r="C54" s="80">
        <v>100</v>
      </c>
      <c r="D54" s="81">
        <v>1.1000000000000001</v>
      </c>
      <c r="E54" s="82">
        <v>0.2</v>
      </c>
      <c r="F54" s="83">
        <v>3</v>
      </c>
      <c r="G54" s="80">
        <v>0</v>
      </c>
    </row>
    <row r="55" spans="1:7" s="27" customFormat="1" ht="17.25" customHeight="1" thickBot="1" x14ac:dyDescent="0.3">
      <c r="A55" s="30" t="s">
        <v>1088</v>
      </c>
      <c r="B55" s="79">
        <v>14</v>
      </c>
      <c r="C55" s="80">
        <v>100</v>
      </c>
      <c r="D55" s="81">
        <v>0.8</v>
      </c>
      <c r="E55" s="82">
        <v>0</v>
      </c>
      <c r="F55" s="83">
        <v>3</v>
      </c>
      <c r="G55" s="80">
        <v>0</v>
      </c>
    </row>
    <row r="56" spans="1:7" s="27" customFormat="1" ht="17.25" customHeight="1" thickBot="1" x14ac:dyDescent="0.3">
      <c r="A56" s="30" t="s">
        <v>1089</v>
      </c>
      <c r="B56" s="79">
        <v>29</v>
      </c>
      <c r="C56" s="80">
        <v>77</v>
      </c>
      <c r="D56" s="81">
        <v>2.1</v>
      </c>
      <c r="E56" s="82">
        <v>0.1</v>
      </c>
      <c r="F56" s="83">
        <v>5.2</v>
      </c>
      <c r="G56" s="80">
        <v>0</v>
      </c>
    </row>
    <row r="57" spans="1:7" s="27" customFormat="1" ht="17.25" customHeight="1" thickBot="1" x14ac:dyDescent="0.3">
      <c r="A57" s="30" t="s">
        <v>1090</v>
      </c>
      <c r="B57" s="79">
        <v>20</v>
      </c>
      <c r="C57" s="80">
        <v>80</v>
      </c>
      <c r="D57" s="81">
        <v>3.7</v>
      </c>
      <c r="E57" s="82">
        <v>0.6</v>
      </c>
      <c r="F57" s="83">
        <v>0</v>
      </c>
      <c r="G57" s="80">
        <v>0</v>
      </c>
    </row>
    <row r="58" spans="1:7" s="27" customFormat="1" ht="17.25" customHeight="1" thickBot="1" x14ac:dyDescent="0.3">
      <c r="A58" s="30" t="s">
        <v>1091</v>
      </c>
      <c r="B58" s="79">
        <v>13</v>
      </c>
      <c r="C58" s="80">
        <v>72</v>
      </c>
      <c r="D58" s="81">
        <v>1.4</v>
      </c>
      <c r="E58" s="82">
        <v>0.1</v>
      </c>
      <c r="F58" s="83">
        <v>1.6</v>
      </c>
      <c r="G58" s="80">
        <v>0</v>
      </c>
    </row>
    <row r="59" spans="1:7" s="27" customFormat="1" ht="17.25" customHeight="1" thickBot="1" x14ac:dyDescent="0.3">
      <c r="A59" s="30" t="s">
        <v>1092</v>
      </c>
      <c r="B59" s="79">
        <v>14</v>
      </c>
      <c r="C59" s="80">
        <v>95</v>
      </c>
      <c r="D59" s="81">
        <v>1.9</v>
      </c>
      <c r="E59" s="82">
        <v>0.5</v>
      </c>
      <c r="F59" s="83">
        <v>0.5</v>
      </c>
      <c r="G59" s="80">
        <v>0</v>
      </c>
    </row>
    <row r="60" spans="1:7" s="27" customFormat="1" ht="17.25" customHeight="1" thickBot="1" x14ac:dyDescent="0.3">
      <c r="A60" s="30" t="s">
        <v>1093</v>
      </c>
      <c r="B60" s="79">
        <v>19</v>
      </c>
      <c r="C60" s="80">
        <v>100</v>
      </c>
      <c r="D60" s="81">
        <v>1.1000000000000001</v>
      </c>
      <c r="E60" s="82">
        <v>0.2</v>
      </c>
      <c r="F60" s="83">
        <v>3.5</v>
      </c>
      <c r="G60" s="80">
        <v>0</v>
      </c>
    </row>
    <row r="61" spans="1:7" s="27" customFormat="1" ht="17.25" customHeight="1" thickBot="1" x14ac:dyDescent="0.3">
      <c r="A61" s="30" t="s">
        <v>1094</v>
      </c>
      <c r="B61" s="79">
        <v>18</v>
      </c>
      <c r="C61" s="80">
        <v>69</v>
      </c>
      <c r="D61" s="81">
        <v>1</v>
      </c>
      <c r="E61" s="82">
        <v>0</v>
      </c>
      <c r="F61" s="83">
        <v>3.8</v>
      </c>
      <c r="G61" s="80">
        <v>0</v>
      </c>
    </row>
    <row r="62" spans="1:7" s="27" customFormat="1" ht="17.25" customHeight="1" thickBot="1" x14ac:dyDescent="0.3">
      <c r="A62" s="30" t="s">
        <v>1095</v>
      </c>
      <c r="B62" s="79">
        <v>11</v>
      </c>
      <c r="C62" s="80">
        <v>99</v>
      </c>
      <c r="D62" s="81">
        <v>0.8</v>
      </c>
      <c r="E62" s="82">
        <v>0.1</v>
      </c>
      <c r="F62" s="83">
        <v>1.8</v>
      </c>
      <c r="G62" s="80">
        <v>0</v>
      </c>
    </row>
    <row r="63" spans="1:7" s="27" customFormat="1" ht="17.25" customHeight="1" thickBot="1" x14ac:dyDescent="0.3">
      <c r="A63" s="30" t="s">
        <v>1096</v>
      </c>
      <c r="B63" s="79">
        <v>28</v>
      </c>
      <c r="C63" s="80">
        <v>100</v>
      </c>
      <c r="D63" s="81">
        <v>2.6</v>
      </c>
      <c r="E63" s="82">
        <v>0.3</v>
      </c>
      <c r="F63" s="83">
        <v>3.9</v>
      </c>
      <c r="G63" s="80">
        <v>0</v>
      </c>
    </row>
    <row r="64" spans="1:7" s="27" customFormat="1" ht="17.25" customHeight="1" thickBot="1" x14ac:dyDescent="0.3">
      <c r="A64" s="30" t="s">
        <v>1097</v>
      </c>
      <c r="B64" s="79">
        <v>15</v>
      </c>
      <c r="C64" s="80">
        <v>60</v>
      </c>
      <c r="D64" s="81">
        <v>1.6</v>
      </c>
      <c r="E64" s="82">
        <v>0.2</v>
      </c>
      <c r="F64" s="83">
        <v>1.7</v>
      </c>
      <c r="G64" s="80">
        <v>0</v>
      </c>
    </row>
    <row r="65" spans="1:7" s="27" customFormat="1" ht="17.25" customHeight="1" thickBot="1" x14ac:dyDescent="0.3">
      <c r="A65" s="30" t="s">
        <v>1098</v>
      </c>
      <c r="B65" s="79">
        <v>65</v>
      </c>
      <c r="C65" s="80">
        <v>95</v>
      </c>
      <c r="D65" s="81">
        <v>1.4</v>
      </c>
      <c r="E65" s="82">
        <v>0.4</v>
      </c>
      <c r="F65" s="83">
        <v>15</v>
      </c>
      <c r="G65" s="80">
        <v>0</v>
      </c>
    </row>
    <row r="66" spans="1:7" s="27" customFormat="1" ht="17.25" customHeight="1" thickBot="1" x14ac:dyDescent="0.3">
      <c r="A66" s="30" t="s">
        <v>1099</v>
      </c>
      <c r="B66" s="79">
        <v>20</v>
      </c>
      <c r="C66" s="80">
        <v>80</v>
      </c>
      <c r="D66" s="81">
        <v>2.2999999999999998</v>
      </c>
      <c r="E66" s="82">
        <v>0.2</v>
      </c>
      <c r="F66" s="83">
        <v>2.4</v>
      </c>
      <c r="G66" s="80">
        <v>0.2</v>
      </c>
    </row>
    <row r="67" spans="1:7" s="27" customFormat="1" ht="17.25" customHeight="1" thickBot="1" x14ac:dyDescent="0.3">
      <c r="A67" s="30" t="s">
        <v>1100</v>
      </c>
      <c r="B67" s="79">
        <v>23</v>
      </c>
      <c r="C67" s="80">
        <v>72</v>
      </c>
      <c r="D67" s="81">
        <v>1.9</v>
      </c>
      <c r="E67" s="82">
        <v>0.1</v>
      </c>
      <c r="F67" s="83">
        <v>3.8</v>
      </c>
      <c r="G67" s="80">
        <v>0</v>
      </c>
    </row>
    <row r="68" spans="1:7" s="27" customFormat="1" ht="17.25" customHeight="1" thickBot="1" x14ac:dyDescent="0.3">
      <c r="A68" s="30" t="s">
        <v>1101</v>
      </c>
      <c r="B68" s="79">
        <v>31</v>
      </c>
      <c r="C68" s="80">
        <v>83</v>
      </c>
      <c r="D68" s="81">
        <v>3.4</v>
      </c>
      <c r="E68" s="82">
        <v>0.7</v>
      </c>
      <c r="F68" s="83">
        <v>2.9</v>
      </c>
      <c r="G68" s="80">
        <v>2.2999999999999998</v>
      </c>
    </row>
    <row r="69" spans="1:7" s="27" customFormat="1" ht="17.25" customHeight="1" thickBot="1" x14ac:dyDescent="0.3">
      <c r="A69" s="30" t="s">
        <v>1102</v>
      </c>
      <c r="B69" s="79">
        <v>36</v>
      </c>
      <c r="C69" s="80">
        <v>100</v>
      </c>
      <c r="D69" s="81">
        <v>3.1</v>
      </c>
      <c r="E69" s="82">
        <v>1.1000000000000001</v>
      </c>
      <c r="F69" s="83">
        <v>3.7</v>
      </c>
      <c r="G69" s="80">
        <v>0</v>
      </c>
    </row>
    <row r="70" spans="1:7" s="27" customFormat="1" ht="17.25" customHeight="1" thickBot="1" x14ac:dyDescent="0.3">
      <c r="A70" s="30" t="s">
        <v>1103</v>
      </c>
      <c r="B70" s="79">
        <v>31</v>
      </c>
      <c r="C70" s="80">
        <v>79</v>
      </c>
      <c r="D70" s="81">
        <v>6</v>
      </c>
      <c r="E70" s="82">
        <v>0.5</v>
      </c>
      <c r="F70" s="83">
        <v>0.7</v>
      </c>
      <c r="G70" s="80">
        <v>0</v>
      </c>
    </row>
    <row r="71" spans="1:7" s="27" customFormat="1" ht="17.25" customHeight="1" thickBot="1" x14ac:dyDescent="0.3">
      <c r="A71" s="30" t="s">
        <v>1104</v>
      </c>
      <c r="B71" s="79">
        <v>85</v>
      </c>
      <c r="C71" s="80">
        <v>83</v>
      </c>
      <c r="D71" s="81">
        <v>2.2999999999999998</v>
      </c>
      <c r="E71" s="82">
        <v>0.1</v>
      </c>
      <c r="F71" s="83">
        <v>20</v>
      </c>
      <c r="G71" s="80">
        <v>0</v>
      </c>
    </row>
    <row r="72" spans="1:7" s="27" customFormat="1" ht="17.25" customHeight="1" thickBot="1" x14ac:dyDescent="0.3">
      <c r="A72" s="30" t="s">
        <v>1105</v>
      </c>
      <c r="B72" s="79">
        <v>67</v>
      </c>
      <c r="C72" s="80">
        <v>100</v>
      </c>
      <c r="D72" s="81">
        <v>3.3</v>
      </c>
      <c r="E72" s="82">
        <v>0.3</v>
      </c>
      <c r="F72" s="83">
        <v>13.7</v>
      </c>
      <c r="G72" s="80">
        <v>0</v>
      </c>
    </row>
    <row r="73" spans="1:7" s="27" customFormat="1" ht="17.25" customHeight="1" thickBot="1" x14ac:dyDescent="0.3">
      <c r="A73" s="30" t="s">
        <v>1106</v>
      </c>
      <c r="B73" s="79">
        <v>33</v>
      </c>
      <c r="C73" s="80">
        <v>93</v>
      </c>
      <c r="D73" s="81">
        <v>3</v>
      </c>
      <c r="E73" s="82">
        <v>0.4</v>
      </c>
      <c r="F73" s="83">
        <v>4.7</v>
      </c>
      <c r="G73" s="80">
        <v>0</v>
      </c>
    </row>
    <row r="74" spans="1:7" s="27" customFormat="1" ht="17.25" customHeight="1" thickBot="1" x14ac:dyDescent="0.3">
      <c r="A74" s="30" t="s">
        <v>1107</v>
      </c>
      <c r="B74" s="79">
        <v>18</v>
      </c>
      <c r="C74" s="80">
        <v>81</v>
      </c>
      <c r="D74" s="81">
        <v>1.1000000000000001</v>
      </c>
      <c r="E74" s="82">
        <v>0.1</v>
      </c>
      <c r="F74" s="83">
        <v>3.5</v>
      </c>
      <c r="G74" s="80">
        <v>0.9</v>
      </c>
    </row>
    <row r="75" spans="1:7" s="27" customFormat="1" ht="17.25" customHeight="1" thickBot="1" x14ac:dyDescent="0.3">
      <c r="A75" s="30" t="s">
        <v>1108</v>
      </c>
      <c r="B75" s="79">
        <v>11</v>
      </c>
      <c r="C75" s="80">
        <v>88</v>
      </c>
      <c r="D75" s="81">
        <v>1.3</v>
      </c>
      <c r="E75" s="82">
        <v>0.1</v>
      </c>
      <c r="F75" s="83">
        <v>1.4</v>
      </c>
      <c r="G75" s="80">
        <v>0.1</v>
      </c>
    </row>
    <row r="76" spans="1:7" s="27" customFormat="1" ht="17.25" customHeight="1" thickBot="1" x14ac:dyDescent="0.3">
      <c r="A76" s="30" t="s">
        <v>1109</v>
      </c>
      <c r="B76" s="79">
        <v>120</v>
      </c>
      <c r="C76" s="80">
        <v>100</v>
      </c>
      <c r="D76" s="81">
        <v>7</v>
      </c>
      <c r="E76" s="82">
        <v>2.4</v>
      </c>
      <c r="F76" s="83">
        <v>18.899999999999999</v>
      </c>
      <c r="G76" s="80">
        <v>16</v>
      </c>
    </row>
    <row r="77" spans="1:7" s="27" customFormat="1" ht="17.25" customHeight="1" thickBot="1" x14ac:dyDescent="0.3">
      <c r="A77" s="30" t="s">
        <v>1110</v>
      </c>
      <c r="B77" s="79">
        <v>125</v>
      </c>
      <c r="C77" s="80">
        <v>100</v>
      </c>
      <c r="D77" s="81">
        <v>6.7</v>
      </c>
      <c r="E77" s="82">
        <v>2.7</v>
      </c>
      <c r="F77" s="83">
        <v>15.8</v>
      </c>
      <c r="G77" s="80">
        <v>14.7</v>
      </c>
    </row>
    <row r="78" spans="1:7" s="27" customFormat="1" ht="17.25" customHeight="1" thickBot="1" x14ac:dyDescent="0.3">
      <c r="A78" s="30" t="s">
        <v>1111</v>
      </c>
      <c r="B78" s="79">
        <v>316</v>
      </c>
      <c r="C78" s="80">
        <v>100</v>
      </c>
      <c r="D78" s="81">
        <v>20.9</v>
      </c>
      <c r="E78" s="82">
        <v>6.3</v>
      </c>
      <c r="F78" s="83">
        <v>46.9</v>
      </c>
      <c r="G78" s="80">
        <v>39.299999999999997</v>
      </c>
    </row>
    <row r="79" spans="1:7" s="27" customFormat="1" ht="17.25" customHeight="1" thickBot="1" x14ac:dyDescent="0.3">
      <c r="A79" s="30" t="s">
        <v>1112</v>
      </c>
      <c r="B79" s="79">
        <v>311</v>
      </c>
      <c r="C79" s="80">
        <v>100</v>
      </c>
      <c r="D79" s="81">
        <v>21.8</v>
      </c>
      <c r="E79" s="82">
        <v>4.9000000000000004</v>
      </c>
      <c r="F79" s="83">
        <v>48</v>
      </c>
      <c r="G79" s="80">
        <v>46</v>
      </c>
    </row>
    <row r="80" spans="1:7" s="27" customFormat="1" ht="17.25" customHeight="1" thickBot="1" x14ac:dyDescent="0.3">
      <c r="A80" s="30" t="s">
        <v>1113</v>
      </c>
      <c r="B80" s="79">
        <v>69</v>
      </c>
      <c r="C80" s="80">
        <v>100</v>
      </c>
      <c r="D80" s="81">
        <v>5.7</v>
      </c>
      <c r="E80" s="82">
        <v>0.5</v>
      </c>
      <c r="F80" s="83">
        <v>11.2</v>
      </c>
      <c r="G80" s="80">
        <v>9.6999999999999993</v>
      </c>
    </row>
    <row r="81" spans="1:7" s="27" customFormat="1" ht="17.25" customHeight="1" thickBot="1" x14ac:dyDescent="0.3">
      <c r="A81" s="30" t="s">
        <v>1114</v>
      </c>
      <c r="B81" s="79">
        <v>133</v>
      </c>
      <c r="C81" s="80">
        <v>52</v>
      </c>
      <c r="D81" s="81">
        <v>10.199999999999999</v>
      </c>
      <c r="E81" s="82">
        <v>0.8</v>
      </c>
      <c r="F81" s="83">
        <v>22.7</v>
      </c>
      <c r="G81" s="80">
        <v>19.5</v>
      </c>
    </row>
    <row r="82" spans="1:7" s="27" customFormat="1" ht="17.25" customHeight="1" thickBot="1" x14ac:dyDescent="0.3">
      <c r="A82" s="30" t="s">
        <v>1115</v>
      </c>
      <c r="B82" s="79">
        <v>315</v>
      </c>
      <c r="C82" s="80">
        <v>100</v>
      </c>
      <c r="D82" s="81">
        <v>20.2</v>
      </c>
      <c r="E82" s="82">
        <v>2</v>
      </c>
      <c r="F82" s="83">
        <v>57.7</v>
      </c>
      <c r="G82" s="80">
        <v>40.200000000000003</v>
      </c>
    </row>
    <row r="83" spans="1:7" s="27" customFormat="1" ht="17.25" customHeight="1" thickBot="1" x14ac:dyDescent="0.3">
      <c r="A83" s="30" t="s">
        <v>1116</v>
      </c>
      <c r="B83" s="79">
        <v>91</v>
      </c>
      <c r="C83" s="80">
        <v>100</v>
      </c>
      <c r="D83" s="81">
        <v>8</v>
      </c>
      <c r="E83" s="82">
        <v>0.4</v>
      </c>
      <c r="F83" s="83">
        <v>14.9</v>
      </c>
      <c r="G83" s="80">
        <v>13</v>
      </c>
    </row>
    <row r="84" spans="1:7" s="27" customFormat="1" ht="17.25" customHeight="1" thickBot="1" x14ac:dyDescent="0.3">
      <c r="A84" s="30" t="s">
        <v>1117</v>
      </c>
      <c r="B84" s="79">
        <v>76</v>
      </c>
      <c r="C84" s="80">
        <v>100</v>
      </c>
      <c r="D84" s="81">
        <v>6</v>
      </c>
      <c r="E84" s="82">
        <v>0.6</v>
      </c>
      <c r="F84" s="83">
        <v>12.5</v>
      </c>
      <c r="G84" s="80">
        <v>11.1</v>
      </c>
    </row>
    <row r="85" spans="1:7" s="27" customFormat="1" ht="17.25" customHeight="1" thickBot="1" x14ac:dyDescent="0.3">
      <c r="A85" s="30" t="s">
        <v>1118</v>
      </c>
      <c r="B85" s="79">
        <v>279</v>
      </c>
      <c r="C85" s="80">
        <v>100</v>
      </c>
      <c r="D85" s="81">
        <v>23.4</v>
      </c>
      <c r="E85" s="82">
        <v>1.6</v>
      </c>
      <c r="F85" s="83">
        <v>45.5</v>
      </c>
      <c r="G85" s="80">
        <v>38.700000000000003</v>
      </c>
    </row>
    <row r="86" spans="1:7" s="27" customFormat="1" ht="17.25" customHeight="1" thickBot="1" x14ac:dyDescent="0.3">
      <c r="A86" s="30" t="s">
        <v>1119</v>
      </c>
      <c r="B86" s="79">
        <v>293</v>
      </c>
      <c r="C86" s="80">
        <v>100</v>
      </c>
      <c r="D86" s="81">
        <v>22.4</v>
      </c>
      <c r="E86" s="82">
        <v>1.4</v>
      </c>
      <c r="F86" s="83">
        <v>50.9</v>
      </c>
      <c r="G86" s="80">
        <v>42.6</v>
      </c>
    </row>
    <row r="87" spans="1:7" s="27" customFormat="1" ht="17.25" customHeight="1" thickBot="1" x14ac:dyDescent="0.3">
      <c r="A87" s="30" t="s">
        <v>1120</v>
      </c>
      <c r="B87" s="79">
        <v>92</v>
      </c>
      <c r="C87" s="80">
        <v>100</v>
      </c>
      <c r="D87" s="81">
        <v>6.7</v>
      </c>
      <c r="E87" s="82">
        <v>0.6</v>
      </c>
      <c r="F87" s="83">
        <v>15.9</v>
      </c>
      <c r="G87" s="80">
        <v>13.5</v>
      </c>
    </row>
    <row r="88" spans="1:7" s="27" customFormat="1" ht="17.25" customHeight="1" thickBot="1" x14ac:dyDescent="0.3">
      <c r="A88" s="30" t="s">
        <v>1121</v>
      </c>
      <c r="B88" s="79">
        <v>18</v>
      </c>
      <c r="C88" s="80">
        <v>95</v>
      </c>
      <c r="D88" s="81">
        <v>2.1</v>
      </c>
      <c r="E88" s="82">
        <v>0.1</v>
      </c>
      <c r="F88" s="83">
        <v>2.4</v>
      </c>
      <c r="G88" s="80">
        <v>0</v>
      </c>
    </row>
    <row r="89" spans="1:7" s="27" customFormat="1" ht="17.25" customHeight="1" thickBot="1" x14ac:dyDescent="0.3">
      <c r="A89" s="30" t="s">
        <v>1122</v>
      </c>
      <c r="B89" s="79">
        <v>24</v>
      </c>
      <c r="C89" s="80">
        <v>100</v>
      </c>
      <c r="D89" s="81">
        <v>1.2</v>
      </c>
      <c r="E89" s="82">
        <v>0.1</v>
      </c>
      <c r="F89" s="83">
        <v>4.8</v>
      </c>
      <c r="G89" s="80">
        <v>0.8</v>
      </c>
    </row>
    <row r="90" spans="1:7" s="27" customFormat="1" ht="17.25" customHeight="1" thickBot="1" x14ac:dyDescent="0.3">
      <c r="A90" s="30" t="s">
        <v>1123</v>
      </c>
      <c r="B90" s="79">
        <v>25</v>
      </c>
      <c r="C90" s="80">
        <v>100</v>
      </c>
      <c r="D90" s="81">
        <v>1.7</v>
      </c>
      <c r="E90" s="82">
        <v>0.1</v>
      </c>
      <c r="F90" s="83">
        <v>4.5999999999999996</v>
      </c>
      <c r="G90" s="80">
        <v>2.2999999999999998</v>
      </c>
    </row>
    <row r="91" spans="1:7" s="27" customFormat="1" ht="17.25" customHeight="1" thickBot="1" x14ac:dyDescent="0.3">
      <c r="A91" s="30" t="s">
        <v>1124</v>
      </c>
      <c r="B91" s="79">
        <v>42</v>
      </c>
      <c r="C91" s="80">
        <v>26</v>
      </c>
      <c r="D91" s="81">
        <v>5.4</v>
      </c>
      <c r="E91" s="82">
        <v>0.4</v>
      </c>
      <c r="F91" s="83">
        <v>4.5</v>
      </c>
      <c r="G91" s="80">
        <v>2.1</v>
      </c>
    </row>
    <row r="92" spans="1:7" s="27" customFormat="1" ht="17.25" customHeight="1" thickBot="1" x14ac:dyDescent="0.3">
      <c r="A92" s="30" t="s">
        <v>1125</v>
      </c>
      <c r="B92" s="79">
        <v>341</v>
      </c>
      <c r="C92" s="80">
        <v>100</v>
      </c>
      <c r="D92" s="81">
        <v>27.2</v>
      </c>
      <c r="E92" s="82">
        <v>3</v>
      </c>
      <c r="F92" s="83">
        <v>54.8</v>
      </c>
      <c r="G92" s="80">
        <v>45.4</v>
      </c>
    </row>
    <row r="93" spans="1:7" s="27" customFormat="1" ht="17.25" customHeight="1" thickBot="1" x14ac:dyDescent="0.3">
      <c r="A93" s="30" t="s">
        <v>1126</v>
      </c>
      <c r="B93" s="79">
        <v>92</v>
      </c>
      <c r="C93" s="80">
        <v>100</v>
      </c>
      <c r="D93" s="81">
        <v>6.9</v>
      </c>
      <c r="E93" s="82">
        <v>0.4</v>
      </c>
      <c r="F93" s="83">
        <v>16.3</v>
      </c>
      <c r="G93" s="80">
        <v>13.5</v>
      </c>
    </row>
    <row r="94" spans="1:7" s="27" customFormat="1" ht="17.25" customHeight="1" thickBot="1" x14ac:dyDescent="0.3">
      <c r="A94" s="30" t="s">
        <v>1127</v>
      </c>
      <c r="B94" s="79">
        <v>82</v>
      </c>
      <c r="C94" s="80">
        <v>100</v>
      </c>
      <c r="D94" s="81">
        <v>5</v>
      </c>
      <c r="E94" s="82">
        <v>0.5</v>
      </c>
      <c r="F94" s="83">
        <v>15.4</v>
      </c>
      <c r="G94" s="80">
        <v>13.4</v>
      </c>
    </row>
    <row r="95" spans="1:7" s="27" customFormat="1" ht="17.25" customHeight="1" thickBot="1" x14ac:dyDescent="0.3">
      <c r="A95" s="30" t="s">
        <v>1128</v>
      </c>
      <c r="B95" s="79">
        <v>291</v>
      </c>
      <c r="C95" s="80">
        <v>100</v>
      </c>
      <c r="D95" s="81">
        <v>22.7</v>
      </c>
      <c r="E95" s="82">
        <v>1</v>
      </c>
      <c r="F95" s="83">
        <v>51.1</v>
      </c>
      <c r="G95" s="80">
        <v>44.8</v>
      </c>
    </row>
    <row r="96" spans="1:7" s="27" customFormat="1" ht="17.25" customHeight="1" thickBot="1" x14ac:dyDescent="0.3">
      <c r="A96" s="30" t="s">
        <v>1129</v>
      </c>
      <c r="B96" s="79">
        <v>114</v>
      </c>
      <c r="C96" s="80">
        <v>76</v>
      </c>
      <c r="D96" s="81">
        <v>16.399999999999999</v>
      </c>
      <c r="E96" s="82">
        <v>2.4</v>
      </c>
      <c r="F96" s="83">
        <v>7.1</v>
      </c>
      <c r="G96" s="80">
        <v>6</v>
      </c>
    </row>
    <row r="97" spans="1:7" s="27" customFormat="1" ht="17.25" customHeight="1" thickBot="1" x14ac:dyDescent="0.3">
      <c r="A97" s="30" t="s">
        <v>1130</v>
      </c>
      <c r="B97" s="79">
        <v>52</v>
      </c>
      <c r="C97" s="80">
        <v>31</v>
      </c>
      <c r="D97" s="81">
        <v>5.5</v>
      </c>
      <c r="E97" s="82">
        <v>0.6</v>
      </c>
      <c r="F97" s="83">
        <v>6.5</v>
      </c>
      <c r="G97" s="80">
        <v>2.2999999999999998</v>
      </c>
    </row>
    <row r="98" spans="1:7" s="27" customFormat="1" ht="17.25" customHeight="1" thickBot="1" x14ac:dyDescent="0.3">
      <c r="A98" s="30" t="s">
        <v>1131</v>
      </c>
      <c r="B98" s="79">
        <v>68</v>
      </c>
      <c r="C98" s="80">
        <v>100</v>
      </c>
      <c r="D98" s="81">
        <v>5.3</v>
      </c>
      <c r="E98" s="82">
        <v>0.6</v>
      </c>
      <c r="F98" s="83">
        <v>11.1</v>
      </c>
      <c r="G98" s="80">
        <v>6.5</v>
      </c>
    </row>
    <row r="99" spans="1:7" s="27" customFormat="1" ht="17.25" customHeight="1" thickBot="1" x14ac:dyDescent="0.3">
      <c r="A99" s="30" t="s">
        <v>1132</v>
      </c>
      <c r="B99" s="79">
        <v>306</v>
      </c>
      <c r="C99" s="80">
        <v>100</v>
      </c>
      <c r="D99" s="81">
        <v>21.7</v>
      </c>
      <c r="E99" s="82">
        <v>2</v>
      </c>
      <c r="F99" s="83">
        <v>53.6</v>
      </c>
      <c r="G99" s="80">
        <v>45.7</v>
      </c>
    </row>
    <row r="100" spans="1:7" s="27" customFormat="1" ht="17.25" customHeight="1" thickBot="1" x14ac:dyDescent="0.3">
      <c r="A100" s="30" t="s">
        <v>1133</v>
      </c>
      <c r="B100" s="79">
        <v>72</v>
      </c>
      <c r="C100" s="80">
        <v>100</v>
      </c>
      <c r="D100" s="81">
        <v>5.4</v>
      </c>
      <c r="E100" s="82">
        <v>0.3</v>
      </c>
      <c r="F100" s="83">
        <v>12.8</v>
      </c>
      <c r="G100" s="80">
        <v>0</v>
      </c>
    </row>
    <row r="101" spans="1:7" s="27" customFormat="1" ht="17.25" customHeight="1" thickBot="1" x14ac:dyDescent="0.3">
      <c r="A101" s="30" t="s">
        <v>1134</v>
      </c>
      <c r="B101" s="79">
        <v>106</v>
      </c>
      <c r="C101" s="80">
        <v>100</v>
      </c>
      <c r="D101" s="81">
        <v>11.2</v>
      </c>
      <c r="E101" s="82">
        <v>6</v>
      </c>
      <c r="F101" s="83">
        <v>2</v>
      </c>
      <c r="G101" s="80">
        <v>0.8</v>
      </c>
    </row>
    <row r="102" spans="1:7" s="27" customFormat="1" ht="17.25" customHeight="1" thickBot="1" x14ac:dyDescent="0.3">
      <c r="A102" s="30" t="s">
        <v>1135</v>
      </c>
      <c r="B102" s="79">
        <v>407</v>
      </c>
      <c r="C102" s="80">
        <v>100</v>
      </c>
      <c r="D102" s="81">
        <v>36.9</v>
      </c>
      <c r="E102" s="82">
        <v>19.100000000000001</v>
      </c>
      <c r="F102" s="83">
        <v>23.3</v>
      </c>
      <c r="G102" s="80">
        <v>11.1</v>
      </c>
    </row>
    <row r="103" spans="1:7" s="27" customFormat="1" ht="17.25" customHeight="1" thickBot="1" x14ac:dyDescent="0.3">
      <c r="A103" s="30" t="s">
        <v>1136</v>
      </c>
      <c r="B103" s="79">
        <v>28</v>
      </c>
      <c r="C103" s="80">
        <v>94</v>
      </c>
      <c r="D103" s="81">
        <v>0.4</v>
      </c>
      <c r="E103" s="82">
        <v>0.1</v>
      </c>
      <c r="F103" s="83">
        <v>6.8</v>
      </c>
      <c r="G103" s="80">
        <v>0</v>
      </c>
    </row>
    <row r="104" spans="1:7" s="27" customFormat="1" ht="17.25" customHeight="1" thickBot="1" x14ac:dyDescent="0.3">
      <c r="A104" s="30" t="s">
        <v>1137</v>
      </c>
      <c r="B104" s="79">
        <v>41</v>
      </c>
      <c r="C104" s="80">
        <v>85</v>
      </c>
      <c r="D104" s="81">
        <v>0.8</v>
      </c>
      <c r="E104" s="82">
        <v>0</v>
      </c>
      <c r="F104" s="83">
        <v>10.199999999999999</v>
      </c>
      <c r="G104" s="80">
        <v>0</v>
      </c>
    </row>
    <row r="105" spans="1:7" s="27" customFormat="1" ht="17.25" customHeight="1" thickBot="1" x14ac:dyDescent="0.3">
      <c r="A105" s="30" t="s">
        <v>1138</v>
      </c>
      <c r="B105" s="79">
        <v>40</v>
      </c>
      <c r="C105" s="80">
        <v>57</v>
      </c>
      <c r="D105" s="81">
        <v>0.5</v>
      </c>
      <c r="E105" s="82">
        <v>0</v>
      </c>
      <c r="F105" s="83">
        <v>10</v>
      </c>
      <c r="G105" s="80">
        <v>0</v>
      </c>
    </row>
    <row r="106" spans="1:7" s="27" customFormat="1" ht="17.25" customHeight="1" thickBot="1" x14ac:dyDescent="0.3">
      <c r="A106" s="30" t="s">
        <v>1139</v>
      </c>
      <c r="B106" s="79">
        <v>68</v>
      </c>
      <c r="C106" s="80">
        <v>72</v>
      </c>
      <c r="D106" s="81">
        <v>1.8</v>
      </c>
      <c r="E106" s="82">
        <v>0.2</v>
      </c>
      <c r="F106" s="83">
        <v>15.8</v>
      </c>
      <c r="G106" s="80">
        <v>0</v>
      </c>
    </row>
    <row r="107" spans="1:7" s="27" customFormat="1" ht="17.25" customHeight="1" thickBot="1" x14ac:dyDescent="0.3">
      <c r="A107" s="30" t="s">
        <v>1140</v>
      </c>
      <c r="B107" s="79">
        <v>34</v>
      </c>
      <c r="C107" s="80">
        <v>80</v>
      </c>
      <c r="D107" s="81">
        <v>0.7</v>
      </c>
      <c r="E107" s="82">
        <v>0.2</v>
      </c>
      <c r="F107" s="83">
        <v>7.8</v>
      </c>
      <c r="G107" s="80">
        <v>0</v>
      </c>
    </row>
    <row r="108" spans="1:7" s="27" customFormat="1" ht="17.25" customHeight="1" thickBot="1" x14ac:dyDescent="0.3">
      <c r="A108" s="30" t="s">
        <v>1141</v>
      </c>
      <c r="B108" s="79">
        <v>33</v>
      </c>
      <c r="C108" s="80">
        <v>100</v>
      </c>
      <c r="D108" s="81">
        <v>0.5</v>
      </c>
      <c r="E108" s="82">
        <v>0</v>
      </c>
      <c r="F108" s="83">
        <v>8.1999999999999993</v>
      </c>
      <c r="G108" s="80">
        <v>0</v>
      </c>
    </row>
    <row r="109" spans="1:7" s="27" customFormat="1" ht="17.25" customHeight="1" thickBot="1" x14ac:dyDescent="0.3">
      <c r="A109" s="30" t="s">
        <v>1142</v>
      </c>
      <c r="B109" s="79">
        <v>231</v>
      </c>
      <c r="C109" s="80">
        <v>76</v>
      </c>
      <c r="D109" s="81">
        <v>4.4000000000000004</v>
      </c>
      <c r="E109" s="82">
        <v>23</v>
      </c>
      <c r="F109" s="83">
        <v>1.8</v>
      </c>
      <c r="G109" s="80">
        <v>0</v>
      </c>
    </row>
    <row r="110" spans="1:7" s="27" customFormat="1" ht="17.25" customHeight="1" thickBot="1" x14ac:dyDescent="0.3">
      <c r="A110" s="30" t="s">
        <v>1143</v>
      </c>
      <c r="B110" s="79">
        <v>21</v>
      </c>
      <c r="C110" s="80">
        <v>89</v>
      </c>
      <c r="D110" s="81">
        <v>0.7</v>
      </c>
      <c r="E110" s="82">
        <v>0.2</v>
      </c>
      <c r="F110" s="83">
        <v>4.5</v>
      </c>
      <c r="G110" s="80">
        <v>0</v>
      </c>
    </row>
    <row r="111" spans="1:7" s="27" customFormat="1" ht="17.25" customHeight="1" thickBot="1" x14ac:dyDescent="0.3">
      <c r="A111" s="30" t="s">
        <v>1144</v>
      </c>
      <c r="B111" s="79">
        <v>65</v>
      </c>
      <c r="C111" s="80">
        <v>65</v>
      </c>
      <c r="D111" s="81">
        <v>1.2</v>
      </c>
      <c r="E111" s="82">
        <v>0.3</v>
      </c>
      <c r="F111" s="83">
        <v>15.4</v>
      </c>
      <c r="G111" s="80">
        <v>2.4</v>
      </c>
    </row>
    <row r="112" spans="1:7" s="27" customFormat="1" ht="17.25" customHeight="1" thickBot="1" x14ac:dyDescent="0.3">
      <c r="A112" s="30" t="s">
        <v>1145</v>
      </c>
      <c r="B112" s="79">
        <v>38</v>
      </c>
      <c r="C112" s="80">
        <v>86</v>
      </c>
      <c r="D112" s="81">
        <v>0.8</v>
      </c>
      <c r="E112" s="82">
        <v>0.1</v>
      </c>
      <c r="F112" s="83">
        <v>9</v>
      </c>
      <c r="G112" s="80">
        <v>0</v>
      </c>
    </row>
    <row r="113" spans="1:7" s="27" customFormat="1" ht="17.25" customHeight="1" thickBot="1" x14ac:dyDescent="0.3">
      <c r="A113" s="30" t="s">
        <v>1733</v>
      </c>
      <c r="B113" s="79">
        <v>147</v>
      </c>
      <c r="C113" s="80">
        <v>100</v>
      </c>
      <c r="D113" s="81">
        <v>29</v>
      </c>
      <c r="E113" s="82">
        <v>3</v>
      </c>
      <c r="F113" s="83">
        <v>1</v>
      </c>
      <c r="G113" s="80">
        <v>0</v>
      </c>
    </row>
    <row r="114" spans="1:7" s="27" customFormat="1" ht="17.25" customHeight="1" thickBot="1" x14ac:dyDescent="0.3">
      <c r="A114" s="30" t="s">
        <v>1146</v>
      </c>
      <c r="B114" s="79">
        <v>15</v>
      </c>
      <c r="C114" s="80">
        <v>52</v>
      </c>
      <c r="D114" s="81">
        <v>0.4</v>
      </c>
      <c r="E114" s="82">
        <v>0</v>
      </c>
      <c r="F114" s="83">
        <v>3.7</v>
      </c>
      <c r="G114" s="80">
        <v>0</v>
      </c>
    </row>
    <row r="115" spans="1:7" s="27" customFormat="1" ht="17.25" customHeight="1" thickBot="1" x14ac:dyDescent="0.3">
      <c r="A115" s="30" t="s">
        <v>1147</v>
      </c>
      <c r="B115" s="79">
        <v>46</v>
      </c>
      <c r="C115" s="80">
        <v>67</v>
      </c>
      <c r="D115" s="81">
        <v>0.7</v>
      </c>
      <c r="E115" s="82">
        <v>0.8</v>
      </c>
      <c r="F115" s="83">
        <v>9.6</v>
      </c>
      <c r="G115" s="80">
        <v>0</v>
      </c>
    </row>
    <row r="116" spans="1:7" s="27" customFormat="1" ht="17.25" customHeight="1" thickBot="1" x14ac:dyDescent="0.3">
      <c r="A116" s="30" t="s">
        <v>1148</v>
      </c>
      <c r="B116" s="79">
        <v>47</v>
      </c>
      <c r="C116" s="80">
        <v>75</v>
      </c>
      <c r="D116" s="81">
        <v>0.9</v>
      </c>
      <c r="E116" s="82">
        <v>0.2</v>
      </c>
      <c r="F116" s="83">
        <v>11.2</v>
      </c>
      <c r="G116" s="80">
        <v>0</v>
      </c>
    </row>
    <row r="117" spans="1:7" s="27" customFormat="1" ht="17.25" customHeight="1" thickBot="1" x14ac:dyDescent="0.3">
      <c r="A117" s="30" t="s">
        <v>1149</v>
      </c>
      <c r="B117" s="79">
        <v>53</v>
      </c>
      <c r="C117" s="80">
        <v>64</v>
      </c>
      <c r="D117" s="81">
        <v>0.8</v>
      </c>
      <c r="E117" s="82">
        <v>0.1</v>
      </c>
      <c r="F117" s="83">
        <v>13</v>
      </c>
      <c r="G117" s="80">
        <v>0</v>
      </c>
    </row>
    <row r="118" spans="1:7" s="27" customFormat="1" ht="17.25" customHeight="1" thickBot="1" x14ac:dyDescent="0.3">
      <c r="A118" s="30" t="s">
        <v>1150</v>
      </c>
      <c r="B118" s="79">
        <v>27</v>
      </c>
      <c r="C118" s="80">
        <v>94</v>
      </c>
      <c r="D118" s="81">
        <v>0.9</v>
      </c>
      <c r="E118" s="82">
        <v>0.4</v>
      </c>
      <c r="F118" s="83">
        <v>5.3</v>
      </c>
      <c r="G118" s="80">
        <v>0</v>
      </c>
    </row>
    <row r="119" spans="1:7" s="27" customFormat="1" ht="17.25" customHeight="1" thickBot="1" x14ac:dyDescent="0.3">
      <c r="A119" s="30" t="s">
        <v>1151</v>
      </c>
      <c r="B119" s="79">
        <v>20</v>
      </c>
      <c r="C119" s="80">
        <v>98</v>
      </c>
      <c r="D119" s="81">
        <v>0.7</v>
      </c>
      <c r="E119" s="82">
        <v>0.5</v>
      </c>
      <c r="F119" s="83">
        <v>3.5</v>
      </c>
      <c r="G119" s="80">
        <v>0</v>
      </c>
    </row>
    <row r="120" spans="1:7" s="27" customFormat="1" ht="17.25" customHeight="1" thickBot="1" x14ac:dyDescent="0.3">
      <c r="A120" s="30" t="s">
        <v>1152</v>
      </c>
      <c r="B120" s="79">
        <v>65</v>
      </c>
      <c r="C120" s="80">
        <v>97</v>
      </c>
      <c r="D120" s="81">
        <v>0.6</v>
      </c>
      <c r="E120" s="82">
        <v>0.3</v>
      </c>
      <c r="F120" s="83">
        <v>16</v>
      </c>
      <c r="G120" s="80">
        <v>0</v>
      </c>
    </row>
    <row r="121" spans="1:7" s="27" customFormat="1" ht="17.25" customHeight="1" thickBot="1" x14ac:dyDescent="0.3">
      <c r="A121" s="30" t="s">
        <v>1153</v>
      </c>
      <c r="B121" s="79">
        <v>44</v>
      </c>
      <c r="C121" s="80">
        <v>87</v>
      </c>
      <c r="D121" s="81">
        <v>1.2</v>
      </c>
      <c r="E121" s="82">
        <v>0.6</v>
      </c>
      <c r="F121" s="83">
        <v>9</v>
      </c>
      <c r="G121" s="80">
        <v>0</v>
      </c>
    </row>
    <row r="122" spans="1:7" s="27" customFormat="1" ht="17.25" customHeight="1" thickBot="1" x14ac:dyDescent="0.3">
      <c r="A122" s="30" t="s">
        <v>1154</v>
      </c>
      <c r="B122" s="79">
        <v>34</v>
      </c>
      <c r="C122" s="80">
        <v>100</v>
      </c>
      <c r="D122" s="81">
        <v>1</v>
      </c>
      <c r="E122" s="82">
        <v>0.6</v>
      </c>
      <c r="F122" s="83">
        <v>6.5</v>
      </c>
      <c r="G122" s="80">
        <v>0</v>
      </c>
    </row>
    <row r="123" spans="1:7" s="27" customFormat="1" ht="17.25" customHeight="1" thickBot="1" x14ac:dyDescent="0.3">
      <c r="A123" s="30" t="s">
        <v>1155</v>
      </c>
      <c r="B123" s="79">
        <v>257</v>
      </c>
      <c r="C123" s="80">
        <v>100</v>
      </c>
      <c r="D123" s="81">
        <v>3.2</v>
      </c>
      <c r="E123" s="82">
        <v>25</v>
      </c>
      <c r="F123" s="83">
        <v>5</v>
      </c>
      <c r="G123" s="80">
        <v>0</v>
      </c>
    </row>
    <row r="124" spans="1:7" s="27" customFormat="1" ht="17.25" customHeight="1" thickBot="1" x14ac:dyDescent="0.3">
      <c r="A124" s="30" t="s">
        <v>1156</v>
      </c>
      <c r="B124" s="79">
        <v>39</v>
      </c>
      <c r="C124" s="80">
        <v>65</v>
      </c>
      <c r="D124" s="81">
        <v>0.7</v>
      </c>
      <c r="E124" s="82">
        <v>0.3</v>
      </c>
      <c r="F124" s="83">
        <v>8.8000000000000007</v>
      </c>
      <c r="G124" s="80">
        <v>0</v>
      </c>
    </row>
    <row r="125" spans="1:7" s="27" customFormat="1" ht="17.25" customHeight="1" thickBot="1" x14ac:dyDescent="0.3">
      <c r="A125" s="30" t="s">
        <v>1157</v>
      </c>
      <c r="B125" s="79">
        <v>11</v>
      </c>
      <c r="C125" s="80">
        <v>64</v>
      </c>
      <c r="D125" s="81">
        <v>0.6</v>
      </c>
      <c r="E125" s="82">
        <v>0</v>
      </c>
      <c r="F125" s="83">
        <v>2.2999999999999998</v>
      </c>
      <c r="G125" s="80">
        <v>0</v>
      </c>
    </row>
    <row r="126" spans="1:7" s="27" customFormat="1" ht="17.25" customHeight="1" thickBot="1" x14ac:dyDescent="0.3">
      <c r="A126" s="30" t="s">
        <v>1158</v>
      </c>
      <c r="B126" s="79">
        <v>6</v>
      </c>
      <c r="C126" s="80">
        <v>100</v>
      </c>
      <c r="D126" s="81">
        <v>0.2</v>
      </c>
      <c r="E126" s="82">
        <v>0</v>
      </c>
      <c r="F126" s="83">
        <v>1.4</v>
      </c>
      <c r="G126" s="80">
        <v>0</v>
      </c>
    </row>
    <row r="127" spans="1:7" s="27" customFormat="1" ht="17.25" customHeight="1" thickBot="1" x14ac:dyDescent="0.3">
      <c r="A127" s="30" t="s">
        <v>1159</v>
      </c>
      <c r="B127" s="79">
        <v>70</v>
      </c>
      <c r="C127" s="80">
        <v>72</v>
      </c>
      <c r="D127" s="81">
        <v>1.1000000000000001</v>
      </c>
      <c r="E127" s="82">
        <v>0.1</v>
      </c>
      <c r="F127" s="83">
        <v>17.2</v>
      </c>
      <c r="G127" s="80">
        <v>0</v>
      </c>
    </row>
    <row r="128" spans="1:7" s="27" customFormat="1" ht="17.25" customHeight="1" thickBot="1" x14ac:dyDescent="0.3">
      <c r="A128" s="30" t="s">
        <v>1160</v>
      </c>
      <c r="B128" s="79">
        <v>53</v>
      </c>
      <c r="C128" s="80">
        <v>87</v>
      </c>
      <c r="D128" s="81">
        <v>0.8</v>
      </c>
      <c r="E128" s="82">
        <v>0.2</v>
      </c>
      <c r="F128" s="83">
        <v>12.8</v>
      </c>
      <c r="G128" s="80">
        <v>0</v>
      </c>
    </row>
    <row r="129" spans="1:7" s="27" customFormat="1" ht="17.25" customHeight="1" thickBot="1" x14ac:dyDescent="0.3">
      <c r="A129" s="30" t="s">
        <v>1161</v>
      </c>
      <c r="B129" s="79">
        <v>72</v>
      </c>
      <c r="C129" s="80">
        <v>80</v>
      </c>
      <c r="D129" s="81">
        <v>0.9</v>
      </c>
      <c r="E129" s="82">
        <v>0.3</v>
      </c>
      <c r="F129" s="83">
        <v>17.600000000000001</v>
      </c>
      <c r="G129" s="80">
        <v>0</v>
      </c>
    </row>
    <row r="130" spans="1:7" s="27" customFormat="1" ht="17.25" customHeight="1" thickBot="1" x14ac:dyDescent="0.3">
      <c r="A130" s="30" t="s">
        <v>1162</v>
      </c>
      <c r="B130" s="79">
        <v>53</v>
      </c>
      <c r="C130" s="80">
        <v>73</v>
      </c>
      <c r="D130" s="81">
        <v>1</v>
      </c>
      <c r="E130" s="82">
        <v>0.2</v>
      </c>
      <c r="F130" s="83">
        <v>12.6</v>
      </c>
      <c r="G130" s="80">
        <v>0</v>
      </c>
    </row>
    <row r="131" spans="1:7" s="27" customFormat="1" ht="17.25" customHeight="1" thickBot="1" x14ac:dyDescent="0.3">
      <c r="A131" s="30" t="s">
        <v>1163</v>
      </c>
      <c r="B131" s="79">
        <v>63</v>
      </c>
      <c r="C131" s="80">
        <v>59</v>
      </c>
      <c r="D131" s="81">
        <v>0.5</v>
      </c>
      <c r="E131" s="82">
        <v>0.2</v>
      </c>
      <c r="F131" s="83">
        <v>15.9</v>
      </c>
      <c r="G131" s="80">
        <v>0</v>
      </c>
    </row>
    <row r="132" spans="1:7" s="27" customFormat="1" ht="17.25" customHeight="1" thickBot="1" x14ac:dyDescent="0.3">
      <c r="A132" s="30" t="s">
        <v>1164</v>
      </c>
      <c r="B132" s="79">
        <v>34</v>
      </c>
      <c r="C132" s="80">
        <v>79</v>
      </c>
      <c r="D132" s="81">
        <v>0.3</v>
      </c>
      <c r="E132" s="82">
        <v>1</v>
      </c>
      <c r="F132" s="83">
        <v>6.3</v>
      </c>
      <c r="G132" s="80">
        <v>0</v>
      </c>
    </row>
    <row r="133" spans="1:7" s="27" customFormat="1" ht="17.25" customHeight="1" thickBot="1" x14ac:dyDescent="0.3">
      <c r="A133" s="30" t="s">
        <v>1165</v>
      </c>
      <c r="B133" s="79">
        <v>43</v>
      </c>
      <c r="C133" s="80">
        <v>79</v>
      </c>
      <c r="D133" s="81">
        <v>0.2</v>
      </c>
      <c r="E133" s="82">
        <v>0.1</v>
      </c>
      <c r="F133" s="83">
        <v>11.1</v>
      </c>
      <c r="G133" s="80">
        <v>0</v>
      </c>
    </row>
    <row r="134" spans="1:7" s="27" customFormat="1" ht="17.25" customHeight="1" thickBot="1" x14ac:dyDescent="0.3">
      <c r="A134" s="30" t="s">
        <v>1166</v>
      </c>
      <c r="B134" s="79">
        <v>43</v>
      </c>
      <c r="C134" s="80">
        <v>73</v>
      </c>
      <c r="D134" s="81">
        <v>0.4</v>
      </c>
      <c r="E134" s="82">
        <v>0.1</v>
      </c>
      <c r="F134" s="83">
        <v>10.7</v>
      </c>
      <c r="G134" s="80">
        <v>0</v>
      </c>
    </row>
    <row r="135" spans="1:7" s="27" customFormat="1" ht="17.25" customHeight="1" thickBot="1" x14ac:dyDescent="0.3">
      <c r="A135" s="30" t="s">
        <v>1167</v>
      </c>
      <c r="B135" s="79">
        <v>38</v>
      </c>
      <c r="C135" s="80">
        <v>81</v>
      </c>
      <c r="D135" s="81">
        <v>0.5</v>
      </c>
      <c r="E135" s="82">
        <v>0.1</v>
      </c>
      <c r="F135" s="83">
        <v>9.4</v>
      </c>
      <c r="G135" s="80">
        <v>0</v>
      </c>
    </row>
    <row r="136" spans="1:7" s="27" customFormat="1" ht="17.25" customHeight="1" thickBot="1" x14ac:dyDescent="0.3">
      <c r="A136" s="30" t="s">
        <v>1168</v>
      </c>
      <c r="B136" s="79">
        <v>33</v>
      </c>
      <c r="C136" s="80">
        <v>47</v>
      </c>
      <c r="D136" s="81">
        <v>0.8</v>
      </c>
      <c r="E136" s="82">
        <v>0.2</v>
      </c>
      <c r="F136" s="83">
        <v>7.4</v>
      </c>
      <c r="G136" s="80">
        <v>0</v>
      </c>
    </row>
    <row r="137" spans="1:7" s="27" customFormat="1" ht="17.25" customHeight="1" thickBot="1" x14ac:dyDescent="0.3">
      <c r="A137" s="30" t="s">
        <v>1169</v>
      </c>
      <c r="B137" s="79">
        <v>22</v>
      </c>
      <c r="C137" s="80">
        <v>51</v>
      </c>
      <c r="D137" s="81">
        <v>0.5</v>
      </c>
      <c r="E137" s="82">
        <v>0.2</v>
      </c>
      <c r="F137" s="83">
        <v>4.9000000000000004</v>
      </c>
      <c r="G137" s="80">
        <v>0</v>
      </c>
    </row>
    <row r="138" spans="1:7" s="27" customFormat="1" ht="17.25" customHeight="1" thickBot="1" x14ac:dyDescent="0.3">
      <c r="A138" s="30" t="s">
        <v>1170</v>
      </c>
      <c r="B138" s="79">
        <v>25</v>
      </c>
      <c r="C138" s="80">
        <v>100</v>
      </c>
      <c r="D138" s="81">
        <v>0.9</v>
      </c>
      <c r="E138" s="82">
        <v>0.2</v>
      </c>
      <c r="F138" s="83">
        <v>5.0999999999999996</v>
      </c>
      <c r="G138" s="80">
        <v>0</v>
      </c>
    </row>
    <row r="139" spans="1:7" s="27" customFormat="1" ht="17.25" customHeight="1" thickBot="1" x14ac:dyDescent="0.3">
      <c r="A139" s="30" t="s">
        <v>1171</v>
      </c>
      <c r="B139" s="79">
        <v>36</v>
      </c>
      <c r="C139" s="80">
        <v>100</v>
      </c>
      <c r="D139" s="81">
        <v>1.3</v>
      </c>
      <c r="E139" s="82">
        <v>0</v>
      </c>
      <c r="F139" s="83">
        <v>8.1</v>
      </c>
      <c r="G139" s="80">
        <v>0</v>
      </c>
    </row>
    <row r="140" spans="1:7" s="27" customFormat="1" ht="17.25" customHeight="1" thickBot="1" x14ac:dyDescent="0.3">
      <c r="A140" s="30" t="s">
        <v>949</v>
      </c>
      <c r="B140" s="79">
        <v>646</v>
      </c>
      <c r="C140" s="80">
        <v>100</v>
      </c>
      <c r="D140" s="81">
        <v>20.399999999999999</v>
      </c>
      <c r="E140" s="82">
        <v>58</v>
      </c>
      <c r="F140" s="83">
        <v>6.4</v>
      </c>
      <c r="G140" s="80">
        <v>0</v>
      </c>
    </row>
    <row r="141" spans="1:7" s="27" customFormat="1" ht="17.25" customHeight="1" thickBot="1" x14ac:dyDescent="0.3">
      <c r="A141" s="30" t="s">
        <v>1172</v>
      </c>
      <c r="B141" s="79">
        <v>364</v>
      </c>
      <c r="C141" s="80">
        <v>52</v>
      </c>
      <c r="D141" s="81">
        <v>3.5</v>
      </c>
      <c r="E141" s="82">
        <v>35</v>
      </c>
      <c r="F141" s="83">
        <v>9.4</v>
      </c>
      <c r="G141" s="80">
        <v>0</v>
      </c>
    </row>
    <row r="142" spans="1:7" s="27" customFormat="1" ht="17.25" customHeight="1" thickBot="1" x14ac:dyDescent="0.3">
      <c r="A142" s="30" t="s">
        <v>1173</v>
      </c>
      <c r="B142" s="79">
        <v>28</v>
      </c>
      <c r="C142" s="80">
        <v>70</v>
      </c>
      <c r="D142" s="81">
        <v>0.4</v>
      </c>
      <c r="E142" s="82">
        <v>0.1</v>
      </c>
      <c r="F142" s="83">
        <v>6.9</v>
      </c>
      <c r="G142" s="80">
        <v>0</v>
      </c>
    </row>
    <row r="143" spans="1:7" s="27" customFormat="1" ht="17.25" customHeight="1" thickBot="1" x14ac:dyDescent="0.3">
      <c r="A143" s="30" t="s">
        <v>1174</v>
      </c>
      <c r="B143" s="79">
        <v>36</v>
      </c>
      <c r="C143" s="80">
        <v>42</v>
      </c>
      <c r="D143" s="81">
        <v>3</v>
      </c>
      <c r="E143" s="82">
        <v>0.3</v>
      </c>
      <c r="F143" s="83">
        <v>5.7</v>
      </c>
      <c r="G143" s="80">
        <v>0</v>
      </c>
    </row>
    <row r="144" spans="1:7" s="27" customFormat="1" ht="17.25" customHeight="1" thickBot="1" x14ac:dyDescent="0.3">
      <c r="A144" s="30" t="s">
        <v>1175</v>
      </c>
      <c r="B144" s="79">
        <v>35</v>
      </c>
      <c r="C144" s="80">
        <v>84</v>
      </c>
      <c r="D144" s="81">
        <v>0.3</v>
      </c>
      <c r="E144" s="82">
        <v>0.1</v>
      </c>
      <c r="F144" s="83">
        <v>8.8000000000000007</v>
      </c>
      <c r="G144" s="80">
        <v>0</v>
      </c>
    </row>
    <row r="145" spans="1:7" s="27" customFormat="1" ht="17.25" customHeight="1" thickBot="1" x14ac:dyDescent="0.3">
      <c r="A145" s="30" t="s">
        <v>1176</v>
      </c>
      <c r="B145" s="79">
        <v>27</v>
      </c>
      <c r="C145" s="80">
        <v>91</v>
      </c>
      <c r="D145" s="81">
        <v>0.8</v>
      </c>
      <c r="E145" s="82">
        <v>0.1</v>
      </c>
      <c r="F145" s="83">
        <v>6.1</v>
      </c>
      <c r="G145" s="80">
        <v>0</v>
      </c>
    </row>
    <row r="146" spans="1:7" s="27" customFormat="1" ht="17.25" customHeight="1" thickBot="1" x14ac:dyDescent="0.3">
      <c r="A146" s="30" t="s">
        <v>1177</v>
      </c>
      <c r="B146" s="79">
        <v>26</v>
      </c>
      <c r="C146" s="80">
        <v>70</v>
      </c>
      <c r="D146" s="81">
        <v>0.6</v>
      </c>
      <c r="E146" s="82">
        <v>0</v>
      </c>
      <c r="F146" s="83">
        <v>6.2</v>
      </c>
      <c r="G146" s="80">
        <v>0</v>
      </c>
    </row>
    <row r="147" spans="1:7" s="27" customFormat="1" ht="17.25" customHeight="1" thickBot="1" x14ac:dyDescent="0.3">
      <c r="A147" s="30" t="s">
        <v>1178</v>
      </c>
      <c r="B147" s="79">
        <v>42</v>
      </c>
      <c r="C147" s="80">
        <v>89</v>
      </c>
      <c r="D147" s="81">
        <v>0.5</v>
      </c>
      <c r="E147" s="82">
        <v>0.1</v>
      </c>
      <c r="F147" s="83">
        <v>10.5</v>
      </c>
      <c r="G147" s="80">
        <v>0</v>
      </c>
    </row>
    <row r="148" spans="1:7" s="27" customFormat="1" ht="17.25" customHeight="1" thickBot="1" x14ac:dyDescent="0.3">
      <c r="A148" s="30" t="s">
        <v>1179</v>
      </c>
      <c r="B148" s="79">
        <v>28</v>
      </c>
      <c r="C148" s="80">
        <v>98</v>
      </c>
      <c r="D148" s="81">
        <v>0.9</v>
      </c>
      <c r="E148" s="82">
        <v>0</v>
      </c>
      <c r="F148" s="83">
        <v>6.6</v>
      </c>
      <c r="G148" s="80">
        <v>0</v>
      </c>
    </row>
    <row r="149" spans="1:7" s="27" customFormat="1" ht="17.25" customHeight="1" thickBot="1" x14ac:dyDescent="0.3">
      <c r="A149" s="30" t="s">
        <v>1180</v>
      </c>
      <c r="B149" s="79">
        <v>56</v>
      </c>
      <c r="C149" s="80">
        <v>100</v>
      </c>
      <c r="D149" s="81">
        <v>0.3</v>
      </c>
      <c r="E149" s="82">
        <v>0.1</v>
      </c>
      <c r="F149" s="83">
        <v>14.5</v>
      </c>
      <c r="G149" s="80">
        <v>0</v>
      </c>
    </row>
    <row r="150" spans="1:7" s="27" customFormat="1" ht="17.25" customHeight="1" thickBot="1" x14ac:dyDescent="0.3">
      <c r="A150" s="30" t="s">
        <v>1181</v>
      </c>
      <c r="B150" s="79">
        <v>41</v>
      </c>
      <c r="C150" s="80">
        <v>100</v>
      </c>
      <c r="D150" s="81">
        <v>0.5</v>
      </c>
      <c r="E150" s="82">
        <v>0.1</v>
      </c>
      <c r="F150" s="83">
        <v>10.1</v>
      </c>
      <c r="G150" s="80">
        <v>0</v>
      </c>
    </row>
    <row r="151" spans="1:7" s="27" customFormat="1" ht="17.25" customHeight="1" thickBot="1" x14ac:dyDescent="0.3">
      <c r="A151" s="30" t="s">
        <v>1182</v>
      </c>
      <c r="B151" s="79">
        <v>61</v>
      </c>
      <c r="C151" s="80">
        <v>94</v>
      </c>
      <c r="D151" s="81">
        <v>0.5</v>
      </c>
      <c r="E151" s="82">
        <v>0.1</v>
      </c>
      <c r="F151" s="83">
        <v>15.6</v>
      </c>
      <c r="G151" s="80">
        <v>0</v>
      </c>
    </row>
    <row r="152" spans="1:7" s="27" customFormat="1" ht="17.25" customHeight="1" thickBot="1" x14ac:dyDescent="0.3">
      <c r="A152" s="30" t="s">
        <v>1183</v>
      </c>
      <c r="B152" s="79">
        <v>63</v>
      </c>
      <c r="C152" s="80">
        <v>100</v>
      </c>
      <c r="D152" s="81">
        <v>0.4</v>
      </c>
      <c r="E152" s="82">
        <v>0.1</v>
      </c>
      <c r="F152" s="83">
        <v>16.100000000000001</v>
      </c>
      <c r="G152" s="80">
        <v>0</v>
      </c>
    </row>
    <row r="153" spans="1:7" s="27" customFormat="1" ht="17.25" customHeight="1" thickBot="1" x14ac:dyDescent="0.3">
      <c r="A153" s="30" t="s">
        <v>1184</v>
      </c>
      <c r="B153" s="79">
        <v>274</v>
      </c>
      <c r="C153" s="80">
        <v>100</v>
      </c>
      <c r="D153" s="81">
        <v>5</v>
      </c>
      <c r="E153" s="82">
        <v>0.5</v>
      </c>
      <c r="F153" s="83">
        <v>66.5</v>
      </c>
      <c r="G153" s="80">
        <v>0</v>
      </c>
    </row>
    <row r="154" spans="1:7" s="27" customFormat="1" ht="17.25" customHeight="1" thickBot="1" x14ac:dyDescent="0.3">
      <c r="A154" s="30" t="s">
        <v>1185</v>
      </c>
      <c r="B154" s="79">
        <v>64</v>
      </c>
      <c r="C154" s="80">
        <v>100</v>
      </c>
      <c r="D154" s="81">
        <v>0.5</v>
      </c>
      <c r="E154" s="82">
        <v>0</v>
      </c>
      <c r="F154" s="83">
        <v>16.600000000000001</v>
      </c>
      <c r="G154" s="80">
        <v>0</v>
      </c>
    </row>
    <row r="155" spans="1:7" s="27" customFormat="1" ht="17.25" customHeight="1" thickBot="1" x14ac:dyDescent="0.3">
      <c r="A155" s="30" t="s">
        <v>1186</v>
      </c>
      <c r="B155" s="79">
        <v>598</v>
      </c>
      <c r="C155" s="80">
        <v>65</v>
      </c>
      <c r="D155" s="81">
        <v>29</v>
      </c>
      <c r="E155" s="82">
        <v>50</v>
      </c>
      <c r="F155" s="83">
        <v>8.5</v>
      </c>
      <c r="G155" s="80">
        <v>4.9000000000000004</v>
      </c>
    </row>
    <row r="156" spans="1:7" s="27" customFormat="1" ht="17.25" customHeight="1" thickBot="1" x14ac:dyDescent="0.3">
      <c r="A156" s="30" t="s">
        <v>1187</v>
      </c>
      <c r="B156" s="79">
        <v>68</v>
      </c>
      <c r="C156" s="80">
        <v>100</v>
      </c>
      <c r="D156" s="81">
        <v>1.8</v>
      </c>
      <c r="E156" s="82">
        <v>5.7</v>
      </c>
      <c r="F156" s="83">
        <v>2.6</v>
      </c>
      <c r="G156" s="80">
        <v>1.5</v>
      </c>
    </row>
    <row r="157" spans="1:7" s="27" customFormat="1" ht="17.25" customHeight="1" thickBot="1" x14ac:dyDescent="0.3">
      <c r="A157" s="30" t="s">
        <v>1188</v>
      </c>
      <c r="B157" s="79">
        <v>153</v>
      </c>
      <c r="C157" s="80">
        <v>82</v>
      </c>
      <c r="D157" s="81">
        <v>3.2</v>
      </c>
      <c r="E157" s="82">
        <v>1.8</v>
      </c>
      <c r="F157" s="83">
        <v>33.1</v>
      </c>
      <c r="G157" s="80">
        <v>22.3</v>
      </c>
    </row>
    <row r="158" spans="1:7" s="27" customFormat="1" ht="17.25" customHeight="1" thickBot="1" x14ac:dyDescent="0.3">
      <c r="A158" s="30" t="s">
        <v>1189</v>
      </c>
      <c r="B158" s="79">
        <v>120</v>
      </c>
      <c r="C158" s="80">
        <v>88</v>
      </c>
      <c r="D158" s="81">
        <v>2.5</v>
      </c>
      <c r="E158" s="82">
        <v>1.3</v>
      </c>
      <c r="F158" s="83">
        <v>26.1</v>
      </c>
      <c r="G158" s="80">
        <v>16.899999999999999</v>
      </c>
    </row>
    <row r="159" spans="1:7" s="27" customFormat="1" ht="17.25" customHeight="1" thickBot="1" x14ac:dyDescent="0.3">
      <c r="A159" s="30" t="s">
        <v>1190</v>
      </c>
      <c r="B159" s="79">
        <v>287</v>
      </c>
      <c r="C159" s="80">
        <v>100</v>
      </c>
      <c r="D159" s="81">
        <v>6</v>
      </c>
      <c r="E159" s="82">
        <v>3.4</v>
      </c>
      <c r="F159" s="83">
        <v>62</v>
      </c>
      <c r="G159" s="80">
        <v>41.7</v>
      </c>
    </row>
    <row r="160" spans="1:7" s="27" customFormat="1" ht="17.25" customHeight="1" thickBot="1" x14ac:dyDescent="0.3">
      <c r="A160" s="30" t="s">
        <v>1191</v>
      </c>
      <c r="B160" s="79">
        <v>10</v>
      </c>
      <c r="C160" s="80">
        <v>100</v>
      </c>
      <c r="D160" s="81">
        <v>1</v>
      </c>
      <c r="E160" s="82">
        <v>0.2</v>
      </c>
      <c r="F160" s="83">
        <v>1.1000000000000001</v>
      </c>
      <c r="G160" s="80">
        <v>0</v>
      </c>
    </row>
    <row r="161" spans="1:7" s="27" customFormat="1" ht="17.25" customHeight="1" thickBot="1" x14ac:dyDescent="0.3">
      <c r="A161" s="30" t="s">
        <v>1192</v>
      </c>
      <c r="B161" s="79">
        <v>24</v>
      </c>
      <c r="C161" s="80">
        <v>100</v>
      </c>
      <c r="D161" s="81">
        <v>1.5</v>
      </c>
      <c r="E161" s="82">
        <v>0.3</v>
      </c>
      <c r="F161" s="83">
        <v>4</v>
      </c>
      <c r="G161" s="80">
        <v>0</v>
      </c>
    </row>
    <row r="162" spans="1:7" s="27" customFormat="1" ht="17.25" customHeight="1" thickBot="1" x14ac:dyDescent="0.3">
      <c r="A162" s="30" t="s">
        <v>1193</v>
      </c>
      <c r="B162" s="79">
        <v>291</v>
      </c>
      <c r="C162" s="80">
        <v>100</v>
      </c>
      <c r="D162" s="81">
        <v>1.4</v>
      </c>
      <c r="E162" s="82">
        <v>0.72</v>
      </c>
      <c r="F162" s="83">
        <v>74.400000000000006</v>
      </c>
      <c r="G162" s="80">
        <v>13.72</v>
      </c>
    </row>
    <row r="163" spans="1:7" s="27" customFormat="1" ht="17.25" customHeight="1" thickBot="1" x14ac:dyDescent="0.3">
      <c r="A163" s="30" t="s">
        <v>1194</v>
      </c>
      <c r="B163" s="79">
        <v>253</v>
      </c>
      <c r="C163" s="80">
        <v>90</v>
      </c>
      <c r="D163" s="81">
        <v>2.7</v>
      </c>
      <c r="E163" s="82">
        <v>0.6</v>
      </c>
      <c r="F163" s="83">
        <v>63.1</v>
      </c>
      <c r="G163" s="80">
        <v>0</v>
      </c>
    </row>
    <row r="164" spans="1:7" s="27" customFormat="1" ht="17.25" customHeight="1" thickBot="1" x14ac:dyDescent="0.3">
      <c r="A164" s="30" t="s">
        <v>1195</v>
      </c>
      <c r="B164" s="79">
        <v>256</v>
      </c>
      <c r="C164" s="80">
        <v>100</v>
      </c>
      <c r="D164" s="81">
        <v>3.5</v>
      </c>
      <c r="E164" s="82">
        <v>2.7</v>
      </c>
      <c r="F164" s="83">
        <v>58</v>
      </c>
      <c r="G164" s="80">
        <v>0</v>
      </c>
    </row>
    <row r="165" spans="1:7" s="27" customFormat="1" ht="17.25" customHeight="1" thickBot="1" x14ac:dyDescent="0.3">
      <c r="A165" s="30" t="s">
        <v>1196</v>
      </c>
      <c r="B165" s="79">
        <v>48</v>
      </c>
      <c r="C165" s="80">
        <v>100</v>
      </c>
      <c r="D165" s="81">
        <v>3.3</v>
      </c>
      <c r="E165" s="82">
        <v>3.9</v>
      </c>
      <c r="F165" s="83">
        <v>0</v>
      </c>
      <c r="G165" s="80">
        <v>0</v>
      </c>
    </row>
    <row r="166" spans="1:7" s="27" customFormat="1" ht="17.25" customHeight="1" thickBot="1" x14ac:dyDescent="0.3">
      <c r="A166" s="30" t="s">
        <v>1197</v>
      </c>
      <c r="B166" s="79">
        <v>7</v>
      </c>
      <c r="C166" s="80">
        <v>100</v>
      </c>
      <c r="D166" s="81">
        <v>0.4</v>
      </c>
      <c r="E166" s="82">
        <v>0.3</v>
      </c>
      <c r="F166" s="83">
        <v>0.6</v>
      </c>
      <c r="G166" s="80">
        <v>0.1</v>
      </c>
    </row>
    <row r="167" spans="1:7" s="27" customFormat="1" ht="17.25" customHeight="1" thickBot="1" x14ac:dyDescent="0.3">
      <c r="A167" s="30" t="s">
        <v>1198</v>
      </c>
      <c r="B167" s="79">
        <v>621</v>
      </c>
      <c r="C167" s="80">
        <v>24</v>
      </c>
      <c r="D167" s="81">
        <v>24.5</v>
      </c>
      <c r="E167" s="82">
        <v>53.3</v>
      </c>
      <c r="F167" s="83">
        <v>4.8</v>
      </c>
      <c r="G167" s="80">
        <v>0.8</v>
      </c>
    </row>
    <row r="168" spans="1:7" s="27" customFormat="1" ht="17.25" customHeight="1" thickBot="1" x14ac:dyDescent="0.3">
      <c r="A168" s="30" t="s">
        <v>1199</v>
      </c>
      <c r="B168" s="79">
        <v>655</v>
      </c>
      <c r="C168" s="80">
        <v>42</v>
      </c>
      <c r="D168" s="81">
        <v>13.8</v>
      </c>
      <c r="E168" s="82">
        <v>64.099999999999994</v>
      </c>
      <c r="F168" s="83">
        <v>6.1</v>
      </c>
      <c r="G168" s="80">
        <v>1.8</v>
      </c>
    </row>
    <row r="169" spans="1:7" s="27" customFormat="1" ht="17.25" customHeight="1" thickBot="1" x14ac:dyDescent="0.3">
      <c r="A169" s="30" t="s">
        <v>1200</v>
      </c>
      <c r="B169" s="79">
        <v>705</v>
      </c>
      <c r="C169" s="80">
        <v>49</v>
      </c>
      <c r="D169" s="81">
        <v>7.2</v>
      </c>
      <c r="E169" s="82">
        <v>71.8</v>
      </c>
      <c r="F169" s="83">
        <v>7.9</v>
      </c>
      <c r="G169" s="80">
        <v>3.3</v>
      </c>
    </row>
    <row r="170" spans="1:7" s="27" customFormat="1" ht="17.25" customHeight="1" thickBot="1" x14ac:dyDescent="0.3">
      <c r="A170" s="30" t="s">
        <v>1201</v>
      </c>
      <c r="B170" s="79">
        <v>689</v>
      </c>
      <c r="C170" s="80">
        <v>39</v>
      </c>
      <c r="D170" s="81">
        <v>14.3</v>
      </c>
      <c r="E170" s="82">
        <v>68.099999999999994</v>
      </c>
      <c r="F170" s="83">
        <v>5.0999999999999996</v>
      </c>
      <c r="G170" s="80">
        <v>1.8</v>
      </c>
    </row>
    <row r="171" spans="1:7" s="27" customFormat="1" ht="17.25" customHeight="1" thickBot="1" x14ac:dyDescent="0.3">
      <c r="A171" s="30" t="s">
        <v>1202</v>
      </c>
      <c r="B171" s="79">
        <v>268</v>
      </c>
      <c r="C171" s="80">
        <v>83</v>
      </c>
      <c r="D171" s="81">
        <v>1.5</v>
      </c>
      <c r="E171" s="82">
        <v>27</v>
      </c>
      <c r="F171" s="83">
        <v>5</v>
      </c>
      <c r="G171" s="80">
        <v>0</v>
      </c>
    </row>
    <row r="172" spans="1:7" s="27" customFormat="1" ht="17.25" customHeight="1" thickBot="1" x14ac:dyDescent="0.3">
      <c r="A172" s="30" t="s">
        <v>1203</v>
      </c>
      <c r="B172" s="79">
        <v>235</v>
      </c>
      <c r="C172" s="80">
        <v>74</v>
      </c>
      <c r="D172" s="81">
        <v>1.6</v>
      </c>
      <c r="E172" s="82">
        <v>25.1</v>
      </c>
      <c r="F172" s="83">
        <v>0.8</v>
      </c>
      <c r="G172" s="80">
        <v>0</v>
      </c>
    </row>
    <row r="173" spans="1:7" s="27" customFormat="1" ht="17.25" customHeight="1" thickBot="1" x14ac:dyDescent="0.3">
      <c r="A173" s="30" t="s">
        <v>1204</v>
      </c>
      <c r="B173" s="79">
        <v>142</v>
      </c>
      <c r="C173" s="80">
        <v>84</v>
      </c>
      <c r="D173" s="81">
        <v>0.8</v>
      </c>
      <c r="E173" s="82">
        <v>15</v>
      </c>
      <c r="F173" s="83">
        <v>1</v>
      </c>
      <c r="G173" s="80">
        <v>0</v>
      </c>
    </row>
    <row r="174" spans="1:7" s="27" customFormat="1" ht="17.25" customHeight="1" thickBot="1" x14ac:dyDescent="0.3">
      <c r="A174" s="30" t="s">
        <v>1205</v>
      </c>
      <c r="B174" s="79">
        <v>15</v>
      </c>
      <c r="C174" s="80">
        <v>100</v>
      </c>
      <c r="D174" s="81">
        <v>0.8</v>
      </c>
      <c r="E174" s="82">
        <v>0.6</v>
      </c>
      <c r="F174" s="83">
        <v>1.7</v>
      </c>
      <c r="G174" s="80">
        <v>0.4</v>
      </c>
    </row>
    <row r="175" spans="1:7" s="27" customFormat="1" ht="17.25" customHeight="1" thickBot="1" x14ac:dyDescent="0.3">
      <c r="A175" s="30" t="s">
        <v>1206</v>
      </c>
      <c r="B175" s="79">
        <v>295</v>
      </c>
      <c r="C175" s="80">
        <v>100</v>
      </c>
      <c r="D175" s="81">
        <v>1.3</v>
      </c>
      <c r="E175" s="82">
        <v>0.6</v>
      </c>
      <c r="F175" s="83">
        <v>75.900000000000006</v>
      </c>
      <c r="G175" s="80">
        <v>0</v>
      </c>
    </row>
    <row r="176" spans="1:7" s="27" customFormat="1" ht="17.25" customHeight="1" thickBot="1" x14ac:dyDescent="0.3">
      <c r="A176" s="30" t="s">
        <v>1207</v>
      </c>
      <c r="B176" s="79">
        <v>55</v>
      </c>
      <c r="C176" s="80">
        <v>100</v>
      </c>
      <c r="D176" s="81">
        <v>0.5</v>
      </c>
      <c r="E176" s="82">
        <v>0</v>
      </c>
      <c r="F176" s="83">
        <v>14</v>
      </c>
      <c r="G176" s="80">
        <v>0</v>
      </c>
    </row>
    <row r="177" spans="1:7" s="27" customFormat="1" ht="17.25" customHeight="1" thickBot="1" x14ac:dyDescent="0.3">
      <c r="A177" s="30" t="s">
        <v>1208</v>
      </c>
      <c r="B177" s="79">
        <v>595</v>
      </c>
      <c r="C177" s="80">
        <v>100</v>
      </c>
      <c r="D177" s="81">
        <v>31.9</v>
      </c>
      <c r="E177" s="82">
        <v>50.3</v>
      </c>
      <c r="F177" s="83">
        <v>4</v>
      </c>
      <c r="G177" s="80">
        <v>0.1</v>
      </c>
    </row>
    <row r="178" spans="1:7" s="27" customFormat="1" ht="17.25" customHeight="1" thickBot="1" x14ac:dyDescent="0.3">
      <c r="A178" s="30" t="s">
        <v>1209</v>
      </c>
      <c r="B178" s="79">
        <v>608</v>
      </c>
      <c r="C178" s="80">
        <v>100</v>
      </c>
      <c r="D178" s="81">
        <v>18.100000000000001</v>
      </c>
      <c r="E178" s="82">
        <v>56.1</v>
      </c>
      <c r="F178" s="83">
        <v>8.1</v>
      </c>
      <c r="G178" s="80">
        <v>3.3</v>
      </c>
    </row>
    <row r="179" spans="1:7" s="27" customFormat="1" ht="17.25" customHeight="1" thickBot="1" x14ac:dyDescent="0.3">
      <c r="A179" s="30" t="s">
        <v>1210</v>
      </c>
      <c r="B179" s="79">
        <v>220</v>
      </c>
      <c r="C179" s="80">
        <v>88</v>
      </c>
      <c r="D179" s="81">
        <v>2.2000000000000002</v>
      </c>
      <c r="E179" s="82">
        <v>0.5</v>
      </c>
      <c r="F179" s="83">
        <v>55</v>
      </c>
      <c r="G179" s="80">
        <v>0</v>
      </c>
    </row>
    <row r="180" spans="1:7" s="27" customFormat="1" ht="17.25" customHeight="1" thickBot="1" x14ac:dyDescent="0.3">
      <c r="A180" s="30" t="s">
        <v>1211</v>
      </c>
      <c r="B180" s="79">
        <v>69</v>
      </c>
      <c r="C180" s="80">
        <v>100</v>
      </c>
      <c r="D180" s="81">
        <v>1.22</v>
      </c>
      <c r="E180" s="82">
        <v>5.19</v>
      </c>
      <c r="F180" s="83">
        <v>4.5999999999999996</v>
      </c>
      <c r="G180" s="80">
        <v>0.01</v>
      </c>
    </row>
    <row r="181" spans="1:7" s="27" customFormat="1" ht="17.25" customHeight="1" thickBot="1" x14ac:dyDescent="0.3">
      <c r="A181" s="30" t="s">
        <v>1212</v>
      </c>
      <c r="B181" s="79">
        <v>283</v>
      </c>
      <c r="C181" s="80">
        <v>100</v>
      </c>
      <c r="D181" s="81">
        <v>1.9</v>
      </c>
      <c r="E181" s="82">
        <v>0.6</v>
      </c>
      <c r="F181" s="83">
        <v>72</v>
      </c>
      <c r="G181" s="80">
        <v>0</v>
      </c>
    </row>
    <row r="182" spans="1:7" s="27" customFormat="1" ht="17.25" customHeight="1" thickBot="1" x14ac:dyDescent="0.3">
      <c r="A182" s="30" t="s">
        <v>98</v>
      </c>
      <c r="B182" s="79">
        <v>38</v>
      </c>
      <c r="C182" s="80">
        <v>100</v>
      </c>
      <c r="D182" s="81">
        <v>0.1</v>
      </c>
      <c r="E182" s="82">
        <v>0</v>
      </c>
      <c r="F182" s="83">
        <v>10</v>
      </c>
      <c r="G182" s="80">
        <v>0</v>
      </c>
    </row>
    <row r="183" spans="1:7" s="27" customFormat="1" ht="17.25" customHeight="1" thickBot="1" x14ac:dyDescent="0.3">
      <c r="A183" s="30" t="s">
        <v>1213</v>
      </c>
      <c r="B183" s="79">
        <v>39</v>
      </c>
      <c r="C183" s="80">
        <v>100</v>
      </c>
      <c r="D183" s="81">
        <v>0</v>
      </c>
      <c r="E183" s="82">
        <v>0</v>
      </c>
      <c r="F183" s="83">
        <v>10.5</v>
      </c>
      <c r="G183" s="80">
        <v>0</v>
      </c>
    </row>
    <row r="184" spans="1:7" s="27" customFormat="1" ht="17.25" customHeight="1" thickBot="1" x14ac:dyDescent="0.3">
      <c r="A184" s="30" t="s">
        <v>1214</v>
      </c>
      <c r="B184" s="79">
        <v>14</v>
      </c>
      <c r="C184" s="80">
        <v>100</v>
      </c>
      <c r="D184" s="81">
        <v>0.2</v>
      </c>
      <c r="E184" s="82">
        <v>0</v>
      </c>
      <c r="F184" s="83">
        <v>3.5</v>
      </c>
      <c r="G184" s="80">
        <v>0</v>
      </c>
    </row>
    <row r="185" spans="1:7" s="27" customFormat="1" ht="17.25" customHeight="1" thickBot="1" x14ac:dyDescent="0.3">
      <c r="A185" s="30" t="s">
        <v>1215</v>
      </c>
      <c r="B185" s="79">
        <v>0</v>
      </c>
      <c r="C185" s="80">
        <v>100</v>
      </c>
      <c r="D185" s="81">
        <v>0</v>
      </c>
      <c r="E185" s="82">
        <v>0</v>
      </c>
      <c r="F185" s="83">
        <v>0</v>
      </c>
      <c r="G185" s="80">
        <v>0</v>
      </c>
    </row>
    <row r="186" spans="1:7" s="27" customFormat="1" ht="17.25" customHeight="1" thickBot="1" x14ac:dyDescent="0.3">
      <c r="A186" s="30" t="s">
        <v>1216</v>
      </c>
      <c r="B186" s="79">
        <v>0</v>
      </c>
      <c r="C186" s="80">
        <v>100</v>
      </c>
      <c r="D186" s="81">
        <v>0</v>
      </c>
      <c r="E186" s="82">
        <v>0</v>
      </c>
      <c r="F186" s="83">
        <v>0</v>
      </c>
      <c r="G186" s="80">
        <v>0</v>
      </c>
    </row>
    <row r="187" spans="1:7" s="27" customFormat="1" ht="17.25" customHeight="1" thickBot="1" x14ac:dyDescent="0.3">
      <c r="A187" s="30" t="s">
        <v>1217</v>
      </c>
      <c r="B187" s="79">
        <v>0</v>
      </c>
      <c r="C187" s="80">
        <v>100</v>
      </c>
      <c r="D187" s="81">
        <v>0</v>
      </c>
      <c r="E187" s="82">
        <v>0</v>
      </c>
      <c r="F187" s="83">
        <v>0</v>
      </c>
      <c r="G187" s="80">
        <v>0</v>
      </c>
    </row>
    <row r="188" spans="1:7" s="27" customFormat="1" ht="17.25" customHeight="1" thickBot="1" x14ac:dyDescent="0.3">
      <c r="A188" s="30" t="s">
        <v>1218</v>
      </c>
      <c r="B188" s="79">
        <v>0</v>
      </c>
      <c r="C188" s="80">
        <v>100</v>
      </c>
      <c r="D188" s="81">
        <v>0</v>
      </c>
      <c r="E188" s="82">
        <v>0</v>
      </c>
      <c r="F188" s="83">
        <v>0</v>
      </c>
      <c r="G188" s="80">
        <v>0</v>
      </c>
    </row>
    <row r="189" spans="1:7" s="27" customFormat="1" ht="17.25" customHeight="1" thickBot="1" x14ac:dyDescent="0.3">
      <c r="A189" s="30" t="s">
        <v>1219</v>
      </c>
      <c r="B189" s="79">
        <v>105</v>
      </c>
      <c r="C189" s="80">
        <v>100</v>
      </c>
      <c r="D189" s="81">
        <v>0</v>
      </c>
      <c r="E189" s="82">
        <v>0</v>
      </c>
      <c r="F189" s="83">
        <v>28</v>
      </c>
      <c r="G189" s="80">
        <v>0</v>
      </c>
    </row>
    <row r="190" spans="1:7" s="27" customFormat="1" ht="17.25" customHeight="1" thickBot="1" x14ac:dyDescent="0.3">
      <c r="A190" s="30" t="s">
        <v>1220</v>
      </c>
      <c r="B190" s="79">
        <v>55</v>
      </c>
      <c r="C190" s="80">
        <v>100</v>
      </c>
      <c r="D190" s="81">
        <v>0</v>
      </c>
      <c r="E190" s="82">
        <v>0</v>
      </c>
      <c r="F190" s="83">
        <v>14.6</v>
      </c>
      <c r="G190" s="80">
        <v>0</v>
      </c>
    </row>
    <row r="191" spans="1:7" s="27" customFormat="1" ht="17.25" customHeight="1" thickBot="1" x14ac:dyDescent="0.3">
      <c r="A191" s="30" t="s">
        <v>1221</v>
      </c>
      <c r="B191" s="79">
        <v>15</v>
      </c>
      <c r="C191" s="80">
        <v>100</v>
      </c>
      <c r="D191" s="81">
        <v>0</v>
      </c>
      <c r="E191" s="82">
        <v>0</v>
      </c>
      <c r="F191" s="83">
        <v>4</v>
      </c>
      <c r="G191" s="80">
        <v>0</v>
      </c>
    </row>
    <row r="192" spans="1:7" s="27" customFormat="1" ht="17.25" customHeight="1" thickBot="1" x14ac:dyDescent="0.3">
      <c r="A192" s="30" t="s">
        <v>1222</v>
      </c>
      <c r="B192" s="79">
        <v>0</v>
      </c>
      <c r="C192" s="80">
        <v>100</v>
      </c>
      <c r="D192" s="81">
        <v>0</v>
      </c>
      <c r="E192" s="82">
        <v>0</v>
      </c>
      <c r="F192" s="83">
        <v>0</v>
      </c>
      <c r="G192" s="80">
        <v>0</v>
      </c>
    </row>
    <row r="193" spans="1:7" s="27" customFormat="1" ht="17.25" customHeight="1" thickBot="1" x14ac:dyDescent="0.3">
      <c r="A193" s="30" t="s">
        <v>1223</v>
      </c>
      <c r="B193" s="79">
        <v>0</v>
      </c>
      <c r="C193" s="80">
        <v>100</v>
      </c>
      <c r="D193" s="81">
        <v>0</v>
      </c>
      <c r="E193" s="82">
        <v>0</v>
      </c>
      <c r="F193" s="83">
        <v>0</v>
      </c>
      <c r="G193" s="80">
        <v>0</v>
      </c>
    </row>
    <row r="194" spans="1:7" s="27" customFormat="1" ht="17.25" customHeight="1" thickBot="1" x14ac:dyDescent="0.3">
      <c r="A194" s="30" t="s">
        <v>1734</v>
      </c>
      <c r="B194" s="79">
        <v>349</v>
      </c>
      <c r="C194" s="80">
        <v>100</v>
      </c>
      <c r="D194" s="81">
        <v>12</v>
      </c>
      <c r="E194" s="82">
        <v>1.8</v>
      </c>
      <c r="F194" s="83">
        <v>69</v>
      </c>
      <c r="G194" s="80">
        <v>0</v>
      </c>
    </row>
    <row r="195" spans="1:7" s="27" customFormat="1" ht="17.25" customHeight="1" thickBot="1" x14ac:dyDescent="0.3">
      <c r="A195" s="30" t="s">
        <v>1224</v>
      </c>
      <c r="B195" s="79">
        <v>758</v>
      </c>
      <c r="C195" s="80">
        <v>100</v>
      </c>
      <c r="D195" s="81">
        <v>0.8</v>
      </c>
      <c r="E195" s="82">
        <v>83.4</v>
      </c>
      <c r="F195" s="83">
        <v>1.1000000000000001</v>
      </c>
      <c r="G195" s="80">
        <v>0</v>
      </c>
    </row>
    <row r="196" spans="1:7" s="27" customFormat="1" ht="17.25" customHeight="1" thickBot="1" x14ac:dyDescent="0.3">
      <c r="A196" s="30" t="s">
        <v>1225</v>
      </c>
      <c r="B196" s="79">
        <v>891</v>
      </c>
      <c r="C196" s="80">
        <v>100</v>
      </c>
      <c r="D196" s="81">
        <v>0</v>
      </c>
      <c r="E196" s="82">
        <v>99</v>
      </c>
      <c r="F196" s="83">
        <v>0</v>
      </c>
      <c r="G196" s="80">
        <v>0</v>
      </c>
    </row>
    <row r="197" spans="1:7" s="27" customFormat="1" ht="17.25" customHeight="1" thickBot="1" x14ac:dyDescent="0.3">
      <c r="A197" s="30" t="s">
        <v>1226</v>
      </c>
      <c r="B197" s="79">
        <v>760</v>
      </c>
      <c r="C197" s="80">
        <v>100</v>
      </c>
      <c r="D197" s="81">
        <v>0.6</v>
      </c>
      <c r="E197" s="82">
        <v>84</v>
      </c>
      <c r="F197" s="83">
        <v>0.4</v>
      </c>
      <c r="G197" s="80">
        <v>0</v>
      </c>
    </row>
    <row r="198" spans="1:7" s="27" customFormat="1" ht="17.25" customHeight="1" thickBot="1" x14ac:dyDescent="0.3">
      <c r="A198" s="30" t="s">
        <v>1227</v>
      </c>
      <c r="B198" s="79">
        <v>899</v>
      </c>
      <c r="C198" s="80">
        <v>100</v>
      </c>
      <c r="D198" s="81">
        <v>0</v>
      </c>
      <c r="E198" s="82">
        <v>99.9</v>
      </c>
      <c r="F198" s="83">
        <v>0</v>
      </c>
      <c r="G198" s="80">
        <v>0</v>
      </c>
    </row>
    <row r="199" spans="1:7" s="27" customFormat="1" ht="17.25" customHeight="1" thickBot="1" x14ac:dyDescent="0.3">
      <c r="A199" s="30" t="s">
        <v>1228</v>
      </c>
      <c r="B199" s="79">
        <v>899</v>
      </c>
      <c r="C199" s="80">
        <v>100</v>
      </c>
      <c r="D199" s="81">
        <v>0</v>
      </c>
      <c r="E199" s="82">
        <v>99.9</v>
      </c>
      <c r="F199" s="83">
        <v>0</v>
      </c>
      <c r="G199" s="80">
        <v>0</v>
      </c>
    </row>
    <row r="200" spans="1:7" s="27" customFormat="1" ht="17.25" customHeight="1" thickBot="1" x14ac:dyDescent="0.3">
      <c r="A200" s="30" t="s">
        <v>1229</v>
      </c>
      <c r="B200" s="79">
        <v>337</v>
      </c>
      <c r="C200" s="80">
        <v>100</v>
      </c>
      <c r="D200" s="81">
        <v>20.9</v>
      </c>
      <c r="E200" s="82">
        <v>28.1</v>
      </c>
      <c r="F200" s="83">
        <v>0</v>
      </c>
      <c r="G200" s="80">
        <v>0</v>
      </c>
    </row>
    <row r="201" spans="1:7" s="27" customFormat="1" ht="17.25" customHeight="1" thickBot="1" x14ac:dyDescent="0.3">
      <c r="A201" s="30" t="s">
        <v>1230</v>
      </c>
      <c r="B201" s="79">
        <v>892</v>
      </c>
      <c r="C201" s="80">
        <v>100</v>
      </c>
      <c r="D201" s="81">
        <v>0.3</v>
      </c>
      <c r="E201" s="82">
        <v>99</v>
      </c>
      <c r="F201" s="83">
        <v>0</v>
      </c>
      <c r="G201" s="80">
        <v>0</v>
      </c>
    </row>
    <row r="202" spans="1:7" s="27" customFormat="1" ht="17.25" customHeight="1" thickBot="1" x14ac:dyDescent="0.3">
      <c r="A202" s="30" t="s">
        <v>1231</v>
      </c>
      <c r="B202" s="79">
        <v>378</v>
      </c>
      <c r="C202" s="80">
        <v>100</v>
      </c>
      <c r="D202" s="81">
        <v>0.4</v>
      </c>
      <c r="E202" s="82">
        <v>0.2</v>
      </c>
      <c r="F202" s="83">
        <v>100</v>
      </c>
      <c r="G202" s="80">
        <v>100</v>
      </c>
    </row>
    <row r="203" spans="1:7" s="27" customFormat="1" ht="17.25" customHeight="1" thickBot="1" x14ac:dyDescent="0.3">
      <c r="A203" s="30" t="s">
        <v>1232</v>
      </c>
      <c r="B203" s="79">
        <v>419</v>
      </c>
      <c r="C203" s="80">
        <v>100</v>
      </c>
      <c r="D203" s="81">
        <v>6.8</v>
      </c>
      <c r="E203" s="82">
        <v>8.1</v>
      </c>
      <c r="F203" s="83">
        <v>85</v>
      </c>
      <c r="G203" s="80">
        <v>54.6</v>
      </c>
    </row>
    <row r="204" spans="1:7" s="27" customFormat="1" ht="17.25" customHeight="1" thickBot="1" x14ac:dyDescent="0.3">
      <c r="A204" s="30" t="s">
        <v>1233</v>
      </c>
      <c r="B204" s="79">
        <v>429</v>
      </c>
      <c r="C204" s="80">
        <v>100</v>
      </c>
      <c r="D204" s="81">
        <v>7.2</v>
      </c>
      <c r="E204" s="82">
        <v>13.8</v>
      </c>
      <c r="F204" s="83">
        <v>73.7</v>
      </c>
      <c r="G204" s="80">
        <v>45.2</v>
      </c>
    </row>
    <row r="205" spans="1:7" s="27" customFormat="1" ht="17.25" customHeight="1" thickBot="1" x14ac:dyDescent="0.3">
      <c r="A205" s="30" t="s">
        <v>1234</v>
      </c>
      <c r="B205" s="79">
        <v>425</v>
      </c>
      <c r="C205" s="80">
        <v>100</v>
      </c>
      <c r="D205" s="81">
        <v>7.8</v>
      </c>
      <c r="E205" s="82">
        <v>14.3</v>
      </c>
      <c r="F205" s="83">
        <v>70.8</v>
      </c>
      <c r="G205" s="80">
        <v>38.200000000000003</v>
      </c>
    </row>
    <row r="206" spans="1:7" s="27" customFormat="1" ht="17.25" customHeight="1" thickBot="1" x14ac:dyDescent="0.3">
      <c r="A206" s="30" t="s">
        <v>1235</v>
      </c>
      <c r="B206" s="79">
        <v>416</v>
      </c>
      <c r="C206" s="80">
        <v>100</v>
      </c>
      <c r="D206" s="81">
        <v>13.8</v>
      </c>
      <c r="E206" s="82">
        <v>8.5</v>
      </c>
      <c r="F206" s="83">
        <v>75.7</v>
      </c>
      <c r="G206" s="80">
        <v>36.4</v>
      </c>
    </row>
    <row r="207" spans="1:7" s="27" customFormat="1" ht="17.25" customHeight="1" thickBot="1" x14ac:dyDescent="0.3">
      <c r="A207" s="30" t="s">
        <v>1236</v>
      </c>
      <c r="B207" s="79">
        <v>416</v>
      </c>
      <c r="C207" s="80">
        <v>100</v>
      </c>
      <c r="D207" s="81">
        <v>6.6</v>
      </c>
      <c r="E207" s="82">
        <v>7.9</v>
      </c>
      <c r="F207" s="83">
        <v>84.8</v>
      </c>
      <c r="G207" s="80">
        <v>60.3</v>
      </c>
    </row>
    <row r="208" spans="1:7" s="27" customFormat="1" ht="17.25" customHeight="1" thickBot="1" x14ac:dyDescent="0.3">
      <c r="A208" s="30" t="s">
        <v>1237</v>
      </c>
      <c r="B208" s="79">
        <v>454</v>
      </c>
      <c r="C208" s="80">
        <v>100</v>
      </c>
      <c r="D208" s="81">
        <v>7.1</v>
      </c>
      <c r="E208" s="82">
        <v>15</v>
      </c>
      <c r="F208" s="83">
        <v>77.599999999999994</v>
      </c>
      <c r="G208" s="80">
        <v>45</v>
      </c>
    </row>
    <row r="209" spans="1:7" s="27" customFormat="1" ht="17.25" customHeight="1" thickBot="1" x14ac:dyDescent="0.3">
      <c r="A209" s="30" t="s">
        <v>1238</v>
      </c>
      <c r="B209" s="79">
        <v>413</v>
      </c>
      <c r="C209" s="80">
        <v>100</v>
      </c>
      <c r="D209" s="81">
        <v>7.2</v>
      </c>
      <c r="E209" s="82">
        <v>18.3</v>
      </c>
      <c r="F209" s="83">
        <v>58.4</v>
      </c>
      <c r="G209" s="80">
        <v>43.1</v>
      </c>
    </row>
    <row r="210" spans="1:7" s="27" customFormat="1" ht="17.25" customHeight="1" thickBot="1" x14ac:dyDescent="0.3">
      <c r="A210" s="30" t="s">
        <v>1239</v>
      </c>
      <c r="B210" s="79">
        <v>380</v>
      </c>
      <c r="C210" s="80">
        <v>100</v>
      </c>
      <c r="D210" s="81">
        <v>6.9</v>
      </c>
      <c r="E210" s="82">
        <v>14</v>
      </c>
      <c r="F210" s="83">
        <v>60.3</v>
      </c>
      <c r="G210" s="80">
        <v>37.299999999999997</v>
      </c>
    </row>
    <row r="211" spans="1:7" s="27" customFormat="1" ht="17.25" customHeight="1" thickBot="1" x14ac:dyDescent="0.3">
      <c r="A211" s="30" t="s">
        <v>1240</v>
      </c>
      <c r="B211" s="79">
        <v>361</v>
      </c>
      <c r="C211" s="80">
        <v>100</v>
      </c>
      <c r="D211" s="81">
        <v>6.6</v>
      </c>
      <c r="E211" s="82">
        <v>0.8</v>
      </c>
      <c r="F211" s="83">
        <v>87.4</v>
      </c>
      <c r="G211" s="80">
        <v>70</v>
      </c>
    </row>
    <row r="212" spans="1:7" s="27" customFormat="1" ht="17.25" customHeight="1" thickBot="1" x14ac:dyDescent="0.3">
      <c r="A212" s="30" t="s">
        <v>1241</v>
      </c>
      <c r="B212" s="79">
        <v>502</v>
      </c>
      <c r="C212" s="80">
        <v>100</v>
      </c>
      <c r="D212" s="81">
        <v>9.8000000000000007</v>
      </c>
      <c r="E212" s="82">
        <v>25.5</v>
      </c>
      <c r="F212" s="83">
        <v>62.1</v>
      </c>
      <c r="G212" s="80">
        <v>0</v>
      </c>
    </row>
    <row r="213" spans="1:7" s="27" customFormat="1" ht="17.25" customHeight="1" thickBot="1" x14ac:dyDescent="0.3">
      <c r="A213" s="30" t="s">
        <v>1242</v>
      </c>
      <c r="B213" s="79">
        <v>428</v>
      </c>
      <c r="C213" s="80">
        <v>100</v>
      </c>
      <c r="D213" s="81">
        <v>9.4</v>
      </c>
      <c r="E213" s="82">
        <v>10</v>
      </c>
      <c r="F213" s="83">
        <v>80.099999999999994</v>
      </c>
      <c r="G213" s="80">
        <v>72.2</v>
      </c>
    </row>
    <row r="214" spans="1:7" s="27" customFormat="1" ht="17.25" customHeight="1" thickBot="1" x14ac:dyDescent="0.3">
      <c r="A214" s="30" t="s">
        <v>1243</v>
      </c>
      <c r="B214" s="79">
        <v>66</v>
      </c>
      <c r="C214" s="80">
        <v>100</v>
      </c>
      <c r="D214" s="81">
        <v>2.48</v>
      </c>
      <c r="E214" s="82">
        <v>3.21</v>
      </c>
      <c r="F214" s="83">
        <v>7.2</v>
      </c>
      <c r="G214" s="80">
        <v>5.72</v>
      </c>
    </row>
    <row r="215" spans="1:7" s="27" customFormat="1" ht="17.25" customHeight="1" thickBot="1" x14ac:dyDescent="0.3">
      <c r="A215" s="30" t="s">
        <v>1244</v>
      </c>
      <c r="B215" s="79">
        <v>358</v>
      </c>
      <c r="C215" s="80">
        <v>100</v>
      </c>
      <c r="D215" s="81">
        <v>8.3000000000000007</v>
      </c>
      <c r="E215" s="82">
        <v>20.3</v>
      </c>
      <c r="F215" s="83">
        <v>38</v>
      </c>
      <c r="G215" s="80">
        <v>33.5</v>
      </c>
    </row>
    <row r="216" spans="1:7" s="27" customFormat="1" ht="17.25" customHeight="1" thickBot="1" x14ac:dyDescent="0.3">
      <c r="A216" s="30" t="s">
        <v>1245</v>
      </c>
      <c r="B216" s="79">
        <v>206</v>
      </c>
      <c r="C216" s="80">
        <v>100</v>
      </c>
      <c r="D216" s="81">
        <v>14.1</v>
      </c>
      <c r="E216" s="82">
        <v>5.5</v>
      </c>
      <c r="F216" s="83">
        <v>26.6</v>
      </c>
      <c r="G216" s="80">
        <v>20.7</v>
      </c>
    </row>
    <row r="217" spans="1:7" s="27" customFormat="1" ht="17.25" customHeight="1" thickBot="1" x14ac:dyDescent="0.3">
      <c r="A217" s="30" t="s">
        <v>1246</v>
      </c>
      <c r="B217" s="79">
        <v>385</v>
      </c>
      <c r="C217" s="80">
        <v>100</v>
      </c>
      <c r="D217" s="81">
        <v>12.6</v>
      </c>
      <c r="E217" s="82">
        <v>7.1</v>
      </c>
      <c r="F217" s="83">
        <v>72.3</v>
      </c>
      <c r="G217" s="80">
        <v>59.2</v>
      </c>
    </row>
    <row r="218" spans="1:7" s="27" customFormat="1" ht="17.25" customHeight="1" thickBot="1" x14ac:dyDescent="0.3">
      <c r="A218" s="30" t="s">
        <v>1247</v>
      </c>
      <c r="B218" s="79">
        <v>323</v>
      </c>
      <c r="C218" s="80">
        <v>100</v>
      </c>
      <c r="D218" s="81">
        <v>5.2</v>
      </c>
      <c r="E218" s="82">
        <v>3.7</v>
      </c>
      <c r="F218" s="83">
        <v>71.599999999999994</v>
      </c>
      <c r="G218" s="80">
        <v>44.2</v>
      </c>
    </row>
    <row r="219" spans="1:7" s="27" customFormat="1" ht="17.25" customHeight="1" thickBot="1" x14ac:dyDescent="0.3">
      <c r="A219" s="30" t="s">
        <v>1248</v>
      </c>
      <c r="B219" s="79">
        <v>298</v>
      </c>
      <c r="C219" s="80">
        <v>100</v>
      </c>
      <c r="D219" s="81">
        <v>16.600000000000001</v>
      </c>
      <c r="E219" s="82">
        <v>6.9</v>
      </c>
      <c r="F219" s="83">
        <v>45.1</v>
      </c>
      <c r="G219" s="80">
        <v>0</v>
      </c>
    </row>
    <row r="220" spans="1:7" s="27" customFormat="1" ht="17.25" customHeight="1" thickBot="1" x14ac:dyDescent="0.3">
      <c r="A220" s="30" t="s">
        <v>1249</v>
      </c>
      <c r="B220" s="79">
        <v>319</v>
      </c>
      <c r="C220" s="80">
        <v>100</v>
      </c>
      <c r="D220" s="81">
        <v>11.9</v>
      </c>
      <c r="E220" s="82">
        <v>1.9</v>
      </c>
      <c r="F220" s="83">
        <v>67.8</v>
      </c>
      <c r="G220" s="80">
        <v>59.7</v>
      </c>
    </row>
    <row r="221" spans="1:7" s="27" customFormat="1" ht="17.25" customHeight="1" thickBot="1" x14ac:dyDescent="0.3">
      <c r="A221" s="30" t="s">
        <v>1250</v>
      </c>
      <c r="B221" s="79">
        <v>341</v>
      </c>
      <c r="C221" s="80">
        <v>100</v>
      </c>
      <c r="D221" s="81">
        <v>11.5</v>
      </c>
      <c r="E221" s="82">
        <v>1</v>
      </c>
      <c r="F221" s="83">
        <v>76.2</v>
      </c>
      <c r="G221" s="80">
        <v>67.7</v>
      </c>
    </row>
    <row r="222" spans="1:7" s="27" customFormat="1" ht="17.25" customHeight="1" thickBot="1" x14ac:dyDescent="0.3">
      <c r="A222" s="30" t="s">
        <v>1251</v>
      </c>
      <c r="B222" s="79">
        <v>340</v>
      </c>
      <c r="C222" s="80">
        <v>100</v>
      </c>
      <c r="D222" s="81">
        <v>11</v>
      </c>
      <c r="E222" s="82">
        <v>0.7</v>
      </c>
      <c r="F222" s="83">
        <v>77.3</v>
      </c>
      <c r="G222" s="80">
        <v>68.7</v>
      </c>
    </row>
    <row r="223" spans="1:7" s="27" customFormat="1" ht="17.25" customHeight="1" thickBot="1" x14ac:dyDescent="0.3">
      <c r="A223" s="30" t="s">
        <v>1252</v>
      </c>
      <c r="B223" s="79">
        <v>321</v>
      </c>
      <c r="C223" s="80">
        <v>100</v>
      </c>
      <c r="D223" s="81">
        <v>11.5</v>
      </c>
      <c r="E223" s="82">
        <v>2.6</v>
      </c>
      <c r="F223" s="83">
        <v>67</v>
      </c>
      <c r="G223" s="80">
        <v>67</v>
      </c>
    </row>
    <row r="224" spans="1:7" s="27" customFormat="1" ht="17.25" customHeight="1" thickBot="1" x14ac:dyDescent="0.3">
      <c r="A224" s="30" t="s">
        <v>1253</v>
      </c>
      <c r="B224" s="79">
        <v>362</v>
      </c>
      <c r="C224" s="80">
        <v>100</v>
      </c>
      <c r="D224" s="81">
        <v>8.6999999999999993</v>
      </c>
      <c r="E224" s="82">
        <v>2.7</v>
      </c>
      <c r="F224" s="83">
        <v>80.8</v>
      </c>
      <c r="G224" s="80">
        <v>72.099999999999994</v>
      </c>
    </row>
    <row r="225" spans="1:7" s="27" customFormat="1" ht="17.25" customHeight="1" thickBot="1" x14ac:dyDescent="0.3">
      <c r="A225" s="30" t="s">
        <v>1254</v>
      </c>
      <c r="B225" s="79">
        <v>360</v>
      </c>
      <c r="C225" s="80">
        <v>100</v>
      </c>
      <c r="D225" s="81">
        <v>7.3</v>
      </c>
      <c r="E225" s="82">
        <v>0.5</v>
      </c>
      <c r="F225" s="83">
        <v>87</v>
      </c>
      <c r="G225" s="80">
        <v>79.099999999999994</v>
      </c>
    </row>
    <row r="226" spans="1:7" s="27" customFormat="1" ht="17.25" customHeight="1" thickBot="1" x14ac:dyDescent="0.3">
      <c r="A226" s="30" t="s">
        <v>1255</v>
      </c>
      <c r="B226" s="79">
        <v>446</v>
      </c>
      <c r="C226" s="80">
        <v>100</v>
      </c>
      <c r="D226" s="81">
        <v>36.799999999999997</v>
      </c>
      <c r="E226" s="82">
        <v>23.5</v>
      </c>
      <c r="F226" s="83">
        <v>23.4</v>
      </c>
      <c r="G226" s="80">
        <v>11.1</v>
      </c>
    </row>
    <row r="227" spans="1:7" s="27" customFormat="1" ht="17.25" customHeight="1" thickBot="1" x14ac:dyDescent="0.3">
      <c r="A227" s="30" t="s">
        <v>1256</v>
      </c>
      <c r="B227" s="79">
        <v>357</v>
      </c>
      <c r="C227" s="80">
        <v>100</v>
      </c>
      <c r="D227" s="81">
        <v>10.6</v>
      </c>
      <c r="E227" s="82">
        <v>1.9</v>
      </c>
      <c r="F227" s="83">
        <v>79.3</v>
      </c>
      <c r="G227" s="80">
        <v>72.099999999999994</v>
      </c>
    </row>
    <row r="228" spans="1:7" s="27" customFormat="1" ht="17.25" customHeight="1" thickBot="1" x14ac:dyDescent="0.3">
      <c r="A228" s="30" t="s">
        <v>1257</v>
      </c>
      <c r="B228" s="79">
        <v>335</v>
      </c>
      <c r="C228" s="80">
        <v>100</v>
      </c>
      <c r="D228" s="81">
        <v>15.1</v>
      </c>
      <c r="E228" s="82">
        <v>2.5</v>
      </c>
      <c r="F228" s="83">
        <v>67.099999999999994</v>
      </c>
      <c r="G228" s="80">
        <v>58.5</v>
      </c>
    </row>
    <row r="229" spans="1:7" s="27" customFormat="1" ht="17.25" customHeight="1" thickBot="1" x14ac:dyDescent="0.3">
      <c r="A229" s="30" t="s">
        <v>1258</v>
      </c>
      <c r="B229" s="79">
        <v>408</v>
      </c>
      <c r="C229" s="80">
        <v>100</v>
      </c>
      <c r="D229" s="81">
        <v>11.3</v>
      </c>
      <c r="E229" s="82">
        <v>6</v>
      </c>
      <c r="F229" s="83">
        <v>82.3</v>
      </c>
      <c r="G229" s="80">
        <v>72.8</v>
      </c>
    </row>
    <row r="230" spans="1:7" s="27" customFormat="1" ht="17.25" customHeight="1" thickBot="1" x14ac:dyDescent="0.3">
      <c r="A230" s="30" t="s">
        <v>1259</v>
      </c>
      <c r="B230" s="79">
        <v>365</v>
      </c>
      <c r="C230" s="80">
        <v>100</v>
      </c>
      <c r="D230" s="81">
        <v>10.1</v>
      </c>
      <c r="E230" s="82">
        <v>5.2</v>
      </c>
      <c r="F230" s="83">
        <v>74.099999999999994</v>
      </c>
      <c r="G230" s="80">
        <v>64.099999999999994</v>
      </c>
    </row>
    <row r="231" spans="1:7" s="27" customFormat="1" ht="17.25" customHeight="1" thickBot="1" x14ac:dyDescent="0.3">
      <c r="A231" s="30" t="s">
        <v>1260</v>
      </c>
      <c r="B231" s="79">
        <v>372</v>
      </c>
      <c r="C231" s="80">
        <v>100</v>
      </c>
      <c r="D231" s="81">
        <v>13.5</v>
      </c>
      <c r="E231" s="82">
        <v>7</v>
      </c>
      <c r="F231" s="83">
        <v>58.7</v>
      </c>
      <c r="G231" s="80">
        <v>66.2</v>
      </c>
    </row>
    <row r="232" spans="1:7" s="27" customFormat="1" ht="17.25" customHeight="1" thickBot="1" x14ac:dyDescent="0.3">
      <c r="A232" s="30" t="s">
        <v>1261</v>
      </c>
      <c r="B232" s="79">
        <v>368</v>
      </c>
      <c r="C232" s="80">
        <v>100</v>
      </c>
      <c r="D232" s="81">
        <v>8.6</v>
      </c>
      <c r="E232" s="82">
        <v>1.6</v>
      </c>
      <c r="F232" s="83">
        <v>85.1</v>
      </c>
      <c r="G232" s="80">
        <v>77.7</v>
      </c>
    </row>
    <row r="233" spans="1:7" s="27" customFormat="1" ht="17.25" customHeight="1" thickBot="1" x14ac:dyDescent="0.3">
      <c r="A233" s="30" t="s">
        <v>1262</v>
      </c>
      <c r="B233" s="79">
        <v>312</v>
      </c>
      <c r="C233" s="80">
        <v>100</v>
      </c>
      <c r="D233" s="81">
        <v>13</v>
      </c>
      <c r="E233" s="82">
        <v>2.9</v>
      </c>
      <c r="F233" s="83">
        <v>62.5</v>
      </c>
      <c r="G233" s="80">
        <v>53.9</v>
      </c>
    </row>
    <row r="234" spans="1:7" s="27" customFormat="1" ht="17.25" customHeight="1" thickBot="1" x14ac:dyDescent="0.3">
      <c r="A234" s="30" t="s">
        <v>1263</v>
      </c>
      <c r="B234" s="79">
        <v>317</v>
      </c>
      <c r="C234" s="80">
        <v>100</v>
      </c>
      <c r="D234" s="81">
        <v>12.3</v>
      </c>
      <c r="E234" s="82">
        <v>2.6</v>
      </c>
      <c r="F234" s="83">
        <v>65.2</v>
      </c>
      <c r="G234" s="80">
        <v>56.3</v>
      </c>
    </row>
    <row r="235" spans="1:7" s="27" customFormat="1" ht="17.25" customHeight="1" thickBot="1" x14ac:dyDescent="0.3">
      <c r="A235" s="30" t="s">
        <v>1264</v>
      </c>
      <c r="B235" s="79">
        <v>408</v>
      </c>
      <c r="C235" s="80">
        <v>100</v>
      </c>
      <c r="D235" s="81">
        <v>28</v>
      </c>
      <c r="E235" s="82">
        <v>10</v>
      </c>
      <c r="F235" s="83">
        <v>55</v>
      </c>
      <c r="G235" s="80">
        <v>0</v>
      </c>
    </row>
    <row r="236" spans="1:7" s="27" customFormat="1" ht="17.25" customHeight="1" thickBot="1" x14ac:dyDescent="0.3">
      <c r="A236" s="30" t="s">
        <v>1265</v>
      </c>
      <c r="B236" s="79">
        <v>169</v>
      </c>
      <c r="C236" s="80">
        <v>100</v>
      </c>
      <c r="D236" s="81">
        <v>2.8</v>
      </c>
      <c r="E236" s="82">
        <v>0.5</v>
      </c>
      <c r="F236" s="83">
        <v>40.9</v>
      </c>
      <c r="G236" s="80">
        <v>36.4</v>
      </c>
    </row>
    <row r="237" spans="1:7" s="27" customFormat="1" ht="17.25" customHeight="1" thickBot="1" x14ac:dyDescent="0.3">
      <c r="A237" s="30" t="s">
        <v>1266</v>
      </c>
      <c r="B237" s="79">
        <v>314</v>
      </c>
      <c r="C237" s="80">
        <v>100</v>
      </c>
      <c r="D237" s="81">
        <v>12.4</v>
      </c>
      <c r="E237" s="82">
        <v>3.3</v>
      </c>
      <c r="F237" s="83">
        <v>62.5</v>
      </c>
      <c r="G237" s="80">
        <v>0</v>
      </c>
    </row>
    <row r="238" spans="1:7" s="27" customFormat="1" ht="17.25" customHeight="1" thickBot="1" x14ac:dyDescent="0.3">
      <c r="A238" s="30" t="s">
        <v>1267</v>
      </c>
      <c r="B238" s="79">
        <v>431</v>
      </c>
      <c r="C238" s="80">
        <v>100</v>
      </c>
      <c r="D238" s="81">
        <v>12.3</v>
      </c>
      <c r="E238" s="82">
        <v>13.9</v>
      </c>
      <c r="F238" s="83">
        <v>68.400000000000006</v>
      </c>
      <c r="G238" s="80">
        <v>60.2</v>
      </c>
    </row>
    <row r="239" spans="1:7" s="27" customFormat="1" ht="17.25" customHeight="1" thickBot="1" x14ac:dyDescent="0.3">
      <c r="A239" s="30" t="s">
        <v>1268</v>
      </c>
      <c r="B239" s="79">
        <v>353</v>
      </c>
      <c r="C239" s="80">
        <v>100</v>
      </c>
      <c r="D239" s="81">
        <v>9.1999999999999993</v>
      </c>
      <c r="E239" s="82">
        <v>3.8</v>
      </c>
      <c r="F239" s="83">
        <v>75.099999999999994</v>
      </c>
      <c r="G239" s="80">
        <v>66</v>
      </c>
    </row>
    <row r="240" spans="1:7" s="27" customFormat="1" ht="17.25" customHeight="1" thickBot="1" x14ac:dyDescent="0.3">
      <c r="A240" s="30" t="s">
        <v>1269</v>
      </c>
      <c r="B240" s="79">
        <v>98</v>
      </c>
      <c r="C240" s="80">
        <v>100</v>
      </c>
      <c r="D240" s="81">
        <v>3.4</v>
      </c>
      <c r="E240" s="82">
        <v>1.3</v>
      </c>
      <c r="F240" s="83">
        <v>19.5</v>
      </c>
      <c r="G240" s="80">
        <v>13.8</v>
      </c>
    </row>
    <row r="241" spans="1:7" s="27" customFormat="1" ht="17.25" customHeight="1" thickBot="1" x14ac:dyDescent="0.3">
      <c r="A241" s="30" t="s">
        <v>1270</v>
      </c>
      <c r="B241" s="79">
        <v>327</v>
      </c>
      <c r="C241" s="80">
        <v>100</v>
      </c>
      <c r="D241" s="81">
        <v>0.3</v>
      </c>
      <c r="E241" s="82">
        <v>0.05</v>
      </c>
      <c r="F241" s="83">
        <v>86.8</v>
      </c>
      <c r="G241" s="80">
        <v>76.7</v>
      </c>
    </row>
    <row r="242" spans="1:7" s="27" customFormat="1" ht="17.25" customHeight="1" thickBot="1" x14ac:dyDescent="0.3">
      <c r="A242" s="30" t="s">
        <v>1271</v>
      </c>
      <c r="B242" s="79">
        <v>360</v>
      </c>
      <c r="C242" s="80">
        <v>100</v>
      </c>
      <c r="D242" s="81">
        <v>11</v>
      </c>
      <c r="E242" s="82">
        <v>4.2</v>
      </c>
      <c r="F242" s="83">
        <v>74.099999999999994</v>
      </c>
      <c r="G242" s="80">
        <v>62.9</v>
      </c>
    </row>
    <row r="243" spans="1:7" s="27" customFormat="1" ht="17.25" customHeight="1" thickBot="1" x14ac:dyDescent="0.3">
      <c r="A243" s="30" t="s">
        <v>1272</v>
      </c>
      <c r="B243" s="79">
        <v>280</v>
      </c>
      <c r="C243" s="80">
        <v>100</v>
      </c>
      <c r="D243" s="81">
        <v>8</v>
      </c>
      <c r="E243" s="82">
        <v>0.5</v>
      </c>
      <c r="F243" s="83">
        <v>65</v>
      </c>
      <c r="G243" s="80">
        <v>65</v>
      </c>
    </row>
    <row r="244" spans="1:7" s="27" customFormat="1" ht="17.25" customHeight="1" thickBot="1" x14ac:dyDescent="0.3">
      <c r="A244" s="30" t="s">
        <v>1273</v>
      </c>
      <c r="B244" s="79">
        <v>319</v>
      </c>
      <c r="C244" s="80">
        <v>100</v>
      </c>
      <c r="D244" s="81">
        <v>10.4</v>
      </c>
      <c r="E244" s="82">
        <v>1.4</v>
      </c>
      <c r="F244" s="83">
        <v>70.5</v>
      </c>
      <c r="G244" s="80">
        <v>64.099999999999994</v>
      </c>
    </row>
    <row r="245" spans="1:7" s="27" customFormat="1" ht="17.25" customHeight="1" thickBot="1" x14ac:dyDescent="0.3">
      <c r="A245" s="30" t="s">
        <v>1274</v>
      </c>
      <c r="B245" s="79">
        <v>267</v>
      </c>
      <c r="C245" s="80">
        <v>100</v>
      </c>
      <c r="D245" s="81">
        <v>8.3000000000000007</v>
      </c>
      <c r="E245" s="82">
        <v>2.4</v>
      </c>
      <c r="F245" s="83">
        <v>56.6</v>
      </c>
      <c r="G245" s="80">
        <v>27.7</v>
      </c>
    </row>
    <row r="246" spans="1:7" s="27" customFormat="1" ht="17.25" customHeight="1" thickBot="1" x14ac:dyDescent="0.3">
      <c r="A246" s="30" t="s">
        <v>1275</v>
      </c>
      <c r="B246" s="79">
        <v>271</v>
      </c>
      <c r="C246" s="80">
        <v>100</v>
      </c>
      <c r="D246" s="81">
        <v>5.76</v>
      </c>
      <c r="E246" s="82">
        <v>7.36</v>
      </c>
      <c r="F246" s="83">
        <v>48.4</v>
      </c>
      <c r="G246" s="80">
        <v>34.35</v>
      </c>
    </row>
    <row r="247" spans="1:7" s="27" customFormat="1" ht="17.25" customHeight="1" thickBot="1" x14ac:dyDescent="0.3">
      <c r="A247" s="30" t="s">
        <v>1276</v>
      </c>
      <c r="B247" s="79">
        <v>377</v>
      </c>
      <c r="C247" s="80">
        <v>100</v>
      </c>
      <c r="D247" s="81">
        <v>10.7</v>
      </c>
      <c r="E247" s="82">
        <v>0.8</v>
      </c>
      <c r="F247" s="83">
        <v>87.1</v>
      </c>
      <c r="G247" s="80">
        <v>77.5</v>
      </c>
    </row>
    <row r="248" spans="1:7" s="27" customFormat="1" ht="17.25" customHeight="1" thickBot="1" x14ac:dyDescent="0.3">
      <c r="A248" s="30" t="s">
        <v>1277</v>
      </c>
      <c r="B248" s="79">
        <v>219</v>
      </c>
      <c r="C248" s="80">
        <v>100</v>
      </c>
      <c r="D248" s="81">
        <v>8.3000000000000007</v>
      </c>
      <c r="E248" s="82">
        <v>1.7</v>
      </c>
      <c r="F248" s="83">
        <v>45.4</v>
      </c>
      <c r="G248" s="80">
        <v>39.5</v>
      </c>
    </row>
    <row r="249" spans="1:7" s="27" customFormat="1" ht="17.25" customHeight="1" thickBot="1" x14ac:dyDescent="0.3">
      <c r="A249" s="30" t="s">
        <v>1278</v>
      </c>
      <c r="B249" s="79">
        <v>243</v>
      </c>
      <c r="C249" s="80">
        <v>100</v>
      </c>
      <c r="D249" s="81">
        <v>7.5</v>
      </c>
      <c r="E249" s="82">
        <v>1.3</v>
      </c>
      <c r="F249" s="83">
        <v>53.8</v>
      </c>
      <c r="G249" s="80">
        <v>48.5</v>
      </c>
    </row>
    <row r="250" spans="1:7" s="27" customFormat="1" ht="17.25" customHeight="1" thickBot="1" x14ac:dyDescent="0.3">
      <c r="A250" s="30" t="s">
        <v>1279</v>
      </c>
      <c r="B250" s="79">
        <v>275</v>
      </c>
      <c r="C250" s="80">
        <v>100</v>
      </c>
      <c r="D250" s="81">
        <v>8.1</v>
      </c>
      <c r="E250" s="82">
        <v>0.5</v>
      </c>
      <c r="F250" s="83">
        <v>63.5</v>
      </c>
      <c r="G250" s="80">
        <v>55.9</v>
      </c>
    </row>
    <row r="251" spans="1:7" s="27" customFormat="1" ht="17.25" customHeight="1" thickBot="1" x14ac:dyDescent="0.3">
      <c r="A251" s="30" t="s">
        <v>1280</v>
      </c>
      <c r="B251" s="79">
        <v>289</v>
      </c>
      <c r="C251" s="80">
        <v>100</v>
      </c>
      <c r="D251" s="81">
        <v>8.6</v>
      </c>
      <c r="E251" s="82">
        <v>0.4</v>
      </c>
      <c r="F251" s="83">
        <v>66.900000000000006</v>
      </c>
      <c r="G251" s="80">
        <v>59.1</v>
      </c>
    </row>
    <row r="252" spans="1:7" s="27" customFormat="1" ht="17.25" customHeight="1" thickBot="1" x14ac:dyDescent="0.3">
      <c r="A252" s="30" t="s">
        <v>1281</v>
      </c>
      <c r="B252" s="79">
        <v>265</v>
      </c>
      <c r="C252" s="80">
        <v>100</v>
      </c>
      <c r="D252" s="81">
        <v>8.9</v>
      </c>
      <c r="E252" s="82">
        <v>0.6</v>
      </c>
      <c r="F252" s="83">
        <v>59.7</v>
      </c>
      <c r="G252" s="80">
        <v>52.3</v>
      </c>
    </row>
    <row r="253" spans="1:7" s="27" customFormat="1" ht="17.25" customHeight="1" thickBot="1" x14ac:dyDescent="0.3">
      <c r="A253" s="30" t="s">
        <v>1282</v>
      </c>
      <c r="B253" s="79">
        <v>351</v>
      </c>
      <c r="C253" s="80">
        <v>100</v>
      </c>
      <c r="D253" s="81">
        <v>10.1</v>
      </c>
      <c r="E253" s="82">
        <v>2.1</v>
      </c>
      <c r="F253" s="83">
        <v>77.8</v>
      </c>
      <c r="G253" s="80">
        <v>66.2</v>
      </c>
    </row>
    <row r="254" spans="1:7" s="27" customFormat="1" ht="17.25" customHeight="1" thickBot="1" x14ac:dyDescent="0.3">
      <c r="A254" s="30" t="s">
        <v>1283</v>
      </c>
      <c r="B254" s="79">
        <v>295</v>
      </c>
      <c r="C254" s="80">
        <v>100</v>
      </c>
      <c r="D254" s="81">
        <v>9</v>
      </c>
      <c r="E254" s="82">
        <v>8.6999999999999993</v>
      </c>
      <c r="F254" s="83">
        <v>48.2</v>
      </c>
      <c r="G254" s="80">
        <v>41.3</v>
      </c>
    </row>
    <row r="255" spans="1:7" s="27" customFormat="1" ht="17.25" customHeight="1" thickBot="1" x14ac:dyDescent="0.3">
      <c r="A255" s="30" t="s">
        <v>1284</v>
      </c>
      <c r="B255" s="79">
        <v>299</v>
      </c>
      <c r="C255" s="80">
        <v>100</v>
      </c>
      <c r="D255" s="81">
        <v>7.7</v>
      </c>
      <c r="E255" s="82">
        <v>5.8</v>
      </c>
      <c r="F255" s="83">
        <v>57.5</v>
      </c>
      <c r="G255" s="80">
        <v>48.6</v>
      </c>
    </row>
    <row r="256" spans="1:7" s="27" customFormat="1" ht="17.25" customHeight="1" thickBot="1" x14ac:dyDescent="0.3">
      <c r="A256" s="30" t="s">
        <v>1285</v>
      </c>
      <c r="B256" s="79">
        <v>269</v>
      </c>
      <c r="C256" s="80">
        <v>100</v>
      </c>
      <c r="D256" s="81">
        <v>9</v>
      </c>
      <c r="E256" s="82">
        <v>1.9</v>
      </c>
      <c r="F256" s="83">
        <v>57.6</v>
      </c>
      <c r="G256" s="80">
        <v>45.5</v>
      </c>
    </row>
    <row r="257" spans="1:7" s="27" customFormat="1" ht="17.25" customHeight="1" thickBot="1" x14ac:dyDescent="0.3">
      <c r="A257" s="30" t="s">
        <v>1286</v>
      </c>
      <c r="B257" s="79">
        <v>272</v>
      </c>
      <c r="C257" s="80">
        <v>100</v>
      </c>
      <c r="D257" s="81">
        <v>10.9</v>
      </c>
      <c r="E257" s="82">
        <v>3.5</v>
      </c>
      <c r="F257" s="83">
        <v>52.5</v>
      </c>
      <c r="G257" s="80">
        <v>46.2</v>
      </c>
    </row>
    <row r="258" spans="1:7" s="27" customFormat="1" ht="17.25" customHeight="1" thickBot="1" x14ac:dyDescent="0.3">
      <c r="A258" s="30" t="s">
        <v>1287</v>
      </c>
      <c r="B258" s="79">
        <v>366</v>
      </c>
      <c r="C258" s="80">
        <v>100</v>
      </c>
      <c r="D258" s="81">
        <v>13</v>
      </c>
      <c r="E258" s="82">
        <v>2.4</v>
      </c>
      <c r="F258" s="83">
        <v>77.900000000000006</v>
      </c>
      <c r="G258" s="80">
        <v>69</v>
      </c>
    </row>
    <row r="259" spans="1:7" s="27" customFormat="1" ht="17.25" customHeight="1" thickBot="1" x14ac:dyDescent="0.3">
      <c r="A259" s="30" t="s">
        <v>1288</v>
      </c>
      <c r="B259" s="79">
        <v>206</v>
      </c>
      <c r="C259" s="80">
        <v>100</v>
      </c>
      <c r="D259" s="81">
        <v>6.6</v>
      </c>
      <c r="E259" s="82">
        <v>0.42</v>
      </c>
      <c r="F259" s="83">
        <v>46.8</v>
      </c>
      <c r="G259" s="80">
        <v>41.22</v>
      </c>
    </row>
    <row r="260" spans="1:7" s="27" customFormat="1" ht="17.25" customHeight="1" thickBot="1" x14ac:dyDescent="0.3">
      <c r="A260" s="30" t="s">
        <v>1289</v>
      </c>
      <c r="B260" s="79">
        <v>325</v>
      </c>
      <c r="C260" s="80">
        <v>100</v>
      </c>
      <c r="D260" s="81">
        <v>10.9</v>
      </c>
      <c r="E260" s="82">
        <v>1.4</v>
      </c>
      <c r="F260" s="83">
        <v>71.7</v>
      </c>
      <c r="G260" s="80">
        <v>61.4</v>
      </c>
    </row>
    <row r="261" spans="1:7" s="27" customFormat="1" ht="17.25" customHeight="1" thickBot="1" x14ac:dyDescent="0.3">
      <c r="A261" s="30" t="s">
        <v>1290</v>
      </c>
      <c r="B261" s="79">
        <v>263</v>
      </c>
      <c r="C261" s="80">
        <v>100</v>
      </c>
      <c r="D261" s="81">
        <v>9.6</v>
      </c>
      <c r="E261" s="82">
        <v>0.5</v>
      </c>
      <c r="F261" s="83">
        <v>58.7</v>
      </c>
      <c r="G261" s="80">
        <v>50.9</v>
      </c>
    </row>
    <row r="262" spans="1:7" s="27" customFormat="1" ht="17.25" customHeight="1" thickBot="1" x14ac:dyDescent="0.3">
      <c r="A262" s="30" t="s">
        <v>1291</v>
      </c>
      <c r="B262" s="79">
        <v>363</v>
      </c>
      <c r="C262" s="80">
        <v>100</v>
      </c>
      <c r="D262" s="81">
        <v>23.8</v>
      </c>
      <c r="E262" s="82">
        <v>0.6</v>
      </c>
      <c r="F262" s="83">
        <v>69.900000000000006</v>
      </c>
      <c r="G262" s="80">
        <v>63</v>
      </c>
    </row>
    <row r="263" spans="1:7" s="27" customFormat="1" ht="17.25" customHeight="1" thickBot="1" x14ac:dyDescent="0.3">
      <c r="A263" s="30" t="s">
        <v>1292</v>
      </c>
      <c r="B263" s="79">
        <v>229</v>
      </c>
      <c r="C263" s="80">
        <v>100</v>
      </c>
      <c r="D263" s="81">
        <v>9</v>
      </c>
      <c r="E263" s="82">
        <v>1.6</v>
      </c>
      <c r="F263" s="83">
        <v>47.5</v>
      </c>
      <c r="G263" s="80">
        <v>45.3</v>
      </c>
    </row>
    <row r="264" spans="1:7" s="27" customFormat="1" ht="17.25" customHeight="1" thickBot="1" x14ac:dyDescent="0.3">
      <c r="A264" s="30" t="s">
        <v>1293</v>
      </c>
      <c r="B264" s="79">
        <v>302</v>
      </c>
      <c r="C264" s="80">
        <v>100</v>
      </c>
      <c r="D264" s="81">
        <v>7.9</v>
      </c>
      <c r="E264" s="82">
        <v>5.9</v>
      </c>
      <c r="F264" s="83">
        <v>57.9</v>
      </c>
      <c r="G264" s="80">
        <v>50.7</v>
      </c>
    </row>
    <row r="265" spans="1:7" s="27" customFormat="1" ht="17.25" customHeight="1" thickBot="1" x14ac:dyDescent="0.3">
      <c r="A265" s="30" t="s">
        <v>1294</v>
      </c>
      <c r="B265" s="79">
        <v>271</v>
      </c>
      <c r="C265" s="80">
        <v>100</v>
      </c>
      <c r="D265" s="81">
        <v>5.6</v>
      </c>
      <c r="E265" s="82">
        <v>5.6</v>
      </c>
      <c r="F265" s="83">
        <v>52.9</v>
      </c>
      <c r="G265" s="80">
        <v>36.4</v>
      </c>
    </row>
    <row r="266" spans="1:7" s="27" customFormat="1" ht="17.25" customHeight="1" thickBot="1" x14ac:dyDescent="0.3">
      <c r="A266" s="30" t="s">
        <v>1295</v>
      </c>
      <c r="B266" s="79">
        <v>332</v>
      </c>
      <c r="C266" s="80">
        <v>100</v>
      </c>
      <c r="D266" s="81">
        <v>6.7</v>
      </c>
      <c r="E266" s="82">
        <v>0.4</v>
      </c>
      <c r="F266" s="83">
        <v>80.400000000000006</v>
      </c>
      <c r="G266" s="80">
        <v>72.900000000000006</v>
      </c>
    </row>
    <row r="267" spans="1:7" s="27" customFormat="1" ht="17.25" customHeight="1" thickBot="1" x14ac:dyDescent="0.3">
      <c r="A267" s="30" t="s">
        <v>1296</v>
      </c>
      <c r="B267" s="79">
        <v>337</v>
      </c>
      <c r="C267" s="80">
        <v>100</v>
      </c>
      <c r="D267" s="81">
        <v>7.5</v>
      </c>
      <c r="E267" s="82">
        <v>1.9</v>
      </c>
      <c r="F267" s="83">
        <v>77.400000000000006</v>
      </c>
      <c r="G267" s="80">
        <v>69.2</v>
      </c>
    </row>
    <row r="268" spans="1:7" s="27" customFormat="1" ht="17.25" customHeight="1" thickBot="1" x14ac:dyDescent="0.3">
      <c r="A268" s="30" t="s">
        <v>1297</v>
      </c>
      <c r="B268" s="79">
        <v>337</v>
      </c>
      <c r="C268" s="80">
        <v>100</v>
      </c>
      <c r="D268" s="81">
        <v>7.4</v>
      </c>
      <c r="E268" s="82">
        <v>0.3</v>
      </c>
      <c r="F268" s="83">
        <v>81.3</v>
      </c>
      <c r="G268" s="80">
        <v>73.599999999999994</v>
      </c>
    </row>
    <row r="269" spans="1:7" s="27" customFormat="1" ht="17.25" customHeight="1" thickBot="1" x14ac:dyDescent="0.3">
      <c r="A269" s="30" t="s">
        <v>1298</v>
      </c>
      <c r="B269" s="79">
        <v>392</v>
      </c>
      <c r="C269" s="80">
        <v>100</v>
      </c>
      <c r="D269" s="81">
        <v>11.9</v>
      </c>
      <c r="E269" s="82">
        <v>9.1999999999999993</v>
      </c>
      <c r="F269" s="83">
        <v>69.8</v>
      </c>
      <c r="G269" s="80">
        <v>30.5</v>
      </c>
    </row>
    <row r="270" spans="1:7" s="27" customFormat="1" ht="17.25" customHeight="1" thickBot="1" x14ac:dyDescent="0.3">
      <c r="A270" s="30" t="s">
        <v>1299</v>
      </c>
      <c r="B270" s="79">
        <v>339</v>
      </c>
      <c r="C270" s="80">
        <v>100</v>
      </c>
      <c r="D270" s="81">
        <v>11.5</v>
      </c>
      <c r="E270" s="82">
        <v>0.5</v>
      </c>
      <c r="F270" s="83">
        <v>76.900000000000006</v>
      </c>
      <c r="G270" s="80">
        <v>68.2</v>
      </c>
    </row>
    <row r="271" spans="1:7" s="27" customFormat="1" ht="17.25" customHeight="1" thickBot="1" x14ac:dyDescent="0.3">
      <c r="A271" s="30" t="s">
        <v>1766</v>
      </c>
      <c r="B271" s="79">
        <v>200</v>
      </c>
      <c r="C271" s="80">
        <v>100</v>
      </c>
      <c r="D271" s="81">
        <v>0</v>
      </c>
      <c r="E271" s="82">
        <v>0</v>
      </c>
      <c r="F271" s="83">
        <v>100</v>
      </c>
      <c r="G271" s="80">
        <v>100</v>
      </c>
    </row>
    <row r="272" spans="1:7" s="27" customFormat="1" ht="17.25" customHeight="1" thickBot="1" x14ac:dyDescent="0.3">
      <c r="A272" s="30" t="s">
        <v>1300</v>
      </c>
      <c r="B272" s="79">
        <v>434</v>
      </c>
      <c r="C272" s="80">
        <v>100</v>
      </c>
      <c r="D272" s="81">
        <v>8.74</v>
      </c>
      <c r="E272" s="82">
        <v>20.6</v>
      </c>
      <c r="F272" s="83">
        <v>57.1</v>
      </c>
      <c r="G272" s="80">
        <v>49.07</v>
      </c>
    </row>
    <row r="273" spans="1:7" s="27" customFormat="1" ht="17.25" customHeight="1" thickBot="1" x14ac:dyDescent="0.3">
      <c r="A273" s="30" t="s">
        <v>1301</v>
      </c>
      <c r="B273" s="79">
        <v>300</v>
      </c>
      <c r="C273" s="80">
        <v>100</v>
      </c>
      <c r="D273" s="81">
        <v>12.2</v>
      </c>
      <c r="E273" s="82">
        <v>7.1</v>
      </c>
      <c r="F273" s="83">
        <v>49.9</v>
      </c>
      <c r="G273" s="80">
        <v>44.2</v>
      </c>
    </row>
    <row r="274" spans="1:7" s="27" customFormat="1" ht="17.25" customHeight="1" thickBot="1" x14ac:dyDescent="0.3">
      <c r="A274" s="30" t="s">
        <v>1302</v>
      </c>
      <c r="B274" s="79">
        <v>306</v>
      </c>
      <c r="C274" s="80">
        <v>100</v>
      </c>
      <c r="D274" s="81">
        <v>12.5</v>
      </c>
      <c r="E274" s="82">
        <v>14.3</v>
      </c>
      <c r="F274" s="83">
        <v>34</v>
      </c>
      <c r="G274" s="80">
        <v>32</v>
      </c>
    </row>
    <row r="275" spans="1:7" s="27" customFormat="1" ht="17.25" customHeight="1" thickBot="1" x14ac:dyDescent="0.3">
      <c r="A275" s="30" t="s">
        <v>1303</v>
      </c>
      <c r="B275" s="79">
        <v>376</v>
      </c>
      <c r="C275" s="80">
        <v>100</v>
      </c>
      <c r="D275" s="81">
        <v>15.7</v>
      </c>
      <c r="E275" s="82">
        <v>10.8</v>
      </c>
      <c r="F275" s="83">
        <v>57.6</v>
      </c>
      <c r="G275" s="80">
        <v>51</v>
      </c>
    </row>
    <row r="276" spans="1:7" s="27" customFormat="1" ht="17.25" customHeight="1" thickBot="1" x14ac:dyDescent="0.3">
      <c r="A276" s="30" t="s">
        <v>1304</v>
      </c>
      <c r="B276" s="79">
        <v>112</v>
      </c>
      <c r="C276" s="80">
        <v>66</v>
      </c>
      <c r="D276" s="81">
        <v>20.399999999999999</v>
      </c>
      <c r="E276" s="82">
        <v>3.4</v>
      </c>
      <c r="F276" s="83">
        <v>0</v>
      </c>
      <c r="G276" s="80">
        <v>0</v>
      </c>
    </row>
    <row r="277" spans="1:7" s="27" customFormat="1" ht="17.25" customHeight="1" thickBot="1" x14ac:dyDescent="0.3">
      <c r="A277" s="30" t="s">
        <v>1305</v>
      </c>
      <c r="B277" s="79">
        <v>162</v>
      </c>
      <c r="C277" s="80">
        <v>100</v>
      </c>
      <c r="D277" s="81">
        <v>20.8</v>
      </c>
      <c r="E277" s="82">
        <v>8.8000000000000007</v>
      </c>
      <c r="F277" s="83">
        <v>0</v>
      </c>
      <c r="G277" s="80">
        <v>0</v>
      </c>
    </row>
    <row r="278" spans="1:7" s="27" customFormat="1" ht="17.25" customHeight="1" thickBot="1" x14ac:dyDescent="0.3">
      <c r="A278" s="30" t="s">
        <v>1306</v>
      </c>
      <c r="B278" s="79">
        <v>159</v>
      </c>
      <c r="C278" s="80">
        <v>80</v>
      </c>
      <c r="D278" s="81">
        <v>21.4</v>
      </c>
      <c r="E278" s="82">
        <v>8.1999999999999993</v>
      </c>
      <c r="F278" s="83">
        <v>0</v>
      </c>
      <c r="G278" s="80">
        <v>0</v>
      </c>
    </row>
    <row r="279" spans="1:7" s="27" customFormat="1" ht="17.25" customHeight="1" thickBot="1" x14ac:dyDescent="0.3">
      <c r="A279" s="30" t="s">
        <v>1307</v>
      </c>
      <c r="B279" s="79">
        <v>133</v>
      </c>
      <c r="C279" s="80">
        <v>100</v>
      </c>
      <c r="D279" s="81">
        <v>20.3</v>
      </c>
      <c r="E279" s="82">
        <v>5.7</v>
      </c>
      <c r="F279" s="83">
        <v>0</v>
      </c>
      <c r="G279" s="80">
        <v>0</v>
      </c>
    </row>
    <row r="280" spans="1:7" s="27" customFormat="1" ht="17.25" customHeight="1" thickBot="1" x14ac:dyDescent="0.3">
      <c r="A280" s="30" t="s">
        <v>1308</v>
      </c>
      <c r="B280" s="79">
        <v>112</v>
      </c>
      <c r="C280" s="80">
        <v>100</v>
      </c>
      <c r="D280" s="81">
        <v>20.9</v>
      </c>
      <c r="E280" s="82">
        <v>3.2</v>
      </c>
      <c r="F280" s="83">
        <v>0</v>
      </c>
      <c r="G280" s="80">
        <v>0</v>
      </c>
    </row>
    <row r="281" spans="1:7" s="27" customFormat="1" ht="17.25" customHeight="1" thickBot="1" x14ac:dyDescent="0.3">
      <c r="A281" s="30" t="s">
        <v>1309</v>
      </c>
      <c r="B281" s="79">
        <v>171</v>
      </c>
      <c r="C281" s="80">
        <v>100</v>
      </c>
      <c r="D281" s="81">
        <v>19.7</v>
      </c>
      <c r="E281" s="82">
        <v>10.199999999999999</v>
      </c>
      <c r="F281" s="83">
        <v>0</v>
      </c>
      <c r="G281" s="80">
        <v>0</v>
      </c>
    </row>
    <row r="282" spans="1:7" s="27" customFormat="1" ht="17.25" customHeight="1" thickBot="1" x14ac:dyDescent="0.3">
      <c r="A282" s="30" t="s">
        <v>1310</v>
      </c>
      <c r="B282" s="79">
        <v>140</v>
      </c>
      <c r="C282" s="80">
        <v>100</v>
      </c>
      <c r="D282" s="81">
        <v>21.3</v>
      </c>
      <c r="E282" s="82">
        <v>6.1</v>
      </c>
      <c r="F282" s="83">
        <v>0</v>
      </c>
      <c r="G282" s="80">
        <v>0</v>
      </c>
    </row>
    <row r="283" spans="1:7" s="27" customFormat="1" ht="17.25" customHeight="1" thickBot="1" x14ac:dyDescent="0.3">
      <c r="A283" s="30" t="s">
        <v>1311</v>
      </c>
      <c r="B283" s="79">
        <v>103</v>
      </c>
      <c r="C283" s="80">
        <v>100</v>
      </c>
      <c r="D283" s="81">
        <v>21.8</v>
      </c>
      <c r="E283" s="82">
        <v>1.8</v>
      </c>
      <c r="F283" s="83">
        <v>0</v>
      </c>
      <c r="G283" s="80">
        <v>0</v>
      </c>
    </row>
    <row r="284" spans="1:7" s="27" customFormat="1" ht="17.25" customHeight="1" thickBot="1" x14ac:dyDescent="0.3">
      <c r="A284" s="30" t="s">
        <v>1312</v>
      </c>
      <c r="B284" s="79">
        <v>127</v>
      </c>
      <c r="C284" s="80">
        <v>100</v>
      </c>
      <c r="D284" s="81">
        <v>20.5</v>
      </c>
      <c r="E284" s="82">
        <v>5</v>
      </c>
      <c r="F284" s="83">
        <v>0</v>
      </c>
      <c r="G284" s="80">
        <v>0</v>
      </c>
    </row>
    <row r="285" spans="1:7" s="27" customFormat="1" ht="17.25" customHeight="1" thickBot="1" x14ac:dyDescent="0.3">
      <c r="A285" s="30" t="s">
        <v>1313</v>
      </c>
      <c r="B285" s="79">
        <v>110</v>
      </c>
      <c r="C285" s="80">
        <v>100</v>
      </c>
      <c r="D285" s="81">
        <v>21.3</v>
      </c>
      <c r="E285" s="82">
        <v>2.8</v>
      </c>
      <c r="F285" s="83">
        <v>0</v>
      </c>
      <c r="G285" s="80">
        <v>0</v>
      </c>
    </row>
    <row r="286" spans="1:7" s="27" customFormat="1" ht="17.25" customHeight="1" thickBot="1" x14ac:dyDescent="0.3">
      <c r="A286" s="30" t="s">
        <v>1314</v>
      </c>
      <c r="B286" s="79">
        <v>134</v>
      </c>
      <c r="C286" s="80">
        <v>100</v>
      </c>
      <c r="D286" s="81">
        <v>21.8</v>
      </c>
      <c r="E286" s="82">
        <v>5.2</v>
      </c>
      <c r="F286" s="83">
        <v>0</v>
      </c>
      <c r="G286" s="80">
        <v>0</v>
      </c>
    </row>
    <row r="287" spans="1:7" s="27" customFormat="1" ht="17.25" customHeight="1" thickBot="1" x14ac:dyDescent="0.3">
      <c r="A287" s="30" t="s">
        <v>1315</v>
      </c>
      <c r="B287" s="79">
        <v>106</v>
      </c>
      <c r="C287" s="80">
        <v>100</v>
      </c>
      <c r="D287" s="81">
        <v>21.3</v>
      </c>
      <c r="E287" s="82">
        <v>2.2999999999999998</v>
      </c>
      <c r="F287" s="83">
        <v>0</v>
      </c>
      <c r="G287" s="80">
        <v>0</v>
      </c>
    </row>
    <row r="288" spans="1:7" s="27" customFormat="1" ht="17.25" customHeight="1" thickBot="1" x14ac:dyDescent="0.3">
      <c r="A288" s="30" t="s">
        <v>1316</v>
      </c>
      <c r="B288" s="79">
        <v>119</v>
      </c>
      <c r="C288" s="80">
        <v>100</v>
      </c>
      <c r="D288" s="81">
        <v>21.4</v>
      </c>
      <c r="E288" s="82">
        <v>3.7</v>
      </c>
      <c r="F288" s="83">
        <v>0</v>
      </c>
      <c r="G288" s="80">
        <v>0</v>
      </c>
    </row>
    <row r="289" spans="1:7" s="27" customFormat="1" ht="17.25" customHeight="1" thickBot="1" x14ac:dyDescent="0.3">
      <c r="A289" s="30" t="s">
        <v>1317</v>
      </c>
      <c r="B289" s="79">
        <v>111</v>
      </c>
      <c r="C289" s="80">
        <v>100</v>
      </c>
      <c r="D289" s="81">
        <v>22</v>
      </c>
      <c r="E289" s="82">
        <v>2.6</v>
      </c>
      <c r="F289" s="83">
        <v>0</v>
      </c>
      <c r="G289" s="80">
        <v>0</v>
      </c>
    </row>
    <row r="290" spans="1:7" s="27" customFormat="1" ht="17.25" customHeight="1" thickBot="1" x14ac:dyDescent="0.3">
      <c r="A290" s="30" t="s">
        <v>1318</v>
      </c>
      <c r="B290" s="79">
        <v>108</v>
      </c>
      <c r="C290" s="80">
        <v>100</v>
      </c>
      <c r="D290" s="81">
        <v>21.5</v>
      </c>
      <c r="E290" s="82">
        <v>2.4</v>
      </c>
      <c r="F290" s="83">
        <v>0</v>
      </c>
      <c r="G290" s="80">
        <v>0</v>
      </c>
    </row>
    <row r="291" spans="1:7" s="27" customFormat="1" ht="17.25" customHeight="1" thickBot="1" x14ac:dyDescent="0.3">
      <c r="A291" s="30" t="s">
        <v>1319</v>
      </c>
      <c r="B291" s="79">
        <v>296</v>
      </c>
      <c r="C291" s="80">
        <v>68</v>
      </c>
      <c r="D291" s="81">
        <v>19.3</v>
      </c>
      <c r="E291" s="82">
        <v>24.3</v>
      </c>
      <c r="F291" s="83">
        <v>0</v>
      </c>
      <c r="G291" s="80">
        <v>0</v>
      </c>
    </row>
    <row r="292" spans="1:7" s="27" customFormat="1" ht="17.25" customHeight="1" thickBot="1" x14ac:dyDescent="0.3">
      <c r="A292" s="30" t="s">
        <v>1320</v>
      </c>
      <c r="B292" s="79">
        <v>122</v>
      </c>
      <c r="C292" s="80">
        <v>75</v>
      </c>
      <c r="D292" s="81">
        <v>19.2</v>
      </c>
      <c r="E292" s="82">
        <v>5</v>
      </c>
      <c r="F292" s="83">
        <v>0</v>
      </c>
      <c r="G292" s="80">
        <v>0</v>
      </c>
    </row>
    <row r="293" spans="1:7" s="27" customFormat="1" ht="17.25" customHeight="1" thickBot="1" x14ac:dyDescent="0.3">
      <c r="A293" s="30" t="s">
        <v>1321</v>
      </c>
      <c r="B293" s="79">
        <v>110</v>
      </c>
      <c r="C293" s="80">
        <v>76</v>
      </c>
      <c r="D293" s="81">
        <v>21.9</v>
      </c>
      <c r="E293" s="82">
        <v>2.5</v>
      </c>
      <c r="F293" s="83">
        <v>0</v>
      </c>
      <c r="G293" s="80">
        <v>0</v>
      </c>
    </row>
    <row r="294" spans="1:7" s="27" customFormat="1" ht="17.25" customHeight="1" thickBot="1" x14ac:dyDescent="0.3">
      <c r="A294" s="30" t="s">
        <v>1322</v>
      </c>
      <c r="B294" s="79">
        <v>226</v>
      </c>
      <c r="C294" s="80">
        <v>100</v>
      </c>
      <c r="D294" s="81">
        <v>16.7</v>
      </c>
      <c r="E294" s="82">
        <v>17.7</v>
      </c>
      <c r="F294" s="83">
        <v>0</v>
      </c>
      <c r="G294" s="80">
        <v>0</v>
      </c>
    </row>
    <row r="295" spans="1:7" s="27" customFormat="1" ht="17.25" customHeight="1" thickBot="1" x14ac:dyDescent="0.3">
      <c r="A295" s="30" t="s">
        <v>1323</v>
      </c>
      <c r="B295" s="79">
        <v>140</v>
      </c>
      <c r="C295" s="80">
        <v>100</v>
      </c>
      <c r="D295" s="81">
        <v>19.8</v>
      </c>
      <c r="E295" s="82">
        <v>6.8</v>
      </c>
      <c r="F295" s="83">
        <v>0</v>
      </c>
      <c r="G295" s="80">
        <v>0</v>
      </c>
    </row>
    <row r="296" spans="1:7" s="27" customFormat="1" ht="17.25" customHeight="1" thickBot="1" x14ac:dyDescent="0.3">
      <c r="A296" s="30" t="s">
        <v>1324</v>
      </c>
      <c r="B296" s="79">
        <v>91</v>
      </c>
      <c r="C296" s="80">
        <v>100</v>
      </c>
      <c r="D296" s="81">
        <v>21</v>
      </c>
      <c r="E296" s="82">
        <v>0.8</v>
      </c>
      <c r="F296" s="83">
        <v>0</v>
      </c>
      <c r="G296" s="80">
        <v>0</v>
      </c>
    </row>
    <row r="297" spans="1:7" s="27" customFormat="1" ht="17.25" customHeight="1" thickBot="1" x14ac:dyDescent="0.3">
      <c r="A297" s="30" t="s">
        <v>1325</v>
      </c>
      <c r="B297" s="79">
        <v>109</v>
      </c>
      <c r="C297" s="80">
        <v>100</v>
      </c>
      <c r="D297" s="81">
        <v>19.5</v>
      </c>
      <c r="E297" s="82">
        <v>3.4</v>
      </c>
      <c r="F297" s="83">
        <v>0</v>
      </c>
      <c r="G297" s="80">
        <v>0</v>
      </c>
    </row>
    <row r="298" spans="1:7" s="27" customFormat="1" ht="17.25" customHeight="1" thickBot="1" x14ac:dyDescent="0.3">
      <c r="A298" s="30" t="s">
        <v>1326</v>
      </c>
      <c r="B298" s="79">
        <v>137</v>
      </c>
      <c r="C298" s="80">
        <v>83</v>
      </c>
      <c r="D298" s="81">
        <v>21</v>
      </c>
      <c r="E298" s="82">
        <v>5.9</v>
      </c>
      <c r="F298" s="83">
        <v>0</v>
      </c>
      <c r="G298" s="80">
        <v>0</v>
      </c>
    </row>
    <row r="299" spans="1:7" s="27" customFormat="1" ht="17.25" customHeight="1" thickBot="1" x14ac:dyDescent="0.3">
      <c r="A299" s="30" t="s">
        <v>1327</v>
      </c>
      <c r="B299" s="79">
        <v>118</v>
      </c>
      <c r="C299" s="80">
        <v>71</v>
      </c>
      <c r="D299" s="81">
        <v>19.899999999999999</v>
      </c>
      <c r="E299" s="82">
        <v>4.3</v>
      </c>
      <c r="F299" s="83">
        <v>0</v>
      </c>
      <c r="G299" s="80">
        <v>0</v>
      </c>
    </row>
    <row r="300" spans="1:7" s="27" customFormat="1" ht="17.25" customHeight="1" thickBot="1" x14ac:dyDescent="0.3">
      <c r="A300" s="30" t="s">
        <v>1328</v>
      </c>
      <c r="B300" s="79">
        <v>116</v>
      </c>
      <c r="C300" s="80">
        <v>69</v>
      </c>
      <c r="D300" s="81">
        <v>20.3</v>
      </c>
      <c r="E300" s="82">
        <v>3.9</v>
      </c>
      <c r="F300" s="83">
        <v>0</v>
      </c>
      <c r="G300" s="80">
        <v>0</v>
      </c>
    </row>
    <row r="301" spans="1:7" s="27" customFormat="1" ht="17.25" customHeight="1" thickBot="1" x14ac:dyDescent="0.3">
      <c r="A301" s="30" t="s">
        <v>1329</v>
      </c>
      <c r="B301" s="79">
        <v>144</v>
      </c>
      <c r="C301" s="80">
        <v>85</v>
      </c>
      <c r="D301" s="81">
        <v>24.3</v>
      </c>
      <c r="E301" s="82">
        <v>5.2</v>
      </c>
      <c r="F301" s="83">
        <v>0</v>
      </c>
      <c r="G301" s="80">
        <v>0</v>
      </c>
    </row>
    <row r="302" spans="1:7" s="27" customFormat="1" ht="17.25" customHeight="1" thickBot="1" x14ac:dyDescent="0.3">
      <c r="A302" s="30" t="s">
        <v>1330</v>
      </c>
      <c r="B302" s="79">
        <v>114</v>
      </c>
      <c r="C302" s="80">
        <v>85</v>
      </c>
      <c r="D302" s="81">
        <v>24.3</v>
      </c>
      <c r="E302" s="82">
        <v>1.8</v>
      </c>
      <c r="F302" s="83">
        <v>0.2</v>
      </c>
      <c r="G302" s="80">
        <v>0</v>
      </c>
    </row>
    <row r="303" spans="1:7" s="27" customFormat="1" ht="17.25" customHeight="1" thickBot="1" x14ac:dyDescent="0.3">
      <c r="A303" s="30" t="s">
        <v>1331</v>
      </c>
      <c r="B303" s="79">
        <v>107</v>
      </c>
      <c r="C303" s="80">
        <v>98</v>
      </c>
      <c r="D303" s="81">
        <v>25.1</v>
      </c>
      <c r="E303" s="82">
        <v>0.7</v>
      </c>
      <c r="F303" s="83">
        <v>0</v>
      </c>
      <c r="G303" s="80">
        <v>0</v>
      </c>
    </row>
    <row r="304" spans="1:7" s="27" customFormat="1" ht="17.25" customHeight="1" thickBot="1" x14ac:dyDescent="0.3">
      <c r="A304" s="30" t="s">
        <v>1332</v>
      </c>
      <c r="B304" s="79">
        <v>194</v>
      </c>
      <c r="C304" s="80">
        <v>70</v>
      </c>
      <c r="D304" s="81">
        <v>20.9</v>
      </c>
      <c r="E304" s="82">
        <v>12.3</v>
      </c>
      <c r="F304" s="83">
        <v>0</v>
      </c>
      <c r="G304" s="80">
        <v>0</v>
      </c>
    </row>
    <row r="305" spans="1:7" s="27" customFormat="1" ht="17.25" customHeight="1" thickBot="1" x14ac:dyDescent="0.3">
      <c r="A305" s="30" t="s">
        <v>1333</v>
      </c>
      <c r="B305" s="79">
        <v>115</v>
      </c>
      <c r="C305" s="80">
        <v>100</v>
      </c>
      <c r="D305" s="81">
        <v>21.6</v>
      </c>
      <c r="E305" s="82">
        <v>3.2</v>
      </c>
      <c r="F305" s="83">
        <v>0</v>
      </c>
      <c r="G305" s="80">
        <v>0</v>
      </c>
    </row>
    <row r="306" spans="1:7" s="27" customFormat="1" ht="17.25" customHeight="1" thickBot="1" x14ac:dyDescent="0.3">
      <c r="A306" s="30" t="s">
        <v>1334</v>
      </c>
      <c r="B306" s="79">
        <v>67</v>
      </c>
      <c r="C306" s="80">
        <v>24</v>
      </c>
      <c r="D306" s="81">
        <v>12.9</v>
      </c>
      <c r="E306" s="82">
        <v>1.7</v>
      </c>
      <c r="F306" s="83">
        <v>0</v>
      </c>
      <c r="G306" s="80">
        <v>0</v>
      </c>
    </row>
    <row r="307" spans="1:7" s="27" customFormat="1" ht="17.25" customHeight="1" thickBot="1" x14ac:dyDescent="0.3">
      <c r="A307" s="30" t="s">
        <v>1335</v>
      </c>
      <c r="B307" s="79">
        <v>157</v>
      </c>
      <c r="C307" s="80">
        <v>74</v>
      </c>
      <c r="D307" s="81">
        <v>21.3</v>
      </c>
      <c r="E307" s="82">
        <v>8</v>
      </c>
      <c r="F307" s="83">
        <v>0</v>
      </c>
      <c r="G307" s="80">
        <v>0</v>
      </c>
    </row>
    <row r="308" spans="1:7" s="27" customFormat="1" ht="17.25" customHeight="1" thickBot="1" x14ac:dyDescent="0.3">
      <c r="A308" s="30" t="s">
        <v>1336</v>
      </c>
      <c r="B308" s="79">
        <v>110</v>
      </c>
      <c r="C308" s="80">
        <v>87</v>
      </c>
      <c r="D308" s="81">
        <v>20.2</v>
      </c>
      <c r="E308" s="82">
        <v>3.2</v>
      </c>
      <c r="F308" s="83">
        <v>0</v>
      </c>
      <c r="G308" s="80">
        <v>0</v>
      </c>
    </row>
    <row r="309" spans="1:7" s="27" customFormat="1" ht="17.25" customHeight="1" thickBot="1" x14ac:dyDescent="0.3">
      <c r="A309" s="30" t="s">
        <v>1337</v>
      </c>
      <c r="B309" s="79">
        <v>146</v>
      </c>
      <c r="C309" s="80">
        <v>79</v>
      </c>
      <c r="D309" s="81">
        <v>20.7</v>
      </c>
      <c r="E309" s="82">
        <v>7</v>
      </c>
      <c r="F309" s="83">
        <v>0</v>
      </c>
      <c r="G309" s="80">
        <v>0</v>
      </c>
    </row>
    <row r="310" spans="1:7" s="27" customFormat="1" ht="17.25" customHeight="1" thickBot="1" x14ac:dyDescent="0.3">
      <c r="A310" s="30" t="s">
        <v>1338</v>
      </c>
      <c r="B310" s="79">
        <v>133</v>
      </c>
      <c r="C310" s="80">
        <v>79</v>
      </c>
      <c r="D310" s="81">
        <v>19</v>
      </c>
      <c r="E310" s="82">
        <v>6.3</v>
      </c>
      <c r="F310" s="83">
        <v>0</v>
      </c>
      <c r="G310" s="80">
        <v>0</v>
      </c>
    </row>
    <row r="311" spans="1:7" s="27" customFormat="1" ht="17.25" customHeight="1" thickBot="1" x14ac:dyDescent="0.3">
      <c r="A311" s="30" t="s">
        <v>1339</v>
      </c>
      <c r="B311" s="79">
        <v>128</v>
      </c>
      <c r="C311" s="80">
        <v>90</v>
      </c>
      <c r="D311" s="81">
        <v>20.399999999999999</v>
      </c>
      <c r="E311" s="82">
        <v>5.0999999999999996</v>
      </c>
      <c r="F311" s="83">
        <v>0</v>
      </c>
      <c r="G311" s="80">
        <v>0</v>
      </c>
    </row>
    <row r="312" spans="1:7" s="27" customFormat="1" ht="17.25" customHeight="1" thickBot="1" x14ac:dyDescent="0.3">
      <c r="A312" s="30" t="s">
        <v>1340</v>
      </c>
      <c r="B312" s="79">
        <v>172</v>
      </c>
      <c r="C312" s="80">
        <v>78</v>
      </c>
      <c r="D312" s="81">
        <v>20.8</v>
      </c>
      <c r="E312" s="82">
        <v>9.9</v>
      </c>
      <c r="F312" s="83">
        <v>0</v>
      </c>
      <c r="G312" s="80">
        <v>0</v>
      </c>
    </row>
    <row r="313" spans="1:7" s="27" customFormat="1" ht="17.25" customHeight="1" thickBot="1" x14ac:dyDescent="0.3">
      <c r="A313" s="30" t="s">
        <v>1341</v>
      </c>
      <c r="B313" s="79">
        <v>156</v>
      </c>
      <c r="C313" s="80">
        <v>94</v>
      </c>
      <c r="D313" s="81">
        <v>19</v>
      </c>
      <c r="E313" s="82">
        <v>8.9</v>
      </c>
      <c r="F313" s="83">
        <v>0</v>
      </c>
      <c r="G313" s="80">
        <v>0</v>
      </c>
    </row>
    <row r="314" spans="1:7" s="27" customFormat="1" ht="17.25" customHeight="1" thickBot="1" x14ac:dyDescent="0.3">
      <c r="A314" s="30" t="s">
        <v>1342</v>
      </c>
      <c r="B314" s="79">
        <v>373</v>
      </c>
      <c r="C314" s="80">
        <v>70</v>
      </c>
      <c r="D314" s="81">
        <v>15.8</v>
      </c>
      <c r="E314" s="82">
        <v>34.4</v>
      </c>
      <c r="F314" s="83">
        <v>0</v>
      </c>
      <c r="G314" s="80">
        <v>0</v>
      </c>
    </row>
    <row r="315" spans="1:7" s="27" customFormat="1" ht="17.25" customHeight="1" thickBot="1" x14ac:dyDescent="0.3">
      <c r="A315" s="30" t="s">
        <v>1343</v>
      </c>
      <c r="B315" s="79">
        <v>293</v>
      </c>
      <c r="C315" s="80">
        <v>100</v>
      </c>
      <c r="D315" s="81">
        <v>17</v>
      </c>
      <c r="E315" s="82">
        <v>25</v>
      </c>
      <c r="F315" s="83">
        <v>0</v>
      </c>
      <c r="G315" s="80">
        <v>0</v>
      </c>
    </row>
    <row r="316" spans="1:7" s="27" customFormat="1" ht="17.25" customHeight="1" thickBot="1" x14ac:dyDescent="0.3">
      <c r="A316" s="30" t="s">
        <v>1344</v>
      </c>
      <c r="B316" s="79">
        <v>113</v>
      </c>
      <c r="C316" s="80">
        <v>64</v>
      </c>
      <c r="D316" s="81">
        <v>22.3</v>
      </c>
      <c r="E316" s="82">
        <v>2.6</v>
      </c>
      <c r="F316" s="83">
        <v>0</v>
      </c>
      <c r="G316" s="80">
        <v>0</v>
      </c>
    </row>
    <row r="317" spans="1:7" s="27" customFormat="1" ht="17.25" customHeight="1" thickBot="1" x14ac:dyDescent="0.3">
      <c r="A317" s="30" t="s">
        <v>1345</v>
      </c>
      <c r="B317" s="79">
        <v>138</v>
      </c>
      <c r="C317" s="80">
        <v>90</v>
      </c>
      <c r="D317" s="81">
        <v>22.1</v>
      </c>
      <c r="E317" s="82">
        <v>5.5</v>
      </c>
      <c r="F317" s="83">
        <v>0</v>
      </c>
      <c r="G317" s="80">
        <v>0</v>
      </c>
    </row>
    <row r="318" spans="1:7" s="27" customFormat="1" ht="17.25" customHeight="1" thickBot="1" x14ac:dyDescent="0.3">
      <c r="A318" s="30" t="s">
        <v>1346</v>
      </c>
      <c r="B318" s="79">
        <v>196</v>
      </c>
      <c r="C318" s="80">
        <v>63</v>
      </c>
      <c r="D318" s="81">
        <v>16.7</v>
      </c>
      <c r="E318" s="82">
        <v>14.3</v>
      </c>
      <c r="F318" s="83">
        <v>0</v>
      </c>
      <c r="G318" s="80">
        <v>0</v>
      </c>
    </row>
    <row r="319" spans="1:7" s="27" customFormat="1" ht="17.25" customHeight="1" thickBot="1" x14ac:dyDescent="0.3">
      <c r="A319" s="30" t="s">
        <v>1347</v>
      </c>
      <c r="B319" s="79">
        <v>130</v>
      </c>
      <c r="C319" s="80">
        <v>80</v>
      </c>
      <c r="D319" s="81">
        <v>17.899999999999999</v>
      </c>
      <c r="E319" s="82">
        <v>6.5</v>
      </c>
      <c r="F319" s="83">
        <v>0</v>
      </c>
      <c r="G319" s="80">
        <v>0</v>
      </c>
    </row>
    <row r="320" spans="1:7" s="27" customFormat="1" ht="17.25" customHeight="1" thickBot="1" x14ac:dyDescent="0.3">
      <c r="A320" s="30" t="s">
        <v>1348</v>
      </c>
      <c r="B320" s="79">
        <v>125</v>
      </c>
      <c r="C320" s="80">
        <v>67</v>
      </c>
      <c r="D320" s="81">
        <v>18.399999999999999</v>
      </c>
      <c r="E320" s="82">
        <v>5.7</v>
      </c>
      <c r="F320" s="83">
        <v>0</v>
      </c>
      <c r="G320" s="80">
        <v>0</v>
      </c>
    </row>
    <row r="321" spans="1:7" s="27" customFormat="1" ht="17.25" customHeight="1" thickBot="1" x14ac:dyDescent="0.3">
      <c r="A321" s="30" t="s">
        <v>1349</v>
      </c>
      <c r="B321" s="79">
        <v>171</v>
      </c>
      <c r="C321" s="80">
        <v>77</v>
      </c>
      <c r="D321" s="81">
        <v>19</v>
      </c>
      <c r="E321" s="82">
        <v>10.6</v>
      </c>
      <c r="F321" s="83">
        <v>0</v>
      </c>
      <c r="G321" s="80">
        <v>0</v>
      </c>
    </row>
    <row r="322" spans="1:7" s="27" customFormat="1" ht="17.25" customHeight="1" thickBot="1" x14ac:dyDescent="0.3">
      <c r="A322" s="30" t="s">
        <v>1350</v>
      </c>
      <c r="B322" s="79">
        <v>100</v>
      </c>
      <c r="C322" s="80">
        <v>98</v>
      </c>
      <c r="D322" s="81">
        <v>23.3</v>
      </c>
      <c r="E322" s="82">
        <v>0.8</v>
      </c>
      <c r="F322" s="83">
        <v>0</v>
      </c>
      <c r="G322" s="80">
        <v>0</v>
      </c>
    </row>
    <row r="323" spans="1:7" s="27" customFormat="1" ht="17.25" customHeight="1" thickBot="1" x14ac:dyDescent="0.3">
      <c r="A323" s="30" t="s">
        <v>1351</v>
      </c>
      <c r="B323" s="79">
        <v>196</v>
      </c>
      <c r="C323" s="80">
        <v>86</v>
      </c>
      <c r="D323" s="81">
        <v>17.399999999999999</v>
      </c>
      <c r="E323" s="82">
        <v>14</v>
      </c>
      <c r="F323" s="83">
        <v>0</v>
      </c>
      <c r="G323" s="80">
        <v>0</v>
      </c>
    </row>
    <row r="324" spans="1:7" s="27" customFormat="1" ht="17.25" customHeight="1" thickBot="1" x14ac:dyDescent="0.3">
      <c r="A324" s="30" t="s">
        <v>1352</v>
      </c>
      <c r="B324" s="79">
        <v>161</v>
      </c>
      <c r="C324" s="80">
        <v>67</v>
      </c>
      <c r="D324" s="81">
        <v>25</v>
      </c>
      <c r="E324" s="82">
        <v>6.8</v>
      </c>
      <c r="F324" s="83">
        <v>0</v>
      </c>
      <c r="G324" s="80">
        <v>0</v>
      </c>
    </row>
    <row r="325" spans="1:7" s="27" customFormat="1" ht="17.25" customHeight="1" thickBot="1" x14ac:dyDescent="0.3">
      <c r="A325" s="30" t="s">
        <v>1353</v>
      </c>
      <c r="B325" s="79">
        <v>64</v>
      </c>
      <c r="C325" s="80">
        <v>100</v>
      </c>
      <c r="D325" s="81">
        <v>15.5</v>
      </c>
      <c r="E325" s="82">
        <v>0.2</v>
      </c>
      <c r="F325" s="83">
        <v>0</v>
      </c>
      <c r="G325" s="80">
        <v>0</v>
      </c>
    </row>
    <row r="326" spans="1:7" s="27" customFormat="1" ht="17.25" customHeight="1" thickBot="1" x14ac:dyDescent="0.3">
      <c r="A326" s="30" t="s">
        <v>1354</v>
      </c>
      <c r="B326" s="79">
        <v>92</v>
      </c>
      <c r="C326" s="80">
        <v>100</v>
      </c>
      <c r="D326" s="81">
        <v>20.9</v>
      </c>
      <c r="E326" s="82">
        <v>0.9</v>
      </c>
      <c r="F326" s="83">
        <v>0</v>
      </c>
      <c r="G326" s="80">
        <v>0</v>
      </c>
    </row>
    <row r="327" spans="1:7" s="27" customFormat="1" ht="17.25" customHeight="1" thickBot="1" x14ac:dyDescent="0.3">
      <c r="A327" s="30" t="s">
        <v>1355</v>
      </c>
      <c r="B327" s="79">
        <v>193</v>
      </c>
      <c r="C327" s="80">
        <v>75</v>
      </c>
      <c r="D327" s="81">
        <v>22.3</v>
      </c>
      <c r="E327" s="82">
        <v>11.5</v>
      </c>
      <c r="F327" s="83">
        <v>0</v>
      </c>
      <c r="G327" s="80">
        <v>0</v>
      </c>
    </row>
    <row r="328" spans="1:7" s="27" customFormat="1" ht="17.25" customHeight="1" thickBot="1" x14ac:dyDescent="0.3">
      <c r="A328" s="30" t="s">
        <v>1356</v>
      </c>
      <c r="B328" s="79">
        <v>186</v>
      </c>
      <c r="C328" s="80">
        <v>87</v>
      </c>
      <c r="D328" s="81">
        <v>20.9</v>
      </c>
      <c r="E328" s="82">
        <v>11.2</v>
      </c>
      <c r="F328" s="83">
        <v>0.4</v>
      </c>
      <c r="G328" s="80">
        <v>0</v>
      </c>
    </row>
    <row r="329" spans="1:7" s="27" customFormat="1" ht="17.25" customHeight="1" thickBot="1" x14ac:dyDescent="0.3">
      <c r="A329" s="30" t="s">
        <v>1357</v>
      </c>
      <c r="B329" s="79">
        <v>126</v>
      </c>
      <c r="C329" s="80">
        <v>74</v>
      </c>
      <c r="D329" s="81">
        <v>17.899999999999999</v>
      </c>
      <c r="E329" s="82">
        <v>6</v>
      </c>
      <c r="F329" s="83">
        <v>0</v>
      </c>
      <c r="G329" s="80">
        <v>0</v>
      </c>
    </row>
    <row r="330" spans="1:7" s="27" customFormat="1" ht="17.25" customHeight="1" thickBot="1" x14ac:dyDescent="0.3">
      <c r="A330" s="30" t="s">
        <v>1358</v>
      </c>
      <c r="B330" s="79">
        <v>107</v>
      </c>
      <c r="C330" s="80">
        <v>100</v>
      </c>
      <c r="D330" s="81">
        <v>24</v>
      </c>
      <c r="E330" s="82">
        <v>1.2</v>
      </c>
      <c r="F330" s="83">
        <v>0</v>
      </c>
      <c r="G330" s="80">
        <v>0</v>
      </c>
    </row>
    <row r="331" spans="1:7" s="27" customFormat="1" ht="17.25" customHeight="1" thickBot="1" x14ac:dyDescent="0.3">
      <c r="A331" s="30" t="s">
        <v>1359</v>
      </c>
      <c r="B331" s="79">
        <v>120</v>
      </c>
      <c r="C331" s="80">
        <v>86</v>
      </c>
      <c r="D331" s="81">
        <v>18.5</v>
      </c>
      <c r="E331" s="82">
        <v>5.0999999999999996</v>
      </c>
      <c r="F331" s="83">
        <v>0</v>
      </c>
      <c r="G331" s="80">
        <v>0</v>
      </c>
    </row>
    <row r="332" spans="1:7" s="27" customFormat="1" ht="17.25" customHeight="1" thickBot="1" x14ac:dyDescent="0.3">
      <c r="A332" s="30" t="s">
        <v>1360</v>
      </c>
      <c r="B332" s="79">
        <v>143</v>
      </c>
      <c r="C332" s="80">
        <v>58</v>
      </c>
      <c r="D332" s="81">
        <v>18.3</v>
      </c>
      <c r="E332" s="82">
        <v>7.7</v>
      </c>
      <c r="F332" s="83">
        <v>0</v>
      </c>
      <c r="G332" s="80">
        <v>0</v>
      </c>
    </row>
    <row r="333" spans="1:7" s="27" customFormat="1" ht="17.25" customHeight="1" thickBot="1" x14ac:dyDescent="0.3">
      <c r="A333" s="30" t="s">
        <v>1361</v>
      </c>
      <c r="B333" s="79">
        <v>92</v>
      </c>
      <c r="C333" s="80">
        <v>100</v>
      </c>
      <c r="D333" s="81">
        <v>20.7</v>
      </c>
      <c r="E333" s="82">
        <v>1</v>
      </c>
      <c r="F333" s="83">
        <v>0</v>
      </c>
      <c r="G333" s="80">
        <v>0</v>
      </c>
    </row>
    <row r="334" spans="1:7" s="27" customFormat="1" ht="17.25" customHeight="1" thickBot="1" x14ac:dyDescent="0.3">
      <c r="A334" s="30" t="s">
        <v>1362</v>
      </c>
      <c r="B334" s="79">
        <v>151</v>
      </c>
      <c r="C334" s="80">
        <v>100</v>
      </c>
      <c r="D334" s="81">
        <v>32</v>
      </c>
      <c r="E334" s="82">
        <v>2.6</v>
      </c>
      <c r="F334" s="83">
        <v>0</v>
      </c>
      <c r="G334" s="80">
        <v>0</v>
      </c>
    </row>
    <row r="335" spans="1:7" s="27" customFormat="1" ht="17.25" customHeight="1" thickBot="1" x14ac:dyDescent="0.3">
      <c r="A335" s="30" t="s">
        <v>1363</v>
      </c>
      <c r="B335" s="79">
        <v>450</v>
      </c>
      <c r="C335" s="80">
        <v>100</v>
      </c>
      <c r="D335" s="81">
        <v>20.8</v>
      </c>
      <c r="E335" s="82">
        <v>40.200000000000003</v>
      </c>
      <c r="F335" s="83">
        <v>1.4</v>
      </c>
      <c r="G335" s="80">
        <v>0</v>
      </c>
    </row>
    <row r="336" spans="1:7" s="27" customFormat="1" ht="17.25" customHeight="1" thickBot="1" x14ac:dyDescent="0.3">
      <c r="A336" s="30" t="s">
        <v>1364</v>
      </c>
      <c r="B336" s="79">
        <v>67</v>
      </c>
      <c r="C336" s="80">
        <v>100</v>
      </c>
      <c r="D336" s="81">
        <v>12.6</v>
      </c>
      <c r="E336" s="82">
        <v>1.8</v>
      </c>
      <c r="F336" s="83">
        <v>0</v>
      </c>
      <c r="G336" s="80">
        <v>0</v>
      </c>
    </row>
    <row r="337" spans="1:7" s="27" customFormat="1" ht="17.25" customHeight="1" thickBot="1" x14ac:dyDescent="0.3">
      <c r="A337" s="30" t="s">
        <v>1365</v>
      </c>
      <c r="B337" s="79">
        <v>523</v>
      </c>
      <c r="C337" s="80">
        <v>100</v>
      </c>
      <c r="D337" s="81">
        <v>40.799999999999997</v>
      </c>
      <c r="E337" s="82">
        <v>40</v>
      </c>
      <c r="F337" s="83">
        <v>0</v>
      </c>
      <c r="G337" s="80">
        <v>0</v>
      </c>
    </row>
    <row r="338" spans="1:7" s="27" customFormat="1" ht="17.25" customHeight="1" thickBot="1" x14ac:dyDescent="0.3">
      <c r="A338" s="30" t="s">
        <v>1366</v>
      </c>
      <c r="B338" s="79">
        <v>398</v>
      </c>
      <c r="C338" s="80">
        <v>100</v>
      </c>
      <c r="D338" s="81">
        <v>23.6</v>
      </c>
      <c r="E338" s="82">
        <v>33.5</v>
      </c>
      <c r="F338" s="83">
        <v>0.6</v>
      </c>
      <c r="G338" s="80">
        <v>0</v>
      </c>
    </row>
    <row r="339" spans="1:7" s="27" customFormat="1" ht="17.25" customHeight="1" thickBot="1" x14ac:dyDescent="0.3">
      <c r="A339" s="30" t="s">
        <v>1367</v>
      </c>
      <c r="B339" s="79">
        <v>219</v>
      </c>
      <c r="C339" s="80">
        <v>100</v>
      </c>
      <c r="D339" s="81">
        <v>23.2</v>
      </c>
      <c r="E339" s="82">
        <v>14</v>
      </c>
      <c r="F339" s="83">
        <v>0</v>
      </c>
      <c r="G339" s="80">
        <v>0</v>
      </c>
    </row>
    <row r="340" spans="1:7" s="27" customFormat="1" ht="17.25" customHeight="1" thickBot="1" x14ac:dyDescent="0.3">
      <c r="A340" s="30" t="s">
        <v>1368</v>
      </c>
      <c r="B340" s="79">
        <v>450</v>
      </c>
      <c r="C340" s="80">
        <v>100</v>
      </c>
      <c r="D340" s="81">
        <v>17.2</v>
      </c>
      <c r="E340" s="82">
        <v>42.3</v>
      </c>
      <c r="F340" s="83">
        <v>0</v>
      </c>
      <c r="G340" s="80">
        <v>0</v>
      </c>
    </row>
    <row r="341" spans="1:7" s="27" customFormat="1" ht="17.25" customHeight="1" thickBot="1" x14ac:dyDescent="0.3">
      <c r="A341" s="30" t="s">
        <v>1369</v>
      </c>
      <c r="B341" s="79">
        <v>307</v>
      </c>
      <c r="C341" s="80">
        <v>100</v>
      </c>
      <c r="D341" s="81">
        <v>21.1</v>
      </c>
      <c r="E341" s="82">
        <v>24.7</v>
      </c>
      <c r="F341" s="83">
        <v>0</v>
      </c>
      <c r="G341" s="80">
        <v>0</v>
      </c>
    </row>
    <row r="342" spans="1:7" s="27" customFormat="1" ht="17.25" customHeight="1" thickBot="1" x14ac:dyDescent="0.3">
      <c r="A342" s="30" t="s">
        <v>1370</v>
      </c>
      <c r="B342" s="79">
        <v>603</v>
      </c>
      <c r="C342" s="80">
        <v>100</v>
      </c>
      <c r="D342" s="81">
        <v>27</v>
      </c>
      <c r="E342" s="82">
        <v>55</v>
      </c>
      <c r="F342" s="83">
        <v>0</v>
      </c>
      <c r="G342" s="80">
        <v>0</v>
      </c>
    </row>
    <row r="343" spans="1:7" s="27" customFormat="1" ht="17.25" customHeight="1" thickBot="1" x14ac:dyDescent="0.3">
      <c r="A343" s="30" t="s">
        <v>1371</v>
      </c>
      <c r="B343" s="79">
        <v>317</v>
      </c>
      <c r="C343" s="80">
        <v>100</v>
      </c>
      <c r="D343" s="81">
        <v>14.7</v>
      </c>
      <c r="E343" s="82">
        <v>28.1</v>
      </c>
      <c r="F343" s="83">
        <v>1.5</v>
      </c>
      <c r="G343" s="80">
        <v>0</v>
      </c>
    </row>
    <row r="344" spans="1:7" s="27" customFormat="1" ht="17.25" customHeight="1" thickBot="1" x14ac:dyDescent="0.3">
      <c r="A344" s="30" t="s">
        <v>1372</v>
      </c>
      <c r="B344" s="79">
        <v>388</v>
      </c>
      <c r="C344" s="80">
        <v>100</v>
      </c>
      <c r="D344" s="81">
        <v>13.3</v>
      </c>
      <c r="E344" s="82">
        <v>37</v>
      </c>
      <c r="F344" s="83">
        <v>0.5</v>
      </c>
      <c r="G344" s="80">
        <v>0</v>
      </c>
    </row>
    <row r="345" spans="1:7" s="27" customFormat="1" ht="17.25" customHeight="1" thickBot="1" x14ac:dyDescent="0.3">
      <c r="A345" s="30" t="s">
        <v>1373</v>
      </c>
      <c r="B345" s="79">
        <v>315</v>
      </c>
      <c r="C345" s="80">
        <v>100</v>
      </c>
      <c r="D345" s="81">
        <v>21.7</v>
      </c>
      <c r="E345" s="82">
        <v>25.3</v>
      </c>
      <c r="F345" s="83">
        <v>0</v>
      </c>
      <c r="G345" s="80">
        <v>0</v>
      </c>
    </row>
    <row r="346" spans="1:7" s="27" customFormat="1" ht="17.25" customHeight="1" thickBot="1" x14ac:dyDescent="0.3">
      <c r="A346" s="30" t="s">
        <v>1374</v>
      </c>
      <c r="B346" s="79">
        <v>337</v>
      </c>
      <c r="C346" s="80">
        <v>100</v>
      </c>
      <c r="D346" s="81">
        <v>20.9</v>
      </c>
      <c r="E346" s="82">
        <v>28.1</v>
      </c>
      <c r="F346" s="83">
        <v>0</v>
      </c>
      <c r="G346" s="80">
        <v>0</v>
      </c>
    </row>
    <row r="347" spans="1:7" s="27" customFormat="1" ht="17.25" customHeight="1" thickBot="1" x14ac:dyDescent="0.3">
      <c r="A347" s="30" t="s">
        <v>1375</v>
      </c>
      <c r="B347" s="79">
        <v>341</v>
      </c>
      <c r="C347" s="80">
        <v>100</v>
      </c>
      <c r="D347" s="81">
        <v>12.7</v>
      </c>
      <c r="E347" s="82">
        <v>31.7</v>
      </c>
      <c r="F347" s="83">
        <v>1.3</v>
      </c>
      <c r="G347" s="80">
        <v>0</v>
      </c>
    </row>
    <row r="348" spans="1:7" s="27" customFormat="1" ht="17.25" customHeight="1" thickBot="1" x14ac:dyDescent="0.3">
      <c r="A348" s="30" t="s">
        <v>1376</v>
      </c>
      <c r="B348" s="79">
        <v>215</v>
      </c>
      <c r="C348" s="80">
        <v>100</v>
      </c>
      <c r="D348" s="81">
        <v>19.8</v>
      </c>
      <c r="E348" s="82">
        <v>14.7</v>
      </c>
      <c r="F348" s="83">
        <v>0.9</v>
      </c>
      <c r="G348" s="80">
        <v>0</v>
      </c>
    </row>
    <row r="349" spans="1:7" s="27" customFormat="1" ht="17.25" customHeight="1" thickBot="1" x14ac:dyDescent="0.3">
      <c r="A349" s="30" t="s">
        <v>1377</v>
      </c>
      <c r="B349" s="79">
        <v>132</v>
      </c>
      <c r="C349" s="80">
        <v>100</v>
      </c>
      <c r="D349" s="81">
        <v>22.2</v>
      </c>
      <c r="E349" s="82">
        <v>4.4000000000000004</v>
      </c>
      <c r="F349" s="83">
        <v>1</v>
      </c>
      <c r="G349" s="80">
        <v>0</v>
      </c>
    </row>
    <row r="350" spans="1:7" s="27" customFormat="1" ht="17.25" customHeight="1" thickBot="1" x14ac:dyDescent="0.3">
      <c r="A350" s="30" t="s">
        <v>1378</v>
      </c>
      <c r="B350" s="79">
        <v>224</v>
      </c>
      <c r="C350" s="80">
        <v>100</v>
      </c>
      <c r="D350" s="81">
        <v>26.9</v>
      </c>
      <c r="E350" s="82">
        <v>12.9</v>
      </c>
      <c r="F350" s="83">
        <v>0</v>
      </c>
      <c r="G350" s="80">
        <v>0</v>
      </c>
    </row>
    <row r="351" spans="1:7" s="27" customFormat="1" ht="17.25" customHeight="1" thickBot="1" x14ac:dyDescent="0.3">
      <c r="A351" s="30" t="s">
        <v>1379</v>
      </c>
      <c r="B351" s="79">
        <v>159</v>
      </c>
      <c r="C351" s="80">
        <v>100</v>
      </c>
      <c r="D351" s="81">
        <v>29.3</v>
      </c>
      <c r="E351" s="82">
        <v>4.5999999999999996</v>
      </c>
      <c r="F351" s="83">
        <v>0</v>
      </c>
      <c r="G351" s="80">
        <v>0</v>
      </c>
    </row>
    <row r="352" spans="1:7" s="27" customFormat="1" ht="17.25" customHeight="1" thickBot="1" x14ac:dyDescent="0.3">
      <c r="A352" s="30" t="s">
        <v>1380</v>
      </c>
      <c r="B352" s="79">
        <v>392</v>
      </c>
      <c r="C352" s="80">
        <v>100</v>
      </c>
      <c r="D352" s="81">
        <v>26.7</v>
      </c>
      <c r="E352" s="82">
        <v>31.1</v>
      </c>
      <c r="F352" s="83">
        <v>1.5</v>
      </c>
      <c r="G352" s="80">
        <v>0</v>
      </c>
    </row>
    <row r="353" spans="1:7" s="27" customFormat="1" ht="17.25" customHeight="1" thickBot="1" x14ac:dyDescent="0.3">
      <c r="A353" s="30" t="s">
        <v>1381</v>
      </c>
      <c r="B353" s="79">
        <v>384</v>
      </c>
      <c r="C353" s="80">
        <v>100</v>
      </c>
      <c r="D353" s="81">
        <v>26.5</v>
      </c>
      <c r="E353" s="82">
        <v>30.5</v>
      </c>
      <c r="F353" s="83">
        <v>1</v>
      </c>
      <c r="G353" s="80">
        <v>0</v>
      </c>
    </row>
    <row r="354" spans="1:7" s="27" customFormat="1" ht="17.25" customHeight="1" thickBot="1" x14ac:dyDescent="0.3">
      <c r="A354" s="30" t="s">
        <v>1382</v>
      </c>
      <c r="B354" s="79">
        <v>425</v>
      </c>
      <c r="C354" s="80">
        <v>100</v>
      </c>
      <c r="D354" s="81">
        <v>28.5</v>
      </c>
      <c r="E354" s="82">
        <v>34</v>
      </c>
      <c r="F354" s="83">
        <v>1.2</v>
      </c>
      <c r="G354" s="80">
        <v>0</v>
      </c>
    </row>
    <row r="355" spans="1:7" s="27" customFormat="1" ht="17.25" customHeight="1" thickBot="1" x14ac:dyDescent="0.3">
      <c r="A355" s="30" t="s">
        <v>1383</v>
      </c>
      <c r="B355" s="79">
        <v>370</v>
      </c>
      <c r="C355" s="80">
        <v>100</v>
      </c>
      <c r="D355" s="81">
        <v>27.3</v>
      </c>
      <c r="E355" s="82">
        <v>28.5</v>
      </c>
      <c r="F355" s="83">
        <v>1.1000000000000001</v>
      </c>
      <c r="G355" s="80">
        <v>0</v>
      </c>
    </row>
    <row r="356" spans="1:7" s="27" customFormat="1" ht="17.25" customHeight="1" thickBot="1" x14ac:dyDescent="0.3">
      <c r="A356" s="30" t="s">
        <v>1384</v>
      </c>
      <c r="B356" s="79">
        <v>304</v>
      </c>
      <c r="C356" s="80">
        <v>100</v>
      </c>
      <c r="D356" s="81">
        <v>15.4</v>
      </c>
      <c r="E356" s="82">
        <v>26.7</v>
      </c>
      <c r="F356" s="83">
        <v>0.6</v>
      </c>
      <c r="G356" s="80">
        <v>0</v>
      </c>
    </row>
    <row r="357" spans="1:7" s="27" customFormat="1" ht="17.25" customHeight="1" thickBot="1" x14ac:dyDescent="0.3">
      <c r="A357" s="30" t="s">
        <v>1385</v>
      </c>
      <c r="B357" s="79">
        <v>424</v>
      </c>
      <c r="C357" s="80">
        <v>100</v>
      </c>
      <c r="D357" s="81">
        <v>12.4</v>
      </c>
      <c r="E357" s="82">
        <v>41.2</v>
      </c>
      <c r="F357" s="83">
        <v>0.9</v>
      </c>
      <c r="G357" s="80">
        <v>0</v>
      </c>
    </row>
    <row r="358" spans="1:7" s="27" customFormat="1" ht="17.25" customHeight="1" thickBot="1" x14ac:dyDescent="0.3">
      <c r="A358" s="30" t="s">
        <v>1386</v>
      </c>
      <c r="B358" s="79">
        <v>303</v>
      </c>
      <c r="C358" s="80">
        <v>100</v>
      </c>
      <c r="D358" s="81">
        <v>28.3</v>
      </c>
      <c r="E358" s="82">
        <v>20.9</v>
      </c>
      <c r="F358" s="83">
        <v>0.5</v>
      </c>
      <c r="G358" s="80">
        <v>0</v>
      </c>
    </row>
    <row r="359" spans="1:7" s="27" customFormat="1" ht="17.25" customHeight="1" thickBot="1" x14ac:dyDescent="0.3">
      <c r="A359" s="30" t="s">
        <v>1387</v>
      </c>
      <c r="B359" s="79">
        <v>270</v>
      </c>
      <c r="C359" s="80">
        <v>100</v>
      </c>
      <c r="D359" s="81">
        <v>13.7</v>
      </c>
      <c r="E359" s="82">
        <v>23.3</v>
      </c>
      <c r="F359" s="83">
        <v>1.4</v>
      </c>
      <c r="G359" s="80">
        <v>1.3</v>
      </c>
    </row>
    <row r="360" spans="1:7" s="27" customFormat="1" ht="17.25" customHeight="1" thickBot="1" x14ac:dyDescent="0.3">
      <c r="A360" s="30" t="s">
        <v>1388</v>
      </c>
      <c r="B360" s="79">
        <v>361</v>
      </c>
      <c r="C360" s="80">
        <v>100</v>
      </c>
      <c r="D360" s="81">
        <v>19.100000000000001</v>
      </c>
      <c r="E360" s="82">
        <v>31.6</v>
      </c>
      <c r="F360" s="83">
        <v>0</v>
      </c>
      <c r="G360" s="80">
        <v>0</v>
      </c>
    </row>
    <row r="361" spans="1:7" s="27" customFormat="1" ht="17.25" customHeight="1" thickBot="1" x14ac:dyDescent="0.3">
      <c r="A361" s="30" t="s">
        <v>1389</v>
      </c>
      <c r="B361" s="79">
        <v>319</v>
      </c>
      <c r="C361" s="80">
        <v>100</v>
      </c>
      <c r="D361" s="81">
        <v>21.4</v>
      </c>
      <c r="E361" s="82">
        <v>25.9</v>
      </c>
      <c r="F361" s="83">
        <v>0</v>
      </c>
      <c r="G361" s="80">
        <v>0</v>
      </c>
    </row>
    <row r="362" spans="1:7" s="27" customFormat="1" ht="17.25" customHeight="1" thickBot="1" x14ac:dyDescent="0.3">
      <c r="A362" s="30" t="s">
        <v>1390</v>
      </c>
      <c r="B362" s="79">
        <v>114</v>
      </c>
      <c r="C362" s="80">
        <v>100</v>
      </c>
      <c r="D362" s="81">
        <v>20.399999999999999</v>
      </c>
      <c r="E362" s="82">
        <v>3.6</v>
      </c>
      <c r="F362" s="83">
        <v>0</v>
      </c>
      <c r="G362" s="80">
        <v>0</v>
      </c>
    </row>
    <row r="363" spans="1:7" s="27" customFormat="1" ht="17.25" customHeight="1" thickBot="1" x14ac:dyDescent="0.3">
      <c r="A363" s="30" t="s">
        <v>1391</v>
      </c>
      <c r="B363" s="79">
        <v>157</v>
      </c>
      <c r="C363" s="80">
        <v>100</v>
      </c>
      <c r="D363" s="81">
        <v>9.8000000000000007</v>
      </c>
      <c r="E363" s="82">
        <v>12.7</v>
      </c>
      <c r="F363" s="83">
        <v>0.8</v>
      </c>
      <c r="G363" s="80">
        <v>0</v>
      </c>
    </row>
    <row r="364" spans="1:7" s="27" customFormat="1" ht="17.25" customHeight="1" thickBot="1" x14ac:dyDescent="0.3">
      <c r="A364" s="30" t="s">
        <v>1392</v>
      </c>
      <c r="B364" s="79">
        <v>105</v>
      </c>
      <c r="C364" s="80">
        <v>100</v>
      </c>
      <c r="D364" s="81">
        <v>15.7</v>
      </c>
      <c r="E364" s="82">
        <v>4.7</v>
      </c>
      <c r="F364" s="83">
        <v>0</v>
      </c>
      <c r="G364" s="80">
        <v>0</v>
      </c>
    </row>
    <row r="365" spans="1:7" s="27" customFormat="1" ht="17.25" customHeight="1" thickBot="1" x14ac:dyDescent="0.3">
      <c r="A365" s="30" t="s">
        <v>1393</v>
      </c>
      <c r="B365" s="79">
        <v>97</v>
      </c>
      <c r="C365" s="80">
        <v>100</v>
      </c>
      <c r="D365" s="81">
        <v>17.100000000000001</v>
      </c>
      <c r="E365" s="82">
        <v>3.2</v>
      </c>
      <c r="F365" s="83">
        <v>0</v>
      </c>
      <c r="G365" s="80">
        <v>0</v>
      </c>
    </row>
    <row r="366" spans="1:7" s="27" customFormat="1" ht="17.25" customHeight="1" thickBot="1" x14ac:dyDescent="0.3">
      <c r="A366" s="30" t="s">
        <v>1394</v>
      </c>
      <c r="B366" s="79">
        <v>123</v>
      </c>
      <c r="C366" s="80">
        <v>100</v>
      </c>
      <c r="D366" s="81">
        <v>16.8</v>
      </c>
      <c r="E366" s="82">
        <v>6</v>
      </c>
      <c r="F366" s="83">
        <v>0.5</v>
      </c>
      <c r="G366" s="80">
        <v>0</v>
      </c>
    </row>
    <row r="367" spans="1:7" s="27" customFormat="1" ht="17.25" customHeight="1" thickBot="1" x14ac:dyDescent="0.3">
      <c r="A367" s="30" t="s">
        <v>1395</v>
      </c>
      <c r="B367" s="79">
        <v>146</v>
      </c>
      <c r="C367" s="80">
        <v>100</v>
      </c>
      <c r="D367" s="81">
        <v>21</v>
      </c>
      <c r="E367" s="82">
        <v>4.4000000000000004</v>
      </c>
      <c r="F367" s="83">
        <v>5.9</v>
      </c>
      <c r="G367" s="80">
        <v>0</v>
      </c>
    </row>
    <row r="368" spans="1:7" s="27" customFormat="1" ht="17.25" customHeight="1" thickBot="1" x14ac:dyDescent="0.3">
      <c r="A368" s="30" t="s">
        <v>1396</v>
      </c>
      <c r="B368" s="79">
        <v>123</v>
      </c>
      <c r="C368" s="80">
        <v>100</v>
      </c>
      <c r="D368" s="81">
        <v>20.5</v>
      </c>
      <c r="E368" s="82">
        <v>4.5</v>
      </c>
      <c r="F368" s="83">
        <v>0</v>
      </c>
      <c r="G368" s="80">
        <v>0</v>
      </c>
    </row>
    <row r="369" spans="1:7" s="27" customFormat="1" ht="17.25" customHeight="1" thickBot="1" x14ac:dyDescent="0.3">
      <c r="A369" s="30" t="s">
        <v>1397</v>
      </c>
      <c r="B369" s="79">
        <v>140</v>
      </c>
      <c r="C369" s="80">
        <v>100</v>
      </c>
      <c r="D369" s="81">
        <v>22.8</v>
      </c>
      <c r="E369" s="82">
        <v>4.8</v>
      </c>
      <c r="F369" s="83">
        <v>1.5</v>
      </c>
      <c r="G369" s="80">
        <v>0</v>
      </c>
    </row>
    <row r="370" spans="1:7" s="27" customFormat="1" ht="17.25" customHeight="1" thickBot="1" x14ac:dyDescent="0.3">
      <c r="A370" s="30" t="s">
        <v>1398</v>
      </c>
      <c r="B370" s="79">
        <v>147</v>
      </c>
      <c r="C370" s="80">
        <v>100</v>
      </c>
      <c r="D370" s="81">
        <v>18.7</v>
      </c>
      <c r="E370" s="82">
        <v>7.9</v>
      </c>
      <c r="F370" s="83">
        <v>0.4</v>
      </c>
      <c r="G370" s="80">
        <v>0</v>
      </c>
    </row>
    <row r="371" spans="1:7" s="27" customFormat="1" ht="17.25" customHeight="1" thickBot="1" x14ac:dyDescent="0.3">
      <c r="A371" s="30" t="s">
        <v>1399</v>
      </c>
      <c r="B371" s="79">
        <v>232</v>
      </c>
      <c r="C371" s="80">
        <v>100</v>
      </c>
      <c r="D371" s="81">
        <v>17.100000000000001</v>
      </c>
      <c r="E371" s="82">
        <v>18</v>
      </c>
      <c r="F371" s="83">
        <v>0.4</v>
      </c>
      <c r="G371" s="80">
        <v>0</v>
      </c>
    </row>
    <row r="372" spans="1:7" s="27" customFormat="1" ht="17.25" customHeight="1" thickBot="1" x14ac:dyDescent="0.3">
      <c r="A372" s="30" t="s">
        <v>1400</v>
      </c>
      <c r="B372" s="79">
        <v>107</v>
      </c>
      <c r="C372" s="80">
        <v>100</v>
      </c>
      <c r="D372" s="81">
        <v>18.5</v>
      </c>
      <c r="E372" s="82">
        <v>3.7</v>
      </c>
      <c r="F372" s="83">
        <v>0</v>
      </c>
      <c r="G372" s="80">
        <v>0</v>
      </c>
    </row>
    <row r="373" spans="1:7" s="27" customFormat="1" ht="17.25" customHeight="1" thickBot="1" x14ac:dyDescent="0.3">
      <c r="A373" s="30" t="s">
        <v>1401</v>
      </c>
      <c r="B373" s="79">
        <v>400</v>
      </c>
      <c r="C373" s="80">
        <v>48</v>
      </c>
      <c r="D373" s="81">
        <v>20</v>
      </c>
      <c r="E373" s="82">
        <v>35.5</v>
      </c>
      <c r="F373" s="83">
        <v>0</v>
      </c>
      <c r="G373" s="80">
        <v>0</v>
      </c>
    </row>
    <row r="374" spans="1:7" s="27" customFormat="1" ht="17.25" customHeight="1" thickBot="1" x14ac:dyDescent="0.3">
      <c r="A374" s="30" t="s">
        <v>1402</v>
      </c>
      <c r="B374" s="79">
        <v>231</v>
      </c>
      <c r="C374" s="80">
        <v>38</v>
      </c>
      <c r="D374" s="81">
        <v>14.5</v>
      </c>
      <c r="E374" s="82">
        <v>18.7</v>
      </c>
      <c r="F374" s="83">
        <v>1.2</v>
      </c>
      <c r="G374" s="80">
        <v>0</v>
      </c>
    </row>
    <row r="375" spans="1:7" s="27" customFormat="1" ht="17.25" customHeight="1" thickBot="1" x14ac:dyDescent="0.3">
      <c r="A375" s="30" t="s">
        <v>1403</v>
      </c>
      <c r="B375" s="79">
        <v>196</v>
      </c>
      <c r="C375" s="80">
        <v>100</v>
      </c>
      <c r="D375" s="81">
        <v>13.9</v>
      </c>
      <c r="E375" s="82">
        <v>15.6</v>
      </c>
      <c r="F375" s="83">
        <v>0.1</v>
      </c>
      <c r="G375" s="80">
        <v>0</v>
      </c>
    </row>
    <row r="376" spans="1:7" s="27" customFormat="1" ht="17.25" customHeight="1" thickBot="1" x14ac:dyDescent="0.3">
      <c r="A376" s="30" t="s">
        <v>1404</v>
      </c>
      <c r="B376" s="79">
        <v>118</v>
      </c>
      <c r="C376" s="80">
        <v>100</v>
      </c>
      <c r="D376" s="81">
        <v>18.399999999999999</v>
      </c>
      <c r="E376" s="82">
        <v>4.5999999999999996</v>
      </c>
      <c r="F376" s="83">
        <v>0.8</v>
      </c>
      <c r="G376" s="80">
        <v>0</v>
      </c>
    </row>
    <row r="377" spans="1:7" s="27" customFormat="1" ht="17.25" customHeight="1" thickBot="1" x14ac:dyDescent="0.3">
      <c r="A377" s="30" t="s">
        <v>1405</v>
      </c>
      <c r="B377" s="79">
        <v>108</v>
      </c>
      <c r="C377" s="80">
        <v>100</v>
      </c>
      <c r="D377" s="81">
        <v>15.8</v>
      </c>
      <c r="E377" s="82">
        <v>5</v>
      </c>
      <c r="F377" s="83">
        <v>0</v>
      </c>
      <c r="G377" s="80">
        <v>0</v>
      </c>
    </row>
    <row r="378" spans="1:7" s="27" customFormat="1" ht="17.25" customHeight="1" thickBot="1" x14ac:dyDescent="0.3">
      <c r="A378" s="30" t="s">
        <v>1406</v>
      </c>
      <c r="B378" s="79">
        <v>96</v>
      </c>
      <c r="C378" s="80">
        <v>75</v>
      </c>
      <c r="D378" s="81">
        <v>16.8</v>
      </c>
      <c r="E378" s="82">
        <v>2.6</v>
      </c>
      <c r="F378" s="83">
        <v>1.5</v>
      </c>
      <c r="G378" s="80">
        <v>0</v>
      </c>
    </row>
    <row r="379" spans="1:7" s="27" customFormat="1" ht="17.25" customHeight="1" thickBot="1" x14ac:dyDescent="0.3">
      <c r="A379" s="30" t="s">
        <v>1407</v>
      </c>
      <c r="B379" s="79">
        <v>88</v>
      </c>
      <c r="C379" s="80">
        <v>51</v>
      </c>
      <c r="D379" s="81">
        <v>16.399999999999999</v>
      </c>
      <c r="E379" s="82">
        <v>2.1</v>
      </c>
      <c r="F379" s="83">
        <v>1</v>
      </c>
      <c r="G379" s="80">
        <v>0</v>
      </c>
    </row>
    <row r="380" spans="1:7" s="27" customFormat="1" ht="17.25" customHeight="1" thickBot="1" x14ac:dyDescent="0.3">
      <c r="A380" s="30" t="s">
        <v>1408</v>
      </c>
      <c r="B380" s="79">
        <v>91</v>
      </c>
      <c r="C380" s="80">
        <v>51</v>
      </c>
      <c r="D380" s="81">
        <v>17</v>
      </c>
      <c r="E380" s="82">
        <v>2.1</v>
      </c>
      <c r="F380" s="83">
        <v>1.1000000000000001</v>
      </c>
      <c r="G380" s="80">
        <v>0</v>
      </c>
    </row>
    <row r="381" spans="1:7" s="27" customFormat="1" ht="17.25" customHeight="1" thickBot="1" x14ac:dyDescent="0.3">
      <c r="A381" s="30" t="s">
        <v>1409</v>
      </c>
      <c r="B381" s="79">
        <v>261</v>
      </c>
      <c r="C381" s="80">
        <v>71</v>
      </c>
      <c r="D381" s="81">
        <v>11.8</v>
      </c>
      <c r="E381" s="82">
        <v>23.7</v>
      </c>
      <c r="F381" s="83">
        <v>0.1</v>
      </c>
      <c r="G381" s="80">
        <v>0</v>
      </c>
    </row>
    <row r="382" spans="1:7" s="27" customFormat="1" ht="17.25" customHeight="1" thickBot="1" x14ac:dyDescent="0.3">
      <c r="A382" s="30" t="s">
        <v>1410</v>
      </c>
      <c r="B382" s="79">
        <v>237</v>
      </c>
      <c r="C382" s="80">
        <v>70</v>
      </c>
      <c r="D382" s="81">
        <v>14.6</v>
      </c>
      <c r="E382" s="82">
        <v>19.600000000000001</v>
      </c>
      <c r="F382" s="83">
        <v>0.7</v>
      </c>
      <c r="G382" s="80">
        <v>0</v>
      </c>
    </row>
    <row r="383" spans="1:7" s="27" customFormat="1" ht="17.25" customHeight="1" thickBot="1" x14ac:dyDescent="0.3">
      <c r="A383" s="30" t="s">
        <v>1411</v>
      </c>
      <c r="B383" s="79">
        <v>317</v>
      </c>
      <c r="C383" s="80">
        <v>100</v>
      </c>
      <c r="D383" s="81">
        <v>14.2</v>
      </c>
      <c r="E383" s="82">
        <v>28.9</v>
      </c>
      <c r="F383" s="83">
        <v>0</v>
      </c>
      <c r="G383" s="80">
        <v>0</v>
      </c>
    </row>
    <row r="384" spans="1:7" s="27" customFormat="1" ht="17.25" customHeight="1" thickBot="1" x14ac:dyDescent="0.3">
      <c r="A384" s="30" t="s">
        <v>1412</v>
      </c>
      <c r="B384" s="79">
        <v>86</v>
      </c>
      <c r="C384" s="80">
        <v>29</v>
      </c>
      <c r="D384" s="81">
        <v>16.2</v>
      </c>
      <c r="E384" s="82">
        <v>1.9</v>
      </c>
      <c r="F384" s="83">
        <v>1</v>
      </c>
      <c r="G384" s="80">
        <v>0</v>
      </c>
    </row>
    <row r="385" spans="1:7" s="27" customFormat="1" ht="17.25" customHeight="1" thickBot="1" x14ac:dyDescent="0.3">
      <c r="A385" s="30" t="s">
        <v>1413</v>
      </c>
      <c r="B385" s="79">
        <v>216</v>
      </c>
      <c r="C385" s="80">
        <v>70</v>
      </c>
      <c r="D385" s="81">
        <v>16.5</v>
      </c>
      <c r="E385" s="82">
        <v>16.7</v>
      </c>
      <c r="F385" s="83">
        <v>0</v>
      </c>
      <c r="G385" s="80">
        <v>0</v>
      </c>
    </row>
    <row r="386" spans="1:7" s="27" customFormat="1" ht="17.25" customHeight="1" thickBot="1" x14ac:dyDescent="0.3">
      <c r="A386" s="30" t="s">
        <v>1414</v>
      </c>
      <c r="B386" s="79">
        <v>72</v>
      </c>
      <c r="C386" s="80">
        <v>25</v>
      </c>
      <c r="D386" s="81">
        <v>10.199999999999999</v>
      </c>
      <c r="E386" s="82">
        <v>2.5</v>
      </c>
      <c r="F386" s="83">
        <v>2.4</v>
      </c>
      <c r="G386" s="80">
        <v>0</v>
      </c>
    </row>
    <row r="387" spans="1:7" s="27" customFormat="1" ht="17.25" customHeight="1" thickBot="1" x14ac:dyDescent="0.3">
      <c r="A387" s="30" t="s">
        <v>1415</v>
      </c>
      <c r="B387" s="79">
        <v>84</v>
      </c>
      <c r="C387" s="80">
        <v>42</v>
      </c>
      <c r="D387" s="81">
        <v>14</v>
      </c>
      <c r="E387" s="82">
        <v>3.1</v>
      </c>
      <c r="F387" s="83">
        <v>0.1</v>
      </c>
      <c r="G387" s="80">
        <v>0</v>
      </c>
    </row>
    <row r="388" spans="1:7" s="27" customFormat="1" ht="17.25" customHeight="1" thickBot="1" x14ac:dyDescent="0.3">
      <c r="A388" s="30" t="s">
        <v>1416</v>
      </c>
      <c r="B388" s="79">
        <v>118</v>
      </c>
      <c r="C388" s="80">
        <v>54</v>
      </c>
      <c r="D388" s="81">
        <v>20</v>
      </c>
      <c r="E388" s="82">
        <v>3</v>
      </c>
      <c r="F388" s="83">
        <v>3</v>
      </c>
      <c r="G388" s="80">
        <v>0</v>
      </c>
    </row>
    <row r="389" spans="1:7" s="27" customFormat="1" ht="17.25" customHeight="1" thickBot="1" x14ac:dyDescent="0.3">
      <c r="A389" s="30" t="s">
        <v>1417</v>
      </c>
      <c r="B389" s="79">
        <v>87</v>
      </c>
      <c r="C389" s="80">
        <v>56</v>
      </c>
      <c r="D389" s="81">
        <v>18.3</v>
      </c>
      <c r="E389" s="82">
        <v>1.2</v>
      </c>
      <c r="F389" s="83">
        <v>0.8</v>
      </c>
      <c r="G389" s="80">
        <v>0</v>
      </c>
    </row>
    <row r="390" spans="1:7" s="27" customFormat="1" ht="17.25" customHeight="1" thickBot="1" x14ac:dyDescent="0.3">
      <c r="A390" s="30" t="s">
        <v>1418</v>
      </c>
      <c r="B390" s="79">
        <v>109</v>
      </c>
      <c r="C390" s="80">
        <v>56</v>
      </c>
      <c r="D390" s="81">
        <v>12.2</v>
      </c>
      <c r="E390" s="82">
        <v>5.9</v>
      </c>
      <c r="F390" s="83">
        <v>1.9</v>
      </c>
      <c r="G390" s="80">
        <v>0</v>
      </c>
    </row>
    <row r="391" spans="1:7" s="27" customFormat="1" ht="17.25" customHeight="1" thickBot="1" x14ac:dyDescent="0.3">
      <c r="A391" s="30" t="s">
        <v>1419</v>
      </c>
      <c r="B391" s="79">
        <v>82</v>
      </c>
      <c r="C391" s="80">
        <v>54</v>
      </c>
      <c r="D391" s="81">
        <v>16.5</v>
      </c>
      <c r="E391" s="82">
        <v>1.5</v>
      </c>
      <c r="F391" s="83">
        <v>0.6</v>
      </c>
      <c r="G391" s="80">
        <v>0</v>
      </c>
    </row>
    <row r="392" spans="1:7" s="27" customFormat="1" ht="17.25" customHeight="1" thickBot="1" x14ac:dyDescent="0.3">
      <c r="A392" s="30" t="s">
        <v>1420</v>
      </c>
      <c r="B392" s="79">
        <v>68</v>
      </c>
      <c r="C392" s="80">
        <v>65</v>
      </c>
      <c r="D392" s="81">
        <v>12.6</v>
      </c>
      <c r="E392" s="82">
        <v>1.7</v>
      </c>
      <c r="F392" s="83">
        <v>0.6</v>
      </c>
      <c r="G392" s="80">
        <v>0</v>
      </c>
    </row>
    <row r="393" spans="1:7" s="27" customFormat="1" ht="17.25" customHeight="1" thickBot="1" x14ac:dyDescent="0.3">
      <c r="A393" s="30" t="s">
        <v>1421</v>
      </c>
      <c r="B393" s="79">
        <v>66</v>
      </c>
      <c r="C393" s="80">
        <v>59</v>
      </c>
      <c r="D393" s="81">
        <v>13.1</v>
      </c>
      <c r="E393" s="82">
        <v>1.5</v>
      </c>
      <c r="F393" s="83">
        <v>0</v>
      </c>
      <c r="G393" s="80">
        <v>0</v>
      </c>
    </row>
    <row r="394" spans="1:7" s="27" customFormat="1" ht="17.25" customHeight="1" thickBot="1" x14ac:dyDescent="0.3">
      <c r="A394" s="30" t="s">
        <v>1422</v>
      </c>
      <c r="B394" s="79">
        <v>68</v>
      </c>
      <c r="C394" s="80">
        <v>48</v>
      </c>
      <c r="D394" s="81">
        <v>11.1</v>
      </c>
      <c r="E394" s="82">
        <v>1.8</v>
      </c>
      <c r="F394" s="83">
        <v>2</v>
      </c>
      <c r="G394" s="80">
        <v>0</v>
      </c>
    </row>
    <row r="395" spans="1:7" s="27" customFormat="1" ht="17.25" customHeight="1" thickBot="1" x14ac:dyDescent="0.3">
      <c r="A395" s="30" t="s">
        <v>1423</v>
      </c>
      <c r="B395" s="79">
        <v>75</v>
      </c>
      <c r="C395" s="80">
        <v>20</v>
      </c>
      <c r="D395" s="81">
        <v>13.2</v>
      </c>
      <c r="E395" s="82">
        <v>1.9</v>
      </c>
      <c r="F395" s="83">
        <v>1.3</v>
      </c>
      <c r="G395" s="80">
        <v>0</v>
      </c>
    </row>
    <row r="396" spans="1:7" s="27" customFormat="1" ht="17.25" customHeight="1" thickBot="1" x14ac:dyDescent="0.3">
      <c r="A396" s="30" t="s">
        <v>1424</v>
      </c>
      <c r="B396" s="79">
        <v>247</v>
      </c>
      <c r="C396" s="80">
        <v>65</v>
      </c>
      <c r="D396" s="81">
        <v>13</v>
      </c>
      <c r="E396" s="82">
        <v>21.5</v>
      </c>
      <c r="F396" s="83">
        <v>0.5</v>
      </c>
      <c r="G396" s="80">
        <v>0</v>
      </c>
    </row>
    <row r="397" spans="1:7" s="27" customFormat="1" ht="17.25" customHeight="1" thickBot="1" x14ac:dyDescent="0.3">
      <c r="A397" s="30" t="s">
        <v>1425</v>
      </c>
      <c r="B397" s="79">
        <v>140</v>
      </c>
      <c r="C397" s="80">
        <v>50</v>
      </c>
      <c r="D397" s="81">
        <v>18.899999999999999</v>
      </c>
      <c r="E397" s="82">
        <v>7.1</v>
      </c>
      <c r="F397" s="83">
        <v>0</v>
      </c>
      <c r="G397" s="80">
        <v>0</v>
      </c>
    </row>
    <row r="398" spans="1:7" s="27" customFormat="1" ht="17.25" customHeight="1" thickBot="1" x14ac:dyDescent="0.3">
      <c r="A398" s="30" t="s">
        <v>1426</v>
      </c>
      <c r="B398" s="79">
        <v>79</v>
      </c>
      <c r="C398" s="80">
        <v>53</v>
      </c>
      <c r="D398" s="81">
        <v>13.4</v>
      </c>
      <c r="E398" s="82">
        <v>2.8</v>
      </c>
      <c r="F398" s="83">
        <v>0</v>
      </c>
      <c r="G398" s="80">
        <v>0</v>
      </c>
    </row>
    <row r="399" spans="1:7" s="27" customFormat="1" ht="17.25" customHeight="1" thickBot="1" x14ac:dyDescent="0.3">
      <c r="A399" s="30" t="s">
        <v>1427</v>
      </c>
      <c r="B399" s="79">
        <v>127</v>
      </c>
      <c r="C399" s="80">
        <v>55</v>
      </c>
      <c r="D399" s="81">
        <v>15.8</v>
      </c>
      <c r="E399" s="82">
        <v>6.8</v>
      </c>
      <c r="F399" s="83">
        <v>0.7</v>
      </c>
      <c r="G399" s="80">
        <v>0</v>
      </c>
    </row>
    <row r="400" spans="1:7" s="27" customFormat="1" ht="17.25" customHeight="1" thickBot="1" x14ac:dyDescent="0.3">
      <c r="A400" s="30" t="s">
        <v>1428</v>
      </c>
      <c r="B400" s="79">
        <v>86</v>
      </c>
      <c r="C400" s="80">
        <v>68</v>
      </c>
      <c r="D400" s="81">
        <v>17</v>
      </c>
      <c r="E400" s="82">
        <v>2</v>
      </c>
      <c r="F400" s="83">
        <v>0</v>
      </c>
      <c r="G400" s="80">
        <v>0</v>
      </c>
    </row>
    <row r="401" spans="1:7" s="27" customFormat="1" ht="17.25" customHeight="1" thickBot="1" x14ac:dyDescent="0.3">
      <c r="A401" s="30" t="s">
        <v>1429</v>
      </c>
      <c r="B401" s="79">
        <v>135</v>
      </c>
      <c r="C401" s="80">
        <v>69</v>
      </c>
      <c r="D401" s="81">
        <v>19</v>
      </c>
      <c r="E401" s="82">
        <v>6.5</v>
      </c>
      <c r="F401" s="83">
        <v>0</v>
      </c>
      <c r="G401" s="80">
        <v>0</v>
      </c>
    </row>
    <row r="402" spans="1:7" s="27" customFormat="1" ht="17.25" customHeight="1" thickBot="1" x14ac:dyDescent="0.3">
      <c r="A402" s="30" t="s">
        <v>1430</v>
      </c>
      <c r="B402" s="79">
        <v>84</v>
      </c>
      <c r="C402" s="80">
        <v>32</v>
      </c>
      <c r="D402" s="81">
        <v>11.7</v>
      </c>
      <c r="E402" s="82">
        <v>2.7</v>
      </c>
      <c r="F402" s="83">
        <v>3.4</v>
      </c>
      <c r="G402" s="80">
        <v>2.8</v>
      </c>
    </row>
    <row r="403" spans="1:7" s="27" customFormat="1" ht="17.25" customHeight="1" thickBot="1" x14ac:dyDescent="0.3">
      <c r="A403" s="30" t="s">
        <v>1431</v>
      </c>
      <c r="B403" s="79">
        <v>101</v>
      </c>
      <c r="C403" s="80">
        <v>65</v>
      </c>
      <c r="D403" s="81">
        <v>16.7</v>
      </c>
      <c r="E403" s="82">
        <v>3.5</v>
      </c>
      <c r="F403" s="83">
        <v>0.7</v>
      </c>
      <c r="G403" s="80">
        <v>0</v>
      </c>
    </row>
    <row r="404" spans="1:7" s="27" customFormat="1" ht="17.25" customHeight="1" thickBot="1" x14ac:dyDescent="0.3">
      <c r="A404" s="30" t="s">
        <v>1432</v>
      </c>
      <c r="B404" s="79">
        <v>100</v>
      </c>
      <c r="C404" s="80">
        <v>65</v>
      </c>
      <c r="D404" s="81">
        <v>17.2</v>
      </c>
      <c r="E404" s="82">
        <v>3.5</v>
      </c>
      <c r="F404" s="83">
        <v>0</v>
      </c>
      <c r="G404" s="80">
        <v>0</v>
      </c>
    </row>
    <row r="405" spans="1:7" s="27" customFormat="1" ht="17.25" customHeight="1" thickBot="1" x14ac:dyDescent="0.3">
      <c r="A405" s="30" t="s">
        <v>1433</v>
      </c>
      <c r="B405" s="79">
        <v>70</v>
      </c>
      <c r="C405" s="80">
        <v>65</v>
      </c>
      <c r="D405" s="81">
        <v>12</v>
      </c>
      <c r="E405" s="82">
        <v>2</v>
      </c>
      <c r="F405" s="83">
        <v>1</v>
      </c>
      <c r="G405" s="80">
        <v>0</v>
      </c>
    </row>
    <row r="406" spans="1:7" s="27" customFormat="1" ht="17.25" customHeight="1" thickBot="1" x14ac:dyDescent="0.3">
      <c r="A406" s="30" t="s">
        <v>1434</v>
      </c>
      <c r="B406" s="79">
        <v>71</v>
      </c>
      <c r="C406" s="80">
        <v>45</v>
      </c>
      <c r="D406" s="81">
        <v>13.6</v>
      </c>
      <c r="E406" s="82">
        <v>0.6</v>
      </c>
      <c r="F406" s="83">
        <v>2.9</v>
      </c>
      <c r="G406" s="80">
        <v>0</v>
      </c>
    </row>
    <row r="407" spans="1:7" s="27" customFormat="1" ht="17.25" customHeight="1" thickBot="1" x14ac:dyDescent="0.3">
      <c r="A407" s="30" t="s">
        <v>1435</v>
      </c>
      <c r="B407" s="79">
        <v>74</v>
      </c>
      <c r="C407" s="80">
        <v>100</v>
      </c>
      <c r="D407" s="81">
        <v>16.5</v>
      </c>
      <c r="E407" s="82">
        <v>0.9</v>
      </c>
      <c r="F407" s="83">
        <v>0</v>
      </c>
      <c r="G407" s="80">
        <v>0</v>
      </c>
    </row>
    <row r="408" spans="1:7" s="27" customFormat="1" ht="17.25" customHeight="1" thickBot="1" x14ac:dyDescent="0.3">
      <c r="A408" s="30" t="s">
        <v>1436</v>
      </c>
      <c r="B408" s="79">
        <v>70</v>
      </c>
      <c r="C408" s="80">
        <v>60</v>
      </c>
      <c r="D408" s="81">
        <v>14.4</v>
      </c>
      <c r="E408" s="82">
        <v>0.8</v>
      </c>
      <c r="F408" s="83">
        <v>1.3</v>
      </c>
      <c r="G408" s="80">
        <v>0</v>
      </c>
    </row>
    <row r="409" spans="1:7" s="27" customFormat="1" ht="17.25" customHeight="1" thickBot="1" x14ac:dyDescent="0.3">
      <c r="A409" s="30" t="s">
        <v>1437</v>
      </c>
      <c r="B409" s="79">
        <v>74</v>
      </c>
      <c r="C409" s="80">
        <v>55</v>
      </c>
      <c r="D409" s="81">
        <v>15.4</v>
      </c>
      <c r="E409" s="82">
        <v>1</v>
      </c>
      <c r="F409" s="83">
        <v>1</v>
      </c>
      <c r="G409" s="80">
        <v>0</v>
      </c>
    </row>
    <row r="410" spans="1:7" s="27" customFormat="1" ht="17.25" customHeight="1" thickBot="1" x14ac:dyDescent="0.3">
      <c r="A410" s="30" t="s">
        <v>1438</v>
      </c>
      <c r="B410" s="79">
        <v>85</v>
      </c>
      <c r="C410" s="80">
        <v>86</v>
      </c>
      <c r="D410" s="81">
        <v>12.4</v>
      </c>
      <c r="E410" s="82">
        <v>3.9</v>
      </c>
      <c r="F410" s="83">
        <v>0</v>
      </c>
      <c r="G410" s="80">
        <v>0</v>
      </c>
    </row>
    <row r="411" spans="1:7" s="27" customFormat="1" ht="17.25" customHeight="1" thickBot="1" x14ac:dyDescent="0.3">
      <c r="A411" s="30" t="s">
        <v>1439</v>
      </c>
      <c r="B411" s="79">
        <v>124</v>
      </c>
      <c r="C411" s="80">
        <v>46</v>
      </c>
      <c r="D411" s="81">
        <v>15.7</v>
      </c>
      <c r="E411" s="82">
        <v>6.8</v>
      </c>
      <c r="F411" s="83">
        <v>0</v>
      </c>
      <c r="G411" s="80">
        <v>0</v>
      </c>
    </row>
    <row r="412" spans="1:7" s="27" customFormat="1" ht="17.25" customHeight="1" thickBot="1" x14ac:dyDescent="0.3">
      <c r="A412" s="30" t="s">
        <v>1440</v>
      </c>
      <c r="B412" s="79">
        <v>145</v>
      </c>
      <c r="C412" s="80">
        <v>100</v>
      </c>
      <c r="D412" s="81">
        <v>14.6</v>
      </c>
      <c r="E412" s="82">
        <v>9.6</v>
      </c>
      <c r="F412" s="83">
        <v>0</v>
      </c>
      <c r="G412" s="80">
        <v>0</v>
      </c>
    </row>
    <row r="413" spans="1:7" s="27" customFormat="1" ht="17.25" customHeight="1" thickBot="1" x14ac:dyDescent="0.3">
      <c r="A413" s="30" t="s">
        <v>1441</v>
      </c>
      <c r="B413" s="79">
        <v>80</v>
      </c>
      <c r="C413" s="80">
        <v>56</v>
      </c>
      <c r="D413" s="81">
        <v>18.7</v>
      </c>
      <c r="E413" s="82">
        <v>0.6</v>
      </c>
      <c r="F413" s="83">
        <v>0</v>
      </c>
      <c r="G413" s="80">
        <v>0</v>
      </c>
    </row>
    <row r="414" spans="1:7" s="27" customFormat="1" ht="17.25" customHeight="1" thickBot="1" x14ac:dyDescent="0.3">
      <c r="A414" s="30" t="s">
        <v>1442</v>
      </c>
      <c r="B414" s="79">
        <v>69</v>
      </c>
      <c r="C414" s="80">
        <v>53</v>
      </c>
      <c r="D414" s="81">
        <v>14.2</v>
      </c>
      <c r="E414" s="82">
        <v>0.9</v>
      </c>
      <c r="F414" s="83">
        <v>1.1000000000000001</v>
      </c>
      <c r="G414" s="80">
        <v>0</v>
      </c>
    </row>
    <row r="415" spans="1:7" s="27" customFormat="1" ht="17.25" customHeight="1" thickBot="1" x14ac:dyDescent="0.3">
      <c r="A415" s="30" t="s">
        <v>1443</v>
      </c>
      <c r="B415" s="79">
        <v>71</v>
      </c>
      <c r="C415" s="80">
        <v>76</v>
      </c>
      <c r="D415" s="81">
        <v>17</v>
      </c>
      <c r="E415" s="82">
        <v>0.3</v>
      </c>
      <c r="F415" s="83">
        <v>0</v>
      </c>
      <c r="G415" s="80">
        <v>0</v>
      </c>
    </row>
    <row r="416" spans="1:7" s="27" customFormat="1" ht="17.25" customHeight="1" thickBot="1" x14ac:dyDescent="0.3">
      <c r="A416" s="30" t="s">
        <v>1444</v>
      </c>
      <c r="B416" s="79">
        <v>68</v>
      </c>
      <c r="C416" s="80">
        <v>100</v>
      </c>
      <c r="D416" s="81">
        <v>15.6</v>
      </c>
      <c r="E416" s="82">
        <v>0.6</v>
      </c>
      <c r="F416" s="83">
        <v>0</v>
      </c>
      <c r="G416" s="80">
        <v>0</v>
      </c>
    </row>
    <row r="417" spans="1:7" s="27" customFormat="1" ht="17.25" customHeight="1" thickBot="1" x14ac:dyDescent="0.3">
      <c r="A417" s="30" t="s">
        <v>1445</v>
      </c>
      <c r="B417" s="79">
        <v>100</v>
      </c>
      <c r="C417" s="80">
        <v>62</v>
      </c>
      <c r="D417" s="81">
        <v>17.600000000000001</v>
      </c>
      <c r="E417" s="82">
        <v>2.7</v>
      </c>
      <c r="F417" s="83">
        <v>1.3</v>
      </c>
      <c r="G417" s="80">
        <v>0</v>
      </c>
    </row>
    <row r="418" spans="1:7" s="27" customFormat="1" ht="17.25" customHeight="1" thickBot="1" x14ac:dyDescent="0.3">
      <c r="A418" s="30" t="s">
        <v>1446</v>
      </c>
      <c r="B418" s="79">
        <v>97</v>
      </c>
      <c r="C418" s="80">
        <v>100</v>
      </c>
      <c r="D418" s="81">
        <v>18</v>
      </c>
      <c r="E418" s="82">
        <v>1.9</v>
      </c>
      <c r="F418" s="83">
        <v>2</v>
      </c>
      <c r="G418" s="80">
        <v>0</v>
      </c>
    </row>
    <row r="419" spans="1:7" s="27" customFormat="1" ht="17.25" customHeight="1" thickBot="1" x14ac:dyDescent="0.3">
      <c r="A419" s="30" t="s">
        <v>1447</v>
      </c>
      <c r="B419" s="79">
        <v>117</v>
      </c>
      <c r="C419" s="80">
        <v>100</v>
      </c>
      <c r="D419" s="81">
        <v>19</v>
      </c>
      <c r="E419" s="82">
        <v>3.7</v>
      </c>
      <c r="F419" s="83">
        <v>2</v>
      </c>
      <c r="G419" s="80">
        <v>0</v>
      </c>
    </row>
    <row r="420" spans="1:7" s="27" customFormat="1" ht="17.25" customHeight="1" thickBot="1" x14ac:dyDescent="0.3">
      <c r="A420" s="30" t="s">
        <v>1448</v>
      </c>
      <c r="B420" s="79">
        <v>90</v>
      </c>
      <c r="C420" s="80">
        <v>69</v>
      </c>
      <c r="D420" s="81">
        <v>19.8</v>
      </c>
      <c r="E420" s="82">
        <v>1.2</v>
      </c>
      <c r="F420" s="83">
        <v>0</v>
      </c>
      <c r="G420" s="80">
        <v>0</v>
      </c>
    </row>
    <row r="421" spans="1:7" s="27" customFormat="1" ht="17.25" customHeight="1" thickBot="1" x14ac:dyDescent="0.3">
      <c r="A421" s="30" t="s">
        <v>1449</v>
      </c>
      <c r="B421" s="79">
        <v>77</v>
      </c>
      <c r="C421" s="80">
        <v>69</v>
      </c>
      <c r="D421" s="81">
        <v>17</v>
      </c>
      <c r="E421" s="82">
        <v>1</v>
      </c>
      <c r="F421" s="83">
        <v>0</v>
      </c>
      <c r="G421" s="80">
        <v>0</v>
      </c>
    </row>
    <row r="422" spans="1:7" s="27" customFormat="1" ht="17.25" customHeight="1" thickBot="1" x14ac:dyDescent="0.3">
      <c r="A422" s="30" t="s">
        <v>1450</v>
      </c>
      <c r="B422" s="79">
        <v>69</v>
      </c>
      <c r="C422" s="80">
        <v>12</v>
      </c>
      <c r="D422" s="81">
        <v>10.199999999999999</v>
      </c>
      <c r="E422" s="82">
        <v>0.9</v>
      </c>
      <c r="F422" s="83">
        <v>5.4</v>
      </c>
      <c r="G422" s="80">
        <v>4.5</v>
      </c>
    </row>
    <row r="423" spans="1:7" s="27" customFormat="1" ht="17.25" customHeight="1" thickBot="1" x14ac:dyDescent="0.3">
      <c r="A423" s="30" t="s">
        <v>1451</v>
      </c>
      <c r="B423" s="79">
        <v>101</v>
      </c>
      <c r="C423" s="80">
        <v>54</v>
      </c>
      <c r="D423" s="81">
        <v>21</v>
      </c>
      <c r="E423" s="82">
        <v>1.9</v>
      </c>
      <c r="F423" s="83">
        <v>0</v>
      </c>
      <c r="G423" s="80">
        <v>0</v>
      </c>
    </row>
    <row r="424" spans="1:7" s="27" customFormat="1" ht="17.25" customHeight="1" thickBot="1" x14ac:dyDescent="0.3">
      <c r="A424" s="30" t="s">
        <v>1452</v>
      </c>
      <c r="B424" s="79">
        <v>96</v>
      </c>
      <c r="C424" s="80">
        <v>67</v>
      </c>
      <c r="D424" s="81">
        <v>19</v>
      </c>
      <c r="E424" s="82">
        <v>1.8</v>
      </c>
      <c r="F424" s="83">
        <v>1</v>
      </c>
      <c r="G424" s="80">
        <v>0</v>
      </c>
    </row>
    <row r="425" spans="1:7" s="27" customFormat="1" ht="17.25" customHeight="1" thickBot="1" x14ac:dyDescent="0.3">
      <c r="A425" s="30" t="s">
        <v>1453</v>
      </c>
      <c r="B425" s="79">
        <v>80</v>
      </c>
      <c r="C425" s="80">
        <v>65</v>
      </c>
      <c r="D425" s="81">
        <v>16</v>
      </c>
      <c r="E425" s="82">
        <v>1.2</v>
      </c>
      <c r="F425" s="83">
        <v>1.3</v>
      </c>
      <c r="G425" s="80">
        <v>0</v>
      </c>
    </row>
    <row r="426" spans="1:7" s="27" customFormat="1" ht="17.25" customHeight="1" thickBot="1" x14ac:dyDescent="0.3">
      <c r="A426" s="30" t="s">
        <v>1454</v>
      </c>
      <c r="B426" s="79">
        <v>72</v>
      </c>
      <c r="C426" s="80">
        <v>45</v>
      </c>
      <c r="D426" s="81">
        <v>16.5</v>
      </c>
      <c r="E426" s="82">
        <v>0.7</v>
      </c>
      <c r="F426" s="83">
        <v>0</v>
      </c>
      <c r="G426" s="80">
        <v>0</v>
      </c>
    </row>
    <row r="427" spans="1:7" s="27" customFormat="1" ht="17.25" customHeight="1" thickBot="1" x14ac:dyDescent="0.3">
      <c r="A427" s="30" t="s">
        <v>1455</v>
      </c>
      <c r="B427" s="79">
        <v>76</v>
      </c>
      <c r="C427" s="80">
        <v>45</v>
      </c>
      <c r="D427" s="81">
        <v>15.5</v>
      </c>
      <c r="E427" s="82">
        <v>1.5</v>
      </c>
      <c r="F427" s="83">
        <v>0</v>
      </c>
      <c r="G427" s="80">
        <v>0</v>
      </c>
    </row>
    <row r="428" spans="1:7" s="27" customFormat="1" ht="17.25" customHeight="1" thickBot="1" x14ac:dyDescent="0.3">
      <c r="A428" s="30" t="s">
        <v>1456</v>
      </c>
      <c r="B428" s="79">
        <v>92</v>
      </c>
      <c r="C428" s="80">
        <v>100</v>
      </c>
      <c r="D428" s="81">
        <v>20.6</v>
      </c>
      <c r="E428" s="82">
        <v>1.1000000000000001</v>
      </c>
      <c r="F428" s="83">
        <v>0</v>
      </c>
      <c r="G428" s="80">
        <v>0</v>
      </c>
    </row>
    <row r="429" spans="1:7" s="27" customFormat="1" ht="17.25" customHeight="1" thickBot="1" x14ac:dyDescent="0.3">
      <c r="A429" s="30" t="s">
        <v>1457</v>
      </c>
      <c r="B429" s="79">
        <v>92</v>
      </c>
      <c r="C429" s="80">
        <v>60</v>
      </c>
      <c r="D429" s="81">
        <v>15.5</v>
      </c>
      <c r="E429" s="82">
        <v>3.3</v>
      </c>
      <c r="F429" s="83">
        <v>0.2</v>
      </c>
      <c r="G429" s="80">
        <v>0</v>
      </c>
    </row>
    <row r="430" spans="1:7" s="27" customFormat="1" ht="17.25" customHeight="1" thickBot="1" x14ac:dyDescent="0.3">
      <c r="A430" s="30" t="s">
        <v>1458</v>
      </c>
      <c r="B430" s="79">
        <v>109</v>
      </c>
      <c r="C430" s="80">
        <v>98</v>
      </c>
      <c r="D430" s="81">
        <v>16.899999999999999</v>
      </c>
      <c r="E430" s="82">
        <v>4.2</v>
      </c>
      <c r="F430" s="83">
        <v>1</v>
      </c>
      <c r="G430" s="80">
        <v>0</v>
      </c>
    </row>
    <row r="431" spans="1:7" s="27" customFormat="1" ht="17.25" customHeight="1" thickBot="1" x14ac:dyDescent="0.3">
      <c r="A431" s="30" t="s">
        <v>1459</v>
      </c>
      <c r="B431" s="79">
        <v>80</v>
      </c>
      <c r="C431" s="80">
        <v>20</v>
      </c>
      <c r="D431" s="81">
        <v>15</v>
      </c>
      <c r="E431" s="82">
        <v>0.1</v>
      </c>
      <c r="F431" s="83">
        <v>5</v>
      </c>
      <c r="G431" s="80">
        <v>0</v>
      </c>
    </row>
    <row r="432" spans="1:7" s="27" customFormat="1" ht="17.25" customHeight="1" thickBot="1" x14ac:dyDescent="0.3">
      <c r="A432" s="30" t="s">
        <v>1460</v>
      </c>
      <c r="B432" s="79">
        <v>57</v>
      </c>
      <c r="C432" s="80">
        <v>90</v>
      </c>
      <c r="D432" s="81">
        <v>10.6</v>
      </c>
      <c r="E432" s="82">
        <v>1</v>
      </c>
      <c r="F432" s="83">
        <v>1.4</v>
      </c>
      <c r="G432" s="80">
        <v>0</v>
      </c>
    </row>
    <row r="433" spans="1:7" s="27" customFormat="1" ht="17.25" customHeight="1" thickBot="1" x14ac:dyDescent="0.3">
      <c r="A433" s="30" t="s">
        <v>1461</v>
      </c>
      <c r="B433" s="79">
        <v>62</v>
      </c>
      <c r="C433" s="80">
        <v>95</v>
      </c>
      <c r="D433" s="81">
        <v>12.8</v>
      </c>
      <c r="E433" s="82">
        <v>1</v>
      </c>
      <c r="F433" s="83">
        <v>0.6</v>
      </c>
      <c r="G433" s="80">
        <v>0</v>
      </c>
    </row>
    <row r="434" spans="1:7" s="27" customFormat="1" ht="17.25" customHeight="1" thickBot="1" x14ac:dyDescent="0.3">
      <c r="A434" s="30" t="s">
        <v>1462</v>
      </c>
      <c r="B434" s="79">
        <v>68</v>
      </c>
      <c r="C434" s="80">
        <v>32</v>
      </c>
      <c r="D434" s="81">
        <v>14.2</v>
      </c>
      <c r="E434" s="82">
        <v>0.9</v>
      </c>
      <c r="F434" s="83">
        <v>0.7</v>
      </c>
      <c r="G434" s="80">
        <v>0</v>
      </c>
    </row>
    <row r="435" spans="1:7" s="27" customFormat="1" ht="17.25" customHeight="1" thickBot="1" x14ac:dyDescent="0.3">
      <c r="A435" s="30" t="s">
        <v>1463</v>
      </c>
      <c r="B435" s="79">
        <v>81</v>
      </c>
      <c r="C435" s="80">
        <v>55</v>
      </c>
      <c r="D435" s="81">
        <v>16.3</v>
      </c>
      <c r="E435" s="82">
        <v>1.3</v>
      </c>
      <c r="F435" s="83">
        <v>1.2</v>
      </c>
      <c r="G435" s="80">
        <v>0</v>
      </c>
    </row>
    <row r="436" spans="1:7" s="27" customFormat="1" ht="17.25" customHeight="1" thickBot="1" x14ac:dyDescent="0.3">
      <c r="A436" s="30" t="s">
        <v>1464</v>
      </c>
      <c r="B436" s="79">
        <v>182</v>
      </c>
      <c r="C436" s="80">
        <v>65</v>
      </c>
      <c r="D436" s="81">
        <v>18.399999999999999</v>
      </c>
      <c r="E436" s="82">
        <v>12</v>
      </c>
      <c r="F436" s="83">
        <v>0</v>
      </c>
      <c r="G436" s="80">
        <v>0</v>
      </c>
    </row>
    <row r="437" spans="1:7" s="27" customFormat="1" ht="17.25" customHeight="1" thickBot="1" x14ac:dyDescent="0.3">
      <c r="A437" s="30" t="s">
        <v>1465</v>
      </c>
      <c r="B437" s="79">
        <v>104</v>
      </c>
      <c r="C437" s="80">
        <v>44</v>
      </c>
      <c r="D437" s="81">
        <v>18</v>
      </c>
      <c r="E437" s="82">
        <v>2.7</v>
      </c>
      <c r="F437" s="83">
        <v>2</v>
      </c>
      <c r="G437" s="80">
        <v>0</v>
      </c>
    </row>
    <row r="438" spans="1:7" s="27" customFormat="1" ht="17.25" customHeight="1" thickBot="1" x14ac:dyDescent="0.3">
      <c r="A438" s="30" t="s">
        <v>1466</v>
      </c>
      <c r="B438" s="79">
        <v>77</v>
      </c>
      <c r="C438" s="80">
        <v>40</v>
      </c>
      <c r="D438" s="81">
        <v>16.2</v>
      </c>
      <c r="E438" s="82">
        <v>0.9</v>
      </c>
      <c r="F438" s="83">
        <v>1.2</v>
      </c>
      <c r="G438" s="80">
        <v>0</v>
      </c>
    </row>
    <row r="439" spans="1:7" s="27" customFormat="1" ht="17.25" customHeight="1" thickBot="1" x14ac:dyDescent="0.3">
      <c r="A439" s="30" t="s">
        <v>1467</v>
      </c>
      <c r="B439" s="79">
        <v>103</v>
      </c>
      <c r="C439" s="80">
        <v>54</v>
      </c>
      <c r="D439" s="81">
        <v>15</v>
      </c>
      <c r="E439" s="82">
        <v>4.4000000000000004</v>
      </c>
      <c r="F439" s="83">
        <v>1</v>
      </c>
      <c r="G439" s="80">
        <v>0</v>
      </c>
    </row>
    <row r="440" spans="1:7" s="27" customFormat="1" ht="17.25" customHeight="1" thickBot="1" x14ac:dyDescent="0.3">
      <c r="A440" s="30" t="s">
        <v>1468</v>
      </c>
      <c r="B440" s="79">
        <v>129</v>
      </c>
      <c r="C440" s="80">
        <v>70</v>
      </c>
      <c r="D440" s="81">
        <v>20.8</v>
      </c>
      <c r="E440" s="82">
        <v>4.5</v>
      </c>
      <c r="F440" s="83">
        <v>1.5</v>
      </c>
      <c r="G440" s="80">
        <v>0</v>
      </c>
    </row>
    <row r="441" spans="1:7" s="27" customFormat="1" ht="17.25" customHeight="1" thickBot="1" x14ac:dyDescent="0.3">
      <c r="A441" s="30" t="s">
        <v>1469</v>
      </c>
      <c r="B441" s="79">
        <v>86</v>
      </c>
      <c r="C441" s="80">
        <v>29</v>
      </c>
      <c r="D441" s="81">
        <v>16.2</v>
      </c>
      <c r="E441" s="82">
        <v>1.9</v>
      </c>
      <c r="F441" s="83">
        <v>1</v>
      </c>
      <c r="G441" s="80">
        <v>0</v>
      </c>
    </row>
    <row r="442" spans="1:7" s="27" customFormat="1" ht="17.25" customHeight="1" thickBot="1" x14ac:dyDescent="0.3">
      <c r="A442" s="30" t="s">
        <v>1470</v>
      </c>
      <c r="B442" s="79">
        <v>82</v>
      </c>
      <c r="C442" s="80">
        <v>39</v>
      </c>
      <c r="D442" s="81">
        <v>19</v>
      </c>
      <c r="E442" s="82">
        <v>0.4</v>
      </c>
      <c r="F442" s="83">
        <v>0.6</v>
      </c>
      <c r="G442" s="80">
        <v>0</v>
      </c>
    </row>
    <row r="443" spans="1:7" s="27" customFormat="1" ht="17.25" customHeight="1" thickBot="1" x14ac:dyDescent="0.3">
      <c r="A443" s="30" t="s">
        <v>1471</v>
      </c>
      <c r="B443" s="79">
        <v>72</v>
      </c>
      <c r="C443" s="80">
        <v>50</v>
      </c>
      <c r="D443" s="81">
        <v>14</v>
      </c>
      <c r="E443" s="82">
        <v>1.5</v>
      </c>
      <c r="F443" s="83">
        <v>0.7</v>
      </c>
      <c r="G443" s="80">
        <v>0</v>
      </c>
    </row>
    <row r="444" spans="1:7" s="27" customFormat="1" ht="17.25" customHeight="1" thickBot="1" x14ac:dyDescent="0.3">
      <c r="A444" s="30" t="s">
        <v>1472</v>
      </c>
      <c r="B444" s="79">
        <v>168</v>
      </c>
      <c r="C444" s="80">
        <v>80</v>
      </c>
      <c r="D444" s="81">
        <v>17</v>
      </c>
      <c r="E444" s="82">
        <v>11.1</v>
      </c>
      <c r="F444" s="83">
        <v>0</v>
      </c>
      <c r="G444" s="80">
        <v>0</v>
      </c>
    </row>
    <row r="445" spans="1:7" s="27" customFormat="1" ht="17.25" customHeight="1" thickBot="1" x14ac:dyDescent="0.3">
      <c r="A445" s="30" t="s">
        <v>1473</v>
      </c>
      <c r="B445" s="79">
        <v>66</v>
      </c>
      <c r="C445" s="80">
        <v>57</v>
      </c>
      <c r="D445" s="81">
        <v>14.5</v>
      </c>
      <c r="E445" s="82">
        <v>0.5</v>
      </c>
      <c r="F445" s="83">
        <v>0.8</v>
      </c>
      <c r="G445" s="80">
        <v>0</v>
      </c>
    </row>
    <row r="446" spans="1:7" s="27" customFormat="1" ht="17.25" customHeight="1" thickBot="1" x14ac:dyDescent="0.3">
      <c r="A446" s="30" t="s">
        <v>1474</v>
      </c>
      <c r="B446" s="79">
        <v>83</v>
      </c>
      <c r="C446" s="80">
        <v>48</v>
      </c>
      <c r="D446" s="81">
        <v>16.899999999999999</v>
      </c>
      <c r="E446" s="82">
        <v>1.4</v>
      </c>
      <c r="F446" s="83">
        <v>0.8</v>
      </c>
      <c r="G446" s="80">
        <v>0</v>
      </c>
    </row>
    <row r="447" spans="1:7" s="27" customFormat="1" ht="17.25" customHeight="1" thickBot="1" x14ac:dyDescent="0.3">
      <c r="A447" s="30" t="s">
        <v>1475</v>
      </c>
      <c r="B447" s="79">
        <v>81</v>
      </c>
      <c r="C447" s="80">
        <v>48</v>
      </c>
      <c r="D447" s="81">
        <v>17.3</v>
      </c>
      <c r="E447" s="82">
        <v>1.3</v>
      </c>
      <c r="F447" s="83">
        <v>0</v>
      </c>
      <c r="G447" s="80">
        <v>0</v>
      </c>
    </row>
    <row r="448" spans="1:7" s="27" customFormat="1" ht="17.25" customHeight="1" thickBot="1" x14ac:dyDescent="0.3">
      <c r="A448" s="30" t="s">
        <v>1476</v>
      </c>
      <c r="B448" s="79">
        <v>82</v>
      </c>
      <c r="C448" s="80">
        <v>54</v>
      </c>
      <c r="D448" s="81">
        <v>16.5</v>
      </c>
      <c r="E448" s="82">
        <v>1.5</v>
      </c>
      <c r="F448" s="83">
        <v>0.6</v>
      </c>
      <c r="G448" s="80">
        <v>0</v>
      </c>
    </row>
    <row r="449" spans="1:7" s="27" customFormat="1" ht="17.25" customHeight="1" thickBot="1" x14ac:dyDescent="0.3">
      <c r="A449" s="30" t="s">
        <v>1477</v>
      </c>
      <c r="B449" s="79">
        <v>145</v>
      </c>
      <c r="C449" s="80">
        <v>100</v>
      </c>
      <c r="D449" s="81">
        <v>19.2</v>
      </c>
      <c r="E449" s="82">
        <v>7.6</v>
      </c>
      <c r="F449" s="83">
        <v>0</v>
      </c>
      <c r="G449" s="80">
        <v>0</v>
      </c>
    </row>
    <row r="450" spans="1:7" s="27" customFormat="1" ht="17.25" customHeight="1" thickBot="1" x14ac:dyDescent="0.3">
      <c r="A450" s="30" t="s">
        <v>1478</v>
      </c>
      <c r="B450" s="79">
        <v>76</v>
      </c>
      <c r="C450" s="80">
        <v>55</v>
      </c>
      <c r="D450" s="81">
        <v>17.899999999999999</v>
      </c>
      <c r="E450" s="82">
        <v>0.5</v>
      </c>
      <c r="F450" s="83">
        <v>0</v>
      </c>
      <c r="G450" s="80">
        <v>0</v>
      </c>
    </row>
    <row r="451" spans="1:7" s="27" customFormat="1" ht="17.25" customHeight="1" thickBot="1" x14ac:dyDescent="0.3">
      <c r="A451" s="30" t="s">
        <v>1479</v>
      </c>
      <c r="B451" s="79">
        <v>158</v>
      </c>
      <c r="C451" s="80">
        <v>90</v>
      </c>
      <c r="D451" s="81">
        <v>21.5</v>
      </c>
      <c r="E451" s="82">
        <v>8</v>
      </c>
      <c r="F451" s="83">
        <v>0</v>
      </c>
      <c r="G451" s="80">
        <v>0</v>
      </c>
    </row>
    <row r="452" spans="1:7" s="27" customFormat="1" ht="17.25" customHeight="1" thickBot="1" x14ac:dyDescent="0.3">
      <c r="A452" s="30" t="s">
        <v>1480</v>
      </c>
      <c r="B452" s="79">
        <v>63</v>
      </c>
      <c r="C452" s="80">
        <v>45</v>
      </c>
      <c r="D452" s="81">
        <v>12.1</v>
      </c>
      <c r="E452" s="82">
        <v>1.2</v>
      </c>
      <c r="F452" s="83">
        <v>1.1000000000000001</v>
      </c>
      <c r="G452" s="80">
        <v>0</v>
      </c>
    </row>
    <row r="453" spans="1:7" s="27" customFormat="1" ht="17.25" customHeight="1" thickBot="1" x14ac:dyDescent="0.3">
      <c r="A453" s="30" t="s">
        <v>1481</v>
      </c>
      <c r="B453" s="79">
        <v>123</v>
      </c>
      <c r="C453" s="80">
        <v>60</v>
      </c>
      <c r="D453" s="81">
        <v>15.8</v>
      </c>
      <c r="E453" s="82">
        <v>6.2</v>
      </c>
      <c r="F453" s="83">
        <v>1.1000000000000001</v>
      </c>
      <c r="G453" s="80">
        <v>0</v>
      </c>
    </row>
    <row r="454" spans="1:7" s="27" customFormat="1" ht="17.25" customHeight="1" thickBot="1" x14ac:dyDescent="0.3">
      <c r="A454" s="30" t="s">
        <v>1482</v>
      </c>
      <c r="B454" s="79">
        <v>86</v>
      </c>
      <c r="C454" s="80">
        <v>55</v>
      </c>
      <c r="D454" s="81">
        <v>14.7</v>
      </c>
      <c r="E454" s="82">
        <v>3</v>
      </c>
      <c r="F454" s="83">
        <v>0</v>
      </c>
      <c r="G454" s="80">
        <v>0</v>
      </c>
    </row>
    <row r="455" spans="1:7" s="27" customFormat="1" ht="17.25" customHeight="1" thickBot="1" x14ac:dyDescent="0.3">
      <c r="A455" s="30" t="s">
        <v>1483</v>
      </c>
      <c r="B455" s="79">
        <v>118</v>
      </c>
      <c r="C455" s="80">
        <v>100</v>
      </c>
      <c r="D455" s="81">
        <v>20.3</v>
      </c>
      <c r="E455" s="82">
        <v>4.0999999999999996</v>
      </c>
      <c r="F455" s="83">
        <v>0</v>
      </c>
      <c r="G455" s="80">
        <v>0</v>
      </c>
    </row>
    <row r="456" spans="1:7" s="27" customFormat="1" ht="17.25" customHeight="1" thickBot="1" x14ac:dyDescent="0.3">
      <c r="A456" s="30" t="s">
        <v>1484</v>
      </c>
      <c r="B456" s="79">
        <v>72</v>
      </c>
      <c r="C456" s="80">
        <v>25</v>
      </c>
      <c r="D456" s="81">
        <v>10.199999999999999</v>
      </c>
      <c r="E456" s="82">
        <v>2.5</v>
      </c>
      <c r="F456" s="83">
        <v>2.2000000000000002</v>
      </c>
      <c r="G456" s="80">
        <v>0</v>
      </c>
    </row>
    <row r="457" spans="1:7" s="27" customFormat="1" ht="17.25" customHeight="1" thickBot="1" x14ac:dyDescent="0.3">
      <c r="A457" s="30" t="s">
        <v>1485</v>
      </c>
      <c r="B457" s="79">
        <v>105</v>
      </c>
      <c r="C457" s="80">
        <v>100</v>
      </c>
      <c r="D457" s="81">
        <v>9.4</v>
      </c>
      <c r="E457" s="82">
        <v>6.6</v>
      </c>
      <c r="F457" s="83">
        <v>2.2000000000000002</v>
      </c>
      <c r="G457" s="80">
        <v>0</v>
      </c>
    </row>
    <row r="458" spans="1:7" s="27" customFormat="1" ht="17.25" customHeight="1" thickBot="1" x14ac:dyDescent="0.3">
      <c r="A458" s="30" t="s">
        <v>1486</v>
      </c>
      <c r="B458" s="79">
        <v>128</v>
      </c>
      <c r="C458" s="80">
        <v>50</v>
      </c>
      <c r="D458" s="81">
        <v>25</v>
      </c>
      <c r="E458" s="82">
        <v>3.1</v>
      </c>
      <c r="F458" s="83">
        <v>0</v>
      </c>
      <c r="G458" s="80">
        <v>0</v>
      </c>
    </row>
    <row r="459" spans="1:7" s="27" customFormat="1" ht="17.25" customHeight="1" thickBot="1" x14ac:dyDescent="0.3">
      <c r="A459" s="30" t="s">
        <v>1487</v>
      </c>
      <c r="B459" s="79">
        <v>206</v>
      </c>
      <c r="C459" s="80">
        <v>100</v>
      </c>
      <c r="D459" s="81">
        <v>25.9</v>
      </c>
      <c r="E459" s="82">
        <v>11.3</v>
      </c>
      <c r="F459" s="83">
        <v>0.2</v>
      </c>
      <c r="G459" s="80">
        <v>0</v>
      </c>
    </row>
    <row r="460" spans="1:7" s="27" customFormat="1" ht="17.25" customHeight="1" thickBot="1" x14ac:dyDescent="0.3">
      <c r="A460" s="30" t="s">
        <v>1488</v>
      </c>
      <c r="B460" s="79">
        <v>259</v>
      </c>
      <c r="C460" s="80">
        <v>88</v>
      </c>
      <c r="D460" s="81">
        <v>14.8</v>
      </c>
      <c r="E460" s="82">
        <v>21.9</v>
      </c>
      <c r="F460" s="83">
        <v>0.6</v>
      </c>
      <c r="G460" s="80">
        <v>0</v>
      </c>
    </row>
    <row r="461" spans="1:7" s="27" customFormat="1" ht="17.25" customHeight="1" thickBot="1" x14ac:dyDescent="0.3">
      <c r="A461" s="30" t="s">
        <v>1489</v>
      </c>
      <c r="B461" s="79">
        <v>194</v>
      </c>
      <c r="C461" s="80">
        <v>70</v>
      </c>
      <c r="D461" s="81">
        <v>19.899999999999999</v>
      </c>
      <c r="E461" s="82">
        <v>12.7</v>
      </c>
      <c r="F461" s="83">
        <v>0</v>
      </c>
      <c r="G461" s="80">
        <v>0</v>
      </c>
    </row>
    <row r="462" spans="1:7" s="27" customFormat="1" ht="17.25" customHeight="1" thickBot="1" x14ac:dyDescent="0.3">
      <c r="A462" s="30" t="s">
        <v>1490</v>
      </c>
      <c r="B462" s="79">
        <v>199</v>
      </c>
      <c r="C462" s="80">
        <v>95</v>
      </c>
      <c r="D462" s="81">
        <v>18.3</v>
      </c>
      <c r="E462" s="82">
        <v>14</v>
      </c>
      <c r="F462" s="83">
        <v>0</v>
      </c>
      <c r="G462" s="80">
        <v>0</v>
      </c>
    </row>
    <row r="463" spans="1:7" s="27" customFormat="1" ht="17.25" customHeight="1" thickBot="1" x14ac:dyDescent="0.3">
      <c r="A463" s="30" t="s">
        <v>1491</v>
      </c>
      <c r="B463" s="79">
        <v>218</v>
      </c>
      <c r="C463" s="80">
        <v>73</v>
      </c>
      <c r="D463" s="81">
        <v>19.8</v>
      </c>
      <c r="E463" s="82">
        <v>15.4</v>
      </c>
      <c r="F463" s="83">
        <v>0</v>
      </c>
      <c r="G463" s="80">
        <v>0</v>
      </c>
    </row>
    <row r="464" spans="1:7" s="27" customFormat="1" ht="17.25" customHeight="1" thickBot="1" x14ac:dyDescent="0.3">
      <c r="A464" s="30" t="s">
        <v>1492</v>
      </c>
      <c r="B464" s="79">
        <v>95</v>
      </c>
      <c r="C464" s="80">
        <v>82</v>
      </c>
      <c r="D464" s="81">
        <v>21.6</v>
      </c>
      <c r="E464" s="82">
        <v>1</v>
      </c>
      <c r="F464" s="83">
        <v>0</v>
      </c>
      <c r="G464" s="80">
        <v>0</v>
      </c>
    </row>
    <row r="465" spans="1:7" s="27" customFormat="1" ht="17.25" customHeight="1" thickBot="1" x14ac:dyDescent="0.3">
      <c r="A465" s="30" t="s">
        <v>1493</v>
      </c>
      <c r="B465" s="79">
        <v>122</v>
      </c>
      <c r="C465" s="80">
        <v>75</v>
      </c>
      <c r="D465" s="81">
        <v>29</v>
      </c>
      <c r="E465" s="82">
        <v>0.7</v>
      </c>
      <c r="F465" s="83">
        <v>0</v>
      </c>
      <c r="G465" s="80">
        <v>0</v>
      </c>
    </row>
    <row r="466" spans="1:7" s="27" customFormat="1" ht="17.25" customHeight="1" thickBot="1" x14ac:dyDescent="0.3">
      <c r="A466" s="30" t="s">
        <v>1494</v>
      </c>
      <c r="B466" s="79">
        <v>373</v>
      </c>
      <c r="C466" s="80">
        <v>100</v>
      </c>
      <c r="D466" s="81">
        <v>35.5</v>
      </c>
      <c r="E466" s="82">
        <v>25.7</v>
      </c>
      <c r="F466" s="83">
        <v>0</v>
      </c>
      <c r="G466" s="80">
        <v>0</v>
      </c>
    </row>
    <row r="467" spans="1:7" s="27" customFormat="1" ht="17.25" customHeight="1" thickBot="1" x14ac:dyDescent="0.3">
      <c r="A467" s="30" t="s">
        <v>1495</v>
      </c>
      <c r="B467" s="79">
        <v>255</v>
      </c>
      <c r="C467" s="80">
        <v>100</v>
      </c>
      <c r="D467" s="81">
        <v>26.9</v>
      </c>
      <c r="E467" s="82">
        <v>15</v>
      </c>
      <c r="F467" s="83">
        <v>3.3</v>
      </c>
      <c r="G467" s="80">
        <v>0</v>
      </c>
    </row>
    <row r="468" spans="1:7" s="27" customFormat="1" ht="17.25" customHeight="1" thickBot="1" x14ac:dyDescent="0.3">
      <c r="A468" s="30" t="s">
        <v>1496</v>
      </c>
      <c r="B468" s="79">
        <v>81</v>
      </c>
      <c r="C468" s="80">
        <v>100</v>
      </c>
      <c r="D468" s="81">
        <v>18.100000000000001</v>
      </c>
      <c r="E468" s="82">
        <v>0.9</v>
      </c>
      <c r="F468" s="83">
        <v>0</v>
      </c>
      <c r="G468" s="80">
        <v>0</v>
      </c>
    </row>
    <row r="469" spans="1:7" s="27" customFormat="1" ht="17.25" customHeight="1" thickBot="1" x14ac:dyDescent="0.3">
      <c r="A469" s="30" t="s">
        <v>1497</v>
      </c>
      <c r="B469" s="79">
        <v>188</v>
      </c>
      <c r="C469" s="80">
        <v>98</v>
      </c>
      <c r="D469" s="81">
        <v>21.1</v>
      </c>
      <c r="E469" s="82">
        <v>11.5</v>
      </c>
      <c r="F469" s="83">
        <v>0</v>
      </c>
      <c r="G469" s="80">
        <v>0</v>
      </c>
    </row>
    <row r="470" spans="1:7" s="27" customFormat="1" ht="17.25" customHeight="1" thickBot="1" x14ac:dyDescent="0.3">
      <c r="A470" s="30" t="s">
        <v>1498</v>
      </c>
      <c r="B470" s="79">
        <v>142</v>
      </c>
      <c r="C470" s="80">
        <v>100</v>
      </c>
      <c r="D470" s="81">
        <v>25.4</v>
      </c>
      <c r="E470" s="82">
        <v>4.5</v>
      </c>
      <c r="F470" s="83">
        <v>0</v>
      </c>
      <c r="G470" s="80">
        <v>0</v>
      </c>
    </row>
    <row r="471" spans="1:7" s="27" customFormat="1" ht="17.25" customHeight="1" thickBot="1" x14ac:dyDescent="0.3">
      <c r="A471" s="30" t="s">
        <v>1499</v>
      </c>
      <c r="B471" s="79">
        <v>133</v>
      </c>
      <c r="C471" s="80">
        <v>48</v>
      </c>
      <c r="D471" s="81">
        <v>25.1</v>
      </c>
      <c r="E471" s="82">
        <v>3.6</v>
      </c>
      <c r="F471" s="83">
        <v>0</v>
      </c>
      <c r="G471" s="80">
        <v>0</v>
      </c>
    </row>
    <row r="472" spans="1:7" s="27" customFormat="1" ht="17.25" customHeight="1" thickBot="1" x14ac:dyDescent="0.3">
      <c r="A472" s="30" t="s">
        <v>1500</v>
      </c>
      <c r="B472" s="79">
        <v>198</v>
      </c>
      <c r="C472" s="80">
        <v>73</v>
      </c>
      <c r="D472" s="81">
        <v>22.3</v>
      </c>
      <c r="E472" s="82">
        <v>12.1</v>
      </c>
      <c r="F472" s="83">
        <v>0</v>
      </c>
      <c r="G472" s="80">
        <v>0</v>
      </c>
    </row>
    <row r="473" spans="1:7" s="27" customFormat="1" ht="17.25" customHeight="1" thickBot="1" x14ac:dyDescent="0.3">
      <c r="A473" s="30" t="s">
        <v>1501</v>
      </c>
      <c r="B473" s="79">
        <v>177</v>
      </c>
      <c r="C473" s="80">
        <v>100</v>
      </c>
      <c r="D473" s="81">
        <v>19.3</v>
      </c>
      <c r="E473" s="82">
        <v>11.1</v>
      </c>
      <c r="F473" s="83">
        <v>0</v>
      </c>
      <c r="G473" s="80">
        <v>0</v>
      </c>
    </row>
    <row r="474" spans="1:7" s="27" customFormat="1" ht="17.25" customHeight="1" thickBot="1" x14ac:dyDescent="0.3">
      <c r="A474" s="30" t="s">
        <v>1502</v>
      </c>
      <c r="B474" s="79">
        <v>201</v>
      </c>
      <c r="C474" s="80">
        <v>88</v>
      </c>
      <c r="D474" s="81">
        <v>25.3</v>
      </c>
      <c r="E474" s="82">
        <v>10.7</v>
      </c>
      <c r="F474" s="83">
        <v>1</v>
      </c>
      <c r="G474" s="80">
        <v>0</v>
      </c>
    </row>
    <row r="475" spans="1:7" s="27" customFormat="1" ht="17.25" customHeight="1" thickBot="1" x14ac:dyDescent="0.3">
      <c r="A475" s="30" t="s">
        <v>1503</v>
      </c>
      <c r="B475" s="79">
        <v>103</v>
      </c>
      <c r="C475" s="80">
        <v>100</v>
      </c>
      <c r="D475" s="81">
        <v>25.1</v>
      </c>
      <c r="E475" s="82">
        <v>0.3</v>
      </c>
      <c r="F475" s="83">
        <v>0</v>
      </c>
      <c r="G475" s="80">
        <v>0</v>
      </c>
    </row>
    <row r="476" spans="1:7" s="27" customFormat="1" ht="17.25" customHeight="1" thickBot="1" x14ac:dyDescent="0.3">
      <c r="A476" s="30" t="s">
        <v>1504</v>
      </c>
      <c r="B476" s="79">
        <v>192</v>
      </c>
      <c r="C476" s="80">
        <v>100</v>
      </c>
      <c r="D476" s="81">
        <v>25.2</v>
      </c>
      <c r="E476" s="82">
        <v>10.1</v>
      </c>
      <c r="F476" s="83">
        <v>0</v>
      </c>
      <c r="G476" s="80">
        <v>0</v>
      </c>
    </row>
    <row r="477" spans="1:7" s="27" customFormat="1" ht="17.25" customHeight="1" thickBot="1" x14ac:dyDescent="0.3">
      <c r="A477" s="30" t="s">
        <v>1505</v>
      </c>
      <c r="B477" s="79">
        <v>356</v>
      </c>
      <c r="C477" s="80">
        <v>100</v>
      </c>
      <c r="D477" s="81">
        <v>31.4</v>
      </c>
      <c r="E477" s="82">
        <v>25.6</v>
      </c>
      <c r="F477" s="83">
        <v>0</v>
      </c>
      <c r="G477" s="80">
        <v>0</v>
      </c>
    </row>
    <row r="478" spans="1:7" s="27" customFormat="1" ht="17.25" customHeight="1" thickBot="1" x14ac:dyDescent="0.3">
      <c r="A478" s="30" t="s">
        <v>1506</v>
      </c>
      <c r="B478" s="79">
        <v>328</v>
      </c>
      <c r="C478" s="80">
        <v>100</v>
      </c>
      <c r="D478" s="81">
        <v>30.7</v>
      </c>
      <c r="E478" s="82">
        <v>22.8</v>
      </c>
      <c r="F478" s="83">
        <v>0</v>
      </c>
      <c r="G478" s="80">
        <v>0</v>
      </c>
    </row>
    <row r="479" spans="1:7" s="27" customFormat="1" ht="17.25" customHeight="1" thickBot="1" x14ac:dyDescent="0.3">
      <c r="A479" s="30" t="s">
        <v>1507</v>
      </c>
      <c r="B479" s="79">
        <v>319</v>
      </c>
      <c r="C479" s="80">
        <v>100</v>
      </c>
      <c r="D479" s="81">
        <v>19.3</v>
      </c>
      <c r="E479" s="82">
        <v>26.9</v>
      </c>
      <c r="F479" s="83">
        <v>0</v>
      </c>
      <c r="G479" s="80">
        <v>0</v>
      </c>
    </row>
    <row r="480" spans="1:7" s="27" customFormat="1" ht="17.25" customHeight="1" thickBot="1" x14ac:dyDescent="0.3">
      <c r="A480" s="30" t="s">
        <v>1508</v>
      </c>
      <c r="B480" s="79">
        <v>511</v>
      </c>
      <c r="C480" s="80">
        <v>100</v>
      </c>
      <c r="D480" s="81">
        <v>22.1</v>
      </c>
      <c r="E480" s="82">
        <v>47</v>
      </c>
      <c r="F480" s="83">
        <v>0</v>
      </c>
      <c r="G480" s="80">
        <v>0</v>
      </c>
    </row>
    <row r="481" spans="1:7" s="27" customFormat="1" ht="17.25" customHeight="1" thickBot="1" x14ac:dyDescent="0.3">
      <c r="A481" s="30" t="s">
        <v>1509</v>
      </c>
      <c r="B481" s="79">
        <v>431</v>
      </c>
      <c r="C481" s="80">
        <v>100</v>
      </c>
      <c r="D481" s="81">
        <v>37.700000000000003</v>
      </c>
      <c r="E481" s="82">
        <v>31.1</v>
      </c>
      <c r="F481" s="83">
        <v>0</v>
      </c>
      <c r="G481" s="80">
        <v>0</v>
      </c>
    </row>
    <row r="482" spans="1:7" s="27" customFormat="1" ht="17.25" customHeight="1" thickBot="1" x14ac:dyDescent="0.3">
      <c r="A482" s="30" t="s">
        <v>1510</v>
      </c>
      <c r="B482" s="79">
        <v>261</v>
      </c>
      <c r="C482" s="80">
        <v>100</v>
      </c>
      <c r="D482" s="81">
        <v>17.3</v>
      </c>
      <c r="E482" s="82">
        <v>21.3</v>
      </c>
      <c r="F482" s="83">
        <v>0</v>
      </c>
      <c r="G482" s="80">
        <v>0</v>
      </c>
    </row>
    <row r="483" spans="1:7" s="27" customFormat="1" ht="17.25" customHeight="1" thickBot="1" x14ac:dyDescent="0.3">
      <c r="A483" s="30" t="s">
        <v>1511</v>
      </c>
      <c r="B483" s="79">
        <v>364</v>
      </c>
      <c r="C483" s="80">
        <v>100</v>
      </c>
      <c r="D483" s="81">
        <v>27.7</v>
      </c>
      <c r="E483" s="82">
        <v>27.3</v>
      </c>
      <c r="F483" s="83">
        <v>2.1</v>
      </c>
      <c r="G483" s="80">
        <v>0</v>
      </c>
    </row>
    <row r="484" spans="1:7" s="27" customFormat="1" ht="17.25" customHeight="1" thickBot="1" x14ac:dyDescent="0.3">
      <c r="A484" s="30" t="s">
        <v>1512</v>
      </c>
      <c r="B484" s="79">
        <v>365</v>
      </c>
      <c r="C484" s="80">
        <v>100</v>
      </c>
      <c r="D484" s="81">
        <v>24.6</v>
      </c>
      <c r="E484" s="82">
        <v>29.6</v>
      </c>
      <c r="F484" s="83">
        <v>0</v>
      </c>
      <c r="G484" s="80">
        <v>0</v>
      </c>
    </row>
    <row r="485" spans="1:7" s="27" customFormat="1" ht="17.25" customHeight="1" thickBot="1" x14ac:dyDescent="0.3">
      <c r="A485" s="30" t="s">
        <v>1513</v>
      </c>
      <c r="B485" s="79">
        <v>297</v>
      </c>
      <c r="C485" s="80">
        <v>100</v>
      </c>
      <c r="D485" s="81">
        <v>20.9</v>
      </c>
      <c r="E485" s="82">
        <v>23.7</v>
      </c>
      <c r="F485" s="83">
        <v>0</v>
      </c>
      <c r="G485" s="80">
        <v>0</v>
      </c>
    </row>
    <row r="486" spans="1:7" s="27" customFormat="1" ht="17.25" customHeight="1" thickBot="1" x14ac:dyDescent="0.3">
      <c r="A486" s="30" t="s">
        <v>1514</v>
      </c>
      <c r="B486" s="79">
        <v>277</v>
      </c>
      <c r="C486" s="80">
        <v>100</v>
      </c>
      <c r="D486" s="81">
        <v>17.5</v>
      </c>
      <c r="E486" s="82">
        <v>23</v>
      </c>
      <c r="F486" s="83">
        <v>0</v>
      </c>
      <c r="G486" s="80">
        <v>0</v>
      </c>
    </row>
    <row r="487" spans="1:7" s="27" customFormat="1" ht="17.25" customHeight="1" thickBot="1" x14ac:dyDescent="0.3">
      <c r="A487" s="30" t="s">
        <v>1515</v>
      </c>
      <c r="B487" s="79">
        <v>518</v>
      </c>
      <c r="C487" s="80">
        <v>100</v>
      </c>
      <c r="D487" s="81">
        <v>35</v>
      </c>
      <c r="E487" s="82">
        <v>42</v>
      </c>
      <c r="F487" s="83">
        <v>0</v>
      </c>
      <c r="G487" s="80">
        <v>0</v>
      </c>
    </row>
    <row r="488" spans="1:7" s="27" customFormat="1" ht="17.25" customHeight="1" thickBot="1" x14ac:dyDescent="0.3">
      <c r="A488" s="30" t="s">
        <v>1516</v>
      </c>
      <c r="B488" s="79">
        <v>381</v>
      </c>
      <c r="C488" s="80">
        <v>100</v>
      </c>
      <c r="D488" s="81">
        <v>25</v>
      </c>
      <c r="E488" s="82">
        <v>31</v>
      </c>
      <c r="F488" s="83">
        <v>0.5</v>
      </c>
      <c r="G488" s="80">
        <v>0</v>
      </c>
    </row>
    <row r="489" spans="1:7" s="27" customFormat="1" ht="17.25" customHeight="1" thickBot="1" x14ac:dyDescent="0.3">
      <c r="A489" s="30" t="s">
        <v>1517</v>
      </c>
      <c r="B489" s="79">
        <v>281</v>
      </c>
      <c r="C489" s="80">
        <v>100</v>
      </c>
      <c r="D489" s="81">
        <v>16.100000000000001</v>
      </c>
      <c r="E489" s="82">
        <v>23.3</v>
      </c>
      <c r="F489" s="83">
        <v>1.9</v>
      </c>
      <c r="G489" s="80">
        <v>0</v>
      </c>
    </row>
    <row r="490" spans="1:7" s="27" customFormat="1" ht="17.25" customHeight="1" thickBot="1" x14ac:dyDescent="0.3">
      <c r="A490" s="30" t="s">
        <v>1518</v>
      </c>
      <c r="B490" s="79">
        <v>266</v>
      </c>
      <c r="C490" s="80">
        <v>100</v>
      </c>
      <c r="D490" s="81">
        <v>19.100000000000001</v>
      </c>
      <c r="E490" s="82">
        <v>20</v>
      </c>
      <c r="F490" s="83">
        <v>2.5</v>
      </c>
      <c r="G490" s="80">
        <v>0</v>
      </c>
    </row>
    <row r="491" spans="1:7" s="27" customFormat="1" ht="17.25" customHeight="1" thickBot="1" x14ac:dyDescent="0.3">
      <c r="A491" s="30" t="s">
        <v>1519</v>
      </c>
      <c r="B491" s="79">
        <v>345</v>
      </c>
      <c r="C491" s="80">
        <v>100</v>
      </c>
      <c r="D491" s="81">
        <v>29</v>
      </c>
      <c r="E491" s="82">
        <v>25</v>
      </c>
      <c r="F491" s="83">
        <v>1</v>
      </c>
      <c r="G491" s="80">
        <v>0</v>
      </c>
    </row>
    <row r="492" spans="1:7" s="27" customFormat="1" ht="17.25" customHeight="1" thickBot="1" x14ac:dyDescent="0.3">
      <c r="A492" s="30" t="s">
        <v>1520</v>
      </c>
      <c r="B492" s="79">
        <v>403</v>
      </c>
      <c r="C492" s="80">
        <v>100</v>
      </c>
      <c r="D492" s="81">
        <v>28.5</v>
      </c>
      <c r="E492" s="82">
        <v>30.6</v>
      </c>
      <c r="F492" s="83">
        <v>3.6</v>
      </c>
      <c r="G492" s="80">
        <v>0</v>
      </c>
    </row>
    <row r="493" spans="1:7" s="27" customFormat="1" ht="17.25" customHeight="1" thickBot="1" x14ac:dyDescent="0.3">
      <c r="A493" s="30" t="s">
        <v>1521</v>
      </c>
      <c r="B493" s="79">
        <v>250</v>
      </c>
      <c r="C493" s="80">
        <v>100</v>
      </c>
      <c r="D493" s="81">
        <v>15.6</v>
      </c>
      <c r="E493" s="82">
        <v>20.2</v>
      </c>
      <c r="F493" s="83">
        <v>1.5</v>
      </c>
      <c r="G493" s="80">
        <v>0</v>
      </c>
    </row>
    <row r="494" spans="1:7" s="27" customFormat="1" ht="17.25" customHeight="1" thickBot="1" x14ac:dyDescent="0.3">
      <c r="A494" s="30" t="s">
        <v>1522</v>
      </c>
      <c r="B494" s="79">
        <v>115</v>
      </c>
      <c r="C494" s="80">
        <v>100</v>
      </c>
      <c r="D494" s="81">
        <v>9.6999999999999993</v>
      </c>
      <c r="E494" s="82">
        <v>7.1</v>
      </c>
      <c r="F494" s="83">
        <v>3.2</v>
      </c>
      <c r="G494" s="80">
        <v>0</v>
      </c>
    </row>
    <row r="495" spans="1:7" s="27" customFormat="1" ht="17.25" customHeight="1" thickBot="1" x14ac:dyDescent="0.3">
      <c r="A495" s="30" t="s">
        <v>1523</v>
      </c>
      <c r="B495" s="79">
        <v>265</v>
      </c>
      <c r="C495" s="80">
        <v>100</v>
      </c>
      <c r="D495" s="81">
        <v>20.6</v>
      </c>
      <c r="E495" s="82">
        <v>20.3</v>
      </c>
      <c r="F495" s="83">
        <v>0</v>
      </c>
      <c r="G495" s="80">
        <v>0</v>
      </c>
    </row>
    <row r="496" spans="1:7" s="27" customFormat="1" ht="17.25" customHeight="1" thickBot="1" x14ac:dyDescent="0.3">
      <c r="A496" s="30" t="s">
        <v>1524</v>
      </c>
      <c r="B496" s="79">
        <v>343</v>
      </c>
      <c r="C496" s="80">
        <v>100</v>
      </c>
      <c r="D496" s="81">
        <v>24.5</v>
      </c>
      <c r="E496" s="82">
        <v>26.9</v>
      </c>
      <c r="F496" s="83">
        <v>0.8</v>
      </c>
      <c r="G496" s="80">
        <v>0</v>
      </c>
    </row>
    <row r="497" spans="1:7" s="27" customFormat="1" ht="17.25" customHeight="1" thickBot="1" x14ac:dyDescent="0.3">
      <c r="A497" s="30" t="s">
        <v>1525</v>
      </c>
      <c r="B497" s="79">
        <v>309</v>
      </c>
      <c r="C497" s="80">
        <v>100</v>
      </c>
      <c r="D497" s="81">
        <v>11.2</v>
      </c>
      <c r="E497" s="82">
        <v>26.9</v>
      </c>
      <c r="F497" s="83">
        <v>6</v>
      </c>
      <c r="G497" s="80">
        <v>0</v>
      </c>
    </row>
    <row r="498" spans="1:7" s="27" customFormat="1" ht="17.25" customHeight="1" thickBot="1" x14ac:dyDescent="0.3">
      <c r="A498" s="30" t="s">
        <v>1526</v>
      </c>
      <c r="B498" s="79">
        <v>239</v>
      </c>
      <c r="C498" s="80">
        <v>100</v>
      </c>
      <c r="D498" s="81">
        <v>14.7</v>
      </c>
      <c r="E498" s="82">
        <v>17.3</v>
      </c>
      <c r="F498" s="83">
        <v>6.5</v>
      </c>
      <c r="G498" s="80">
        <v>0</v>
      </c>
    </row>
    <row r="499" spans="1:7" s="27" customFormat="1" ht="17.25" customHeight="1" thickBot="1" x14ac:dyDescent="0.3">
      <c r="A499" s="30" t="s">
        <v>1527</v>
      </c>
      <c r="B499" s="79">
        <v>313</v>
      </c>
      <c r="C499" s="80">
        <v>100</v>
      </c>
      <c r="D499" s="81">
        <v>8.6</v>
      </c>
      <c r="E499" s="82">
        <v>31</v>
      </c>
      <c r="F499" s="83">
        <v>0</v>
      </c>
      <c r="G499" s="80">
        <v>0</v>
      </c>
    </row>
    <row r="500" spans="1:7" s="27" customFormat="1" ht="17.25" customHeight="1" thickBot="1" x14ac:dyDescent="0.3">
      <c r="A500" s="30" t="s">
        <v>1528</v>
      </c>
      <c r="B500" s="79">
        <v>373</v>
      </c>
      <c r="C500" s="80">
        <v>100</v>
      </c>
      <c r="D500" s="81">
        <v>25.4</v>
      </c>
      <c r="E500" s="82">
        <v>30.2</v>
      </c>
      <c r="F500" s="83">
        <v>0</v>
      </c>
      <c r="G500" s="80">
        <v>0</v>
      </c>
    </row>
    <row r="501" spans="1:7" s="27" customFormat="1" ht="17.25" customHeight="1" thickBot="1" x14ac:dyDescent="0.3">
      <c r="A501" s="30" t="s">
        <v>1529</v>
      </c>
      <c r="B501" s="79">
        <v>320</v>
      </c>
      <c r="C501" s="80">
        <v>100</v>
      </c>
      <c r="D501" s="81">
        <v>19.100000000000001</v>
      </c>
      <c r="E501" s="82">
        <v>27.1</v>
      </c>
      <c r="F501" s="83">
        <v>0</v>
      </c>
      <c r="G501" s="80">
        <v>0</v>
      </c>
    </row>
    <row r="502" spans="1:7" s="27" customFormat="1" ht="17.25" customHeight="1" thickBot="1" x14ac:dyDescent="0.3">
      <c r="A502" s="30" t="s">
        <v>1530</v>
      </c>
      <c r="B502" s="79">
        <v>406</v>
      </c>
      <c r="C502" s="80">
        <v>100</v>
      </c>
      <c r="D502" s="81">
        <v>33.9</v>
      </c>
      <c r="E502" s="82">
        <v>28.5</v>
      </c>
      <c r="F502" s="83">
        <v>3.7</v>
      </c>
      <c r="G502" s="80">
        <v>0</v>
      </c>
    </row>
    <row r="503" spans="1:7" s="27" customFormat="1" ht="17.25" customHeight="1" thickBot="1" x14ac:dyDescent="0.3">
      <c r="A503" s="30" t="s">
        <v>1531</v>
      </c>
      <c r="B503" s="79">
        <v>389</v>
      </c>
      <c r="C503" s="80">
        <v>100</v>
      </c>
      <c r="D503" s="81">
        <v>30.6</v>
      </c>
      <c r="E503" s="82">
        <v>29</v>
      </c>
      <c r="F503" s="83">
        <v>1.5</v>
      </c>
      <c r="G503" s="80">
        <v>0</v>
      </c>
    </row>
    <row r="504" spans="1:7" s="27" customFormat="1" ht="17.25" customHeight="1" thickBot="1" x14ac:dyDescent="0.3">
      <c r="A504" s="30" t="s">
        <v>1532</v>
      </c>
      <c r="B504" s="79">
        <v>328</v>
      </c>
      <c r="C504" s="80">
        <v>100</v>
      </c>
      <c r="D504" s="81">
        <v>8.6999999999999993</v>
      </c>
      <c r="E504" s="82">
        <v>9</v>
      </c>
      <c r="F504" s="83">
        <v>56.5</v>
      </c>
      <c r="G504" s="80">
        <v>0</v>
      </c>
    </row>
    <row r="505" spans="1:7" s="27" customFormat="1" ht="17.25" customHeight="1" thickBot="1" x14ac:dyDescent="0.3">
      <c r="A505" s="30" t="s">
        <v>1533</v>
      </c>
      <c r="B505" s="79">
        <v>72</v>
      </c>
      <c r="C505" s="80">
        <v>100</v>
      </c>
      <c r="D505" s="81">
        <v>3.9</v>
      </c>
      <c r="E505" s="82">
        <v>4.3</v>
      </c>
      <c r="F505" s="83">
        <v>4.7</v>
      </c>
      <c r="G505" s="80">
        <v>0</v>
      </c>
    </row>
    <row r="506" spans="1:7" s="27" customFormat="1" ht="17.25" customHeight="1" thickBot="1" x14ac:dyDescent="0.3">
      <c r="A506" s="30" t="s">
        <v>1534</v>
      </c>
      <c r="B506" s="79">
        <v>103</v>
      </c>
      <c r="C506" s="80">
        <v>100</v>
      </c>
      <c r="D506" s="81">
        <v>5.3</v>
      </c>
      <c r="E506" s="82">
        <v>6.9</v>
      </c>
      <c r="F506" s="83">
        <v>5.2</v>
      </c>
      <c r="G506" s="80">
        <v>0</v>
      </c>
    </row>
    <row r="507" spans="1:7" s="27" customFormat="1" ht="17.25" customHeight="1" thickBot="1" x14ac:dyDescent="0.3">
      <c r="A507" s="30" t="s">
        <v>1535</v>
      </c>
      <c r="B507" s="79">
        <v>64</v>
      </c>
      <c r="C507" s="80">
        <v>100</v>
      </c>
      <c r="D507" s="81">
        <v>3.3</v>
      </c>
      <c r="E507" s="82">
        <v>3.6</v>
      </c>
      <c r="F507" s="83">
        <v>4.9000000000000004</v>
      </c>
      <c r="G507" s="80">
        <v>0</v>
      </c>
    </row>
    <row r="508" spans="1:7" s="27" customFormat="1" ht="17.25" customHeight="1" thickBot="1" x14ac:dyDescent="0.3">
      <c r="A508" s="30" t="s">
        <v>1536</v>
      </c>
      <c r="B508" s="79">
        <v>46</v>
      </c>
      <c r="C508" s="80">
        <v>100</v>
      </c>
      <c r="D508" s="81">
        <v>3.5</v>
      </c>
      <c r="E508" s="82">
        <v>1.5</v>
      </c>
      <c r="F508" s="83">
        <v>5</v>
      </c>
      <c r="G508" s="80">
        <v>0</v>
      </c>
    </row>
    <row r="509" spans="1:7" s="27" customFormat="1" ht="17.25" customHeight="1" thickBot="1" x14ac:dyDescent="0.3">
      <c r="A509" s="30" t="s">
        <v>1537</v>
      </c>
      <c r="B509" s="79">
        <v>36</v>
      </c>
      <c r="C509" s="80">
        <v>100</v>
      </c>
      <c r="D509" s="81">
        <v>3.6</v>
      </c>
      <c r="E509" s="82">
        <v>0.2</v>
      </c>
      <c r="F509" s="83">
        <v>5.3</v>
      </c>
      <c r="G509" s="80">
        <v>0</v>
      </c>
    </row>
    <row r="510" spans="1:7" s="27" customFormat="1" ht="17.25" customHeight="1" thickBot="1" x14ac:dyDescent="0.3">
      <c r="A510" s="30" t="s">
        <v>1538</v>
      </c>
      <c r="B510" s="79">
        <v>484</v>
      </c>
      <c r="C510" s="80">
        <v>100</v>
      </c>
      <c r="D510" s="81">
        <v>25.7</v>
      </c>
      <c r="E510" s="82">
        <v>24.9</v>
      </c>
      <c r="F510" s="83">
        <v>42</v>
      </c>
      <c r="G510" s="80">
        <v>0</v>
      </c>
    </row>
    <row r="511" spans="1:7" s="27" customFormat="1" ht="17.25" customHeight="1" thickBot="1" x14ac:dyDescent="0.3">
      <c r="A511" s="30" t="s">
        <v>1539</v>
      </c>
      <c r="B511" s="79">
        <v>351</v>
      </c>
      <c r="C511" s="80">
        <v>100</v>
      </c>
      <c r="D511" s="81">
        <v>33.1</v>
      </c>
      <c r="E511" s="82">
        <v>0.9</v>
      </c>
      <c r="F511" s="83">
        <v>56.2</v>
      </c>
      <c r="G511" s="80">
        <v>0</v>
      </c>
    </row>
    <row r="512" spans="1:7" s="27" customFormat="1" ht="17.25" customHeight="1" thickBot="1" x14ac:dyDescent="0.3">
      <c r="A512" s="30" t="s">
        <v>1540</v>
      </c>
      <c r="B512" s="79">
        <v>450</v>
      </c>
      <c r="C512" s="80">
        <v>100</v>
      </c>
      <c r="D512" s="81">
        <v>30.7</v>
      </c>
      <c r="E512" s="82">
        <v>36.4</v>
      </c>
      <c r="F512" s="83">
        <v>0</v>
      </c>
      <c r="G512" s="80">
        <v>0</v>
      </c>
    </row>
    <row r="513" spans="1:7" s="27" customFormat="1" ht="17.25" customHeight="1" thickBot="1" x14ac:dyDescent="0.3">
      <c r="A513" s="30" t="s">
        <v>1541</v>
      </c>
      <c r="B513" s="79">
        <v>453</v>
      </c>
      <c r="C513" s="80">
        <v>100</v>
      </c>
      <c r="D513" s="81">
        <v>7.6</v>
      </c>
      <c r="E513" s="82">
        <v>47</v>
      </c>
      <c r="F513" s="83">
        <v>0</v>
      </c>
      <c r="G513" s="80">
        <v>0</v>
      </c>
    </row>
    <row r="514" spans="1:7" s="27" customFormat="1" ht="17.25" customHeight="1" thickBot="1" x14ac:dyDescent="0.3">
      <c r="A514" s="30" t="s">
        <v>1542</v>
      </c>
      <c r="B514" s="79">
        <v>411</v>
      </c>
      <c r="C514" s="80">
        <v>100</v>
      </c>
      <c r="D514" s="81">
        <v>30.3</v>
      </c>
      <c r="E514" s="82">
        <v>32.200000000000003</v>
      </c>
      <c r="F514" s="83">
        <v>0</v>
      </c>
      <c r="G514" s="80">
        <v>0</v>
      </c>
    </row>
    <row r="515" spans="1:7" s="27" customFormat="1" ht="17.25" customHeight="1" thickBot="1" x14ac:dyDescent="0.3">
      <c r="A515" s="30" t="s">
        <v>1543</v>
      </c>
      <c r="B515" s="79">
        <v>288</v>
      </c>
      <c r="C515" s="80">
        <v>100</v>
      </c>
      <c r="D515" s="81">
        <v>16.7</v>
      </c>
      <c r="E515" s="82">
        <v>24.4</v>
      </c>
      <c r="F515" s="83">
        <v>0.4</v>
      </c>
      <c r="G515" s="80">
        <v>0</v>
      </c>
    </row>
    <row r="516" spans="1:7" s="27" customFormat="1" ht="17.25" customHeight="1" thickBot="1" x14ac:dyDescent="0.3">
      <c r="A516" s="30" t="s">
        <v>1544</v>
      </c>
      <c r="B516" s="79">
        <v>253</v>
      </c>
      <c r="C516" s="80">
        <v>100</v>
      </c>
      <c r="D516" s="81">
        <v>18.7</v>
      </c>
      <c r="E516" s="82">
        <v>19.5</v>
      </c>
      <c r="F516" s="83">
        <v>0.7</v>
      </c>
      <c r="G516" s="80">
        <v>0</v>
      </c>
    </row>
    <row r="517" spans="1:7" s="27" customFormat="1" ht="17.25" customHeight="1" thickBot="1" x14ac:dyDescent="0.3">
      <c r="A517" s="30" t="s">
        <v>1545</v>
      </c>
      <c r="B517" s="79">
        <v>337</v>
      </c>
      <c r="C517" s="80">
        <v>100</v>
      </c>
      <c r="D517" s="81">
        <v>2.2999999999999998</v>
      </c>
      <c r="E517" s="82">
        <v>35</v>
      </c>
      <c r="F517" s="83">
        <v>3.4</v>
      </c>
      <c r="G517" s="80">
        <v>0</v>
      </c>
    </row>
    <row r="518" spans="1:7" s="27" customFormat="1" ht="17.25" customHeight="1" thickBot="1" x14ac:dyDescent="0.3">
      <c r="A518" s="30" t="s">
        <v>1546</v>
      </c>
      <c r="B518" s="79">
        <v>187</v>
      </c>
      <c r="C518" s="80">
        <v>100</v>
      </c>
      <c r="D518" s="81">
        <v>2.8</v>
      </c>
      <c r="E518" s="82">
        <v>18</v>
      </c>
      <c r="F518" s="83">
        <v>3.6</v>
      </c>
      <c r="G518" s="80">
        <v>0</v>
      </c>
    </row>
    <row r="519" spans="1:7" s="27" customFormat="1" ht="17.25" customHeight="1" thickBot="1" x14ac:dyDescent="0.3">
      <c r="A519" s="30" t="s">
        <v>1547</v>
      </c>
      <c r="B519" s="79">
        <v>387</v>
      </c>
      <c r="C519" s="80">
        <v>100</v>
      </c>
      <c r="D519" s="81">
        <v>33.5</v>
      </c>
      <c r="E519" s="82">
        <v>28.1</v>
      </c>
      <c r="F519" s="83">
        <v>0</v>
      </c>
      <c r="G519" s="80">
        <v>0</v>
      </c>
    </row>
    <row r="520" spans="1:7" s="27" customFormat="1" ht="17.25" customHeight="1" thickBot="1" x14ac:dyDescent="0.3">
      <c r="A520" s="30" t="s">
        <v>1548</v>
      </c>
      <c r="B520" s="79">
        <v>364</v>
      </c>
      <c r="C520" s="80">
        <v>100</v>
      </c>
      <c r="D520" s="81">
        <v>26.9</v>
      </c>
      <c r="E520" s="82">
        <v>28.5</v>
      </c>
      <c r="F520" s="83">
        <v>0</v>
      </c>
      <c r="G520" s="80">
        <v>0</v>
      </c>
    </row>
    <row r="521" spans="1:7" s="27" customFormat="1" ht="17.25" customHeight="1" thickBot="1" x14ac:dyDescent="0.3">
      <c r="A521" s="30" t="s">
        <v>1549</v>
      </c>
      <c r="B521" s="79">
        <v>392</v>
      </c>
      <c r="C521" s="80">
        <v>100</v>
      </c>
      <c r="D521" s="81">
        <v>25.8</v>
      </c>
      <c r="E521" s="82">
        <v>32</v>
      </c>
      <c r="F521" s="83">
        <v>0.2</v>
      </c>
      <c r="G521" s="80">
        <v>0</v>
      </c>
    </row>
    <row r="522" spans="1:7" s="27" customFormat="1" ht="17.25" customHeight="1" thickBot="1" x14ac:dyDescent="0.3">
      <c r="A522" s="30" t="s">
        <v>1550</v>
      </c>
      <c r="B522" s="79">
        <v>402</v>
      </c>
      <c r="C522" s="80">
        <v>100</v>
      </c>
      <c r="D522" s="81">
        <v>26</v>
      </c>
      <c r="E522" s="82">
        <v>33.1</v>
      </c>
      <c r="F522" s="83">
        <v>0</v>
      </c>
      <c r="G522" s="80">
        <v>0</v>
      </c>
    </row>
    <row r="523" spans="1:7" s="27" customFormat="1" ht="17.25" customHeight="1" thickBot="1" x14ac:dyDescent="0.3">
      <c r="A523" s="30" t="s">
        <v>1551</v>
      </c>
      <c r="B523" s="79">
        <v>418</v>
      </c>
      <c r="C523" s="80">
        <v>100</v>
      </c>
      <c r="D523" s="81">
        <v>28.9</v>
      </c>
      <c r="E523" s="82">
        <v>33.6</v>
      </c>
      <c r="F523" s="83">
        <v>0</v>
      </c>
      <c r="G523" s="80">
        <v>0</v>
      </c>
    </row>
    <row r="524" spans="1:7" s="27" customFormat="1" ht="17.25" customHeight="1" thickBot="1" x14ac:dyDescent="0.3">
      <c r="A524" s="30" t="s">
        <v>1552</v>
      </c>
      <c r="B524" s="79">
        <v>261</v>
      </c>
      <c r="C524" s="80">
        <v>100</v>
      </c>
      <c r="D524" s="81">
        <v>21.2</v>
      </c>
      <c r="E524" s="82">
        <v>19.600000000000001</v>
      </c>
      <c r="F524" s="83">
        <v>0</v>
      </c>
      <c r="G524" s="80">
        <v>0</v>
      </c>
    </row>
    <row r="525" spans="1:7" s="27" customFormat="1" ht="17.25" customHeight="1" thickBot="1" x14ac:dyDescent="0.3">
      <c r="A525" s="30" t="s">
        <v>1553</v>
      </c>
      <c r="B525" s="79">
        <v>366</v>
      </c>
      <c r="C525" s="80">
        <v>100</v>
      </c>
      <c r="D525" s="81">
        <v>28.1</v>
      </c>
      <c r="E525" s="82">
        <v>28.2</v>
      </c>
      <c r="F525" s="83">
        <v>0</v>
      </c>
      <c r="G525" s="80">
        <v>0</v>
      </c>
    </row>
    <row r="526" spans="1:7" s="27" customFormat="1" ht="17.25" customHeight="1" thickBot="1" x14ac:dyDescent="0.3">
      <c r="A526" s="30" t="s">
        <v>1554</v>
      </c>
      <c r="B526" s="79">
        <v>300</v>
      </c>
      <c r="C526" s="80">
        <v>100</v>
      </c>
      <c r="D526" s="81">
        <v>18.5</v>
      </c>
      <c r="E526" s="82">
        <v>25.1</v>
      </c>
      <c r="F526" s="83">
        <v>0</v>
      </c>
      <c r="G526" s="80">
        <v>0</v>
      </c>
    </row>
    <row r="527" spans="1:7" s="27" customFormat="1" ht="17.25" customHeight="1" thickBot="1" x14ac:dyDescent="0.3">
      <c r="A527" s="30" t="s">
        <v>1555</v>
      </c>
      <c r="B527" s="79">
        <v>157</v>
      </c>
      <c r="C527" s="80">
        <v>100</v>
      </c>
      <c r="D527" s="81">
        <v>9.5</v>
      </c>
      <c r="E527" s="82">
        <v>11.5</v>
      </c>
      <c r="F527" s="83">
        <v>4.2</v>
      </c>
      <c r="G527" s="80">
        <v>0</v>
      </c>
    </row>
    <row r="528" spans="1:7" s="27" customFormat="1" ht="17.25" customHeight="1" thickBot="1" x14ac:dyDescent="0.3">
      <c r="A528" s="30" t="s">
        <v>1556</v>
      </c>
      <c r="B528" s="79">
        <v>146</v>
      </c>
      <c r="C528" s="80">
        <v>100</v>
      </c>
      <c r="D528" s="81">
        <v>8.8000000000000007</v>
      </c>
      <c r="E528" s="82">
        <v>10.9</v>
      </c>
      <c r="F528" s="83">
        <v>3.5</v>
      </c>
      <c r="G528" s="80">
        <v>0</v>
      </c>
    </row>
    <row r="529" spans="1:7" s="27" customFormat="1" ht="17.25" customHeight="1" thickBot="1" x14ac:dyDescent="0.3">
      <c r="A529" s="30" t="s">
        <v>1557</v>
      </c>
      <c r="B529" s="79">
        <v>338</v>
      </c>
      <c r="C529" s="80">
        <v>100</v>
      </c>
      <c r="D529" s="81">
        <v>20</v>
      </c>
      <c r="E529" s="82">
        <v>27.7</v>
      </c>
      <c r="F529" s="83">
        <v>2.2999999999999998</v>
      </c>
      <c r="G529" s="80">
        <v>0</v>
      </c>
    </row>
    <row r="530" spans="1:7" s="27" customFormat="1" ht="17.25" customHeight="1" thickBot="1" x14ac:dyDescent="0.3">
      <c r="A530" s="30" t="s">
        <v>1558</v>
      </c>
      <c r="B530" s="79">
        <v>334</v>
      </c>
      <c r="C530" s="80">
        <v>100</v>
      </c>
      <c r="D530" s="81">
        <v>25</v>
      </c>
      <c r="E530" s="82">
        <v>25.6</v>
      </c>
      <c r="F530" s="83">
        <v>1</v>
      </c>
      <c r="G530" s="80">
        <v>0</v>
      </c>
    </row>
    <row r="531" spans="1:7" s="27" customFormat="1" ht="17.25" customHeight="1" thickBot="1" x14ac:dyDescent="0.3">
      <c r="A531" s="30" t="s">
        <v>1559</v>
      </c>
      <c r="B531" s="79">
        <v>411</v>
      </c>
      <c r="C531" s="80">
        <v>100</v>
      </c>
      <c r="D531" s="81">
        <v>30.3</v>
      </c>
      <c r="E531" s="82">
        <v>32.200000000000003</v>
      </c>
      <c r="F531" s="83">
        <v>0</v>
      </c>
      <c r="G531" s="80">
        <v>0</v>
      </c>
    </row>
    <row r="532" spans="1:7" s="27" customFormat="1" ht="17.25" customHeight="1" thickBot="1" x14ac:dyDescent="0.3">
      <c r="A532" s="30" t="s">
        <v>1560</v>
      </c>
      <c r="B532" s="79">
        <v>312</v>
      </c>
      <c r="C532" s="80">
        <v>100</v>
      </c>
      <c r="D532" s="81">
        <v>19</v>
      </c>
      <c r="E532" s="82">
        <v>26.2</v>
      </c>
      <c r="F532" s="83">
        <v>0</v>
      </c>
      <c r="G532" s="80">
        <v>0</v>
      </c>
    </row>
    <row r="533" spans="1:7" s="27" customFormat="1" ht="17.25" customHeight="1" thickBot="1" x14ac:dyDescent="0.3">
      <c r="A533" s="30" t="s">
        <v>1561</v>
      </c>
      <c r="B533" s="79">
        <v>69</v>
      </c>
      <c r="C533" s="80">
        <v>100</v>
      </c>
      <c r="D533" s="81">
        <v>7.5</v>
      </c>
      <c r="E533" s="82">
        <v>4.3</v>
      </c>
      <c r="F533" s="83">
        <v>0</v>
      </c>
      <c r="G533" s="80">
        <v>0</v>
      </c>
    </row>
    <row r="534" spans="1:7" s="27" customFormat="1" ht="17.25" customHeight="1" thickBot="1" x14ac:dyDescent="0.3">
      <c r="A534" s="30" t="s">
        <v>1562</v>
      </c>
      <c r="B534" s="79">
        <v>88</v>
      </c>
      <c r="C534" s="80">
        <v>100</v>
      </c>
      <c r="D534" s="81">
        <v>2.8</v>
      </c>
      <c r="E534" s="82">
        <v>3.3</v>
      </c>
      <c r="F534" s="83">
        <v>12.6</v>
      </c>
      <c r="G534" s="80">
        <v>0</v>
      </c>
    </row>
    <row r="535" spans="1:7" s="27" customFormat="1" ht="17.25" customHeight="1" thickBot="1" x14ac:dyDescent="0.3">
      <c r="A535" s="30" t="s">
        <v>1563</v>
      </c>
      <c r="B535" s="79">
        <v>65</v>
      </c>
      <c r="C535" s="80">
        <v>100</v>
      </c>
      <c r="D535" s="81">
        <v>3.8</v>
      </c>
      <c r="E535" s="82">
        <v>3.7</v>
      </c>
      <c r="F535" s="83">
        <v>4.3</v>
      </c>
      <c r="G535" s="80">
        <v>0</v>
      </c>
    </row>
    <row r="536" spans="1:7" s="27" customFormat="1" ht="17.25" customHeight="1" thickBot="1" x14ac:dyDescent="0.3">
      <c r="A536" s="30" t="s">
        <v>1564</v>
      </c>
      <c r="B536" s="79">
        <v>43</v>
      </c>
      <c r="C536" s="80">
        <v>100</v>
      </c>
      <c r="D536" s="81">
        <v>3.4</v>
      </c>
      <c r="E536" s="82">
        <v>1.7</v>
      </c>
      <c r="F536" s="83">
        <v>3.8</v>
      </c>
      <c r="G536" s="80">
        <v>0</v>
      </c>
    </row>
    <row r="537" spans="1:7" s="27" customFormat="1" ht="17.25" customHeight="1" thickBot="1" x14ac:dyDescent="0.3">
      <c r="A537" s="30" t="s">
        <v>1565</v>
      </c>
      <c r="B537" s="79">
        <v>36</v>
      </c>
      <c r="C537" s="80">
        <v>100</v>
      </c>
      <c r="D537" s="81">
        <v>3.3</v>
      </c>
      <c r="E537" s="82">
        <v>0.9</v>
      </c>
      <c r="F537" s="83">
        <v>4</v>
      </c>
      <c r="G537" s="80">
        <v>0</v>
      </c>
    </row>
    <row r="538" spans="1:7" s="27" customFormat="1" ht="17.25" customHeight="1" thickBot="1" x14ac:dyDescent="0.3">
      <c r="A538" s="30" t="s">
        <v>1566</v>
      </c>
      <c r="B538" s="79">
        <v>115</v>
      </c>
      <c r="C538" s="80">
        <v>100</v>
      </c>
      <c r="D538" s="81">
        <v>6.4</v>
      </c>
      <c r="E538" s="82">
        <v>9.1</v>
      </c>
      <c r="F538" s="83">
        <v>2</v>
      </c>
      <c r="G538" s="80">
        <v>0</v>
      </c>
    </row>
    <row r="539" spans="1:7" s="27" customFormat="1" ht="17.25" customHeight="1" thickBot="1" x14ac:dyDescent="0.3">
      <c r="A539" s="30" t="s">
        <v>1567</v>
      </c>
      <c r="B539" s="79">
        <v>43</v>
      </c>
      <c r="C539" s="80">
        <v>100</v>
      </c>
      <c r="D539" s="81">
        <v>10.7</v>
      </c>
      <c r="E539" s="82">
        <v>0</v>
      </c>
      <c r="F539" s="83">
        <v>0</v>
      </c>
      <c r="G539" s="80">
        <v>0</v>
      </c>
    </row>
    <row r="540" spans="1:7" s="27" customFormat="1" ht="17.25" customHeight="1" thickBot="1" x14ac:dyDescent="0.3">
      <c r="A540" s="30" t="s">
        <v>1568</v>
      </c>
      <c r="B540" s="79">
        <v>537</v>
      </c>
      <c r="C540" s="80">
        <v>100</v>
      </c>
      <c r="D540" s="81">
        <v>51.9</v>
      </c>
      <c r="E540" s="82">
        <v>36.4</v>
      </c>
      <c r="F540" s="83">
        <v>0.4</v>
      </c>
      <c r="G540" s="80">
        <v>0</v>
      </c>
    </row>
    <row r="541" spans="1:7" s="27" customFormat="1" ht="17.25" customHeight="1" thickBot="1" x14ac:dyDescent="0.3">
      <c r="A541" s="30" t="s">
        <v>1569</v>
      </c>
      <c r="B541" s="79">
        <v>325</v>
      </c>
      <c r="C541" s="80">
        <v>100</v>
      </c>
      <c r="D541" s="81">
        <v>15.8</v>
      </c>
      <c r="E541" s="82">
        <v>29.1</v>
      </c>
      <c r="F541" s="83">
        <v>0</v>
      </c>
      <c r="G541" s="80">
        <v>0</v>
      </c>
    </row>
    <row r="542" spans="1:7" s="27" customFormat="1" ht="17.25" customHeight="1" thickBot="1" x14ac:dyDescent="0.3">
      <c r="A542" s="30" t="s">
        <v>1570</v>
      </c>
      <c r="B542" s="79">
        <v>190</v>
      </c>
      <c r="C542" s="80">
        <v>88</v>
      </c>
      <c r="D542" s="81">
        <v>12.2</v>
      </c>
      <c r="E542" s="82">
        <v>15.4</v>
      </c>
      <c r="F542" s="83">
        <v>0.7</v>
      </c>
      <c r="G542" s="80">
        <v>0</v>
      </c>
    </row>
    <row r="543" spans="1:7" s="27" customFormat="1" ht="17.25" customHeight="1" thickBot="1" x14ac:dyDescent="0.3">
      <c r="A543" s="30" t="s">
        <v>1571</v>
      </c>
      <c r="B543" s="79">
        <v>128</v>
      </c>
      <c r="C543" s="80">
        <v>87</v>
      </c>
      <c r="D543" s="81">
        <v>12.4</v>
      </c>
      <c r="E543" s="82">
        <v>8.6999999999999993</v>
      </c>
      <c r="F543" s="83">
        <v>0</v>
      </c>
      <c r="G543" s="80">
        <v>0</v>
      </c>
    </row>
    <row r="544" spans="1:7" s="27" customFormat="1" ht="17.25" customHeight="1" thickBot="1" x14ac:dyDescent="0.3">
      <c r="A544" s="30" t="s">
        <v>1572</v>
      </c>
      <c r="B544" s="79">
        <v>428</v>
      </c>
      <c r="C544" s="80">
        <v>100</v>
      </c>
      <c r="D544" s="81">
        <v>7.51</v>
      </c>
      <c r="E544" s="82">
        <v>19.579999999999998</v>
      </c>
      <c r="F544" s="83">
        <v>59.07</v>
      </c>
      <c r="G544" s="80">
        <v>0</v>
      </c>
    </row>
    <row r="545" spans="1:7" s="27" customFormat="1" ht="17.25" customHeight="1" thickBot="1" x14ac:dyDescent="0.3">
      <c r="A545" s="30" t="s">
        <v>1573</v>
      </c>
      <c r="B545" s="79">
        <v>313</v>
      </c>
      <c r="C545" s="80">
        <v>100</v>
      </c>
      <c r="D545" s="81">
        <v>0.2</v>
      </c>
      <c r="E545" s="82">
        <v>0.2</v>
      </c>
      <c r="F545" s="83">
        <v>82.7</v>
      </c>
      <c r="G545" s="80">
        <v>0</v>
      </c>
    </row>
    <row r="546" spans="1:7" s="27" customFormat="1" ht="17.25" customHeight="1" thickBot="1" x14ac:dyDescent="0.3">
      <c r="A546" s="30" t="s">
        <v>1574</v>
      </c>
      <c r="B546" s="79">
        <v>229</v>
      </c>
      <c r="C546" s="80">
        <v>100</v>
      </c>
      <c r="D546" s="81">
        <v>5.9</v>
      </c>
      <c r="E546" s="82">
        <v>5.7</v>
      </c>
      <c r="F546" s="83">
        <v>41.2</v>
      </c>
      <c r="G546" s="80">
        <v>20.6</v>
      </c>
    </row>
    <row r="547" spans="1:7" s="27" customFormat="1" ht="17.25" customHeight="1" thickBot="1" x14ac:dyDescent="0.3">
      <c r="A547" s="30" t="s">
        <v>1575</v>
      </c>
      <c r="B547" s="79">
        <v>466</v>
      </c>
      <c r="C547" s="80">
        <v>100</v>
      </c>
      <c r="D547" s="81">
        <v>7.8</v>
      </c>
      <c r="E547" s="82">
        <v>21.2</v>
      </c>
      <c r="F547" s="83">
        <v>65</v>
      </c>
      <c r="G547" s="80">
        <v>58.5</v>
      </c>
    </row>
    <row r="548" spans="1:7" s="27" customFormat="1" ht="17.25" customHeight="1" thickBot="1" x14ac:dyDescent="0.3">
      <c r="A548" s="30" t="s">
        <v>1576</v>
      </c>
      <c r="B548" s="79">
        <v>349</v>
      </c>
      <c r="C548" s="80">
        <v>100</v>
      </c>
      <c r="D548" s="81">
        <v>4.5</v>
      </c>
      <c r="E548" s="82">
        <v>8.6</v>
      </c>
      <c r="F548" s="83">
        <v>67.7</v>
      </c>
      <c r="G548" s="80">
        <v>5.4</v>
      </c>
    </row>
    <row r="549" spans="1:7" s="27" customFormat="1" ht="17.25" customHeight="1" thickBot="1" x14ac:dyDescent="0.3">
      <c r="A549" s="30" t="s">
        <v>1577</v>
      </c>
      <c r="B549" s="79">
        <v>283</v>
      </c>
      <c r="C549" s="80">
        <v>100</v>
      </c>
      <c r="D549" s="81">
        <v>0.5</v>
      </c>
      <c r="E549" s="82">
        <v>0</v>
      </c>
      <c r="F549" s="83">
        <v>75</v>
      </c>
      <c r="G549" s="80">
        <v>0</v>
      </c>
    </row>
    <row r="550" spans="1:7" s="27" customFormat="1" ht="17.25" customHeight="1" thickBot="1" x14ac:dyDescent="0.3">
      <c r="A550" s="30" t="s">
        <v>1578</v>
      </c>
      <c r="B550" s="79">
        <v>368</v>
      </c>
      <c r="C550" s="80">
        <v>100</v>
      </c>
      <c r="D550" s="81">
        <v>6.2</v>
      </c>
      <c r="E550" s="82">
        <v>20.7</v>
      </c>
      <c r="F550" s="83">
        <v>41.9</v>
      </c>
      <c r="G550" s="80">
        <v>28.2</v>
      </c>
    </row>
    <row r="551" spans="1:7" s="27" customFormat="1" ht="17.25" customHeight="1" thickBot="1" x14ac:dyDescent="0.3">
      <c r="A551" s="30" t="s">
        <v>1579</v>
      </c>
      <c r="B551" s="79">
        <v>344</v>
      </c>
      <c r="C551" s="80">
        <v>100</v>
      </c>
      <c r="D551" s="81">
        <v>0</v>
      </c>
      <c r="E551" s="82">
        <v>0</v>
      </c>
      <c r="F551" s="83">
        <v>91.6</v>
      </c>
      <c r="G551" s="80">
        <v>0</v>
      </c>
    </row>
    <row r="552" spans="1:7" s="27" customFormat="1" ht="17.25" customHeight="1" thickBot="1" x14ac:dyDescent="0.3">
      <c r="A552" s="30" t="s">
        <v>1580</v>
      </c>
      <c r="B552" s="79">
        <v>430</v>
      </c>
      <c r="C552" s="80">
        <v>100</v>
      </c>
      <c r="D552" s="81">
        <v>2.1</v>
      </c>
      <c r="E552" s="82">
        <v>17.2</v>
      </c>
      <c r="F552" s="83">
        <v>71.099999999999994</v>
      </c>
      <c r="G552" s="80">
        <v>1</v>
      </c>
    </row>
    <row r="553" spans="1:7" s="27" customFormat="1" ht="17.25" customHeight="1" thickBot="1" x14ac:dyDescent="0.3">
      <c r="A553" s="30" t="s">
        <v>1581</v>
      </c>
      <c r="B553" s="79">
        <v>243</v>
      </c>
      <c r="C553" s="80">
        <v>100</v>
      </c>
      <c r="D553" s="81">
        <v>3.7</v>
      </c>
      <c r="E553" s="82">
        <v>13.6</v>
      </c>
      <c r="F553" s="83">
        <v>28.3</v>
      </c>
      <c r="G553" s="80">
        <v>0</v>
      </c>
    </row>
    <row r="554" spans="1:7" s="27" customFormat="1" ht="17.25" customHeight="1" thickBot="1" x14ac:dyDescent="0.3">
      <c r="A554" s="30" t="s">
        <v>1582</v>
      </c>
      <c r="B554" s="79">
        <v>306</v>
      </c>
      <c r="C554" s="80">
        <v>100</v>
      </c>
      <c r="D554" s="81">
        <v>0.4</v>
      </c>
      <c r="E554" s="82">
        <v>0.2</v>
      </c>
      <c r="F554" s="83">
        <v>80.599999999999994</v>
      </c>
      <c r="G554" s="80">
        <v>0</v>
      </c>
    </row>
    <row r="555" spans="1:7" s="27" customFormat="1" ht="17.25" customHeight="1" thickBot="1" x14ac:dyDescent="0.3">
      <c r="A555" s="30" t="s">
        <v>1583</v>
      </c>
      <c r="B555" s="79">
        <v>545</v>
      </c>
      <c r="C555" s="80">
        <v>100</v>
      </c>
      <c r="D555" s="81">
        <v>7.3</v>
      </c>
      <c r="E555" s="82">
        <v>36.299999999999997</v>
      </c>
      <c r="F555" s="83">
        <v>50.5</v>
      </c>
      <c r="G555" s="80">
        <v>0</v>
      </c>
    </row>
    <row r="556" spans="1:7" s="27" customFormat="1" ht="17.25" customHeight="1" thickBot="1" x14ac:dyDescent="0.3">
      <c r="A556" s="30" t="s">
        <v>1584</v>
      </c>
      <c r="B556" s="79">
        <v>565</v>
      </c>
      <c r="C556" s="80">
        <v>100</v>
      </c>
      <c r="D556" s="81">
        <v>8.4</v>
      </c>
      <c r="E556" s="82">
        <v>41.5</v>
      </c>
      <c r="F556" s="83">
        <v>33.799999999999997</v>
      </c>
      <c r="G556" s="80">
        <v>0</v>
      </c>
    </row>
    <row r="557" spans="1:7" s="27" customFormat="1" ht="17.25" customHeight="1" thickBot="1" x14ac:dyDescent="0.3">
      <c r="A557" s="30" t="s">
        <v>1585</v>
      </c>
      <c r="B557" s="79">
        <v>543</v>
      </c>
      <c r="C557" s="80">
        <v>100</v>
      </c>
      <c r="D557" s="81">
        <v>7.2</v>
      </c>
      <c r="E557" s="82">
        <v>36.9</v>
      </c>
      <c r="F557" s="83">
        <v>48.6</v>
      </c>
      <c r="G557" s="80">
        <v>0</v>
      </c>
    </row>
    <row r="558" spans="1:7" s="27" customFormat="1" ht="17.25" customHeight="1" thickBot="1" x14ac:dyDescent="0.3">
      <c r="A558" s="30" t="s">
        <v>1239</v>
      </c>
      <c r="B558" s="79">
        <v>380</v>
      </c>
      <c r="C558" s="80">
        <v>100</v>
      </c>
      <c r="D558" s="81">
        <v>6.9</v>
      </c>
      <c r="E558" s="82">
        <v>14</v>
      </c>
      <c r="F558" s="83">
        <v>60.3</v>
      </c>
      <c r="G558" s="80">
        <v>37.299999999999997</v>
      </c>
    </row>
    <row r="559" spans="1:7" s="27" customFormat="1" ht="17.25" customHeight="1" thickBot="1" x14ac:dyDescent="0.3">
      <c r="A559" s="30" t="s">
        <v>1586</v>
      </c>
      <c r="B559" s="79">
        <v>224</v>
      </c>
      <c r="C559" s="80">
        <v>100</v>
      </c>
      <c r="D559" s="81">
        <v>3.85</v>
      </c>
      <c r="E559" s="82">
        <v>4.9400000000000004</v>
      </c>
      <c r="F559" s="83">
        <v>43.88</v>
      </c>
      <c r="G559" s="80">
        <v>0</v>
      </c>
    </row>
    <row r="560" spans="1:7" s="27" customFormat="1" ht="17.25" customHeight="1" thickBot="1" x14ac:dyDescent="0.3">
      <c r="A560" s="30" t="s">
        <v>1587</v>
      </c>
      <c r="B560" s="79">
        <v>537</v>
      </c>
      <c r="C560" s="80">
        <v>100</v>
      </c>
      <c r="D560" s="81">
        <v>6.9</v>
      </c>
      <c r="E560" s="82">
        <v>32.4</v>
      </c>
      <c r="F560" s="83">
        <v>58.1</v>
      </c>
      <c r="G560" s="80">
        <v>0</v>
      </c>
    </row>
    <row r="561" spans="1:7" s="27" customFormat="1" ht="17.25" customHeight="1" thickBot="1" x14ac:dyDescent="0.3">
      <c r="A561" s="30" t="s">
        <v>1588</v>
      </c>
      <c r="B561" s="79">
        <v>212</v>
      </c>
      <c r="C561" s="80">
        <v>100</v>
      </c>
      <c r="D561" s="81">
        <v>6.14</v>
      </c>
      <c r="E561" s="82">
        <v>8.9700000000000006</v>
      </c>
      <c r="F561" s="83">
        <v>28.54</v>
      </c>
      <c r="G561" s="80">
        <v>3.44</v>
      </c>
    </row>
    <row r="562" spans="1:7" s="27" customFormat="1" ht="17.25" customHeight="1" thickBot="1" x14ac:dyDescent="0.3">
      <c r="A562" s="30" t="s">
        <v>1589</v>
      </c>
      <c r="B562" s="79">
        <v>339</v>
      </c>
      <c r="C562" s="80">
        <v>100</v>
      </c>
      <c r="D562" s="81">
        <v>4.9000000000000004</v>
      </c>
      <c r="E562" s="82">
        <v>8.1999999999999993</v>
      </c>
      <c r="F562" s="83">
        <v>65.5</v>
      </c>
      <c r="G562" s="80">
        <v>0</v>
      </c>
    </row>
    <row r="563" spans="1:7" s="27" customFormat="1" ht="17.25" customHeight="1" thickBot="1" x14ac:dyDescent="0.3">
      <c r="A563" s="30" t="s">
        <v>1590</v>
      </c>
      <c r="B563" s="79">
        <v>173</v>
      </c>
      <c r="C563" s="80">
        <v>100</v>
      </c>
      <c r="D563" s="81">
        <v>3.6</v>
      </c>
      <c r="E563" s="82">
        <v>7.1</v>
      </c>
      <c r="F563" s="83">
        <v>25.3</v>
      </c>
      <c r="G563" s="80">
        <v>0</v>
      </c>
    </row>
    <row r="564" spans="1:7" s="27" customFormat="1" ht="17.25" customHeight="1" thickBot="1" x14ac:dyDescent="0.3">
      <c r="A564" s="30" t="s">
        <v>1591</v>
      </c>
      <c r="B564" s="79">
        <v>132</v>
      </c>
      <c r="C564" s="80">
        <v>100</v>
      </c>
      <c r="D564" s="81">
        <v>0.9</v>
      </c>
      <c r="E564" s="82">
        <v>0</v>
      </c>
      <c r="F564" s="83">
        <v>34.200000000000003</v>
      </c>
      <c r="G564" s="80">
        <v>0</v>
      </c>
    </row>
    <row r="565" spans="1:7" s="27" customFormat="1" ht="17.25" customHeight="1" thickBot="1" x14ac:dyDescent="0.3">
      <c r="A565" s="30" t="s">
        <v>1592</v>
      </c>
      <c r="B565" s="79">
        <v>218</v>
      </c>
      <c r="C565" s="80">
        <v>100</v>
      </c>
      <c r="D565" s="81">
        <v>4.2</v>
      </c>
      <c r="E565" s="82">
        <v>13.7</v>
      </c>
      <c r="F565" s="83">
        <v>20.7</v>
      </c>
      <c r="G565" s="80">
        <v>0</v>
      </c>
    </row>
    <row r="566" spans="1:7" s="27" customFormat="1" ht="17.25" customHeight="1" thickBot="1" x14ac:dyDescent="0.3">
      <c r="A566" s="30" t="s">
        <v>1593</v>
      </c>
      <c r="B566" s="79">
        <v>137</v>
      </c>
      <c r="C566" s="80">
        <v>100</v>
      </c>
      <c r="D566" s="81">
        <v>0</v>
      </c>
      <c r="E566" s="82">
        <v>0</v>
      </c>
      <c r="F566" s="83">
        <v>36.5</v>
      </c>
      <c r="G566" s="80">
        <v>0</v>
      </c>
    </row>
    <row r="567" spans="1:7" s="27" customFormat="1" ht="17.25" customHeight="1" thickBot="1" x14ac:dyDescent="0.3">
      <c r="A567" s="30" t="s">
        <v>1594</v>
      </c>
      <c r="B567" s="79">
        <v>352</v>
      </c>
      <c r="C567" s="80">
        <v>100</v>
      </c>
      <c r="D567" s="81">
        <v>6.1</v>
      </c>
      <c r="E567" s="82">
        <v>11.8</v>
      </c>
      <c r="F567" s="83">
        <v>59</v>
      </c>
      <c r="G567" s="80">
        <v>19</v>
      </c>
    </row>
    <row r="568" spans="1:7" s="27" customFormat="1" ht="17.25" customHeight="1" thickBot="1" x14ac:dyDescent="0.3">
      <c r="A568" s="30" t="s">
        <v>1595</v>
      </c>
      <c r="B568" s="79">
        <v>263</v>
      </c>
      <c r="C568" s="80">
        <v>70</v>
      </c>
      <c r="D568" s="81">
        <v>0</v>
      </c>
      <c r="E568" s="82">
        <v>0</v>
      </c>
      <c r="F568" s="83">
        <v>70</v>
      </c>
      <c r="G568" s="80">
        <v>0</v>
      </c>
    </row>
    <row r="569" spans="1:7" s="27" customFormat="1" ht="17.25" customHeight="1" thickBot="1" x14ac:dyDescent="0.3">
      <c r="A569" s="30" t="s">
        <v>1596</v>
      </c>
      <c r="B569" s="79">
        <v>23</v>
      </c>
      <c r="C569" s="80">
        <v>100</v>
      </c>
      <c r="D569" s="81">
        <v>0.6</v>
      </c>
      <c r="E569" s="82">
        <v>1.6</v>
      </c>
      <c r="F569" s="83">
        <v>1.7</v>
      </c>
      <c r="G569" s="80">
        <v>0</v>
      </c>
    </row>
    <row r="570" spans="1:7" s="27" customFormat="1" ht="17.25" customHeight="1" thickBot="1" x14ac:dyDescent="0.3">
      <c r="A570" s="30" t="s">
        <v>1597</v>
      </c>
      <c r="B570" s="79">
        <v>222</v>
      </c>
      <c r="C570" s="80">
        <v>100</v>
      </c>
      <c r="D570" s="81">
        <v>0.5</v>
      </c>
      <c r="E570" s="82">
        <v>0</v>
      </c>
      <c r="F570" s="83">
        <v>58.7</v>
      </c>
      <c r="G570" s="80">
        <v>0</v>
      </c>
    </row>
    <row r="571" spans="1:7" s="27" customFormat="1" ht="17.25" customHeight="1" thickBot="1" x14ac:dyDescent="0.3">
      <c r="A571" s="30" t="s">
        <v>1598</v>
      </c>
      <c r="B571" s="79">
        <v>358</v>
      </c>
      <c r="C571" s="80">
        <v>100</v>
      </c>
      <c r="D571" s="81">
        <v>5.5</v>
      </c>
      <c r="E571" s="82">
        <v>8.3000000000000007</v>
      </c>
      <c r="F571" s="83">
        <v>69.599999999999994</v>
      </c>
      <c r="G571" s="80">
        <v>21</v>
      </c>
    </row>
    <row r="572" spans="1:7" s="27" customFormat="1" ht="17.25" customHeight="1" thickBot="1" x14ac:dyDescent="0.3">
      <c r="A572" s="30" t="s">
        <v>1599</v>
      </c>
      <c r="B572" s="79">
        <v>413</v>
      </c>
      <c r="C572" s="80">
        <v>100</v>
      </c>
      <c r="D572" s="81">
        <v>6.2</v>
      </c>
      <c r="E572" s="82">
        <v>15.1</v>
      </c>
      <c r="F572" s="83">
        <v>67.3</v>
      </c>
      <c r="G572" s="80">
        <v>19.7</v>
      </c>
    </row>
    <row r="573" spans="1:7" s="27" customFormat="1" ht="17.25" customHeight="1" thickBot="1" x14ac:dyDescent="0.3">
      <c r="A573" s="30" t="s">
        <v>1600</v>
      </c>
      <c r="B573" s="79">
        <v>461</v>
      </c>
      <c r="C573" s="80">
        <v>100</v>
      </c>
      <c r="D573" s="81">
        <v>8.3000000000000007</v>
      </c>
      <c r="E573" s="82">
        <v>22.3</v>
      </c>
      <c r="F573" s="83">
        <v>60.5</v>
      </c>
      <c r="G573" s="80">
        <v>36</v>
      </c>
    </row>
    <row r="574" spans="1:7" s="27" customFormat="1" ht="17.25" customHeight="1" thickBot="1" x14ac:dyDescent="0.3">
      <c r="A574" s="30" t="s">
        <v>1601</v>
      </c>
      <c r="B574" s="79">
        <v>304</v>
      </c>
      <c r="C574" s="80">
        <v>100</v>
      </c>
      <c r="D574" s="81">
        <v>0.6</v>
      </c>
      <c r="E574" s="82">
        <v>0</v>
      </c>
      <c r="F574" s="83">
        <v>80.3</v>
      </c>
      <c r="G574" s="80">
        <v>0</v>
      </c>
    </row>
    <row r="575" spans="1:7" s="27" customFormat="1" ht="17.25" customHeight="1" thickBot="1" x14ac:dyDescent="0.3">
      <c r="A575" s="30" t="s">
        <v>1602</v>
      </c>
      <c r="B575" s="79">
        <v>447</v>
      </c>
      <c r="C575" s="80">
        <v>100</v>
      </c>
      <c r="D575" s="81">
        <v>8.15</v>
      </c>
      <c r="E575" s="82">
        <v>29.2</v>
      </c>
      <c r="F575" s="83">
        <v>40.46</v>
      </c>
      <c r="G575" s="80">
        <v>0</v>
      </c>
    </row>
    <row r="576" spans="1:7" s="27" customFormat="1" ht="17.25" customHeight="1" thickBot="1" x14ac:dyDescent="0.3">
      <c r="A576" s="30" t="s">
        <v>1603</v>
      </c>
      <c r="B576" s="79">
        <v>314</v>
      </c>
      <c r="C576" s="80">
        <v>100</v>
      </c>
      <c r="D576" s="81">
        <v>8.5</v>
      </c>
      <c r="E576" s="82">
        <v>6.4</v>
      </c>
      <c r="F576" s="83">
        <v>59.4</v>
      </c>
      <c r="G576" s="80">
        <v>27</v>
      </c>
    </row>
    <row r="577" spans="1:7" s="27" customFormat="1" ht="17.25" customHeight="1" thickBot="1" x14ac:dyDescent="0.3">
      <c r="A577" s="30" t="s">
        <v>1604</v>
      </c>
      <c r="B577" s="79">
        <v>333</v>
      </c>
      <c r="C577" s="80">
        <v>100</v>
      </c>
      <c r="D577" s="81">
        <v>6.4</v>
      </c>
      <c r="E577" s="82">
        <v>10.7</v>
      </c>
      <c r="F577" s="83">
        <v>56.2</v>
      </c>
      <c r="G577" s="80">
        <v>30.3</v>
      </c>
    </row>
    <row r="578" spans="1:7" s="27" customFormat="1" ht="17.25" customHeight="1" thickBot="1" x14ac:dyDescent="0.3">
      <c r="A578" s="30" t="s">
        <v>1605</v>
      </c>
      <c r="B578" s="79">
        <v>479</v>
      </c>
      <c r="C578" s="80">
        <v>100</v>
      </c>
      <c r="D578" s="81">
        <v>7.1</v>
      </c>
      <c r="E578" s="82">
        <v>29.6</v>
      </c>
      <c r="F578" s="83">
        <v>49.1</v>
      </c>
      <c r="G578" s="80">
        <v>42.9</v>
      </c>
    </row>
    <row r="579" spans="1:7" s="27" customFormat="1" ht="17.25" customHeight="1" thickBot="1" x14ac:dyDescent="0.3">
      <c r="A579" s="30" t="s">
        <v>1606</v>
      </c>
      <c r="B579" s="79">
        <v>455</v>
      </c>
      <c r="C579" s="80">
        <v>100</v>
      </c>
      <c r="D579" s="81">
        <v>9.9</v>
      </c>
      <c r="E579" s="82">
        <v>23.4</v>
      </c>
      <c r="F579" s="83">
        <v>54.6</v>
      </c>
      <c r="G579" s="80">
        <v>0</v>
      </c>
    </row>
    <row r="580" spans="1:7" s="27" customFormat="1" ht="17.25" customHeight="1" thickBot="1" x14ac:dyDescent="0.3">
      <c r="A580" s="30" t="s">
        <v>1607</v>
      </c>
      <c r="B580" s="79">
        <v>410</v>
      </c>
      <c r="C580" s="80">
        <v>100</v>
      </c>
      <c r="D580" s="81">
        <v>6.5</v>
      </c>
      <c r="E580" s="82">
        <v>20.8</v>
      </c>
      <c r="F580" s="83">
        <v>52.4</v>
      </c>
      <c r="G580" s="80">
        <v>27.48</v>
      </c>
    </row>
    <row r="581" spans="1:7" s="27" customFormat="1" ht="17.25" customHeight="1" thickBot="1" x14ac:dyDescent="0.3">
      <c r="A581" s="30" t="s">
        <v>1608</v>
      </c>
      <c r="B581" s="79">
        <v>509</v>
      </c>
      <c r="C581" s="80">
        <v>100</v>
      </c>
      <c r="D581" s="81">
        <v>6.9</v>
      </c>
      <c r="E581" s="82">
        <v>33.799999999999997</v>
      </c>
      <c r="F581" s="83">
        <v>47.2</v>
      </c>
      <c r="G581" s="80">
        <v>41.2</v>
      </c>
    </row>
    <row r="582" spans="1:7" s="27" customFormat="1" ht="17.25" customHeight="1" thickBot="1" x14ac:dyDescent="0.3">
      <c r="A582" s="30" t="s">
        <v>1609</v>
      </c>
      <c r="B582" s="79" t="s">
        <v>1610</v>
      </c>
      <c r="C582" s="80">
        <v>100</v>
      </c>
      <c r="D582" s="81" t="s">
        <v>1611</v>
      </c>
      <c r="E582" s="82">
        <v>21.2</v>
      </c>
      <c r="F582" s="83">
        <v>51.9</v>
      </c>
      <c r="G582" s="80">
        <v>30</v>
      </c>
    </row>
    <row r="583" spans="1:7" s="27" customFormat="1" ht="17.25" customHeight="1" thickBot="1" x14ac:dyDescent="0.3">
      <c r="A583" s="30" t="s">
        <v>1298</v>
      </c>
      <c r="B583" s="79">
        <v>391</v>
      </c>
      <c r="C583" s="80">
        <v>100</v>
      </c>
      <c r="D583" s="81">
        <v>11.9</v>
      </c>
      <c r="E583" s="82">
        <v>9.1999999999999993</v>
      </c>
      <c r="F583" s="83">
        <v>69.599999999999994</v>
      </c>
      <c r="G583" s="80">
        <v>27.5</v>
      </c>
    </row>
    <row r="584" spans="1:7" s="27" customFormat="1" ht="17.25" customHeight="1" thickBot="1" x14ac:dyDescent="0.3">
      <c r="A584" s="30" t="s">
        <v>1612</v>
      </c>
      <c r="B584" s="79">
        <v>479</v>
      </c>
      <c r="C584" s="80">
        <v>100</v>
      </c>
      <c r="D584" s="81">
        <v>10.8</v>
      </c>
      <c r="E584" s="82">
        <v>26.8</v>
      </c>
      <c r="F584" s="83">
        <v>52</v>
      </c>
      <c r="G584" s="80">
        <v>0</v>
      </c>
    </row>
    <row r="585" spans="1:7" s="27" customFormat="1" ht="17.25" customHeight="1" thickBot="1" x14ac:dyDescent="0.3">
      <c r="A585" s="30" t="s">
        <v>1613</v>
      </c>
      <c r="B585" s="79">
        <v>367</v>
      </c>
      <c r="C585" s="80">
        <v>100</v>
      </c>
      <c r="D585" s="81">
        <v>8.9</v>
      </c>
      <c r="E585" s="82">
        <v>10.4</v>
      </c>
      <c r="F585" s="83">
        <v>63.4</v>
      </c>
      <c r="G585" s="80">
        <v>26.6</v>
      </c>
    </row>
    <row r="586" spans="1:7" s="27" customFormat="1" ht="17.25" customHeight="1" thickBot="1" x14ac:dyDescent="0.3">
      <c r="A586" s="30" t="s">
        <v>1614</v>
      </c>
      <c r="B586" s="79">
        <v>256</v>
      </c>
      <c r="C586" s="80">
        <v>100</v>
      </c>
      <c r="D586" s="81">
        <v>1.8</v>
      </c>
      <c r="E586" s="82">
        <v>0.7</v>
      </c>
      <c r="F586" s="83">
        <v>64.7</v>
      </c>
      <c r="G586" s="80">
        <v>0</v>
      </c>
    </row>
    <row r="587" spans="1:7" s="27" customFormat="1" ht="17.25" customHeight="1" x14ac:dyDescent="0.25">
      <c r="A587" s="239" t="s">
        <v>2488</v>
      </c>
      <c r="B587" s="240">
        <v>120</v>
      </c>
      <c r="C587" s="241"/>
      <c r="D587" s="242">
        <v>25</v>
      </c>
      <c r="E587" s="243">
        <v>2.2000000000000002</v>
      </c>
      <c r="F587" s="244">
        <v>0</v>
      </c>
      <c r="G587" s="245"/>
    </row>
    <row r="588" spans="1:7" s="27" customFormat="1" ht="17.25" customHeight="1" thickBot="1" x14ac:dyDescent="0.3">
      <c r="A588" s="30" t="s">
        <v>1615</v>
      </c>
      <c r="B588" s="79">
        <v>392</v>
      </c>
      <c r="C588" s="80">
        <v>100</v>
      </c>
      <c r="D588" s="81">
        <v>0</v>
      </c>
      <c r="E588" s="82">
        <v>0</v>
      </c>
      <c r="F588" s="83">
        <v>104.5</v>
      </c>
      <c r="G588" s="80">
        <v>0</v>
      </c>
    </row>
    <row r="589" spans="1:7" s="27" customFormat="1" ht="17.25" customHeight="1" thickBot="1" x14ac:dyDescent="0.3">
      <c r="A589" s="30" t="s">
        <v>1616</v>
      </c>
      <c r="B589" s="79">
        <v>222</v>
      </c>
      <c r="C589" s="80">
        <v>100</v>
      </c>
      <c r="D589" s="81">
        <v>1.2</v>
      </c>
      <c r="E589" s="82">
        <v>0</v>
      </c>
      <c r="F589" s="83">
        <v>58</v>
      </c>
      <c r="G589" s="80">
        <v>10</v>
      </c>
    </row>
    <row r="590" spans="1:7" s="27" customFormat="1" ht="17.25" customHeight="1" thickBot="1" x14ac:dyDescent="0.3">
      <c r="A590" s="30" t="s">
        <v>1617</v>
      </c>
      <c r="B590" s="79">
        <v>498</v>
      </c>
      <c r="C590" s="80">
        <v>100</v>
      </c>
      <c r="D590" s="81">
        <v>8.1999999999999993</v>
      </c>
      <c r="E590" s="82">
        <v>26.6</v>
      </c>
      <c r="F590" s="83">
        <v>60.3</v>
      </c>
      <c r="G590" s="80">
        <v>12.3</v>
      </c>
    </row>
    <row r="591" spans="1:7" s="27" customFormat="1" ht="17.25" customHeight="1" thickBot="1" x14ac:dyDescent="0.3">
      <c r="A591" s="30" t="s">
        <v>1618</v>
      </c>
      <c r="B591" s="79">
        <v>4</v>
      </c>
      <c r="C591" s="80">
        <v>100</v>
      </c>
      <c r="D591" s="81">
        <v>0.4</v>
      </c>
      <c r="E591" s="82">
        <v>0</v>
      </c>
      <c r="F591" s="83">
        <v>0.6</v>
      </c>
      <c r="G591" s="80">
        <v>0</v>
      </c>
    </row>
    <row r="592" spans="1:7" s="27" customFormat="1" ht="17.25" customHeight="1" thickBot="1" x14ac:dyDescent="0.3">
      <c r="A592" s="30" t="s">
        <v>1619</v>
      </c>
      <c r="B592" s="79">
        <v>155</v>
      </c>
      <c r="C592" s="80">
        <v>100</v>
      </c>
      <c r="D592" s="81">
        <v>3.58</v>
      </c>
      <c r="E592" s="82">
        <v>11.23</v>
      </c>
      <c r="F592" s="83">
        <v>10.6</v>
      </c>
      <c r="G592" s="80">
        <v>5.72</v>
      </c>
    </row>
    <row r="593" spans="1:7" s="27" customFormat="1" ht="17.25" customHeight="1" thickBot="1" x14ac:dyDescent="0.3">
      <c r="A593" s="30" t="s">
        <v>1620</v>
      </c>
      <c r="B593" s="79">
        <v>335</v>
      </c>
      <c r="C593" s="80">
        <v>100</v>
      </c>
      <c r="D593" s="81">
        <v>9.34</v>
      </c>
      <c r="E593" s="82">
        <v>20.78</v>
      </c>
      <c r="F593" s="83">
        <v>29.4</v>
      </c>
      <c r="G593" s="80">
        <v>22.9</v>
      </c>
    </row>
    <row r="594" spans="1:7" s="27" customFormat="1" ht="17.25" customHeight="1" thickBot="1" x14ac:dyDescent="0.3">
      <c r="A594" s="30" t="s">
        <v>1621</v>
      </c>
      <c r="B594" s="79">
        <v>7</v>
      </c>
      <c r="C594" s="80">
        <v>100</v>
      </c>
      <c r="D594" s="81">
        <v>0.47</v>
      </c>
      <c r="E594" s="82">
        <v>0.56000000000000005</v>
      </c>
      <c r="F594" s="83">
        <v>0.2</v>
      </c>
      <c r="G594" s="80">
        <v>0</v>
      </c>
    </row>
    <row r="595" spans="1:7" s="27" customFormat="1" ht="17.25" customHeight="1" thickBot="1" x14ac:dyDescent="0.3">
      <c r="A595" s="30" t="s">
        <v>1622</v>
      </c>
      <c r="B595" s="79">
        <v>0</v>
      </c>
      <c r="C595" s="80">
        <v>100</v>
      </c>
      <c r="D595" s="81">
        <v>0</v>
      </c>
      <c r="E595" s="82">
        <v>0</v>
      </c>
      <c r="F595" s="83">
        <v>0</v>
      </c>
      <c r="G595" s="80">
        <v>0</v>
      </c>
    </row>
    <row r="596" spans="1:7" s="27" customFormat="1" ht="17.25" customHeight="1" thickBot="1" x14ac:dyDescent="0.3">
      <c r="A596" s="30" t="s">
        <v>1623</v>
      </c>
      <c r="B596" s="79">
        <v>355</v>
      </c>
      <c r="C596" s="80">
        <v>100</v>
      </c>
      <c r="D596" s="81">
        <v>20.399999999999999</v>
      </c>
      <c r="E596" s="82">
        <v>25.6</v>
      </c>
      <c r="F596" s="83">
        <v>11.5</v>
      </c>
      <c r="G596" s="80">
        <v>10.5</v>
      </c>
    </row>
    <row r="597" spans="1:7" s="27" customFormat="1" ht="17.25" customHeight="1" thickBot="1" x14ac:dyDescent="0.3">
      <c r="A597" s="30" t="s">
        <v>1576</v>
      </c>
      <c r="B597" s="79">
        <v>349</v>
      </c>
      <c r="C597" s="80">
        <v>100</v>
      </c>
      <c r="D597" s="81">
        <v>4.5</v>
      </c>
      <c r="E597" s="82">
        <v>8.6</v>
      </c>
      <c r="F597" s="83">
        <v>67.7</v>
      </c>
      <c r="G597" s="80">
        <v>5.4</v>
      </c>
    </row>
    <row r="598" spans="1:7" s="27" customFormat="1" ht="17.25" customHeight="1" thickBot="1" x14ac:dyDescent="0.3">
      <c r="A598" s="30" t="s">
        <v>1624</v>
      </c>
      <c r="B598" s="79">
        <v>96</v>
      </c>
      <c r="C598" s="80">
        <v>100</v>
      </c>
      <c r="D598" s="81">
        <v>3.9</v>
      </c>
      <c r="E598" s="82">
        <v>0.4</v>
      </c>
      <c r="F598" s="83">
        <v>20.399999999999999</v>
      </c>
      <c r="G598" s="80">
        <v>0</v>
      </c>
    </row>
    <row r="599" spans="1:7" s="27" customFormat="1" ht="17.25" customHeight="1" thickBot="1" x14ac:dyDescent="0.3">
      <c r="A599" s="30" t="s">
        <v>1625</v>
      </c>
      <c r="B599" s="79">
        <v>26</v>
      </c>
      <c r="C599" s="80">
        <v>100</v>
      </c>
      <c r="D599" s="81">
        <v>1</v>
      </c>
      <c r="E599" s="82">
        <v>0.7</v>
      </c>
      <c r="F599" s="83">
        <v>4.2</v>
      </c>
      <c r="G599" s="80">
        <v>0</v>
      </c>
    </row>
    <row r="600" spans="1:7" s="27" customFormat="1" ht="17.25" customHeight="1" thickBot="1" x14ac:dyDescent="0.3">
      <c r="A600" s="30" t="s">
        <v>1626</v>
      </c>
      <c r="B600" s="79">
        <v>26</v>
      </c>
      <c r="C600" s="80">
        <v>100</v>
      </c>
      <c r="D600" s="81">
        <v>2.2000000000000002</v>
      </c>
      <c r="E600" s="82">
        <v>1</v>
      </c>
      <c r="F600" s="83">
        <v>2.2000000000000002</v>
      </c>
      <c r="G600" s="80">
        <v>0</v>
      </c>
    </row>
    <row r="601" spans="1:7" s="27" customFormat="1" ht="17.25" customHeight="1" thickBot="1" x14ac:dyDescent="0.3">
      <c r="A601" s="30" t="s">
        <v>1627</v>
      </c>
      <c r="B601" s="79">
        <v>56</v>
      </c>
      <c r="C601" s="80">
        <v>100</v>
      </c>
      <c r="D601" s="81">
        <v>1</v>
      </c>
      <c r="E601" s="82">
        <v>4</v>
      </c>
      <c r="F601" s="83">
        <v>4.2</v>
      </c>
      <c r="G601" s="80">
        <v>0</v>
      </c>
    </row>
    <row r="602" spans="1:7" s="27" customFormat="1" ht="17.25" customHeight="1" thickBot="1" x14ac:dyDescent="0.3">
      <c r="A602" s="30" t="s">
        <v>1628</v>
      </c>
      <c r="B602" s="79">
        <v>166</v>
      </c>
      <c r="C602" s="80">
        <v>100</v>
      </c>
      <c r="D602" s="81">
        <v>7</v>
      </c>
      <c r="E602" s="82">
        <v>8</v>
      </c>
      <c r="F602" s="83">
        <v>17.5</v>
      </c>
      <c r="G602" s="80">
        <v>13.1</v>
      </c>
    </row>
    <row r="603" spans="1:7" s="27" customFormat="1" ht="17.25" customHeight="1" thickBot="1" x14ac:dyDescent="0.3">
      <c r="A603" s="30" t="s">
        <v>1629</v>
      </c>
      <c r="B603" s="79">
        <v>123</v>
      </c>
      <c r="C603" s="80">
        <v>100</v>
      </c>
      <c r="D603" s="81">
        <v>2.2999999999999998</v>
      </c>
      <c r="E603" s="82">
        <v>0.06</v>
      </c>
      <c r="F603" s="83">
        <v>30.3</v>
      </c>
      <c r="G603" s="80">
        <v>26</v>
      </c>
    </row>
    <row r="604" spans="1:7" s="27" customFormat="1" ht="17.25" customHeight="1" thickBot="1" x14ac:dyDescent="0.3">
      <c r="A604" s="30" t="s">
        <v>1630</v>
      </c>
      <c r="B604" s="79">
        <v>250</v>
      </c>
      <c r="C604" s="80">
        <v>100</v>
      </c>
      <c r="D604" s="81">
        <v>15.7</v>
      </c>
      <c r="E604" s="82">
        <v>18.7</v>
      </c>
      <c r="F604" s="83">
        <v>5</v>
      </c>
      <c r="G604" s="80">
        <v>0</v>
      </c>
    </row>
    <row r="605" spans="1:7" s="27" customFormat="1" ht="17.25" customHeight="1" thickBot="1" x14ac:dyDescent="0.3">
      <c r="A605" s="30" t="s">
        <v>1631</v>
      </c>
      <c r="B605" s="79">
        <v>220</v>
      </c>
      <c r="C605" s="80">
        <v>100</v>
      </c>
      <c r="D605" s="81">
        <v>54</v>
      </c>
      <c r="E605" s="82">
        <v>0.4</v>
      </c>
      <c r="F605" s="83">
        <v>0</v>
      </c>
      <c r="G605" s="80">
        <v>0</v>
      </c>
    </row>
    <row r="606" spans="1:7" s="27" customFormat="1" ht="17.25" customHeight="1" thickBot="1" x14ac:dyDescent="0.3">
      <c r="A606" s="30" t="s">
        <v>1247</v>
      </c>
      <c r="B606" s="79">
        <v>343</v>
      </c>
      <c r="C606" s="80">
        <v>100</v>
      </c>
      <c r="D606" s="81">
        <v>6.1</v>
      </c>
      <c r="E606" s="82">
        <v>3.7</v>
      </c>
      <c r="F606" s="83">
        <v>76.2</v>
      </c>
      <c r="G606" s="80">
        <v>0</v>
      </c>
    </row>
    <row r="607" spans="1:7" s="27" customFormat="1" ht="17.25" customHeight="1" thickBot="1" x14ac:dyDescent="0.3">
      <c r="A607" s="30" t="s">
        <v>1632</v>
      </c>
      <c r="B607" s="79">
        <v>346</v>
      </c>
      <c r="C607" s="80">
        <v>100</v>
      </c>
      <c r="D607" s="81">
        <v>1.4</v>
      </c>
      <c r="E607" s="82">
        <v>0</v>
      </c>
      <c r="F607" s="83">
        <v>90.7</v>
      </c>
      <c r="G607" s="80">
        <v>74.2</v>
      </c>
    </row>
    <row r="608" spans="1:7" s="27" customFormat="1" ht="17.25" customHeight="1" thickBot="1" x14ac:dyDescent="0.3">
      <c r="A608" s="30" t="s">
        <v>1633</v>
      </c>
      <c r="B608" s="79">
        <v>442</v>
      </c>
      <c r="C608" s="80">
        <v>100</v>
      </c>
      <c r="D608" s="81">
        <v>20.5</v>
      </c>
      <c r="E608" s="82">
        <v>40</v>
      </c>
      <c r="F608" s="83">
        <v>0</v>
      </c>
      <c r="G608" s="80">
        <v>0</v>
      </c>
    </row>
    <row r="609" spans="1:7" s="27" customFormat="1" ht="17.25" customHeight="1" thickBot="1" x14ac:dyDescent="0.3">
      <c r="A609" s="30" t="s">
        <v>1634</v>
      </c>
      <c r="B609" s="79">
        <v>338</v>
      </c>
      <c r="C609" s="80">
        <v>100</v>
      </c>
      <c r="D609" s="81">
        <v>84.2</v>
      </c>
      <c r="E609" s="82">
        <v>0.1</v>
      </c>
      <c r="F609" s="83">
        <v>0</v>
      </c>
      <c r="G609" s="80">
        <v>0</v>
      </c>
    </row>
    <row r="610" spans="1:7" s="27" customFormat="1" ht="17.25" customHeight="1" thickBot="1" x14ac:dyDescent="0.3">
      <c r="A610" s="30" t="s">
        <v>1197</v>
      </c>
      <c r="B610" s="79">
        <v>7</v>
      </c>
      <c r="C610" s="80">
        <v>100</v>
      </c>
      <c r="D610" s="81">
        <v>0.4</v>
      </c>
      <c r="E610" s="82">
        <v>0.3</v>
      </c>
      <c r="F610" s="83">
        <v>0.6</v>
      </c>
      <c r="G610" s="80">
        <v>0.1</v>
      </c>
    </row>
    <row r="611" spans="1:7" s="27" customFormat="1" ht="17.25" customHeight="1" thickBot="1" x14ac:dyDescent="0.3">
      <c r="A611" s="30" t="s">
        <v>1635</v>
      </c>
      <c r="B611" s="79">
        <v>315</v>
      </c>
      <c r="C611" s="80">
        <v>100</v>
      </c>
      <c r="D611" s="81">
        <v>1.6</v>
      </c>
      <c r="E611" s="82">
        <v>31.4</v>
      </c>
      <c r="F611" s="83">
        <v>7</v>
      </c>
      <c r="G611" s="80">
        <v>5.6</v>
      </c>
    </row>
    <row r="612" spans="1:7" s="27" customFormat="1" ht="17.25" customHeight="1" thickBot="1" x14ac:dyDescent="0.3">
      <c r="A612" s="30" t="s">
        <v>1636</v>
      </c>
      <c r="B612" s="79">
        <v>98</v>
      </c>
      <c r="C612" s="80">
        <v>100</v>
      </c>
      <c r="D612" s="81">
        <v>2.1</v>
      </c>
      <c r="E612" s="82">
        <v>0</v>
      </c>
      <c r="F612" s="83">
        <v>24</v>
      </c>
      <c r="G612" s="80">
        <v>1</v>
      </c>
    </row>
    <row r="613" spans="1:7" s="27" customFormat="1" ht="17.25" customHeight="1" thickBot="1" x14ac:dyDescent="0.3">
      <c r="A613" s="30" t="s">
        <v>1637</v>
      </c>
      <c r="B613" s="79">
        <v>32</v>
      </c>
      <c r="C613" s="80">
        <v>100</v>
      </c>
      <c r="D613" s="81">
        <v>2.9</v>
      </c>
      <c r="E613" s="82">
        <v>1.9</v>
      </c>
      <c r="F613" s="83">
        <v>0.8</v>
      </c>
      <c r="G613" s="80">
        <v>0</v>
      </c>
    </row>
    <row r="614" spans="1:7" s="27" customFormat="1" ht="17.25" customHeight="1" thickBot="1" x14ac:dyDescent="0.3">
      <c r="A614" s="30" t="s">
        <v>1638</v>
      </c>
      <c r="B614" s="79">
        <v>56</v>
      </c>
      <c r="C614" s="80">
        <v>100</v>
      </c>
      <c r="D614" s="81">
        <v>12.1</v>
      </c>
      <c r="E614" s="82">
        <v>0.4</v>
      </c>
      <c r="F614" s="83">
        <v>1.1000000000000001</v>
      </c>
      <c r="G614" s="80">
        <v>0</v>
      </c>
    </row>
    <row r="615" spans="1:7" s="27" customFormat="1" ht="17.25" customHeight="1" thickBot="1" x14ac:dyDescent="0.3">
      <c r="A615" s="30" t="s">
        <v>1639</v>
      </c>
      <c r="B615" s="79">
        <v>655</v>
      </c>
      <c r="C615" s="80">
        <v>100</v>
      </c>
      <c r="D615" s="81">
        <v>4.3</v>
      </c>
      <c r="E615" s="82">
        <v>70</v>
      </c>
      <c r="F615" s="83">
        <v>2.1</v>
      </c>
      <c r="G615" s="80">
        <v>0</v>
      </c>
    </row>
    <row r="616" spans="1:7" s="27" customFormat="1" ht="17.25" customHeight="1" thickBot="1" x14ac:dyDescent="0.3">
      <c r="A616" s="30" t="s">
        <v>1640</v>
      </c>
      <c r="B616" s="79">
        <v>51</v>
      </c>
      <c r="C616" s="80">
        <v>100</v>
      </c>
      <c r="D616" s="81">
        <v>2.7</v>
      </c>
      <c r="E616" s="82">
        <v>0.1</v>
      </c>
      <c r="F616" s="83">
        <v>10.4</v>
      </c>
      <c r="G616" s="80">
        <v>10</v>
      </c>
    </row>
    <row r="617" spans="1:7" s="27" customFormat="1" ht="17.25" customHeight="1" thickBot="1" x14ac:dyDescent="0.3">
      <c r="A617" s="30" t="s">
        <v>1641</v>
      </c>
      <c r="B617" s="79">
        <v>364</v>
      </c>
      <c r="C617" s="80">
        <v>100</v>
      </c>
      <c r="D617" s="81">
        <v>9.6999999999999993</v>
      </c>
      <c r="E617" s="82">
        <v>6</v>
      </c>
      <c r="F617" s="83">
        <v>72.2</v>
      </c>
      <c r="G617" s="80">
        <v>41.4</v>
      </c>
    </row>
    <row r="618" spans="1:7" s="27" customFormat="1" ht="17.25" customHeight="1" thickBot="1" x14ac:dyDescent="0.3">
      <c r="A618" s="30" t="s">
        <v>1642</v>
      </c>
      <c r="B618" s="79">
        <v>110</v>
      </c>
      <c r="C618" s="80">
        <v>100</v>
      </c>
      <c r="D618" s="81">
        <v>1.62</v>
      </c>
      <c r="E618" s="82">
        <v>19.079999999999998</v>
      </c>
      <c r="F618" s="83">
        <v>25.6</v>
      </c>
      <c r="G618" s="80">
        <v>0</v>
      </c>
    </row>
    <row r="619" spans="1:7" s="27" customFormat="1" ht="17.25" customHeight="1" thickBot="1" x14ac:dyDescent="0.3">
      <c r="A619" s="30" t="s">
        <v>1643</v>
      </c>
      <c r="B619" s="79">
        <v>228</v>
      </c>
      <c r="C619" s="80">
        <v>100</v>
      </c>
      <c r="D619" s="81">
        <v>2</v>
      </c>
      <c r="E619" s="82">
        <v>23</v>
      </c>
      <c r="F619" s="83">
        <v>3.4</v>
      </c>
      <c r="G619" s="80">
        <v>0</v>
      </c>
    </row>
    <row r="620" spans="1:7" s="27" customFormat="1" ht="17.25" customHeight="1" thickBot="1" x14ac:dyDescent="0.3">
      <c r="A620" s="30" t="s">
        <v>1644</v>
      </c>
      <c r="B620" s="79">
        <v>603</v>
      </c>
      <c r="C620" s="80">
        <v>100</v>
      </c>
      <c r="D620" s="81">
        <v>11.3</v>
      </c>
      <c r="E620" s="82">
        <v>61.9</v>
      </c>
      <c r="F620" s="83">
        <v>0.2</v>
      </c>
      <c r="G620" s="80">
        <v>0</v>
      </c>
    </row>
    <row r="621" spans="1:7" s="27" customFormat="1" ht="17.25" customHeight="1" thickBot="1" x14ac:dyDescent="0.3">
      <c r="A621" s="30" t="s">
        <v>1645</v>
      </c>
      <c r="B621" s="79">
        <v>73</v>
      </c>
      <c r="C621" s="80">
        <v>100</v>
      </c>
      <c r="D621" s="81">
        <v>2.2999999999999998</v>
      </c>
      <c r="E621" s="82">
        <v>1.3</v>
      </c>
      <c r="F621" s="83">
        <v>13.8</v>
      </c>
      <c r="G621" s="80">
        <v>13</v>
      </c>
    </row>
    <row r="622" spans="1:7" s="27" customFormat="1" ht="17.25" customHeight="1" thickBot="1" x14ac:dyDescent="0.3">
      <c r="A622" s="30" t="s">
        <v>1646</v>
      </c>
      <c r="B622" s="79">
        <v>271</v>
      </c>
      <c r="C622" s="80">
        <v>100</v>
      </c>
      <c r="D622" s="81">
        <v>9.9</v>
      </c>
      <c r="E622" s="82">
        <v>9.4</v>
      </c>
      <c r="F622" s="83">
        <v>39.1</v>
      </c>
      <c r="G622" s="80">
        <v>39.1</v>
      </c>
    </row>
    <row r="623" spans="1:7" s="27" customFormat="1" ht="17.25" customHeight="1" thickBot="1" x14ac:dyDescent="0.3">
      <c r="A623" s="30" t="s">
        <v>1647</v>
      </c>
      <c r="B623" s="79">
        <v>653</v>
      </c>
      <c r="C623" s="80">
        <v>100</v>
      </c>
      <c r="D623" s="81">
        <v>1.5</v>
      </c>
      <c r="E623" s="82">
        <v>70</v>
      </c>
      <c r="F623" s="83">
        <v>4.5</v>
      </c>
      <c r="G623" s="80">
        <v>0</v>
      </c>
    </row>
    <row r="624" spans="1:7" s="27" customFormat="1" ht="17.25" customHeight="1" thickBot="1" x14ac:dyDescent="0.3">
      <c r="A624" s="30" t="s">
        <v>1648</v>
      </c>
      <c r="B624" s="79">
        <v>682</v>
      </c>
      <c r="C624" s="80">
        <v>100</v>
      </c>
      <c r="D624" s="81">
        <v>1.5</v>
      </c>
      <c r="E624" s="82">
        <v>73</v>
      </c>
      <c r="F624" s="83">
        <v>5</v>
      </c>
      <c r="G624" s="80">
        <v>0</v>
      </c>
    </row>
    <row r="625" spans="1:7" s="27" customFormat="1" ht="17.25" customHeight="1" thickBot="1" x14ac:dyDescent="0.3">
      <c r="A625" s="30" t="s">
        <v>1649</v>
      </c>
      <c r="B625" s="79">
        <v>66</v>
      </c>
      <c r="C625" s="80">
        <v>100</v>
      </c>
      <c r="D625" s="81">
        <v>8.6999999999999993</v>
      </c>
      <c r="E625" s="82">
        <v>0</v>
      </c>
      <c r="F625" s="83">
        <v>8.3000000000000007</v>
      </c>
      <c r="G625" s="80">
        <v>0</v>
      </c>
    </row>
    <row r="626" spans="1:7" s="27" customFormat="1" ht="17.25" customHeight="1" thickBot="1" x14ac:dyDescent="0.3">
      <c r="A626" s="30" t="s">
        <v>1650</v>
      </c>
      <c r="B626" s="79">
        <v>626</v>
      </c>
      <c r="C626" s="80">
        <v>100</v>
      </c>
      <c r="D626" s="81">
        <v>1.5</v>
      </c>
      <c r="E626" s="82">
        <v>67</v>
      </c>
      <c r="F626" s="83">
        <v>4.5</v>
      </c>
      <c r="G626" s="80">
        <v>0</v>
      </c>
    </row>
    <row r="627" spans="1:7" s="27" customFormat="1" ht="17.25" customHeight="1" thickBot="1" x14ac:dyDescent="0.3">
      <c r="A627" s="30" t="s">
        <v>1651</v>
      </c>
      <c r="B627" s="79">
        <v>681</v>
      </c>
      <c r="C627" s="80">
        <v>100</v>
      </c>
      <c r="D627" s="81">
        <v>3.8</v>
      </c>
      <c r="E627" s="82">
        <v>73</v>
      </c>
      <c r="F627" s="83">
        <v>2.2999999999999998</v>
      </c>
      <c r="G627" s="80">
        <v>0</v>
      </c>
    </row>
    <row r="628" spans="1:7" s="27" customFormat="1" ht="17.25" customHeight="1" thickBot="1" x14ac:dyDescent="0.3">
      <c r="A628" s="30" t="s">
        <v>1652</v>
      </c>
      <c r="B628" s="79">
        <v>675</v>
      </c>
      <c r="C628" s="80">
        <v>100</v>
      </c>
      <c r="D628" s="81">
        <v>1.7</v>
      </c>
      <c r="E628" s="82">
        <v>74</v>
      </c>
      <c r="F628" s="83">
        <v>0.5</v>
      </c>
      <c r="G628" s="80">
        <v>0</v>
      </c>
    </row>
    <row r="629" spans="1:7" s="27" customFormat="1" ht="17.25" customHeight="1" thickBot="1" x14ac:dyDescent="0.3">
      <c r="A629" s="30" t="s">
        <v>1653</v>
      </c>
      <c r="B629" s="79">
        <v>78</v>
      </c>
      <c r="C629" s="80">
        <v>100</v>
      </c>
      <c r="D629" s="81">
        <v>3.7</v>
      </c>
      <c r="E629" s="82">
        <v>5.9</v>
      </c>
      <c r="F629" s="83">
        <v>2.8</v>
      </c>
      <c r="G629" s="80">
        <v>0</v>
      </c>
    </row>
    <row r="630" spans="1:7" s="27" customFormat="1" ht="17.25" customHeight="1" thickBot="1" x14ac:dyDescent="0.3">
      <c r="A630" s="30" t="s">
        <v>1654</v>
      </c>
      <c r="B630" s="79">
        <v>26</v>
      </c>
      <c r="C630" s="80">
        <v>100</v>
      </c>
      <c r="D630" s="81">
        <v>1.45</v>
      </c>
      <c r="E630" s="82">
        <v>0.1</v>
      </c>
      <c r="F630" s="83">
        <v>5.2</v>
      </c>
      <c r="G630" s="80">
        <v>7.0000000000000007E-2</v>
      </c>
    </row>
    <row r="631" spans="1:7" s="27" customFormat="1" ht="17.25" customHeight="1" thickBot="1" x14ac:dyDescent="0.3">
      <c r="A631" s="30" t="s">
        <v>1655</v>
      </c>
      <c r="B631" s="79">
        <v>147</v>
      </c>
      <c r="C631" s="80">
        <v>100</v>
      </c>
      <c r="D631" s="81">
        <v>18.3</v>
      </c>
      <c r="E631" s="82">
        <v>8</v>
      </c>
      <c r="F631" s="83">
        <v>0.5</v>
      </c>
      <c r="G631" s="80">
        <v>0</v>
      </c>
    </row>
    <row r="632" spans="1:7" s="27" customFormat="1" ht="17.25" customHeight="1" thickBot="1" x14ac:dyDescent="0.3">
      <c r="A632" s="30" t="s">
        <v>1656</v>
      </c>
      <c r="B632" s="79">
        <v>72</v>
      </c>
      <c r="C632" s="80">
        <v>100</v>
      </c>
      <c r="D632" s="81">
        <v>5</v>
      </c>
      <c r="E632" s="82">
        <v>4.2</v>
      </c>
      <c r="F632" s="83">
        <v>3.9</v>
      </c>
      <c r="G632" s="80">
        <v>0</v>
      </c>
    </row>
    <row r="633" spans="1:7" s="27" customFormat="1" ht="17.25" customHeight="1" thickBot="1" x14ac:dyDescent="0.3">
      <c r="A633" s="30" t="s">
        <v>1657</v>
      </c>
      <c r="B633" s="79">
        <v>120</v>
      </c>
      <c r="C633" s="80">
        <v>100</v>
      </c>
      <c r="D633" s="81">
        <v>4</v>
      </c>
      <c r="E633" s="82">
        <v>2</v>
      </c>
      <c r="F633" s="83">
        <v>23</v>
      </c>
      <c r="G633" s="80">
        <v>23</v>
      </c>
    </row>
    <row r="634" spans="1:7" s="27" customFormat="1" ht="17.25" customHeight="1" x14ac:dyDescent="0.25">
      <c r="A634" s="32" t="s">
        <v>1658</v>
      </c>
      <c r="B634" s="79">
        <v>463</v>
      </c>
      <c r="C634" s="80">
        <v>100</v>
      </c>
      <c r="D634" s="81">
        <v>7.4</v>
      </c>
      <c r="E634" s="82">
        <v>22.8</v>
      </c>
      <c r="F634" s="83">
        <v>60.8</v>
      </c>
      <c r="G634" s="80">
        <v>60.8</v>
      </c>
    </row>
    <row r="635" spans="1:7" s="27" customFormat="1" ht="17.25" customHeight="1" thickBot="1" x14ac:dyDescent="0.3">
      <c r="A635" s="30" t="s">
        <v>894</v>
      </c>
      <c r="B635" s="79">
        <v>380</v>
      </c>
      <c r="C635" s="80"/>
      <c r="D635" s="81">
        <v>86</v>
      </c>
      <c r="E635" s="82">
        <v>0.7</v>
      </c>
      <c r="F635" s="83">
        <v>1.22</v>
      </c>
      <c r="G635" s="80"/>
    </row>
    <row r="636" spans="1:7" s="27" customFormat="1" thickBot="1" x14ac:dyDescent="0.3">
      <c r="A636" s="233" t="s">
        <v>2478</v>
      </c>
      <c r="B636" s="234"/>
      <c r="C636" s="80"/>
      <c r="D636" s="235"/>
      <c r="E636" s="236"/>
      <c r="F636" s="237"/>
      <c r="G636" s="238"/>
    </row>
    <row r="637" spans="1:7" thickBot="1" x14ac:dyDescent="0.3">
      <c r="A637" s="233" t="s">
        <v>2479</v>
      </c>
      <c r="B637" s="234"/>
      <c r="C637" s="80"/>
      <c r="D637" s="235"/>
      <c r="E637" s="236"/>
      <c r="F637" s="237"/>
      <c r="G637" s="238"/>
    </row>
    <row r="638" spans="1:7" thickBot="1" x14ac:dyDescent="0.3">
      <c r="A638" s="233" t="s">
        <v>2480</v>
      </c>
      <c r="B638" s="234"/>
      <c r="C638" s="80"/>
      <c r="D638" s="235"/>
      <c r="E638" s="236"/>
      <c r="F638" s="237"/>
      <c r="G638" s="238"/>
    </row>
    <row r="639" spans="1:7" ht="15" x14ac:dyDescent="0.25">
      <c r="A639" s="239" t="s">
        <v>2481</v>
      </c>
      <c r="B639" s="240"/>
      <c r="C639" s="241"/>
      <c r="D639" s="242"/>
      <c r="E639" s="243"/>
      <c r="F639" s="244"/>
      <c r="G639" s="245"/>
    </row>
    <row r="640" spans="1:7" ht="15" x14ac:dyDescent="0.25">
      <c r="A640" s="239" t="s">
        <v>2488</v>
      </c>
      <c r="B640" s="240">
        <v>120</v>
      </c>
      <c r="C640" s="241"/>
      <c r="D640" s="242">
        <v>25</v>
      </c>
      <c r="E640" s="243">
        <v>2.2000000000000002</v>
      </c>
      <c r="F640" s="244">
        <v>0</v>
      </c>
      <c r="G640" s="24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7AC0-49B0-6B47-81BC-FAA43508115B}">
  <sheetPr codeName="Foglio8"/>
  <dimension ref="A1:W904"/>
  <sheetViews>
    <sheetView workbookViewId="0">
      <pane ySplit="1" topLeftCell="A2" activePane="bottomLeft" state="frozen"/>
      <selection pane="bottomLeft" activeCell="L110" sqref="L110"/>
    </sheetView>
  </sheetViews>
  <sheetFormatPr defaultColWidth="11" defaultRowHeight="15.75" x14ac:dyDescent="0.25"/>
  <cols>
    <col min="1" max="1" width="76" bestFit="1" customWidth="1"/>
    <col min="2" max="2" width="15" bestFit="1" customWidth="1"/>
    <col min="3" max="3" width="10.5" bestFit="1" customWidth="1"/>
    <col min="4" max="4" width="10.5" customWidth="1"/>
    <col min="5" max="5" width="8" bestFit="1" customWidth="1"/>
    <col min="6" max="6" width="11.875" bestFit="1" customWidth="1"/>
    <col min="7" max="7" width="12.875" bestFit="1" customWidth="1"/>
    <col min="8" max="8" width="8.375" bestFit="1" customWidth="1"/>
    <col min="9" max="9" width="12.125" bestFit="1" customWidth="1"/>
    <col min="10" max="10" width="9" bestFit="1" customWidth="1"/>
    <col min="11" max="11" width="12.875" bestFit="1" customWidth="1"/>
    <col min="12" max="12" width="10.5" bestFit="1" customWidth="1"/>
    <col min="13" max="13" width="14.125" bestFit="1" customWidth="1"/>
    <col min="14" max="14" width="13.125" bestFit="1" customWidth="1"/>
    <col min="15" max="15" width="12.375" bestFit="1" customWidth="1"/>
    <col min="16" max="16" width="10.625" bestFit="1" customWidth="1"/>
    <col min="17" max="17" width="19.375" bestFit="1" customWidth="1"/>
    <col min="18" max="18" width="8.375" bestFit="1" customWidth="1"/>
    <col min="19" max="19" width="19.875" bestFit="1" customWidth="1"/>
    <col min="20" max="21" width="14.5" bestFit="1" customWidth="1"/>
    <col min="22" max="22" width="11.125" bestFit="1" customWidth="1"/>
    <col min="23" max="23" width="9" bestFit="1" customWidth="1"/>
  </cols>
  <sheetData>
    <row r="1" spans="1:23" x14ac:dyDescent="0.25">
      <c r="A1" t="s">
        <v>47</v>
      </c>
      <c r="B1" t="s">
        <v>881</v>
      </c>
      <c r="C1" t="s">
        <v>872</v>
      </c>
      <c r="D1" s="26" t="s">
        <v>982</v>
      </c>
      <c r="E1" t="s">
        <v>873</v>
      </c>
      <c r="F1" s="26" t="s">
        <v>983</v>
      </c>
      <c r="G1" t="s">
        <v>874</v>
      </c>
      <c r="H1" t="s">
        <v>875</v>
      </c>
      <c r="I1" s="26" t="s">
        <v>984</v>
      </c>
      <c r="J1" t="s">
        <v>876</v>
      </c>
      <c r="K1" s="26" t="s">
        <v>1028</v>
      </c>
      <c r="L1" t="s">
        <v>877</v>
      </c>
      <c r="M1" s="26" t="s">
        <v>1029</v>
      </c>
      <c r="N1" t="s">
        <v>878</v>
      </c>
      <c r="O1" t="s">
        <v>879</v>
      </c>
      <c r="P1" t="s">
        <v>880</v>
      </c>
      <c r="Q1" s="6" t="s">
        <v>981</v>
      </c>
      <c r="R1" s="6"/>
      <c r="S1" s="6"/>
      <c r="T1" s="6"/>
      <c r="U1" s="6"/>
      <c r="V1" s="6"/>
      <c r="W1" s="6"/>
    </row>
    <row r="2" spans="1:23" x14ac:dyDescent="0.25">
      <c r="A2" t="s">
        <v>49</v>
      </c>
      <c r="B2">
        <v>96</v>
      </c>
      <c r="C2">
        <v>16.8</v>
      </c>
      <c r="D2">
        <f>Foglio4[[#This Row],[Proteine]]*4</f>
        <v>67.2</v>
      </c>
      <c r="E2">
        <v>3.1</v>
      </c>
      <c r="F2">
        <f>Foglio4[[#This Row],[Lipidi]]*9</f>
        <v>27.900000000000002</v>
      </c>
      <c r="G2">
        <v>61</v>
      </c>
      <c r="H2">
        <v>1.5</v>
      </c>
      <c r="I2">
        <f>Foglio4[[#This Row],[Carbo]]*4</f>
        <v>6</v>
      </c>
      <c r="K2">
        <f>Foglio4[[#This Row],[Amido]]*4</f>
        <v>0</v>
      </c>
      <c r="L2">
        <v>1.5</v>
      </c>
      <c r="M2">
        <f>Foglio4[[#This Row],[Zuccheri]]*4</f>
        <v>6</v>
      </c>
      <c r="Q2" s="6">
        <f>Foglio4[[#This Row],[Kcal prote]]+Foglio4[[#This Row],[kcal Lipidi]]+Foglio4[[#This Row],[kcal Carbo]]+Foglio4[[#This Row],[Kcal amido]]+Foglio4[[#This Row],[kcal zuccheri]]</f>
        <v>107.10000000000001</v>
      </c>
      <c r="R2" s="6"/>
      <c r="S2" s="6"/>
      <c r="T2" s="6"/>
      <c r="U2" s="6"/>
      <c r="V2" s="6"/>
      <c r="W2" s="6"/>
    </row>
    <row r="3" spans="1:23" x14ac:dyDescent="0.25">
      <c r="A3" t="s">
        <v>50</v>
      </c>
      <c r="B3">
        <v>571</v>
      </c>
      <c r="C3">
        <v>25</v>
      </c>
      <c r="D3">
        <f>Foglio4[[#This Row],[Proteine]]*4</f>
        <v>100</v>
      </c>
      <c r="E3">
        <v>11.3</v>
      </c>
      <c r="F3">
        <f>Foglio4[[#This Row],[Lipidi]]*9</f>
        <v>101.7</v>
      </c>
      <c r="G3">
        <v>119</v>
      </c>
      <c r="H3">
        <v>2.2999999999999998</v>
      </c>
      <c r="I3">
        <f>Foglio4[[#This Row],[Carbo]]*4</f>
        <v>9.1999999999999993</v>
      </c>
      <c r="K3">
        <f>Foglio4[[#This Row],[Amido]]*4</f>
        <v>0</v>
      </c>
      <c r="L3">
        <v>2.2999999999999998</v>
      </c>
      <c r="M3">
        <f>Foglio4[[#This Row],[Zuccheri]]*4</f>
        <v>9.1999999999999993</v>
      </c>
      <c r="Q3" s="6">
        <f>Foglio4[[#This Row],[Kcal prote]]+Foglio4[[#This Row],[kcal Lipidi]]+Foglio4[[#This Row],[kcal Carbo]]+Foglio4[[#This Row],[Kcal amido]]+Foglio4[[#This Row],[kcal zuccheri]]</f>
        <v>220.09999999999997</v>
      </c>
      <c r="R3" s="6"/>
      <c r="S3" s="6"/>
      <c r="T3" s="6"/>
      <c r="U3" s="6"/>
      <c r="V3" s="6"/>
      <c r="W3" s="6"/>
    </row>
    <row r="4" spans="1:23" x14ac:dyDescent="0.25">
      <c r="A4" t="s">
        <v>51</v>
      </c>
      <c r="B4">
        <v>862</v>
      </c>
      <c r="C4">
        <v>25.9</v>
      </c>
      <c r="D4">
        <f>Foglio4[[#This Row],[Proteine]]*4</f>
        <v>103.6</v>
      </c>
      <c r="E4">
        <v>0.8</v>
      </c>
      <c r="F4">
        <f>Foglio4[[#This Row],[Lipidi]]*9</f>
        <v>7.2</v>
      </c>
      <c r="G4">
        <v>114</v>
      </c>
      <c r="H4">
        <v>0.2</v>
      </c>
      <c r="I4">
        <f>Foglio4[[#This Row],[Carbo]]*4</f>
        <v>0.8</v>
      </c>
      <c r="K4">
        <f>Foglio4[[#This Row],[Amido]]*4</f>
        <v>0</v>
      </c>
      <c r="L4">
        <v>0.2</v>
      </c>
      <c r="M4">
        <f>Foglio4[[#This Row],[Zuccheri]]*4</f>
        <v>0.8</v>
      </c>
      <c r="Q4" s="6">
        <f>Foglio4[[#This Row],[Kcal prote]]+Foglio4[[#This Row],[kcal Lipidi]]+Foglio4[[#This Row],[kcal Carbo]]+Foglio4[[#This Row],[Kcal amido]]+Foglio4[[#This Row],[kcal zuccheri]]</f>
        <v>112.39999999999999</v>
      </c>
      <c r="R4" s="6"/>
      <c r="S4" s="6"/>
      <c r="T4" s="6"/>
      <c r="U4" s="6"/>
      <c r="V4" s="6"/>
      <c r="W4" s="6"/>
    </row>
    <row r="5" spans="1:23" x14ac:dyDescent="0.25">
      <c r="A5" t="s">
        <v>52</v>
      </c>
      <c r="B5">
        <v>222</v>
      </c>
      <c r="C5">
        <v>8.4</v>
      </c>
      <c r="D5">
        <f>Foglio4[[#This Row],[Proteine]]*4</f>
        <v>33.6</v>
      </c>
      <c r="E5">
        <v>0.6</v>
      </c>
      <c r="F5">
        <f>Foglio4[[#This Row],[Lipidi]]*9</f>
        <v>5.3999999999999995</v>
      </c>
      <c r="H5">
        <v>1</v>
      </c>
      <c r="I5">
        <f>Foglio4[[#This Row],[Carbo]]*4</f>
        <v>4</v>
      </c>
      <c r="K5">
        <f>Foglio4[[#This Row],[Amido]]*4</f>
        <v>0</v>
      </c>
      <c r="L5">
        <v>1</v>
      </c>
      <c r="M5">
        <f>Foglio4[[#This Row],[Zuccheri]]*4</f>
        <v>4</v>
      </c>
      <c r="N5">
        <v>4.3</v>
      </c>
      <c r="O5">
        <v>0.93</v>
      </c>
      <c r="P5">
        <v>0.02</v>
      </c>
      <c r="Q5" s="6">
        <f>Foglio4[[#This Row],[Kcal prote]]+Foglio4[[#This Row],[kcal Lipidi]]+Foglio4[[#This Row],[kcal Carbo]]+Foglio4[[#This Row],[Kcal amido]]+Foglio4[[#This Row],[kcal zuccheri]]</f>
        <v>47</v>
      </c>
      <c r="R5" s="6"/>
      <c r="S5" s="6"/>
      <c r="T5" s="6"/>
      <c r="U5" s="6"/>
      <c r="V5" s="6"/>
      <c r="W5" s="6"/>
    </row>
    <row r="6" spans="1:23" x14ac:dyDescent="0.25">
      <c r="A6" t="s">
        <v>53</v>
      </c>
      <c r="B6">
        <v>197</v>
      </c>
      <c r="C6">
        <v>7.2</v>
      </c>
      <c r="D6">
        <f>Foglio4[[#This Row],[Proteine]]*4</f>
        <v>28.8</v>
      </c>
      <c r="E6">
        <v>0.5</v>
      </c>
      <c r="F6">
        <f>Foglio4[[#This Row],[Lipidi]]*9</f>
        <v>4.5</v>
      </c>
      <c r="H6">
        <v>0.9</v>
      </c>
      <c r="I6">
        <f>Foglio4[[#This Row],[Carbo]]*4</f>
        <v>3.6</v>
      </c>
      <c r="K6">
        <f>Foglio4[[#This Row],[Amido]]*4</f>
        <v>0</v>
      </c>
      <c r="L6">
        <v>0.94</v>
      </c>
      <c r="M6">
        <f>Foglio4[[#This Row],[Zuccheri]]*4</f>
        <v>3.76</v>
      </c>
      <c r="N6">
        <v>4.7</v>
      </c>
      <c r="O6">
        <v>0.87</v>
      </c>
      <c r="P6">
        <v>0.02</v>
      </c>
      <c r="Q6" s="6">
        <f>Foglio4[[#This Row],[Kcal prote]]+Foglio4[[#This Row],[kcal Lipidi]]+Foglio4[[#This Row],[kcal Carbo]]+Foglio4[[#This Row],[Kcal amido]]+Foglio4[[#This Row],[kcal zuccheri]]</f>
        <v>40.659999999999997</v>
      </c>
      <c r="R6" s="6"/>
      <c r="S6" s="6"/>
      <c r="T6" s="6"/>
      <c r="U6" s="6"/>
      <c r="V6" s="6"/>
      <c r="W6" s="6"/>
    </row>
    <row r="7" spans="1:23" x14ac:dyDescent="0.25">
      <c r="A7" t="s">
        <v>54</v>
      </c>
      <c r="B7">
        <v>216</v>
      </c>
      <c r="C7">
        <v>8.9</v>
      </c>
      <c r="D7">
        <f>Foglio4[[#This Row],[Proteine]]*4</f>
        <v>35.6</v>
      </c>
      <c r="E7">
        <v>0.9</v>
      </c>
      <c r="F7">
        <f>Foglio4[[#This Row],[Lipidi]]*9</f>
        <v>8.1</v>
      </c>
      <c r="H7">
        <v>1.02</v>
      </c>
      <c r="I7">
        <f>Foglio4[[#This Row],[Carbo]]*4</f>
        <v>4.08</v>
      </c>
      <c r="K7">
        <f>Foglio4[[#This Row],[Amido]]*4</f>
        <v>0</v>
      </c>
      <c r="L7">
        <v>1.02</v>
      </c>
      <c r="M7">
        <f>Foglio4[[#This Row],[Zuccheri]]*4</f>
        <v>4.08</v>
      </c>
      <c r="N7">
        <v>3.8</v>
      </c>
      <c r="O7">
        <v>0.96</v>
      </c>
      <c r="P7">
        <v>0.02</v>
      </c>
      <c r="Q7" s="6">
        <f>Foglio4[[#This Row],[Kcal prote]]+Foglio4[[#This Row],[kcal Lipidi]]+Foglio4[[#This Row],[kcal Carbo]]+Foglio4[[#This Row],[Kcal amido]]+Foglio4[[#This Row],[kcal zuccheri]]</f>
        <v>51.86</v>
      </c>
      <c r="R7" s="6"/>
      <c r="S7" s="6"/>
      <c r="T7" s="6"/>
      <c r="U7" s="6"/>
      <c r="V7" s="6"/>
      <c r="W7" s="6"/>
    </row>
    <row r="8" spans="1:23" x14ac:dyDescent="0.25">
      <c r="A8" t="s">
        <v>55</v>
      </c>
      <c r="B8">
        <v>237</v>
      </c>
      <c r="C8">
        <v>8.9</v>
      </c>
      <c r="D8">
        <f>Foglio4[[#This Row],[Proteine]]*4</f>
        <v>35.6</v>
      </c>
      <c r="E8">
        <v>1.3</v>
      </c>
      <c r="F8">
        <f>Foglio4[[#This Row],[Lipidi]]*9</f>
        <v>11.700000000000001</v>
      </c>
      <c r="H8">
        <v>1</v>
      </c>
      <c r="I8">
        <f>Foglio4[[#This Row],[Carbo]]*4</f>
        <v>4</v>
      </c>
      <c r="K8">
        <f>Foglio4[[#This Row],[Amido]]*4</f>
        <v>0</v>
      </c>
      <c r="L8">
        <v>1.02</v>
      </c>
      <c r="M8">
        <f>Foglio4[[#This Row],[Zuccheri]]*4</f>
        <v>4.08</v>
      </c>
      <c r="N8">
        <v>4.5999999999999996</v>
      </c>
      <c r="O8">
        <v>0.97</v>
      </c>
      <c r="P8">
        <v>0.02</v>
      </c>
      <c r="Q8" s="6">
        <f>Foglio4[[#This Row],[Kcal prote]]+Foglio4[[#This Row],[kcal Lipidi]]+Foglio4[[#This Row],[kcal Carbo]]+Foglio4[[#This Row],[Kcal amido]]+Foglio4[[#This Row],[kcal zuccheri]]</f>
        <v>55.38</v>
      </c>
      <c r="R8" s="6"/>
      <c r="S8" s="6"/>
      <c r="T8" s="6"/>
      <c r="U8" s="6"/>
      <c r="V8" s="6"/>
      <c r="W8" s="6"/>
    </row>
    <row r="9" spans="1:23" x14ac:dyDescent="0.25">
      <c r="A9" t="s">
        <v>56</v>
      </c>
      <c r="B9">
        <v>244</v>
      </c>
      <c r="C9">
        <v>8.6999999999999993</v>
      </c>
      <c r="D9">
        <f>Foglio4[[#This Row],[Proteine]]*4</f>
        <v>34.799999999999997</v>
      </c>
      <c r="E9">
        <v>2.9</v>
      </c>
      <c r="F9">
        <f>Foglio4[[#This Row],[Lipidi]]*9</f>
        <v>26.099999999999998</v>
      </c>
      <c r="H9">
        <v>1</v>
      </c>
      <c r="I9">
        <f>Foglio4[[#This Row],[Carbo]]*4</f>
        <v>4</v>
      </c>
      <c r="K9">
        <f>Foglio4[[#This Row],[Amido]]*4</f>
        <v>0</v>
      </c>
      <c r="L9">
        <v>0.97</v>
      </c>
      <c r="M9">
        <f>Foglio4[[#This Row],[Zuccheri]]*4</f>
        <v>3.88</v>
      </c>
      <c r="N9">
        <v>4</v>
      </c>
      <c r="O9">
        <v>0.92</v>
      </c>
      <c r="P9">
        <v>0.03</v>
      </c>
      <c r="Q9" s="6">
        <f>Foglio4[[#This Row],[Kcal prote]]+Foglio4[[#This Row],[kcal Lipidi]]+Foglio4[[#This Row],[kcal Carbo]]+Foglio4[[#This Row],[Kcal amido]]+Foglio4[[#This Row],[kcal zuccheri]]</f>
        <v>68.779999999999987</v>
      </c>
      <c r="R9" s="6"/>
      <c r="S9" s="6"/>
      <c r="T9" s="6"/>
      <c r="U9" s="6"/>
      <c r="V9" s="6"/>
      <c r="W9" s="6"/>
    </row>
    <row r="10" spans="1:23" x14ac:dyDescent="0.25">
      <c r="A10" t="s">
        <v>57</v>
      </c>
      <c r="B10">
        <v>494</v>
      </c>
      <c r="C10">
        <v>23</v>
      </c>
      <c r="D10">
        <f>Foglio4[[#This Row],[Proteine]]*4</f>
        <v>92</v>
      </c>
      <c r="E10">
        <v>2.5</v>
      </c>
      <c r="F10">
        <f>Foglio4[[#This Row],[Lipidi]]*9</f>
        <v>22.5</v>
      </c>
      <c r="G10">
        <v>116</v>
      </c>
      <c r="I10">
        <f>Foglio4[[#This Row],[Carbo]]*4</f>
        <v>0</v>
      </c>
      <c r="K10">
        <f>Foglio4[[#This Row],[Amido]]*4</f>
        <v>0</v>
      </c>
      <c r="M10">
        <f>Foglio4[[#This Row],[Zuccheri]]*4</f>
        <v>0</v>
      </c>
      <c r="Q10" s="6">
        <f>Foglio4[[#This Row],[Kcal prote]]+Foglio4[[#This Row],[kcal Lipidi]]+Foglio4[[#This Row],[kcal Carbo]]+Foglio4[[#This Row],[Kcal amido]]+Foglio4[[#This Row],[kcal zuccheri]]</f>
        <v>114.5</v>
      </c>
      <c r="R10" s="6"/>
      <c r="S10" s="6"/>
      <c r="T10" s="6"/>
      <c r="U10" s="6"/>
      <c r="V10" s="6"/>
      <c r="W10" s="6"/>
    </row>
    <row r="11" spans="1:23" x14ac:dyDescent="0.25">
      <c r="A11" t="s">
        <v>58</v>
      </c>
      <c r="B11">
        <v>429</v>
      </c>
      <c r="C11">
        <v>20</v>
      </c>
      <c r="D11">
        <f>Foglio4[[#This Row],[Proteine]]*4</f>
        <v>80</v>
      </c>
      <c r="E11">
        <v>3</v>
      </c>
      <c r="F11">
        <f>Foglio4[[#This Row],[Lipidi]]*9</f>
        <v>27</v>
      </c>
      <c r="G11">
        <v>71</v>
      </c>
      <c r="I11">
        <f>Foglio4[[#This Row],[Carbo]]*4</f>
        <v>0</v>
      </c>
      <c r="K11">
        <f>Foglio4[[#This Row],[Amido]]*4</f>
        <v>0</v>
      </c>
      <c r="M11">
        <f>Foglio4[[#This Row],[Zuccheri]]*4</f>
        <v>0</v>
      </c>
      <c r="Q11" s="6">
        <f>Foglio4[[#This Row],[Kcal prote]]+Foglio4[[#This Row],[kcal Lipidi]]+Foglio4[[#This Row],[kcal Carbo]]+Foglio4[[#This Row],[Kcal amido]]+Foglio4[[#This Row],[kcal zuccheri]]</f>
        <v>107</v>
      </c>
      <c r="R11" s="6"/>
      <c r="S11" s="6"/>
      <c r="T11" s="6"/>
      <c r="U11" s="6"/>
      <c r="V11" s="6"/>
      <c r="W11" s="6"/>
    </row>
    <row r="12" spans="1:23" x14ac:dyDescent="0.25">
      <c r="A12" t="s">
        <v>59</v>
      </c>
      <c r="B12">
        <v>493</v>
      </c>
      <c r="C12">
        <v>22.7</v>
      </c>
      <c r="D12">
        <f>Foglio4[[#This Row],[Proteine]]*4</f>
        <v>90.8</v>
      </c>
      <c r="E12">
        <v>2.7</v>
      </c>
      <c r="F12">
        <f>Foglio4[[#This Row],[Lipidi]]*9</f>
        <v>24.3</v>
      </c>
      <c r="G12">
        <v>104</v>
      </c>
      <c r="I12">
        <f>Foglio4[[#This Row],[Carbo]]*4</f>
        <v>0</v>
      </c>
      <c r="K12">
        <f>Foglio4[[#This Row],[Amido]]*4</f>
        <v>0</v>
      </c>
      <c r="M12">
        <f>Foglio4[[#This Row],[Zuccheri]]*4</f>
        <v>0</v>
      </c>
      <c r="Q12" s="6">
        <f>Foglio4[[#This Row],[Kcal prote]]+Foglio4[[#This Row],[kcal Lipidi]]+Foglio4[[#This Row],[kcal Carbo]]+Foglio4[[#This Row],[Kcal amido]]+Foglio4[[#This Row],[kcal zuccheri]]</f>
        <v>115.1</v>
      </c>
      <c r="R12" s="6"/>
      <c r="S12" s="6"/>
      <c r="T12" s="6"/>
      <c r="U12" s="6"/>
      <c r="V12" s="6"/>
      <c r="W12" s="6"/>
    </row>
    <row r="13" spans="1:23" x14ac:dyDescent="0.25">
      <c r="A13" t="s">
        <v>60</v>
      </c>
      <c r="B13">
        <v>443</v>
      </c>
      <c r="C13">
        <v>20.399999999999999</v>
      </c>
      <c r="D13">
        <f>Foglio4[[#This Row],[Proteine]]*4</f>
        <v>81.599999999999994</v>
      </c>
      <c r="E13">
        <v>11</v>
      </c>
      <c r="F13">
        <f>Foglio4[[#This Row],[Lipidi]]*9</f>
        <v>99</v>
      </c>
      <c r="G13">
        <v>75</v>
      </c>
      <c r="I13">
        <f>Foglio4[[#This Row],[Carbo]]*4</f>
        <v>0</v>
      </c>
      <c r="K13">
        <f>Foglio4[[#This Row],[Amido]]*4</f>
        <v>0</v>
      </c>
      <c r="M13">
        <f>Foglio4[[#This Row],[Zuccheri]]*4</f>
        <v>0</v>
      </c>
      <c r="Q13" s="6">
        <f>Foglio4[[#This Row],[Kcal prote]]+Foglio4[[#This Row],[kcal Lipidi]]+Foglio4[[#This Row],[kcal Carbo]]+Foglio4[[#This Row],[Kcal amido]]+Foglio4[[#This Row],[kcal zuccheri]]</f>
        <v>180.6</v>
      </c>
      <c r="R13" s="6"/>
      <c r="S13" s="6"/>
      <c r="T13" s="6"/>
      <c r="U13" s="6"/>
      <c r="V13" s="6"/>
      <c r="W13" s="6"/>
    </row>
    <row r="14" spans="1:23" x14ac:dyDescent="0.25">
      <c r="A14" t="s">
        <v>61</v>
      </c>
      <c r="B14">
        <v>833</v>
      </c>
      <c r="C14">
        <v>25</v>
      </c>
      <c r="D14">
        <f>Foglio4[[#This Row],[Proteine]]*4</f>
        <v>100</v>
      </c>
      <c r="E14">
        <v>8.8000000000000007</v>
      </c>
      <c r="F14">
        <f>Foglio4[[#This Row],[Lipidi]]*9</f>
        <v>79.2</v>
      </c>
      <c r="G14">
        <v>110</v>
      </c>
      <c r="I14">
        <f>Foglio4[[#This Row],[Carbo]]*4</f>
        <v>0</v>
      </c>
      <c r="K14">
        <f>Foglio4[[#This Row],[Amido]]*4</f>
        <v>0</v>
      </c>
      <c r="M14">
        <f>Foglio4[[#This Row],[Zuccheri]]*4</f>
        <v>0</v>
      </c>
      <c r="Q14" s="6">
        <f>Foglio4[[#This Row],[Kcal prote]]+Foglio4[[#This Row],[kcal Lipidi]]+Foglio4[[#This Row],[kcal Carbo]]+Foglio4[[#This Row],[Kcal amido]]+Foglio4[[#This Row],[kcal zuccheri]]</f>
        <v>179.2</v>
      </c>
      <c r="R14" s="6"/>
      <c r="S14" s="6"/>
      <c r="T14" s="6"/>
      <c r="U14" s="6"/>
      <c r="V14" s="6"/>
      <c r="W14" s="6"/>
    </row>
    <row r="15" spans="1:23" x14ac:dyDescent="0.25">
      <c r="A15" t="s">
        <v>62</v>
      </c>
      <c r="B15">
        <v>666</v>
      </c>
      <c r="C15">
        <v>20</v>
      </c>
      <c r="D15">
        <f>Foglio4[[#This Row],[Proteine]]*4</f>
        <v>80</v>
      </c>
      <c r="E15">
        <v>0.2</v>
      </c>
      <c r="F15">
        <f>Foglio4[[#This Row],[Lipidi]]*9</f>
        <v>1.8</v>
      </c>
      <c r="G15">
        <v>70</v>
      </c>
      <c r="I15">
        <f>Foglio4[[#This Row],[Carbo]]*4</f>
        <v>0</v>
      </c>
      <c r="K15">
        <f>Foglio4[[#This Row],[Amido]]*4</f>
        <v>0</v>
      </c>
      <c r="M15">
        <f>Foglio4[[#This Row],[Zuccheri]]*4</f>
        <v>0</v>
      </c>
      <c r="Q15" s="6">
        <f>Foglio4[[#This Row],[Kcal prote]]+Foglio4[[#This Row],[kcal Lipidi]]+Foglio4[[#This Row],[kcal Carbo]]+Foglio4[[#This Row],[Kcal amido]]+Foglio4[[#This Row],[kcal zuccheri]]</f>
        <v>81.8</v>
      </c>
      <c r="R15" s="6"/>
      <c r="S15" s="6"/>
      <c r="T15" s="6"/>
      <c r="U15" s="6"/>
      <c r="V15" s="6"/>
      <c r="W15" s="6"/>
    </row>
    <row r="16" spans="1:23" x14ac:dyDescent="0.25">
      <c r="A16" t="s">
        <v>63</v>
      </c>
      <c r="B16">
        <v>106</v>
      </c>
      <c r="C16">
        <v>2.1</v>
      </c>
      <c r="D16">
        <f>Foglio4[[#This Row],[Proteine]]*4</f>
        <v>8.4</v>
      </c>
      <c r="E16">
        <v>0.2</v>
      </c>
      <c r="F16">
        <f>Foglio4[[#This Row],[Lipidi]]*9</f>
        <v>1.8</v>
      </c>
      <c r="H16">
        <v>2.6</v>
      </c>
      <c r="I16">
        <f>Foglio4[[#This Row],[Carbo]]*4</f>
        <v>10.4</v>
      </c>
      <c r="K16">
        <f>Foglio4[[#This Row],[Amido]]*4</f>
        <v>0</v>
      </c>
      <c r="L16">
        <v>2.6</v>
      </c>
      <c r="M16">
        <f>Foglio4[[#This Row],[Zuccheri]]*4</f>
        <v>10.4</v>
      </c>
      <c r="N16">
        <v>2.7</v>
      </c>
      <c r="Q16" s="6">
        <f>Foglio4[[#This Row],[Kcal prote]]+Foglio4[[#This Row],[kcal Lipidi]]+Foglio4[[#This Row],[kcal Carbo]]+Foglio4[[#This Row],[Kcal amido]]+Foglio4[[#This Row],[kcal zuccheri]]</f>
        <v>31</v>
      </c>
      <c r="R16" s="6"/>
      <c r="S16" s="6"/>
      <c r="T16" s="6"/>
      <c r="U16" s="6"/>
      <c r="V16" s="6"/>
      <c r="W16" s="6"/>
    </row>
    <row r="17" spans="1:23" x14ac:dyDescent="0.25">
      <c r="A17" t="s">
        <v>64</v>
      </c>
      <c r="B17">
        <v>91</v>
      </c>
      <c r="C17">
        <v>1.8</v>
      </c>
      <c r="D17">
        <f>Foglio4[[#This Row],[Proteine]]*4</f>
        <v>7.2</v>
      </c>
      <c r="E17">
        <v>1</v>
      </c>
      <c r="F17">
        <f>Foglio4[[#This Row],[Lipidi]]*9</f>
        <v>9</v>
      </c>
      <c r="H17">
        <v>2.2000000000000002</v>
      </c>
      <c r="I17">
        <f>Foglio4[[#This Row],[Carbo]]*4</f>
        <v>8.8000000000000007</v>
      </c>
      <c r="K17">
        <f>Foglio4[[#This Row],[Amido]]*4</f>
        <v>0</v>
      </c>
      <c r="L17">
        <v>2.2000000000000002</v>
      </c>
      <c r="M17">
        <f>Foglio4[[#This Row],[Zuccheri]]*4</f>
        <v>8.8000000000000007</v>
      </c>
      <c r="N17">
        <v>2.2999999999999998</v>
      </c>
      <c r="Q17" s="6">
        <f>Foglio4[[#This Row],[Kcal prote]]+Foglio4[[#This Row],[kcal Lipidi]]+Foglio4[[#This Row],[kcal Carbo]]+Foglio4[[#This Row],[Kcal amido]]+Foglio4[[#This Row],[kcal zuccheri]]</f>
        <v>33.799999999999997</v>
      </c>
      <c r="R17" s="6"/>
      <c r="S17" s="6"/>
      <c r="T17" s="6"/>
      <c r="U17" s="6"/>
      <c r="V17" s="6"/>
      <c r="W17" s="6"/>
    </row>
    <row r="18" spans="1:23" x14ac:dyDescent="0.25">
      <c r="A18" t="s">
        <v>65</v>
      </c>
      <c r="B18">
        <v>1488</v>
      </c>
      <c r="C18">
        <v>5.6</v>
      </c>
      <c r="D18">
        <f>Foglio4[[#This Row],[Proteine]]*4</f>
        <v>22.4</v>
      </c>
      <c r="E18">
        <v>0.1</v>
      </c>
      <c r="F18">
        <f>Foglio4[[#This Row],[Lipidi]]*9</f>
        <v>0.9</v>
      </c>
      <c r="H18">
        <v>80.599999999999994</v>
      </c>
      <c r="I18">
        <f>Foglio4[[#This Row],[Carbo]]*4</f>
        <v>322.39999999999998</v>
      </c>
      <c r="K18">
        <f>Foglio4[[#This Row],[Amido]]*4</f>
        <v>0</v>
      </c>
      <c r="L18">
        <v>80.599999999999994</v>
      </c>
      <c r="M18">
        <f>Foglio4[[#This Row],[Zuccheri]]*4</f>
        <v>322.39999999999998</v>
      </c>
      <c r="N18">
        <v>11</v>
      </c>
      <c r="Q18" s="6">
        <f>Foglio4[[#This Row],[Kcal prote]]+Foglio4[[#This Row],[kcal Lipidi]]+Foglio4[[#This Row],[kcal Carbo]]+Foglio4[[#This Row],[Kcal amido]]+Foglio4[[#This Row],[kcal zuccheri]]</f>
        <v>668.09999999999991</v>
      </c>
      <c r="R18" s="6"/>
      <c r="S18" s="6"/>
      <c r="T18" s="6"/>
      <c r="U18" s="6"/>
      <c r="V18" s="6"/>
      <c r="W18" s="6"/>
    </row>
    <row r="19" spans="1:23" x14ac:dyDescent="0.25">
      <c r="A19" t="s">
        <v>66</v>
      </c>
      <c r="B19">
        <v>177</v>
      </c>
      <c r="C19">
        <v>0.4</v>
      </c>
      <c r="D19">
        <f>Foglio4[[#This Row],[Proteine]]*4</f>
        <v>1.6</v>
      </c>
      <c r="E19">
        <v>0.1</v>
      </c>
      <c r="F19">
        <f>Foglio4[[#This Row],[Lipidi]]*9</f>
        <v>0.9</v>
      </c>
      <c r="H19">
        <v>9.8000000000000007</v>
      </c>
      <c r="I19">
        <f>Foglio4[[#This Row],[Carbo]]*4</f>
        <v>39.200000000000003</v>
      </c>
      <c r="K19">
        <f>Foglio4[[#This Row],[Amido]]*4</f>
        <v>0</v>
      </c>
      <c r="L19">
        <v>9.8000000000000007</v>
      </c>
      <c r="M19">
        <f>Foglio4[[#This Row],[Zuccheri]]*4</f>
        <v>39.200000000000003</v>
      </c>
      <c r="N19">
        <v>1.5</v>
      </c>
      <c r="Q19" s="6">
        <f>Foglio4[[#This Row],[Kcal prote]]+Foglio4[[#This Row],[kcal Lipidi]]+Foglio4[[#This Row],[kcal Carbo]]+Foglio4[[#This Row],[Kcal amido]]+Foglio4[[#This Row],[kcal zuccheri]]</f>
        <v>80.900000000000006</v>
      </c>
      <c r="R19" s="6"/>
      <c r="S19" s="6"/>
      <c r="T19" s="6"/>
      <c r="U19" s="6"/>
      <c r="V19" s="6"/>
      <c r="W19" s="6"/>
    </row>
    <row r="20" spans="1:23" x14ac:dyDescent="0.25">
      <c r="A20" t="s">
        <v>67</v>
      </c>
      <c r="B20">
        <v>271</v>
      </c>
      <c r="C20">
        <v>0.4</v>
      </c>
      <c r="D20">
        <f>Foglio4[[#This Row],[Proteine]]*4</f>
        <v>1.6</v>
      </c>
      <c r="E20">
        <v>0.5</v>
      </c>
      <c r="F20">
        <f>Foglio4[[#This Row],[Lipidi]]*9</f>
        <v>4.5</v>
      </c>
      <c r="H20">
        <v>16.100000000000001</v>
      </c>
      <c r="I20">
        <f>Foglio4[[#This Row],[Carbo]]*4</f>
        <v>64.400000000000006</v>
      </c>
      <c r="K20">
        <f>Foglio4[[#This Row],[Amido]]*4</f>
        <v>0</v>
      </c>
      <c r="L20">
        <v>16.100000000000001</v>
      </c>
      <c r="M20">
        <f>Foglio4[[#This Row],[Zuccheri]]*4</f>
        <v>64.400000000000006</v>
      </c>
      <c r="N20">
        <v>0.9</v>
      </c>
      <c r="Q20" s="6">
        <f>Foglio4[[#This Row],[Kcal prote]]+Foglio4[[#This Row],[kcal Lipidi]]+Foglio4[[#This Row],[kcal Carbo]]+Foglio4[[#This Row],[Kcal amido]]+Foglio4[[#This Row],[kcal zuccheri]]</f>
        <v>134.9</v>
      </c>
      <c r="R20" s="6"/>
      <c r="S20" s="6"/>
      <c r="T20" s="6"/>
      <c r="U20" s="6"/>
      <c r="V20" s="6"/>
      <c r="W20" s="6"/>
    </row>
    <row r="21" spans="1:23" x14ac:dyDescent="0.25">
      <c r="A21" t="s">
        <v>68</v>
      </c>
      <c r="B21">
        <v>1196</v>
      </c>
      <c r="C21">
        <v>5</v>
      </c>
      <c r="D21">
        <f>Foglio4[[#This Row],[Proteine]]*4</f>
        <v>20</v>
      </c>
      <c r="E21">
        <v>8</v>
      </c>
      <c r="F21">
        <f>Foglio4[[#This Row],[Lipidi]]*9</f>
        <v>72</v>
      </c>
      <c r="H21">
        <v>66.5</v>
      </c>
      <c r="I21">
        <f>Foglio4[[#This Row],[Carbo]]*4</f>
        <v>266</v>
      </c>
      <c r="K21">
        <f>Foglio4[[#This Row],[Amido]]*4</f>
        <v>0</v>
      </c>
      <c r="L21">
        <v>66.5</v>
      </c>
      <c r="M21">
        <f>Foglio4[[#This Row],[Zuccheri]]*4</f>
        <v>266</v>
      </c>
      <c r="N21">
        <v>6</v>
      </c>
      <c r="Q21" s="6">
        <f>Foglio4[[#This Row],[Kcal prote]]+Foglio4[[#This Row],[kcal Lipidi]]+Foglio4[[#This Row],[kcal Carbo]]+Foglio4[[#This Row],[Kcal amido]]+Foglio4[[#This Row],[kcal zuccheri]]</f>
        <v>624</v>
      </c>
      <c r="R21" s="6"/>
      <c r="S21" s="6"/>
      <c r="T21" s="6"/>
      <c r="U21" s="6"/>
      <c r="V21" s="6"/>
      <c r="W21" s="6"/>
    </row>
    <row r="22" spans="1:23" x14ac:dyDescent="0.25">
      <c r="A22" t="s">
        <v>69</v>
      </c>
      <c r="B22">
        <v>720</v>
      </c>
      <c r="C22">
        <v>18.2</v>
      </c>
      <c r="D22">
        <f>Foglio4[[#This Row],[Proteine]]*4</f>
        <v>72.8</v>
      </c>
      <c r="E22">
        <v>6.4</v>
      </c>
      <c r="F22">
        <f>Foglio4[[#This Row],[Lipidi]]*9</f>
        <v>57.6</v>
      </c>
      <c r="G22">
        <v>63</v>
      </c>
      <c r="H22">
        <v>7.1</v>
      </c>
      <c r="I22">
        <f>Foglio4[[#This Row],[Carbo]]*4</f>
        <v>28.4</v>
      </c>
      <c r="J22">
        <v>4.5999999999999996</v>
      </c>
      <c r="K22">
        <f>Foglio4[[#This Row],[Amido]]*4</f>
        <v>18.399999999999999</v>
      </c>
      <c r="L22">
        <v>2.1</v>
      </c>
      <c r="M22">
        <f>Foglio4[[#This Row],[Zuccheri]]*4</f>
        <v>8.4</v>
      </c>
      <c r="N22">
        <v>0.3</v>
      </c>
      <c r="Q22" s="6">
        <f>Foglio4[[#This Row],[Kcal prote]]+Foglio4[[#This Row],[kcal Lipidi]]+Foglio4[[#This Row],[kcal Carbo]]+Foglio4[[#This Row],[Kcal amido]]+Foglio4[[#This Row],[kcal zuccheri]]</f>
        <v>185.60000000000002</v>
      </c>
      <c r="R22" s="6"/>
      <c r="S22" s="6"/>
      <c r="T22" s="6"/>
      <c r="U22" s="6"/>
      <c r="V22" s="6"/>
      <c r="W22" s="6"/>
    </row>
    <row r="23" spans="1:23" x14ac:dyDescent="0.25">
      <c r="A23" t="s">
        <v>70</v>
      </c>
      <c r="B23">
        <v>501</v>
      </c>
      <c r="C23">
        <v>14.2</v>
      </c>
      <c r="D23">
        <f>Foglio4[[#This Row],[Proteine]]*4</f>
        <v>56.8</v>
      </c>
      <c r="E23">
        <v>0</v>
      </c>
      <c r="F23">
        <f>Foglio4[[#This Row],[Lipidi]]*9</f>
        <v>0</v>
      </c>
      <c r="G23">
        <v>51</v>
      </c>
      <c r="H23">
        <v>1.4</v>
      </c>
      <c r="I23">
        <f>Foglio4[[#This Row],[Carbo]]*4</f>
        <v>5.6</v>
      </c>
      <c r="K23">
        <f>Foglio4[[#This Row],[Amido]]*4</f>
        <v>0</v>
      </c>
      <c r="L23">
        <v>1.4</v>
      </c>
      <c r="M23">
        <f>Foglio4[[#This Row],[Zuccheri]]*4</f>
        <v>5.6</v>
      </c>
      <c r="N23">
        <v>0.1</v>
      </c>
      <c r="Q23" s="6">
        <f>Foglio4[[#This Row],[Kcal prote]]+Foglio4[[#This Row],[kcal Lipidi]]+Foglio4[[#This Row],[kcal Carbo]]+Foglio4[[#This Row],[Kcal amido]]+Foglio4[[#This Row],[kcal zuccheri]]</f>
        <v>68</v>
      </c>
      <c r="R23" s="6"/>
      <c r="S23" s="6"/>
      <c r="T23" s="6"/>
      <c r="U23" s="6"/>
      <c r="V23" s="6"/>
      <c r="W23" s="6"/>
    </row>
    <row r="24" spans="1:23" x14ac:dyDescent="0.25">
      <c r="A24" t="s">
        <v>71</v>
      </c>
      <c r="B24">
        <v>183</v>
      </c>
      <c r="C24">
        <v>0.8</v>
      </c>
      <c r="D24">
        <f>Foglio4[[#This Row],[Proteine]]*4</f>
        <v>3.2</v>
      </c>
      <c r="E24">
        <v>46</v>
      </c>
      <c r="F24">
        <f>Foglio4[[#This Row],[Lipidi]]*9</f>
        <v>414</v>
      </c>
      <c r="H24">
        <v>10.199999999999999</v>
      </c>
      <c r="I24">
        <f>Foglio4[[#This Row],[Carbo]]*4</f>
        <v>40.799999999999997</v>
      </c>
      <c r="K24">
        <f>Foglio4[[#This Row],[Amido]]*4</f>
        <v>0</v>
      </c>
      <c r="L24">
        <v>10.199999999999999</v>
      </c>
      <c r="M24">
        <f>Foglio4[[#This Row],[Zuccheri]]*4</f>
        <v>40.799999999999997</v>
      </c>
      <c r="N24">
        <v>1.1000000000000001</v>
      </c>
      <c r="Q24" s="6">
        <f>Foglio4[[#This Row],[Kcal prote]]+Foglio4[[#This Row],[kcal Lipidi]]+Foglio4[[#This Row],[kcal Carbo]]+Foglio4[[#This Row],[Kcal amido]]+Foglio4[[#This Row],[kcal zuccheri]]</f>
        <v>498.8</v>
      </c>
      <c r="R24" s="6"/>
      <c r="S24" s="6"/>
      <c r="T24" s="6"/>
      <c r="U24" s="6"/>
      <c r="V24" s="6"/>
      <c r="W24" s="6"/>
    </row>
    <row r="25" spans="1:23" x14ac:dyDescent="0.25">
      <c r="A25" t="s">
        <v>72</v>
      </c>
      <c r="B25">
        <v>2526</v>
      </c>
      <c r="C25">
        <v>15</v>
      </c>
      <c r="D25">
        <f>Foglio4[[#This Row],[Proteine]]*4</f>
        <v>60</v>
      </c>
      <c r="E25">
        <v>8.1999999999999993</v>
      </c>
      <c r="F25">
        <f>Foglio4[[#This Row],[Lipidi]]*9</f>
        <v>73.8</v>
      </c>
      <c r="H25">
        <v>33</v>
      </c>
      <c r="I25">
        <f>Foglio4[[#This Row],[Carbo]]*4</f>
        <v>132</v>
      </c>
      <c r="J25">
        <v>24.9</v>
      </c>
      <c r="K25">
        <f>Foglio4[[#This Row],[Amido]]*4</f>
        <v>99.6</v>
      </c>
      <c r="L25">
        <v>5.6</v>
      </c>
      <c r="M25">
        <f>Foglio4[[#This Row],[Zuccheri]]*4</f>
        <v>22.4</v>
      </c>
      <c r="N25">
        <v>3</v>
      </c>
      <c r="Q25" s="6">
        <f>Foglio4[[#This Row],[Kcal prote]]+Foglio4[[#This Row],[kcal Lipidi]]+Foglio4[[#This Row],[kcal Carbo]]+Foglio4[[#This Row],[Kcal amido]]+Foglio4[[#This Row],[kcal zuccheri]]</f>
        <v>387.79999999999995</v>
      </c>
      <c r="R25" s="6"/>
      <c r="S25" s="6"/>
      <c r="T25" s="6"/>
      <c r="U25" s="6"/>
      <c r="V25" s="6"/>
      <c r="W25" s="6"/>
    </row>
    <row r="26" spans="1:23" x14ac:dyDescent="0.25">
      <c r="A26" t="s">
        <v>73</v>
      </c>
      <c r="B26">
        <v>174</v>
      </c>
      <c r="C26">
        <v>0.5</v>
      </c>
      <c r="D26">
        <f>Foglio4[[#This Row],[Proteine]]*4</f>
        <v>2</v>
      </c>
      <c r="F26">
        <f>Foglio4[[#This Row],[Lipidi]]*9</f>
        <v>0</v>
      </c>
      <c r="H26">
        <v>10</v>
      </c>
      <c r="I26">
        <f>Foglio4[[#This Row],[Carbo]]*4</f>
        <v>40</v>
      </c>
      <c r="K26">
        <f>Foglio4[[#This Row],[Amido]]*4</f>
        <v>0</v>
      </c>
      <c r="L26">
        <v>10</v>
      </c>
      <c r="M26">
        <f>Foglio4[[#This Row],[Zuccheri]]*4</f>
        <v>40</v>
      </c>
      <c r="N26">
        <v>1</v>
      </c>
      <c r="Q26" s="6">
        <f>Foglio4[[#This Row],[Kcal prote]]+Foglio4[[#This Row],[kcal Lipidi]]+Foglio4[[#This Row],[kcal Carbo]]+Foglio4[[#This Row],[Kcal amido]]+Foglio4[[#This Row],[kcal zuccheri]]</f>
        <v>82</v>
      </c>
      <c r="R26" s="6"/>
      <c r="S26" s="6"/>
      <c r="T26" s="6"/>
      <c r="U26" s="6"/>
      <c r="V26" s="6"/>
      <c r="W26" s="6"/>
    </row>
    <row r="27" spans="1:23" x14ac:dyDescent="0.25">
      <c r="A27" t="s">
        <v>74</v>
      </c>
      <c r="B27">
        <v>275</v>
      </c>
      <c r="C27">
        <v>0.5</v>
      </c>
      <c r="D27">
        <f>Foglio4[[#This Row],[Proteine]]*4</f>
        <v>2</v>
      </c>
      <c r="F27">
        <f>Foglio4[[#This Row],[Lipidi]]*9</f>
        <v>0</v>
      </c>
      <c r="H27">
        <v>16.600000000000001</v>
      </c>
      <c r="I27">
        <f>Foglio4[[#This Row],[Carbo]]*4</f>
        <v>66.400000000000006</v>
      </c>
      <c r="K27">
        <f>Foglio4[[#This Row],[Amido]]*4</f>
        <v>0</v>
      </c>
      <c r="L27">
        <v>16.600000000000001</v>
      </c>
      <c r="M27">
        <f>Foglio4[[#This Row],[Zuccheri]]*4</f>
        <v>66.400000000000006</v>
      </c>
      <c r="N27">
        <v>0.7</v>
      </c>
      <c r="Q27" s="7">
        <f>Foglio4[[#This Row],[Kcal prote]]+Foglio4[[#This Row],[kcal Lipidi]]+Foglio4[[#This Row],[kcal Carbo]]+Foglio4[[#This Row],[Kcal amido]]+Foglio4[[#This Row],[kcal zuccheri]]</f>
        <v>134.80000000000001</v>
      </c>
      <c r="R27" s="8"/>
      <c r="S27" s="8"/>
      <c r="T27" s="8"/>
      <c r="U27" s="8"/>
      <c r="V27" s="8"/>
    </row>
    <row r="28" spans="1:23" x14ac:dyDescent="0.25">
      <c r="A28" t="s">
        <v>985</v>
      </c>
      <c r="B28">
        <v>667</v>
      </c>
      <c r="C28">
        <v>21.4</v>
      </c>
      <c r="D28">
        <f>Foglio4[[#This Row],[Proteine]]*4</f>
        <v>85.6</v>
      </c>
      <c r="E28">
        <v>18.899999999999999</v>
      </c>
      <c r="F28">
        <f>Foglio4[[#This Row],[Lipidi]]*9</f>
        <v>170.1</v>
      </c>
      <c r="G28">
        <v>38</v>
      </c>
      <c r="I28">
        <f>Foglio4[[#This Row],[Carbo]]*4</f>
        <v>0</v>
      </c>
      <c r="K28">
        <f>Foglio4[[#This Row],[Amido]]*4</f>
        <v>0</v>
      </c>
      <c r="M28">
        <f>Foglio4[[#This Row],[Zuccheri]]*4</f>
        <v>0</v>
      </c>
      <c r="Q28" s="7">
        <f>Foglio4[[#This Row],[Kcal prote]]+Foglio4[[#This Row],[kcal Lipidi]]+Foglio4[[#This Row],[kcal Carbo]]+Foglio4[[#This Row],[Kcal amido]]+Foglio4[[#This Row],[kcal zuccheri]]</f>
        <v>255.7</v>
      </c>
      <c r="R28" s="8"/>
      <c r="S28" s="8"/>
      <c r="T28" s="8"/>
      <c r="U28" s="8"/>
      <c r="V28" s="8"/>
    </row>
    <row r="29" spans="1:23" x14ac:dyDescent="0.25">
      <c r="A29" t="s">
        <v>75</v>
      </c>
      <c r="B29">
        <v>991</v>
      </c>
      <c r="C29">
        <v>16.2</v>
      </c>
      <c r="D29">
        <f>Foglio4[[#This Row],[Proteine]]*4</f>
        <v>64.8</v>
      </c>
      <c r="E29">
        <v>23.7</v>
      </c>
      <c r="F29">
        <f>Foglio4[[#This Row],[Lipidi]]*9</f>
        <v>213.29999999999998</v>
      </c>
      <c r="G29">
        <v>87</v>
      </c>
      <c r="H29">
        <v>0.5</v>
      </c>
      <c r="I29">
        <f>Foglio4[[#This Row],[Carbo]]*4</f>
        <v>2</v>
      </c>
      <c r="K29">
        <f>Foglio4[[#This Row],[Amido]]*4</f>
        <v>0</v>
      </c>
      <c r="L29">
        <v>0.5</v>
      </c>
      <c r="M29">
        <f>Foglio4[[#This Row],[Zuccheri]]*4</f>
        <v>2</v>
      </c>
      <c r="Q29" s="7">
        <f>Foglio4[[#This Row],[Kcal prote]]+Foglio4[[#This Row],[kcal Lipidi]]+Foglio4[[#This Row],[kcal Carbo]]+Foglio4[[#This Row],[Kcal amido]]+Foglio4[[#This Row],[kcal zuccheri]]</f>
        <v>282.09999999999997</v>
      </c>
      <c r="R29" s="8"/>
      <c r="S29" s="8"/>
      <c r="T29" s="8"/>
      <c r="U29" s="8"/>
      <c r="V29" s="8"/>
    </row>
    <row r="30" spans="1:23" x14ac:dyDescent="0.25">
      <c r="A30" t="s">
        <v>76</v>
      </c>
      <c r="B30">
        <v>1092</v>
      </c>
      <c r="C30">
        <v>11.8</v>
      </c>
      <c r="D30">
        <f>Foglio4[[#This Row],[Proteine]]*4</f>
        <v>47.2</v>
      </c>
      <c r="E30">
        <v>19.600000000000001</v>
      </c>
      <c r="F30">
        <f>Foglio4[[#This Row],[Lipidi]]*9</f>
        <v>176.4</v>
      </c>
      <c r="G30">
        <v>92</v>
      </c>
      <c r="H30">
        <v>0.1</v>
      </c>
      <c r="I30">
        <f>Foglio4[[#This Row],[Carbo]]*4</f>
        <v>0.4</v>
      </c>
      <c r="K30">
        <f>Foglio4[[#This Row],[Amido]]*4</f>
        <v>0</v>
      </c>
      <c r="L30">
        <v>0.1</v>
      </c>
      <c r="M30">
        <f>Foglio4[[#This Row],[Zuccheri]]*4</f>
        <v>0.4</v>
      </c>
      <c r="Q30" s="7">
        <f>Foglio4[[#This Row],[Kcal prote]]+Foglio4[[#This Row],[kcal Lipidi]]+Foglio4[[#This Row],[kcal Carbo]]+Foglio4[[#This Row],[Kcal amido]]+Foglio4[[#This Row],[kcal zuccheri]]</f>
        <v>224.40000000000003</v>
      </c>
      <c r="R30" s="8"/>
      <c r="S30" s="8"/>
      <c r="T30" s="8"/>
      <c r="U30" s="8"/>
      <c r="V30" s="8"/>
    </row>
    <row r="31" spans="1:23" x14ac:dyDescent="0.25">
      <c r="A31" t="s">
        <v>77</v>
      </c>
      <c r="B31">
        <v>993</v>
      </c>
      <c r="C31">
        <v>14.6</v>
      </c>
      <c r="D31">
        <f>Foglio4[[#This Row],[Proteine]]*4</f>
        <v>58.4</v>
      </c>
      <c r="E31">
        <v>17.8</v>
      </c>
      <c r="F31">
        <f>Foglio4[[#This Row],[Lipidi]]*9</f>
        <v>160.20000000000002</v>
      </c>
      <c r="G31">
        <v>88</v>
      </c>
      <c r="H31">
        <v>0.7</v>
      </c>
      <c r="I31">
        <f>Foglio4[[#This Row],[Carbo]]*4</f>
        <v>2.8</v>
      </c>
      <c r="K31">
        <f>Foglio4[[#This Row],[Amido]]*4</f>
        <v>0</v>
      </c>
      <c r="L31">
        <v>0.7</v>
      </c>
      <c r="M31">
        <f>Foglio4[[#This Row],[Zuccheri]]*4</f>
        <v>2.8</v>
      </c>
      <c r="Q31" s="7">
        <f>Foglio4[[#This Row],[Kcal prote]]+Foglio4[[#This Row],[kcal Lipidi]]+Foglio4[[#This Row],[kcal Carbo]]+Foglio4[[#This Row],[Kcal amido]]+Foglio4[[#This Row],[kcal zuccheri]]</f>
        <v>224.20000000000005</v>
      </c>
      <c r="R31" s="8"/>
      <c r="S31" s="8"/>
      <c r="T31" s="8"/>
      <c r="U31" s="8"/>
      <c r="V31" s="8"/>
    </row>
    <row r="32" spans="1:23" x14ac:dyDescent="0.25">
      <c r="A32" t="s">
        <v>78</v>
      </c>
      <c r="B32">
        <v>966</v>
      </c>
      <c r="C32">
        <v>17.5</v>
      </c>
      <c r="D32">
        <f>Foglio4[[#This Row],[Proteine]]*4</f>
        <v>70</v>
      </c>
      <c r="E32">
        <v>21.9</v>
      </c>
      <c r="F32">
        <f>Foglio4[[#This Row],[Lipidi]]*9</f>
        <v>197.1</v>
      </c>
      <c r="H32">
        <v>0.2</v>
      </c>
      <c r="I32">
        <f>Foglio4[[#This Row],[Carbo]]*4</f>
        <v>0.8</v>
      </c>
      <c r="K32">
        <f>Foglio4[[#This Row],[Amido]]*4</f>
        <v>0</v>
      </c>
      <c r="L32">
        <v>0.2</v>
      </c>
      <c r="M32">
        <f>Foglio4[[#This Row],[Zuccheri]]*4</f>
        <v>0.8</v>
      </c>
      <c r="Q32" s="7">
        <f>Foglio4[[#This Row],[Kcal prote]]+Foglio4[[#This Row],[kcal Lipidi]]+Foglio4[[#This Row],[kcal Carbo]]+Foglio4[[#This Row],[Kcal amido]]+Foglio4[[#This Row],[kcal zuccheri]]</f>
        <v>268.70000000000005</v>
      </c>
      <c r="R32" s="8"/>
      <c r="S32" s="8"/>
      <c r="T32" s="8"/>
      <c r="U32" s="8"/>
      <c r="V32" s="8"/>
    </row>
    <row r="33" spans="1:23" x14ac:dyDescent="0.25">
      <c r="A33" t="s">
        <v>79</v>
      </c>
      <c r="B33">
        <v>1082</v>
      </c>
      <c r="C33">
        <v>14.8</v>
      </c>
      <c r="D33">
        <f>Foglio4[[#This Row],[Proteine]]*4</f>
        <v>59.2</v>
      </c>
      <c r="E33">
        <v>28.6</v>
      </c>
      <c r="F33">
        <f>Foglio4[[#This Row],[Lipidi]]*9</f>
        <v>257.40000000000003</v>
      </c>
      <c r="H33">
        <v>0.6</v>
      </c>
      <c r="I33">
        <f>Foglio4[[#This Row],[Carbo]]*4</f>
        <v>2.4</v>
      </c>
      <c r="K33">
        <f>Foglio4[[#This Row],[Amido]]*4</f>
        <v>0</v>
      </c>
      <c r="L33">
        <v>0.6</v>
      </c>
      <c r="M33">
        <f>Foglio4[[#This Row],[Zuccheri]]*4</f>
        <v>2.4</v>
      </c>
      <c r="Q33" s="9">
        <f>Foglio4[[#This Row],[Kcal prote]]+Foglio4[[#This Row],[kcal Lipidi]]+Foglio4[[#This Row],[kcal Carbo]]+Foglio4[[#This Row],[Kcal amido]]+Foglio4[[#This Row],[kcal zuccheri]]</f>
        <v>321.39999999999998</v>
      </c>
      <c r="R33" s="8"/>
      <c r="S33" s="8"/>
      <c r="T33" s="8"/>
      <c r="U33" s="8"/>
      <c r="V33" s="8"/>
    </row>
    <row r="34" spans="1:23" x14ac:dyDescent="0.25">
      <c r="A34" t="s">
        <v>80</v>
      </c>
      <c r="B34">
        <v>1271</v>
      </c>
      <c r="C34">
        <v>11.5</v>
      </c>
      <c r="D34">
        <f>Foglio4[[#This Row],[Proteine]]*4</f>
        <v>46</v>
      </c>
      <c r="E34">
        <v>40.9</v>
      </c>
      <c r="F34">
        <f>Foglio4[[#This Row],[Lipidi]]*9</f>
        <v>368.09999999999997</v>
      </c>
      <c r="G34">
        <v>250</v>
      </c>
      <c r="H34">
        <v>0.1</v>
      </c>
      <c r="I34">
        <f>Foglio4[[#This Row],[Carbo]]*4</f>
        <v>0.4</v>
      </c>
      <c r="K34">
        <f>Foglio4[[#This Row],[Amido]]*4</f>
        <v>0</v>
      </c>
      <c r="L34">
        <v>0.1</v>
      </c>
      <c r="M34">
        <f>Foglio4[[#This Row],[Zuccheri]]*4</f>
        <v>0.4</v>
      </c>
      <c r="Q34" s="7">
        <f>Foglio4[[#This Row],[Kcal prote]]+Foglio4[[#This Row],[kcal Lipidi]]+Foglio4[[#This Row],[kcal Carbo]]+Foglio4[[#This Row],[Kcal amido]]+Foglio4[[#This Row],[kcal zuccheri]]</f>
        <v>414.89999999999992</v>
      </c>
      <c r="R34" s="8"/>
      <c r="S34" s="8"/>
      <c r="T34" s="8"/>
      <c r="U34" s="8"/>
      <c r="V34" s="8"/>
    </row>
    <row r="35" spans="1:23" x14ac:dyDescent="0.25">
      <c r="A35" t="s">
        <v>81</v>
      </c>
      <c r="B35">
        <v>1818</v>
      </c>
      <c r="C35">
        <v>16.399999999999999</v>
      </c>
      <c r="D35">
        <f>Foglio4[[#This Row],[Proteine]]*4</f>
        <v>65.599999999999994</v>
      </c>
      <c r="E35">
        <v>0.2</v>
      </c>
      <c r="F35">
        <f>Foglio4[[#This Row],[Lipidi]]*9</f>
        <v>1.8</v>
      </c>
      <c r="G35">
        <v>357</v>
      </c>
      <c r="H35">
        <v>0.2</v>
      </c>
      <c r="I35">
        <f>Foglio4[[#This Row],[Carbo]]*4</f>
        <v>0.8</v>
      </c>
      <c r="K35">
        <f>Foglio4[[#This Row],[Amido]]*4</f>
        <v>0</v>
      </c>
      <c r="L35">
        <v>0.2</v>
      </c>
      <c r="M35">
        <f>Foglio4[[#This Row],[Zuccheri]]*4</f>
        <v>0.8</v>
      </c>
      <c r="Q35" s="9">
        <f>Foglio4[[#This Row],[Kcal prote]]+Foglio4[[#This Row],[kcal Lipidi]]+Foglio4[[#This Row],[kcal Carbo]]+Foglio4[[#This Row],[Kcal amido]]+Foglio4[[#This Row],[kcal zuccheri]]</f>
        <v>68.999999999999986</v>
      </c>
      <c r="R35" s="8"/>
      <c r="S35" s="8"/>
      <c r="T35" s="8"/>
      <c r="U35" s="8"/>
      <c r="V35" s="8"/>
    </row>
    <row r="36" spans="1:23" x14ac:dyDescent="0.25">
      <c r="A36" t="s">
        <v>82</v>
      </c>
      <c r="B36">
        <v>304</v>
      </c>
      <c r="C36">
        <v>1.8</v>
      </c>
      <c r="D36">
        <f>Foglio4[[#This Row],[Proteine]]*4</f>
        <v>7.2</v>
      </c>
      <c r="E36">
        <v>50</v>
      </c>
      <c r="F36">
        <f>Foglio4[[#This Row],[Lipidi]]*9</f>
        <v>450</v>
      </c>
      <c r="H36">
        <v>15.8</v>
      </c>
      <c r="I36">
        <f>Foglio4[[#This Row],[Carbo]]*4</f>
        <v>63.2</v>
      </c>
      <c r="K36">
        <f>Foglio4[[#This Row],[Amido]]*4</f>
        <v>0</v>
      </c>
      <c r="M36">
        <f>Foglio4[[#This Row],[Zuccheri]]*4</f>
        <v>0</v>
      </c>
      <c r="N36">
        <v>2.2000000000000002</v>
      </c>
      <c r="Q36" s="7">
        <f>Foglio4[[#This Row],[Kcal prote]]+Foglio4[[#This Row],[kcal Lipidi]]+Foglio4[[#This Row],[kcal Carbo]]+Foglio4[[#This Row],[Kcal amido]]+Foglio4[[#This Row],[kcal zuccheri]]</f>
        <v>520.4</v>
      </c>
      <c r="R36" s="8"/>
      <c r="S36" s="8"/>
      <c r="T36" s="8"/>
      <c r="U36" s="8"/>
      <c r="V36" s="8"/>
    </row>
    <row r="37" spans="1:23" x14ac:dyDescent="0.25">
      <c r="A37" t="s">
        <v>83</v>
      </c>
      <c r="B37">
        <v>777</v>
      </c>
      <c r="C37">
        <v>0</v>
      </c>
      <c r="D37">
        <f>Foglio4[[#This Row],[Proteine]]*4</f>
        <v>0</v>
      </c>
      <c r="F37">
        <f>Foglio4[[#This Row],[Lipidi]]*9</f>
        <v>0</v>
      </c>
      <c r="H37">
        <v>17</v>
      </c>
      <c r="I37">
        <f>Foglio4[[#This Row],[Carbo]]*4</f>
        <v>68</v>
      </c>
      <c r="K37">
        <f>Foglio4[[#This Row],[Amido]]*4</f>
        <v>0</v>
      </c>
      <c r="L37">
        <v>17</v>
      </c>
      <c r="M37">
        <f>Foglio4[[#This Row],[Zuccheri]]*4</f>
        <v>68</v>
      </c>
      <c r="Q37" s="9">
        <f>Foglio4[[#This Row],[Kcal prote]]+Foglio4[[#This Row],[kcal Lipidi]]+Foglio4[[#This Row],[kcal Carbo]]+Foglio4[[#This Row],[Kcal amido]]+Foglio4[[#This Row],[kcal zuccheri]]</f>
        <v>136</v>
      </c>
    </row>
    <row r="38" spans="1:23" x14ac:dyDescent="0.25">
      <c r="A38" t="s">
        <v>84</v>
      </c>
      <c r="B38">
        <v>2593</v>
      </c>
      <c r="C38">
        <v>29</v>
      </c>
      <c r="D38">
        <f>Foglio4[[#This Row],[Proteine]]*4</f>
        <v>116</v>
      </c>
      <c r="E38">
        <v>1.9</v>
      </c>
      <c r="F38">
        <f>Foglio4[[#This Row],[Lipidi]]*9</f>
        <v>17.099999999999998</v>
      </c>
      <c r="H38">
        <v>8.5</v>
      </c>
      <c r="I38">
        <f>Foglio4[[#This Row],[Carbo]]*4</f>
        <v>34</v>
      </c>
      <c r="J38">
        <v>4.9000000000000004</v>
      </c>
      <c r="K38">
        <f>Foglio4[[#This Row],[Amido]]*4</f>
        <v>19.600000000000001</v>
      </c>
      <c r="L38">
        <v>3.1</v>
      </c>
      <c r="M38">
        <f>Foglio4[[#This Row],[Zuccheri]]*4</f>
        <v>12.4</v>
      </c>
      <c r="N38">
        <v>10.9</v>
      </c>
      <c r="Q38" s="7">
        <f>Foglio4[[#This Row],[Kcal prote]]+Foglio4[[#This Row],[kcal Lipidi]]+Foglio4[[#This Row],[kcal Carbo]]+Foglio4[[#This Row],[Kcal amido]]+Foglio4[[#This Row],[kcal zuccheri]]</f>
        <v>199.1</v>
      </c>
      <c r="R38" s="8"/>
      <c r="S38" s="8"/>
      <c r="T38" s="8"/>
      <c r="U38" s="8"/>
      <c r="V38" s="8"/>
    </row>
    <row r="39" spans="1:23" x14ac:dyDescent="0.25">
      <c r="A39" t="s">
        <v>85</v>
      </c>
      <c r="B39">
        <v>355</v>
      </c>
      <c r="C39">
        <v>16</v>
      </c>
      <c r="D39">
        <f>Foglio4[[#This Row],[Proteine]]*4</f>
        <v>64</v>
      </c>
      <c r="E39">
        <v>1.9</v>
      </c>
      <c r="F39">
        <f>Foglio4[[#This Row],[Lipidi]]*9</f>
        <v>17.099999999999998</v>
      </c>
      <c r="G39">
        <v>70</v>
      </c>
      <c r="H39">
        <v>1</v>
      </c>
      <c r="I39">
        <f>Foglio4[[#This Row],[Carbo]]*4</f>
        <v>4</v>
      </c>
      <c r="K39">
        <f>Foglio4[[#This Row],[Amido]]*4</f>
        <v>0</v>
      </c>
      <c r="L39">
        <v>1</v>
      </c>
      <c r="M39">
        <f>Foglio4[[#This Row],[Zuccheri]]*4</f>
        <v>4</v>
      </c>
      <c r="Q39" s="9">
        <f>Foglio4[[#This Row],[Kcal prote]]+Foglio4[[#This Row],[kcal Lipidi]]+Foglio4[[#This Row],[kcal Carbo]]+Foglio4[[#This Row],[Kcal amido]]+Foglio4[[#This Row],[kcal zuccheri]]</f>
        <v>89.1</v>
      </c>
      <c r="R39" s="8"/>
      <c r="S39" s="8"/>
      <c r="T39" s="8"/>
      <c r="U39" s="8"/>
      <c r="V39" s="8"/>
    </row>
    <row r="40" spans="1:23" x14ac:dyDescent="0.25">
      <c r="A40" t="s">
        <v>86</v>
      </c>
      <c r="B40">
        <v>358</v>
      </c>
      <c r="C40">
        <v>16.2</v>
      </c>
      <c r="D40">
        <f>Foglio4[[#This Row],[Proteine]]*4</f>
        <v>64.8</v>
      </c>
      <c r="E40">
        <v>0</v>
      </c>
      <c r="F40">
        <f>Foglio4[[#This Row],[Lipidi]]*9</f>
        <v>0</v>
      </c>
      <c r="G40">
        <v>85</v>
      </c>
      <c r="H40">
        <v>1</v>
      </c>
      <c r="I40">
        <f>Foglio4[[#This Row],[Carbo]]*4</f>
        <v>4</v>
      </c>
      <c r="K40">
        <f>Foglio4[[#This Row],[Amido]]*4</f>
        <v>0</v>
      </c>
      <c r="L40">
        <v>1</v>
      </c>
      <c r="M40">
        <f>Foglio4[[#This Row],[Zuccheri]]*4</f>
        <v>4</v>
      </c>
      <c r="Q40" s="9">
        <f>Foglio4[[#This Row],[Kcal prote]]+Foglio4[[#This Row],[kcal Lipidi]]+Foglio4[[#This Row],[kcal Carbo]]+Foglio4[[#This Row],[Kcal amido]]+Foglio4[[#This Row],[kcal zuccheri]]</f>
        <v>72.8</v>
      </c>
      <c r="R40" s="8"/>
      <c r="S40" s="8"/>
      <c r="T40" s="8"/>
      <c r="U40" s="8"/>
      <c r="V40" s="8"/>
    </row>
    <row r="41" spans="1:23" x14ac:dyDescent="0.25">
      <c r="A41" t="s">
        <v>87</v>
      </c>
      <c r="B41">
        <v>159</v>
      </c>
      <c r="C41">
        <v>0.5</v>
      </c>
      <c r="D41">
        <f>Foglio4[[#This Row],[Proteine]]*4</f>
        <v>2</v>
      </c>
      <c r="E41">
        <v>0.2</v>
      </c>
      <c r="F41">
        <f>Foglio4[[#This Row],[Lipidi]]*9</f>
        <v>1.8</v>
      </c>
      <c r="H41">
        <v>9.6</v>
      </c>
      <c r="I41">
        <f>Foglio4[[#This Row],[Carbo]]*4</f>
        <v>38.4</v>
      </c>
      <c r="K41">
        <f>Foglio4[[#This Row],[Amido]]*4</f>
        <v>0</v>
      </c>
      <c r="L41">
        <v>9.6</v>
      </c>
      <c r="M41">
        <f>Foglio4[[#This Row],[Zuccheri]]*4</f>
        <v>38.4</v>
      </c>
      <c r="Q41" s="9">
        <f>Foglio4[[#This Row],[Kcal prote]]+Foglio4[[#This Row],[kcal Lipidi]]+Foglio4[[#This Row],[kcal Carbo]]+Foglio4[[#This Row],[Kcal amido]]+Foglio4[[#This Row],[kcal zuccheri]]</f>
        <v>80.599999999999994</v>
      </c>
      <c r="R41" s="8"/>
      <c r="S41" s="8"/>
      <c r="T41" s="8"/>
      <c r="U41" s="8"/>
      <c r="V41" s="8"/>
    </row>
    <row r="42" spans="1:23" x14ac:dyDescent="0.25">
      <c r="A42" t="s">
        <v>88</v>
      </c>
      <c r="B42">
        <v>188</v>
      </c>
      <c r="C42">
        <v>0.7</v>
      </c>
      <c r="D42">
        <f>Foglio4[[#This Row],[Proteine]]*4</f>
        <v>2.8</v>
      </c>
      <c r="E42">
        <v>0.2</v>
      </c>
      <c r="F42">
        <f>Foglio4[[#This Row],[Lipidi]]*9</f>
        <v>1.8</v>
      </c>
      <c r="H42">
        <v>9.9</v>
      </c>
      <c r="I42">
        <f>Foglio4[[#This Row],[Carbo]]*4</f>
        <v>39.6</v>
      </c>
      <c r="K42">
        <f>Foglio4[[#This Row],[Amido]]*4</f>
        <v>0</v>
      </c>
      <c r="L42">
        <v>9.9</v>
      </c>
      <c r="M42">
        <f>Foglio4[[#This Row],[Zuccheri]]*4</f>
        <v>39.6</v>
      </c>
      <c r="N42">
        <v>1.6</v>
      </c>
      <c r="Q42" s="9">
        <f>Foglio4[[#This Row],[Kcal prote]]+Foglio4[[#This Row],[kcal Lipidi]]+Foglio4[[#This Row],[kcal Carbo]]+Foglio4[[#This Row],[Kcal amido]]+Foglio4[[#This Row],[kcal zuccheri]]</f>
        <v>83.800000000000011</v>
      </c>
      <c r="R42" s="8"/>
      <c r="S42" s="8"/>
      <c r="T42" s="8"/>
      <c r="U42" s="8"/>
      <c r="V42" s="8"/>
    </row>
    <row r="43" spans="1:23" x14ac:dyDescent="0.25">
      <c r="A43" t="s">
        <v>89</v>
      </c>
      <c r="B43">
        <v>174</v>
      </c>
      <c r="C43">
        <v>0.7</v>
      </c>
      <c r="D43">
        <f>Foglio4[[#This Row],[Proteine]]*4</f>
        <v>2.8</v>
      </c>
      <c r="E43">
        <v>0</v>
      </c>
      <c r="F43">
        <f>Foglio4[[#This Row],[Lipidi]]*9</f>
        <v>0</v>
      </c>
      <c r="H43">
        <v>9</v>
      </c>
      <c r="I43">
        <f>Foglio4[[#This Row],[Carbo]]*4</f>
        <v>36</v>
      </c>
      <c r="K43">
        <f>Foglio4[[#This Row],[Amido]]*4</f>
        <v>0</v>
      </c>
      <c r="L43">
        <v>9</v>
      </c>
      <c r="M43">
        <f>Foglio4[[#This Row],[Zuccheri]]*4</f>
        <v>36</v>
      </c>
      <c r="N43">
        <v>1.6</v>
      </c>
      <c r="Q43" s="9">
        <f>Foglio4[[#This Row],[Kcal prote]]+Foglio4[[#This Row],[kcal Lipidi]]+Foglio4[[#This Row],[kcal Carbo]]+Foglio4[[#This Row],[Kcal amido]]+Foglio4[[#This Row],[kcal zuccheri]]</f>
        <v>74.8</v>
      </c>
      <c r="R43" s="8"/>
      <c r="S43" s="8"/>
      <c r="T43" s="8"/>
      <c r="U43" s="8"/>
      <c r="V43" s="8"/>
    </row>
    <row r="44" spans="1:23" x14ac:dyDescent="0.25">
      <c r="A44" t="s">
        <v>90</v>
      </c>
      <c r="B44">
        <v>163</v>
      </c>
      <c r="C44">
        <v>0.5</v>
      </c>
      <c r="D44">
        <f>Foglio4[[#This Row],[Proteine]]*4</f>
        <v>2</v>
      </c>
      <c r="E44">
        <v>0.2</v>
      </c>
      <c r="F44">
        <f>Foglio4[[#This Row],[Lipidi]]*9</f>
        <v>1.8</v>
      </c>
      <c r="H44">
        <v>9.8000000000000007</v>
      </c>
      <c r="I44">
        <f>Foglio4[[#This Row],[Carbo]]*4</f>
        <v>39.200000000000003</v>
      </c>
      <c r="K44">
        <f>Foglio4[[#This Row],[Amido]]*4</f>
        <v>0</v>
      </c>
      <c r="L44">
        <v>9.8000000000000007</v>
      </c>
      <c r="M44">
        <f>Foglio4[[#This Row],[Zuccheri]]*4</f>
        <v>39.200000000000003</v>
      </c>
      <c r="Q44" s="9">
        <f>Foglio4[[#This Row],[Kcal prote]]+Foglio4[[#This Row],[kcal Lipidi]]+Foglio4[[#This Row],[kcal Carbo]]+Foglio4[[#This Row],[Kcal amido]]+Foglio4[[#This Row],[kcal zuccheri]]</f>
        <v>82.2</v>
      </c>
      <c r="R44" s="8"/>
      <c r="S44" s="8"/>
      <c r="T44" s="8"/>
      <c r="U44" s="8"/>
      <c r="V44" s="8"/>
    </row>
    <row r="45" spans="1:23" ht="21" x14ac:dyDescent="0.35">
      <c r="A45" t="s">
        <v>91</v>
      </c>
      <c r="B45">
        <v>188</v>
      </c>
      <c r="C45">
        <v>0.7</v>
      </c>
      <c r="D45">
        <f>Foglio4[[#This Row],[Proteine]]*4</f>
        <v>2.8</v>
      </c>
      <c r="E45">
        <v>0.1</v>
      </c>
      <c r="F45">
        <f>Foglio4[[#This Row],[Lipidi]]*9</f>
        <v>0.9</v>
      </c>
      <c r="H45">
        <v>9.9</v>
      </c>
      <c r="I45">
        <f>Foglio4[[#This Row],[Carbo]]*4</f>
        <v>39.6</v>
      </c>
      <c r="K45">
        <f>Foglio4[[#This Row],[Amido]]*4</f>
        <v>0</v>
      </c>
      <c r="L45">
        <v>9.9</v>
      </c>
      <c r="M45">
        <f>Foglio4[[#This Row],[Zuccheri]]*4</f>
        <v>39.6</v>
      </c>
      <c r="N45">
        <v>1.6</v>
      </c>
      <c r="Q45" s="7">
        <f>Foglio4[[#This Row],[Kcal prote]]+Foglio4[[#This Row],[kcal Lipidi]]+Foglio4[[#This Row],[kcal Carbo]]+Foglio4[[#This Row],[Kcal amido]]+Foglio4[[#This Row],[kcal zuccheri]]</f>
        <v>82.9</v>
      </c>
      <c r="R45" s="10"/>
      <c r="S45" s="10"/>
      <c r="T45" s="10"/>
      <c r="U45" s="10"/>
      <c r="V45" s="10"/>
      <c r="W45" s="10"/>
    </row>
    <row r="46" spans="1:23" ht="21" x14ac:dyDescent="0.35">
      <c r="A46" t="s">
        <v>92</v>
      </c>
      <c r="B46">
        <v>195</v>
      </c>
      <c r="C46">
        <v>0.7</v>
      </c>
      <c r="D46">
        <f>Foglio4[[#This Row],[Proteine]]*4</f>
        <v>2.8</v>
      </c>
      <c r="E46">
        <v>0</v>
      </c>
      <c r="F46">
        <f>Foglio4[[#This Row],[Lipidi]]*9</f>
        <v>0</v>
      </c>
      <c r="H46">
        <v>10.6</v>
      </c>
      <c r="I46">
        <f>Foglio4[[#This Row],[Carbo]]*4</f>
        <v>42.4</v>
      </c>
      <c r="K46">
        <f>Foglio4[[#This Row],[Amido]]*4</f>
        <v>0</v>
      </c>
      <c r="L46">
        <v>10.6</v>
      </c>
      <c r="M46">
        <f>Foglio4[[#This Row],[Zuccheri]]*4</f>
        <v>42.4</v>
      </c>
      <c r="N46">
        <v>1.6</v>
      </c>
      <c r="Q46" s="7">
        <f>Foglio4[[#This Row],[Kcal prote]]+Foglio4[[#This Row],[kcal Lipidi]]+Foglio4[[#This Row],[kcal Carbo]]+Foglio4[[#This Row],[Kcal amido]]+Foglio4[[#This Row],[kcal zuccheri]]</f>
        <v>87.6</v>
      </c>
      <c r="R46" s="10"/>
      <c r="S46" s="10"/>
      <c r="T46" s="10"/>
      <c r="U46" s="10"/>
      <c r="V46" s="10"/>
      <c r="W46" s="10"/>
    </row>
    <row r="47" spans="1:23" ht="21" x14ac:dyDescent="0.35">
      <c r="A47" t="s">
        <v>93</v>
      </c>
      <c r="B47">
        <v>137</v>
      </c>
      <c r="C47">
        <v>0.5</v>
      </c>
      <c r="D47">
        <f>Foglio4[[#This Row],[Proteine]]*4</f>
        <v>2</v>
      </c>
      <c r="E47">
        <v>0.2</v>
      </c>
      <c r="F47">
        <f>Foglio4[[#This Row],[Lipidi]]*9</f>
        <v>1.8</v>
      </c>
      <c r="H47">
        <v>8.1999999999999993</v>
      </c>
      <c r="I47">
        <f>Foglio4[[#This Row],[Carbo]]*4</f>
        <v>32.799999999999997</v>
      </c>
      <c r="K47">
        <f>Foglio4[[#This Row],[Amido]]*4</f>
        <v>0</v>
      </c>
      <c r="L47">
        <v>8.1999999999999993</v>
      </c>
      <c r="M47">
        <f>Foglio4[[#This Row],[Zuccheri]]*4</f>
        <v>32.799999999999997</v>
      </c>
      <c r="Q47" s="7">
        <f>Foglio4[[#This Row],[Kcal prote]]+Foglio4[[#This Row],[kcal Lipidi]]+Foglio4[[#This Row],[kcal Carbo]]+Foglio4[[#This Row],[Kcal amido]]+Foglio4[[#This Row],[kcal zuccheri]]</f>
        <v>69.399999999999991</v>
      </c>
      <c r="R47" s="10"/>
      <c r="S47" s="10"/>
      <c r="T47" s="10"/>
      <c r="U47" s="10"/>
      <c r="V47" s="10"/>
      <c r="W47" s="10"/>
    </row>
    <row r="48" spans="1:23" ht="21" x14ac:dyDescent="0.35">
      <c r="A48" t="s">
        <v>94</v>
      </c>
      <c r="B48">
        <v>190</v>
      </c>
      <c r="C48">
        <v>0.7</v>
      </c>
      <c r="D48">
        <f>Foglio4[[#This Row],[Proteine]]*4</f>
        <v>2.8</v>
      </c>
      <c r="E48">
        <v>0.3</v>
      </c>
      <c r="F48">
        <f>Foglio4[[#This Row],[Lipidi]]*9</f>
        <v>2.6999999999999997</v>
      </c>
      <c r="H48">
        <v>10</v>
      </c>
      <c r="I48">
        <f>Foglio4[[#This Row],[Carbo]]*4</f>
        <v>40</v>
      </c>
      <c r="K48">
        <f>Foglio4[[#This Row],[Amido]]*4</f>
        <v>0</v>
      </c>
      <c r="L48">
        <v>10</v>
      </c>
      <c r="M48">
        <f>Foglio4[[#This Row],[Zuccheri]]*4</f>
        <v>40</v>
      </c>
      <c r="N48">
        <v>1.6</v>
      </c>
      <c r="Q48" s="7">
        <f>Foglio4[[#This Row],[Kcal prote]]+Foglio4[[#This Row],[kcal Lipidi]]+Foglio4[[#This Row],[kcal Carbo]]+Foglio4[[#This Row],[Kcal amido]]+Foglio4[[#This Row],[kcal zuccheri]]</f>
        <v>85.5</v>
      </c>
      <c r="R48" s="10"/>
      <c r="S48" s="10"/>
      <c r="T48" s="10"/>
      <c r="U48" s="10"/>
      <c r="V48" s="10"/>
      <c r="W48" s="10"/>
    </row>
    <row r="49" spans="1:23" ht="21" x14ac:dyDescent="0.35">
      <c r="A49" t="s">
        <v>95</v>
      </c>
      <c r="B49">
        <v>162</v>
      </c>
      <c r="C49">
        <v>0.7</v>
      </c>
      <c r="D49">
        <f>Foglio4[[#This Row],[Proteine]]*4</f>
        <v>2.8</v>
      </c>
      <c r="E49">
        <v>0.2</v>
      </c>
      <c r="F49">
        <f>Foglio4[[#This Row],[Lipidi]]*9</f>
        <v>1.8</v>
      </c>
      <c r="H49">
        <v>8</v>
      </c>
      <c r="I49">
        <f>Foglio4[[#This Row],[Carbo]]*4</f>
        <v>32</v>
      </c>
      <c r="K49">
        <f>Foglio4[[#This Row],[Amido]]*4</f>
        <v>0</v>
      </c>
      <c r="L49">
        <v>8</v>
      </c>
      <c r="M49">
        <f>Foglio4[[#This Row],[Zuccheri]]*4</f>
        <v>32</v>
      </c>
      <c r="N49">
        <v>1.6</v>
      </c>
      <c r="Q49" s="7">
        <f>Foglio4[[#This Row],[Kcal prote]]+Foglio4[[#This Row],[kcal Lipidi]]+Foglio4[[#This Row],[kcal Carbo]]+Foglio4[[#This Row],[Kcal amido]]+Foglio4[[#This Row],[kcal zuccheri]]</f>
        <v>68.599999999999994</v>
      </c>
      <c r="R49" s="10"/>
      <c r="S49" s="10"/>
      <c r="T49" s="10"/>
      <c r="U49" s="10"/>
      <c r="V49" s="10"/>
      <c r="W49" s="10"/>
    </row>
    <row r="50" spans="1:23" ht="21" x14ac:dyDescent="0.35">
      <c r="A50" t="s">
        <v>96</v>
      </c>
      <c r="B50">
        <v>185</v>
      </c>
      <c r="C50">
        <v>1</v>
      </c>
      <c r="D50">
        <f>Foglio4[[#This Row],[Proteine]]*4</f>
        <v>4</v>
      </c>
      <c r="E50">
        <v>0.2</v>
      </c>
      <c r="F50">
        <f>Foglio4[[#This Row],[Lipidi]]*9</f>
        <v>1.8</v>
      </c>
      <c r="H50">
        <v>9.4</v>
      </c>
      <c r="I50">
        <f>Foglio4[[#This Row],[Carbo]]*4</f>
        <v>37.6</v>
      </c>
      <c r="K50">
        <f>Foglio4[[#This Row],[Amido]]*4</f>
        <v>0</v>
      </c>
      <c r="L50">
        <v>9.4</v>
      </c>
      <c r="M50">
        <f>Foglio4[[#This Row],[Zuccheri]]*4</f>
        <v>37.6</v>
      </c>
      <c r="N50">
        <v>1.6</v>
      </c>
      <c r="Q50" s="11">
        <f>Foglio4[[#This Row],[Kcal prote]]+Foglio4[[#This Row],[kcal Lipidi]]+Foglio4[[#This Row],[kcal Carbo]]+Foglio4[[#This Row],[Kcal amido]]+Foglio4[[#This Row],[kcal zuccheri]]</f>
        <v>81</v>
      </c>
      <c r="R50" s="10"/>
      <c r="S50" s="10"/>
      <c r="T50" s="10"/>
      <c r="U50" s="10"/>
      <c r="V50" s="10"/>
      <c r="W50" s="10"/>
    </row>
    <row r="51" spans="1:23" ht="21" x14ac:dyDescent="0.35">
      <c r="A51" t="s">
        <v>97</v>
      </c>
      <c r="B51">
        <v>155</v>
      </c>
      <c r="C51">
        <v>0.7</v>
      </c>
      <c r="D51">
        <f>Foglio4[[#This Row],[Proteine]]*4</f>
        <v>2.8</v>
      </c>
      <c r="E51">
        <v>16.7</v>
      </c>
      <c r="F51">
        <f>Foglio4[[#This Row],[Lipidi]]*9</f>
        <v>150.29999999999998</v>
      </c>
      <c r="H51">
        <v>7.8</v>
      </c>
      <c r="I51">
        <f>Foglio4[[#This Row],[Carbo]]*4</f>
        <v>31.2</v>
      </c>
      <c r="K51">
        <f>Foglio4[[#This Row],[Amido]]*4</f>
        <v>0</v>
      </c>
      <c r="L51">
        <v>7.8</v>
      </c>
      <c r="M51">
        <f>Foglio4[[#This Row],[Zuccheri]]*4</f>
        <v>31.2</v>
      </c>
      <c r="N51">
        <v>1.6</v>
      </c>
      <c r="Q51" s="7">
        <f>Foglio4[[#This Row],[Kcal prote]]+Foglio4[[#This Row],[kcal Lipidi]]+Foglio4[[#This Row],[kcal Carbo]]+Foglio4[[#This Row],[Kcal amido]]+Foglio4[[#This Row],[kcal zuccheri]]</f>
        <v>215.49999999999997</v>
      </c>
      <c r="R51" s="10"/>
      <c r="S51" s="10"/>
      <c r="T51" s="10"/>
      <c r="U51" s="10"/>
      <c r="V51" s="10"/>
      <c r="W51" s="10"/>
    </row>
    <row r="52" spans="1:23" ht="21" x14ac:dyDescent="0.35">
      <c r="A52" t="s">
        <v>98</v>
      </c>
      <c r="B52">
        <v>159</v>
      </c>
      <c r="C52">
        <v>0.1</v>
      </c>
      <c r="D52">
        <f>Foglio4[[#This Row],[Proteine]]*4</f>
        <v>0.4</v>
      </c>
      <c r="F52">
        <f>Foglio4[[#This Row],[Lipidi]]*9</f>
        <v>0</v>
      </c>
      <c r="H52">
        <v>10</v>
      </c>
      <c r="I52">
        <f>Foglio4[[#This Row],[Carbo]]*4</f>
        <v>40</v>
      </c>
      <c r="K52">
        <f>Foglio4[[#This Row],[Amido]]*4</f>
        <v>0</v>
      </c>
      <c r="L52">
        <v>10</v>
      </c>
      <c r="M52">
        <f>Foglio4[[#This Row],[Zuccheri]]*4</f>
        <v>40</v>
      </c>
      <c r="Q52" s="7">
        <f>Foglio4[[#This Row],[Kcal prote]]+Foglio4[[#This Row],[kcal Lipidi]]+Foglio4[[#This Row],[kcal Carbo]]+Foglio4[[#This Row],[Kcal amido]]+Foglio4[[#This Row],[kcal zuccheri]]</f>
        <v>80.400000000000006</v>
      </c>
      <c r="R52" s="10"/>
      <c r="S52" s="10"/>
      <c r="T52" s="10"/>
      <c r="U52" s="10"/>
      <c r="V52" s="10"/>
      <c r="W52" s="10"/>
    </row>
    <row r="53" spans="1:23" ht="21" x14ac:dyDescent="0.35">
      <c r="A53" t="s">
        <v>99</v>
      </c>
      <c r="B53">
        <v>905</v>
      </c>
      <c r="C53">
        <v>16.5</v>
      </c>
      <c r="D53">
        <f>Foglio4[[#This Row],[Proteine]]*4</f>
        <v>66</v>
      </c>
      <c r="E53">
        <v>12.7</v>
      </c>
      <c r="F53">
        <f>Foglio4[[#This Row],[Lipidi]]*9</f>
        <v>114.3</v>
      </c>
      <c r="G53">
        <v>85</v>
      </c>
      <c r="I53">
        <f>Foglio4[[#This Row],[Carbo]]*4</f>
        <v>0</v>
      </c>
      <c r="K53">
        <f>Foglio4[[#This Row],[Amido]]*4</f>
        <v>0</v>
      </c>
      <c r="M53">
        <f>Foglio4[[#This Row],[Zuccheri]]*4</f>
        <v>0</v>
      </c>
      <c r="Q53" s="11">
        <f>Foglio4[[#This Row],[Kcal prote]]+Foglio4[[#This Row],[kcal Lipidi]]+Foglio4[[#This Row],[kcal Carbo]]+Foglio4[[#This Row],[Kcal amido]]+Foglio4[[#This Row],[kcal zuccheri]]</f>
        <v>180.3</v>
      </c>
      <c r="R53" s="10"/>
      <c r="S53" s="10"/>
      <c r="T53" s="10"/>
      <c r="U53" s="10"/>
      <c r="V53" s="10"/>
      <c r="W53" s="10"/>
    </row>
    <row r="54" spans="1:23" ht="21" x14ac:dyDescent="0.35">
      <c r="A54" t="s">
        <v>100</v>
      </c>
      <c r="B54">
        <v>811</v>
      </c>
      <c r="C54">
        <v>19.899999999999999</v>
      </c>
      <c r="D54">
        <f>Foglio4[[#This Row],[Proteine]]*4</f>
        <v>79.599999999999994</v>
      </c>
      <c r="E54">
        <v>14</v>
      </c>
      <c r="F54">
        <f>Foglio4[[#This Row],[Lipidi]]*9</f>
        <v>126</v>
      </c>
      <c r="G54">
        <v>82</v>
      </c>
      <c r="I54">
        <f>Foglio4[[#This Row],[Carbo]]*4</f>
        <v>0</v>
      </c>
      <c r="K54">
        <f>Foglio4[[#This Row],[Amido]]*4</f>
        <v>0</v>
      </c>
      <c r="M54">
        <f>Foglio4[[#This Row],[Zuccheri]]*4</f>
        <v>0</v>
      </c>
      <c r="Q54" s="7">
        <f>Foglio4[[#This Row],[Kcal prote]]+Foglio4[[#This Row],[kcal Lipidi]]+Foglio4[[#This Row],[kcal Carbo]]+Foglio4[[#This Row],[Kcal amido]]+Foglio4[[#This Row],[kcal zuccheri]]</f>
        <v>205.6</v>
      </c>
      <c r="R54" s="10"/>
      <c r="S54" s="10"/>
      <c r="T54" s="10"/>
      <c r="U54" s="10"/>
      <c r="V54" s="10"/>
      <c r="W54" s="10"/>
    </row>
    <row r="55" spans="1:23" ht="21" x14ac:dyDescent="0.35">
      <c r="A55" t="s">
        <v>101</v>
      </c>
      <c r="B55">
        <v>833</v>
      </c>
      <c r="C55">
        <v>18.3</v>
      </c>
      <c r="D55">
        <f>Foglio4[[#This Row],[Proteine]]*4</f>
        <v>73.2</v>
      </c>
      <c r="E55">
        <v>15.4</v>
      </c>
      <c r="F55">
        <f>Foglio4[[#This Row],[Lipidi]]*9</f>
        <v>138.6</v>
      </c>
      <c r="G55">
        <v>97</v>
      </c>
      <c r="I55">
        <f>Foglio4[[#This Row],[Carbo]]*4</f>
        <v>0</v>
      </c>
      <c r="K55">
        <f>Foglio4[[#This Row],[Amido]]*4</f>
        <v>0</v>
      </c>
      <c r="M55">
        <f>Foglio4[[#This Row],[Zuccheri]]*4</f>
        <v>0</v>
      </c>
      <c r="Q55" s="11">
        <f>Foglio4[[#This Row],[Kcal prote]]+Foglio4[[#This Row],[kcal Lipidi]]+Foglio4[[#This Row],[kcal Carbo]]+Foglio4[[#This Row],[Kcal amido]]+Foglio4[[#This Row],[kcal zuccheri]]</f>
        <v>211.8</v>
      </c>
      <c r="R55" s="10"/>
      <c r="S55" s="10"/>
      <c r="T55" s="10"/>
      <c r="U55" s="10"/>
      <c r="V55" s="10"/>
      <c r="W55" s="10"/>
    </row>
    <row r="56" spans="1:23" ht="21" x14ac:dyDescent="0.35">
      <c r="A56" t="s">
        <v>102</v>
      </c>
      <c r="B56">
        <v>911</v>
      </c>
      <c r="C56">
        <v>19.8</v>
      </c>
      <c r="D56">
        <f>Foglio4[[#This Row],[Proteine]]*4</f>
        <v>79.2</v>
      </c>
      <c r="E56">
        <v>0.2</v>
      </c>
      <c r="F56">
        <f>Foglio4[[#This Row],[Lipidi]]*9</f>
        <v>1.8</v>
      </c>
      <c r="G56">
        <v>110</v>
      </c>
      <c r="I56">
        <f>Foglio4[[#This Row],[Carbo]]*4</f>
        <v>0</v>
      </c>
      <c r="K56">
        <f>Foglio4[[#This Row],[Amido]]*4</f>
        <v>0</v>
      </c>
      <c r="M56">
        <f>Foglio4[[#This Row],[Zuccheri]]*4</f>
        <v>0</v>
      </c>
      <c r="Q56" s="11">
        <f>Foglio4[[#This Row],[Kcal prote]]+Foglio4[[#This Row],[kcal Lipidi]]+Foglio4[[#This Row],[kcal Carbo]]+Foglio4[[#This Row],[Kcal amido]]+Foglio4[[#This Row],[kcal zuccheri]]</f>
        <v>81</v>
      </c>
      <c r="R56" s="10"/>
      <c r="S56" s="10"/>
      <c r="T56" s="10"/>
      <c r="U56" s="10"/>
      <c r="V56" s="10"/>
      <c r="W56" s="10"/>
    </row>
    <row r="57" spans="1:23" ht="21" x14ac:dyDescent="0.35">
      <c r="A57" t="s">
        <v>103</v>
      </c>
      <c r="B57">
        <v>166</v>
      </c>
      <c r="C57">
        <v>4.5999999999999996</v>
      </c>
      <c r="D57">
        <f>Foglio4[[#This Row],[Proteine]]*4</f>
        <v>18.399999999999999</v>
      </c>
      <c r="E57">
        <v>0.2</v>
      </c>
      <c r="F57">
        <f>Foglio4[[#This Row],[Lipidi]]*9</f>
        <v>1.8</v>
      </c>
      <c r="H57">
        <v>4</v>
      </c>
      <c r="I57">
        <f>Foglio4[[#This Row],[Carbo]]*4</f>
        <v>16</v>
      </c>
      <c r="K57">
        <f>Foglio4[[#This Row],[Amido]]*4</f>
        <v>0</v>
      </c>
      <c r="L57">
        <v>4</v>
      </c>
      <c r="M57">
        <f>Foglio4[[#This Row],[Zuccheri]]*4</f>
        <v>16</v>
      </c>
      <c r="N57">
        <v>2.2000000000000002</v>
      </c>
      <c r="Q57" s="7">
        <f>Foglio4[[#This Row],[Kcal prote]]+Foglio4[[#This Row],[kcal Lipidi]]+Foglio4[[#This Row],[kcal Carbo]]+Foglio4[[#This Row],[Kcal amido]]+Foglio4[[#This Row],[kcal zuccheri]]</f>
        <v>52.2</v>
      </c>
      <c r="R57" s="10"/>
      <c r="S57" s="10"/>
      <c r="T57" s="10"/>
      <c r="U57" s="10"/>
      <c r="V57" s="10"/>
      <c r="W57" s="10"/>
    </row>
    <row r="58" spans="1:23" ht="21" x14ac:dyDescent="0.35">
      <c r="A58" t="s">
        <v>104</v>
      </c>
      <c r="B58">
        <v>142</v>
      </c>
      <c r="C58">
        <v>3.8</v>
      </c>
      <c r="D58">
        <f>Foglio4[[#This Row],[Proteine]]*4</f>
        <v>15.2</v>
      </c>
      <c r="E58">
        <v>0.2</v>
      </c>
      <c r="F58">
        <f>Foglio4[[#This Row],[Lipidi]]*9</f>
        <v>1.8</v>
      </c>
      <c r="H58">
        <v>3.4</v>
      </c>
      <c r="I58">
        <f>Foglio4[[#This Row],[Carbo]]*4</f>
        <v>13.6</v>
      </c>
      <c r="K58">
        <f>Foglio4[[#This Row],[Amido]]*4</f>
        <v>0</v>
      </c>
      <c r="L58">
        <v>3.4</v>
      </c>
      <c r="M58">
        <f>Foglio4[[#This Row],[Zuccheri]]*4</f>
        <v>13.6</v>
      </c>
      <c r="N58">
        <v>2.1</v>
      </c>
      <c r="Q58" s="7">
        <f>Foglio4[[#This Row],[Kcal prote]]+Foglio4[[#This Row],[kcal Lipidi]]+Foglio4[[#This Row],[kcal Carbo]]+Foglio4[[#This Row],[Kcal amido]]+Foglio4[[#This Row],[kcal zuccheri]]</f>
        <v>44.2</v>
      </c>
      <c r="R58" s="10"/>
      <c r="S58" s="10"/>
      <c r="T58" s="10"/>
      <c r="U58" s="10"/>
      <c r="V58" s="10"/>
      <c r="W58" s="10"/>
    </row>
    <row r="59" spans="1:23" ht="21" x14ac:dyDescent="0.35">
      <c r="A59" t="s">
        <v>105</v>
      </c>
      <c r="B59">
        <v>136</v>
      </c>
      <c r="C59">
        <v>3.6</v>
      </c>
      <c r="D59">
        <f>Foglio4[[#This Row],[Proteine]]*4</f>
        <v>14.4</v>
      </c>
      <c r="E59">
        <v>0.1</v>
      </c>
      <c r="F59">
        <f>Foglio4[[#This Row],[Lipidi]]*9</f>
        <v>0.9</v>
      </c>
      <c r="H59">
        <v>3.3</v>
      </c>
      <c r="I59">
        <f>Foglio4[[#This Row],[Carbo]]*4</f>
        <v>13.2</v>
      </c>
      <c r="K59">
        <f>Foglio4[[#This Row],[Amido]]*4</f>
        <v>0</v>
      </c>
      <c r="L59">
        <v>3.3</v>
      </c>
      <c r="M59">
        <f>Foglio4[[#This Row],[Zuccheri]]*4</f>
        <v>13.2</v>
      </c>
      <c r="N59">
        <v>2</v>
      </c>
      <c r="Q59" s="11">
        <f>Foglio4[[#This Row],[Kcal prote]]+Foglio4[[#This Row],[kcal Lipidi]]+Foglio4[[#This Row],[kcal Carbo]]+Foglio4[[#This Row],[Kcal amido]]+Foglio4[[#This Row],[kcal zuccheri]]</f>
        <v>41.7</v>
      </c>
      <c r="R59" s="10"/>
      <c r="S59" s="10"/>
      <c r="T59" s="10"/>
      <c r="U59" s="10"/>
      <c r="V59" s="10"/>
      <c r="W59" s="10"/>
    </row>
    <row r="60" spans="1:23" ht="21" x14ac:dyDescent="0.35">
      <c r="A60" t="s">
        <v>106</v>
      </c>
      <c r="B60">
        <v>119</v>
      </c>
      <c r="C60">
        <v>3</v>
      </c>
      <c r="D60">
        <f>Foglio4[[#This Row],[Proteine]]*4</f>
        <v>12</v>
      </c>
      <c r="E60">
        <v>23</v>
      </c>
      <c r="F60">
        <f>Foglio4[[#This Row],[Lipidi]]*9</f>
        <v>207</v>
      </c>
      <c r="H60">
        <v>3</v>
      </c>
      <c r="I60">
        <f>Foglio4[[#This Row],[Carbo]]*4</f>
        <v>12</v>
      </c>
      <c r="K60">
        <f>Foglio4[[#This Row],[Amido]]*4</f>
        <v>0</v>
      </c>
      <c r="L60">
        <v>3</v>
      </c>
      <c r="M60">
        <f>Foglio4[[#This Row],[Zuccheri]]*4</f>
        <v>12</v>
      </c>
      <c r="N60">
        <v>2.1</v>
      </c>
      <c r="Q60" s="11">
        <f>Foglio4[[#This Row],[Kcal prote]]+Foglio4[[#This Row],[kcal Lipidi]]+Foglio4[[#This Row],[kcal Carbo]]+Foglio4[[#This Row],[Kcal amido]]+Foglio4[[#This Row],[kcal zuccheri]]</f>
        <v>243</v>
      </c>
      <c r="R60" s="10"/>
      <c r="S60" s="10"/>
      <c r="T60" s="10"/>
      <c r="U60" s="10"/>
      <c r="V60" s="10"/>
      <c r="W60" s="10"/>
    </row>
    <row r="61" spans="1:23" ht="21" x14ac:dyDescent="0.35">
      <c r="A61" t="s">
        <v>107</v>
      </c>
      <c r="B61">
        <v>996</v>
      </c>
      <c r="C61">
        <v>4.4000000000000004</v>
      </c>
      <c r="D61">
        <f>Foglio4[[#This Row],[Proteine]]*4</f>
        <v>17.600000000000001</v>
      </c>
      <c r="E61">
        <v>5.7</v>
      </c>
      <c r="F61">
        <f>Foglio4[[#This Row],[Lipidi]]*9</f>
        <v>51.300000000000004</v>
      </c>
      <c r="H61">
        <v>1.8</v>
      </c>
      <c r="I61">
        <f>Foglio4[[#This Row],[Carbo]]*4</f>
        <v>7.2</v>
      </c>
      <c r="J61">
        <v>0</v>
      </c>
      <c r="K61">
        <f>Foglio4[[#This Row],[Amido]]*4</f>
        <v>0</v>
      </c>
      <c r="L61">
        <v>1.8</v>
      </c>
      <c r="M61">
        <f>Foglio4[[#This Row],[Zuccheri]]*4</f>
        <v>7.2</v>
      </c>
      <c r="N61">
        <v>3.3</v>
      </c>
      <c r="Q61" s="7">
        <f>Foglio4[[#This Row],[Kcal prote]]+Foglio4[[#This Row],[kcal Lipidi]]+Foglio4[[#This Row],[kcal Carbo]]+Foglio4[[#This Row],[Kcal amido]]+Foglio4[[#This Row],[kcal zuccheri]]</f>
        <v>83.300000000000011</v>
      </c>
      <c r="R61" s="10"/>
      <c r="S61" s="10"/>
      <c r="T61" s="10"/>
      <c r="U61" s="10"/>
      <c r="V61" s="10"/>
      <c r="W61" s="10"/>
    </row>
    <row r="62" spans="1:23" ht="21" x14ac:dyDescent="0.35">
      <c r="A62" t="s">
        <v>108</v>
      </c>
      <c r="B62">
        <v>1203</v>
      </c>
      <c r="C62">
        <v>5.9</v>
      </c>
      <c r="D62">
        <f>Foglio4[[#This Row],[Proteine]]*4</f>
        <v>23.6</v>
      </c>
      <c r="E62">
        <v>0.2</v>
      </c>
      <c r="F62">
        <f>Foglio4[[#This Row],[Lipidi]]*9</f>
        <v>1.8</v>
      </c>
      <c r="H62">
        <v>41.2</v>
      </c>
      <c r="I62">
        <f>Foglio4[[#This Row],[Carbo]]*4</f>
        <v>164.8</v>
      </c>
      <c r="J62">
        <v>20.6</v>
      </c>
      <c r="K62">
        <f>Foglio4[[#This Row],[Amido]]*4</f>
        <v>82.4</v>
      </c>
      <c r="L62">
        <v>18.5</v>
      </c>
      <c r="M62">
        <f>Foglio4[[#This Row],[Zuccheri]]*4</f>
        <v>74</v>
      </c>
      <c r="N62">
        <v>1.1000000000000001</v>
      </c>
      <c r="Q62" s="7">
        <f>Foglio4[[#This Row],[Kcal prote]]+Foglio4[[#This Row],[kcal Lipidi]]+Foglio4[[#This Row],[kcal Carbo]]+Foglio4[[#This Row],[Kcal amido]]+Foglio4[[#This Row],[kcal zuccheri]]</f>
        <v>346.6</v>
      </c>
      <c r="R62" s="10"/>
      <c r="S62" s="10"/>
      <c r="T62" s="10"/>
      <c r="U62" s="10"/>
      <c r="V62" s="10"/>
      <c r="W62" s="10"/>
    </row>
    <row r="63" spans="1:23" ht="21" x14ac:dyDescent="0.35">
      <c r="A63" t="s">
        <v>109</v>
      </c>
      <c r="B63">
        <v>99</v>
      </c>
      <c r="C63">
        <v>0.7</v>
      </c>
      <c r="D63">
        <f>Foglio4[[#This Row],[Proteine]]*4</f>
        <v>2.8</v>
      </c>
      <c r="E63">
        <v>47.9</v>
      </c>
      <c r="F63">
        <f>Foglio4[[#This Row],[Lipidi]]*9</f>
        <v>431.09999999999997</v>
      </c>
      <c r="H63">
        <v>4.5</v>
      </c>
      <c r="I63">
        <f>Foglio4[[#This Row],[Carbo]]*4</f>
        <v>18</v>
      </c>
      <c r="K63">
        <f>Foglio4[[#This Row],[Amido]]*4</f>
        <v>0</v>
      </c>
      <c r="L63">
        <v>4.5</v>
      </c>
      <c r="M63">
        <f>Foglio4[[#This Row],[Zuccheri]]*4</f>
        <v>18</v>
      </c>
      <c r="N63">
        <v>1.1000000000000001</v>
      </c>
      <c r="Q63" s="11">
        <f>Foglio4[[#This Row],[Kcal prote]]+Foglio4[[#This Row],[kcal Lipidi]]+Foglio4[[#This Row],[kcal Carbo]]+Foglio4[[#This Row],[Kcal amido]]+Foglio4[[#This Row],[kcal zuccheri]]</f>
        <v>469.9</v>
      </c>
      <c r="R63" s="10"/>
      <c r="S63" s="10"/>
      <c r="T63" s="10"/>
      <c r="U63" s="10"/>
      <c r="V63" s="10"/>
      <c r="W63" s="10"/>
    </row>
    <row r="64" spans="1:23" ht="21" x14ac:dyDescent="0.35">
      <c r="A64" t="s">
        <v>110</v>
      </c>
      <c r="B64">
        <v>2174</v>
      </c>
      <c r="C64">
        <v>21.5</v>
      </c>
      <c r="D64">
        <f>Foglio4[[#This Row],[Proteine]]*4</f>
        <v>86</v>
      </c>
      <c r="E64">
        <v>0.3</v>
      </c>
      <c r="F64">
        <f>Foglio4[[#This Row],[Lipidi]]*9</f>
        <v>2.6999999999999997</v>
      </c>
      <c r="G64">
        <v>80</v>
      </c>
      <c r="H64">
        <v>0.3</v>
      </c>
      <c r="I64">
        <f>Foglio4[[#This Row],[Carbo]]*4</f>
        <v>1.2</v>
      </c>
      <c r="J64">
        <v>0</v>
      </c>
      <c r="K64">
        <f>Foglio4[[#This Row],[Amido]]*4</f>
        <v>0</v>
      </c>
      <c r="L64">
        <v>0.2</v>
      </c>
      <c r="M64">
        <f>Foglio4[[#This Row],[Zuccheri]]*4</f>
        <v>0.8</v>
      </c>
      <c r="N64">
        <v>0.7</v>
      </c>
      <c r="O64">
        <v>0</v>
      </c>
      <c r="P64">
        <v>0.02</v>
      </c>
      <c r="Q64" s="7">
        <f>Foglio4[[#This Row],[Kcal prote]]+Foglio4[[#This Row],[kcal Lipidi]]+Foglio4[[#This Row],[kcal Carbo]]+Foglio4[[#This Row],[Kcal amido]]+Foglio4[[#This Row],[kcal zuccheri]]</f>
        <v>90.7</v>
      </c>
      <c r="R64" s="10"/>
      <c r="S64" s="10"/>
      <c r="T64" s="10"/>
      <c r="U64" s="10"/>
      <c r="V64" s="10"/>
      <c r="W64" s="10"/>
    </row>
    <row r="65" spans="1:23" ht="21" x14ac:dyDescent="0.35">
      <c r="A65" t="s">
        <v>111</v>
      </c>
      <c r="B65">
        <v>319</v>
      </c>
      <c r="C65">
        <v>1.2</v>
      </c>
      <c r="D65">
        <f>Foglio4[[#This Row],[Proteine]]*4</f>
        <v>4.8</v>
      </c>
      <c r="E65">
        <v>0</v>
      </c>
      <c r="F65">
        <f>Foglio4[[#This Row],[Lipidi]]*9</f>
        <v>0</v>
      </c>
      <c r="H65">
        <v>17.399999999999999</v>
      </c>
      <c r="I65">
        <f>Foglio4[[#This Row],[Carbo]]*4</f>
        <v>69.599999999999994</v>
      </c>
      <c r="J65">
        <v>2.4</v>
      </c>
      <c r="K65">
        <f>Foglio4[[#This Row],[Amido]]*4</f>
        <v>9.6</v>
      </c>
      <c r="L65">
        <v>14.8</v>
      </c>
      <c r="M65">
        <f>Foglio4[[#This Row],[Zuccheri]]*4</f>
        <v>59.2</v>
      </c>
      <c r="N65">
        <v>1.8</v>
      </c>
      <c r="Q65" s="7">
        <f>Foglio4[[#This Row],[Kcal prote]]+Foglio4[[#This Row],[kcal Lipidi]]+Foglio4[[#This Row],[kcal Carbo]]+Foglio4[[#This Row],[Kcal amido]]+Foglio4[[#This Row],[kcal zuccheri]]</f>
        <v>143.19999999999999</v>
      </c>
      <c r="R65" s="10"/>
      <c r="S65" s="10"/>
      <c r="T65" s="10"/>
      <c r="U65" s="10"/>
      <c r="V65" s="10"/>
      <c r="W65" s="10"/>
    </row>
    <row r="66" spans="1:23" ht="21" x14ac:dyDescent="0.35">
      <c r="A66" t="s">
        <v>112</v>
      </c>
      <c r="B66">
        <v>180</v>
      </c>
      <c r="C66">
        <v>2.1</v>
      </c>
      <c r="D66">
        <f>Foglio4[[#This Row],[Proteine]]*4</f>
        <v>8.4</v>
      </c>
      <c r="E66">
        <v>0</v>
      </c>
      <c r="F66">
        <f>Foglio4[[#This Row],[Lipidi]]*9</f>
        <v>0</v>
      </c>
      <c r="H66">
        <v>7.8</v>
      </c>
      <c r="I66">
        <f>Foglio4[[#This Row],[Carbo]]*4</f>
        <v>31.2</v>
      </c>
      <c r="K66">
        <f>Foglio4[[#This Row],[Amido]]*4</f>
        <v>0</v>
      </c>
      <c r="L66">
        <v>7.8</v>
      </c>
      <c r="M66">
        <f>Foglio4[[#This Row],[Zuccheri]]*4</f>
        <v>31.2</v>
      </c>
      <c r="N66">
        <v>2.6</v>
      </c>
      <c r="Q66" s="11">
        <f>Foglio4[[#This Row],[Kcal prote]]+Foglio4[[#This Row],[kcal Lipidi]]+Foglio4[[#This Row],[kcal Carbo]]+Foglio4[[#This Row],[Kcal amido]]+Foglio4[[#This Row],[kcal zuccheri]]</f>
        <v>70.8</v>
      </c>
      <c r="R66" s="10"/>
      <c r="S66" s="10"/>
      <c r="T66" s="10"/>
      <c r="U66" s="10"/>
      <c r="V66" s="10"/>
      <c r="W66" s="10"/>
    </row>
    <row r="67" spans="1:23" ht="21" x14ac:dyDescent="0.35">
      <c r="A67" t="s">
        <v>113</v>
      </c>
      <c r="B67">
        <v>103</v>
      </c>
      <c r="C67">
        <v>1.1000000000000001</v>
      </c>
      <c r="D67">
        <f>Foglio4[[#This Row],[Proteine]]*4</f>
        <v>4.4000000000000004</v>
      </c>
      <c r="E67">
        <v>26.1</v>
      </c>
      <c r="F67">
        <f>Foglio4[[#This Row],[Lipidi]]*9</f>
        <v>234.9</v>
      </c>
      <c r="H67">
        <v>4</v>
      </c>
      <c r="I67">
        <f>Foglio4[[#This Row],[Carbo]]*4</f>
        <v>16</v>
      </c>
      <c r="K67">
        <f>Foglio4[[#This Row],[Amido]]*4</f>
        <v>0</v>
      </c>
      <c r="L67">
        <v>4</v>
      </c>
      <c r="M67">
        <f>Foglio4[[#This Row],[Zuccheri]]*4</f>
        <v>16</v>
      </c>
      <c r="N67">
        <v>2.6</v>
      </c>
      <c r="Q67" s="11">
        <f>Foglio4[[#This Row],[Kcal prote]]+Foglio4[[#This Row],[kcal Lipidi]]+Foglio4[[#This Row],[kcal Carbo]]+Foglio4[[#This Row],[Kcal amido]]+Foglio4[[#This Row],[kcal zuccheri]]</f>
        <v>271.3</v>
      </c>
      <c r="R67" s="10"/>
      <c r="S67" s="10"/>
      <c r="T67" s="10"/>
      <c r="U67" s="10"/>
      <c r="V67" s="10"/>
      <c r="W67" s="10"/>
    </row>
    <row r="68" spans="1:23" ht="21" x14ac:dyDescent="0.35">
      <c r="A68" t="s">
        <v>114</v>
      </c>
      <c r="B68">
        <v>1976</v>
      </c>
      <c r="C68">
        <v>4.8</v>
      </c>
      <c r="D68">
        <f>Foglio4[[#This Row],[Proteine]]*4</f>
        <v>19.2</v>
      </c>
      <c r="E68">
        <v>0.8</v>
      </c>
      <c r="F68">
        <f>Foglio4[[#This Row],[Lipidi]]*9</f>
        <v>7.2</v>
      </c>
      <c r="G68">
        <v>10</v>
      </c>
      <c r="H68">
        <v>58.2</v>
      </c>
      <c r="I68">
        <f>Foglio4[[#This Row],[Carbo]]*4</f>
        <v>232.8</v>
      </c>
      <c r="J68">
        <v>4.0999999999999996</v>
      </c>
      <c r="K68">
        <f>Foglio4[[#This Row],[Amido]]*4</f>
        <v>16.399999999999999</v>
      </c>
      <c r="L68">
        <v>53.7</v>
      </c>
      <c r="M68">
        <f>Foglio4[[#This Row],[Zuccheri]]*4</f>
        <v>214.8</v>
      </c>
      <c r="Q68" s="7">
        <f>Foglio4[[#This Row],[Kcal prote]]+Foglio4[[#This Row],[kcal Lipidi]]+Foglio4[[#This Row],[kcal Carbo]]+Foglio4[[#This Row],[Kcal amido]]+Foglio4[[#This Row],[kcal zuccheri]]</f>
        <v>490.4</v>
      </c>
      <c r="R68" s="10"/>
      <c r="S68" s="10"/>
      <c r="T68" s="10"/>
      <c r="U68" s="10"/>
      <c r="V68" s="10"/>
      <c r="W68" s="10"/>
    </row>
    <row r="69" spans="1:23" ht="21" x14ac:dyDescent="0.35">
      <c r="A69" t="s">
        <v>115</v>
      </c>
      <c r="B69">
        <v>177</v>
      </c>
      <c r="C69">
        <v>3.1</v>
      </c>
      <c r="D69">
        <f>Foglio4[[#This Row],[Proteine]]*4</f>
        <v>12.4</v>
      </c>
      <c r="E69">
        <v>3.2</v>
      </c>
      <c r="F69">
        <f>Foglio4[[#This Row],[Lipidi]]*9</f>
        <v>28.8</v>
      </c>
      <c r="H69">
        <v>5.2</v>
      </c>
      <c r="I69">
        <f>Foglio4[[#This Row],[Carbo]]*4</f>
        <v>20.8</v>
      </c>
      <c r="J69">
        <v>0</v>
      </c>
      <c r="K69">
        <f>Foglio4[[#This Row],[Amido]]*4</f>
        <v>0</v>
      </c>
      <c r="L69">
        <v>5.0999999999999996</v>
      </c>
      <c r="M69">
        <f>Foglio4[[#This Row],[Zuccheri]]*4</f>
        <v>20.399999999999999</v>
      </c>
      <c r="N69">
        <v>1.6</v>
      </c>
      <c r="Q69" s="11">
        <f>Foglio4[[#This Row],[Kcal prote]]+Foglio4[[#This Row],[kcal Lipidi]]+Foglio4[[#This Row],[kcal Carbo]]+Foglio4[[#This Row],[Kcal amido]]+Foglio4[[#This Row],[kcal zuccheri]]</f>
        <v>82.4</v>
      </c>
      <c r="R69" s="10"/>
      <c r="S69" s="10"/>
      <c r="T69" s="10"/>
      <c r="U69" s="10"/>
      <c r="V69" s="10"/>
      <c r="W69" s="10"/>
    </row>
    <row r="70" spans="1:23" ht="21" x14ac:dyDescent="0.35">
      <c r="A70" t="s">
        <v>116</v>
      </c>
      <c r="B70">
        <v>1258</v>
      </c>
      <c r="C70">
        <v>14</v>
      </c>
      <c r="D70">
        <f>Foglio4[[#This Row],[Proteine]]*4</f>
        <v>56</v>
      </c>
      <c r="E70">
        <v>9.5</v>
      </c>
      <c r="F70">
        <f>Foglio4[[#This Row],[Lipidi]]*9</f>
        <v>85.5</v>
      </c>
      <c r="H70">
        <v>38.4</v>
      </c>
      <c r="I70">
        <f>Foglio4[[#This Row],[Carbo]]*4</f>
        <v>153.6</v>
      </c>
      <c r="J70">
        <v>25.1</v>
      </c>
      <c r="K70">
        <f>Foglio4[[#This Row],[Amido]]*4</f>
        <v>100.4</v>
      </c>
      <c r="L70">
        <v>10.8</v>
      </c>
      <c r="M70">
        <f>Foglio4[[#This Row],[Zuccheri]]*4</f>
        <v>43.2</v>
      </c>
      <c r="N70">
        <v>35.9</v>
      </c>
      <c r="Q70" s="11">
        <f>Foglio4[[#This Row],[Kcal prote]]+Foglio4[[#This Row],[kcal Lipidi]]+Foglio4[[#This Row],[kcal Carbo]]+Foglio4[[#This Row],[Kcal amido]]+Foglio4[[#This Row],[kcal zuccheri]]</f>
        <v>438.7</v>
      </c>
      <c r="R70" s="10"/>
      <c r="S70" s="10"/>
      <c r="T70" s="10"/>
      <c r="U70" s="10"/>
      <c r="V70" s="10"/>
      <c r="W70" s="10"/>
    </row>
    <row r="71" spans="1:23" ht="21" x14ac:dyDescent="0.35">
      <c r="A71" t="s">
        <v>117</v>
      </c>
      <c r="B71">
        <v>580</v>
      </c>
      <c r="C71">
        <v>3.9</v>
      </c>
      <c r="D71">
        <f>Foglio4[[#This Row],[Proteine]]*4</f>
        <v>15.6</v>
      </c>
      <c r="E71">
        <v>0.1</v>
      </c>
      <c r="F71">
        <f>Foglio4[[#This Row],[Lipidi]]*9</f>
        <v>0.9</v>
      </c>
      <c r="G71">
        <v>40</v>
      </c>
      <c r="H71">
        <v>9.5</v>
      </c>
      <c r="I71">
        <f>Foglio4[[#This Row],[Carbo]]*4</f>
        <v>38</v>
      </c>
      <c r="J71">
        <v>5.8</v>
      </c>
      <c r="K71">
        <f>Foglio4[[#This Row],[Amido]]*4</f>
        <v>23.2</v>
      </c>
      <c r="L71">
        <v>3.1</v>
      </c>
      <c r="M71">
        <f>Foglio4[[#This Row],[Zuccheri]]*4</f>
        <v>12.4</v>
      </c>
      <c r="N71">
        <v>0.9</v>
      </c>
      <c r="P71">
        <v>0.01</v>
      </c>
      <c r="Q71" s="11">
        <f>Foglio4[[#This Row],[Kcal prote]]+Foglio4[[#This Row],[kcal Lipidi]]+Foglio4[[#This Row],[kcal Carbo]]+Foglio4[[#This Row],[Kcal amido]]+Foglio4[[#This Row],[kcal zuccheri]]</f>
        <v>90.100000000000009</v>
      </c>
      <c r="R71" s="10"/>
      <c r="S71" s="10"/>
      <c r="T71" s="10"/>
      <c r="U71" s="10"/>
      <c r="V71" s="10"/>
      <c r="W71" s="10"/>
    </row>
    <row r="72" spans="1:23" ht="21" x14ac:dyDescent="0.35">
      <c r="A72" t="s">
        <v>118</v>
      </c>
      <c r="B72">
        <v>165</v>
      </c>
      <c r="C72">
        <v>0</v>
      </c>
      <c r="D72">
        <f>Foglio4[[#This Row],[Proteine]]*4</f>
        <v>0</v>
      </c>
      <c r="F72">
        <f>Foglio4[[#This Row],[Lipidi]]*9</f>
        <v>0</v>
      </c>
      <c r="H72">
        <v>10.5</v>
      </c>
      <c r="I72">
        <f>Foglio4[[#This Row],[Carbo]]*4</f>
        <v>42</v>
      </c>
      <c r="K72">
        <f>Foglio4[[#This Row],[Amido]]*4</f>
        <v>0</v>
      </c>
      <c r="L72">
        <v>10.5</v>
      </c>
      <c r="M72">
        <f>Foglio4[[#This Row],[Zuccheri]]*4</f>
        <v>42</v>
      </c>
      <c r="Q72" s="11">
        <f>Foglio4[[#This Row],[Kcal prote]]+Foglio4[[#This Row],[kcal Lipidi]]+Foglio4[[#This Row],[kcal Carbo]]+Foglio4[[#This Row],[Kcal amido]]+Foglio4[[#This Row],[kcal zuccheri]]</f>
        <v>84</v>
      </c>
      <c r="R72" s="10"/>
      <c r="S72" s="10"/>
      <c r="T72" s="10"/>
      <c r="U72" s="10"/>
      <c r="V72" s="10"/>
      <c r="W72" s="10"/>
    </row>
    <row r="73" spans="1:23" ht="21" x14ac:dyDescent="0.35">
      <c r="A73" t="s">
        <v>119</v>
      </c>
      <c r="B73">
        <v>64</v>
      </c>
      <c r="C73">
        <v>1.3</v>
      </c>
      <c r="D73">
        <f>Foglio4[[#This Row],[Proteine]]*4</f>
        <v>5.2</v>
      </c>
      <c r="E73">
        <v>0.1</v>
      </c>
      <c r="F73">
        <f>Foglio4[[#This Row],[Lipidi]]*9</f>
        <v>0.9</v>
      </c>
      <c r="H73">
        <v>1.8</v>
      </c>
      <c r="I73">
        <f>Foglio4[[#This Row],[Carbo]]*4</f>
        <v>7.2</v>
      </c>
      <c r="K73">
        <f>Foglio4[[#This Row],[Amido]]*4</f>
        <v>0</v>
      </c>
      <c r="L73">
        <v>1.8</v>
      </c>
      <c r="M73">
        <f>Foglio4[[#This Row],[Zuccheri]]*4</f>
        <v>7.2</v>
      </c>
      <c r="N73">
        <v>1.2</v>
      </c>
      <c r="Q73" s="11">
        <f>Foglio4[[#This Row],[Kcal prote]]+Foglio4[[#This Row],[kcal Lipidi]]+Foglio4[[#This Row],[kcal Carbo]]+Foglio4[[#This Row],[Kcal amido]]+Foglio4[[#This Row],[kcal zuccheri]]</f>
        <v>20.5</v>
      </c>
      <c r="R73" s="10"/>
      <c r="S73" s="10"/>
      <c r="T73" s="10"/>
      <c r="U73" s="10"/>
      <c r="V73" s="10"/>
      <c r="W73" s="10"/>
    </row>
    <row r="74" spans="1:23" ht="21" x14ac:dyDescent="0.35">
      <c r="A74" t="s">
        <v>120</v>
      </c>
      <c r="B74">
        <v>74</v>
      </c>
      <c r="C74">
        <v>1.5</v>
      </c>
      <c r="D74">
        <f>Foglio4[[#This Row],[Proteine]]*4</f>
        <v>6</v>
      </c>
      <c r="E74">
        <v>0.1</v>
      </c>
      <c r="F74">
        <f>Foglio4[[#This Row],[Lipidi]]*9</f>
        <v>0.9</v>
      </c>
      <c r="H74">
        <v>2.1</v>
      </c>
      <c r="I74">
        <f>Foglio4[[#This Row],[Carbo]]*4</f>
        <v>8.4</v>
      </c>
      <c r="K74">
        <f>Foglio4[[#This Row],[Amido]]*4</f>
        <v>0</v>
      </c>
      <c r="L74">
        <v>2.1</v>
      </c>
      <c r="M74">
        <f>Foglio4[[#This Row],[Zuccheri]]*4</f>
        <v>8.4</v>
      </c>
      <c r="N74">
        <v>1.4</v>
      </c>
      <c r="Q74" s="11">
        <f>Foglio4[[#This Row],[Kcal prote]]+Foglio4[[#This Row],[kcal Lipidi]]+Foglio4[[#This Row],[kcal Carbo]]+Foglio4[[#This Row],[Kcal amido]]+Foglio4[[#This Row],[kcal zuccheri]]</f>
        <v>23.700000000000003</v>
      </c>
      <c r="R74" s="10"/>
      <c r="S74" s="10"/>
      <c r="T74" s="10"/>
      <c r="U74" s="10"/>
      <c r="V74" s="10"/>
      <c r="W74" s="10"/>
    </row>
    <row r="75" spans="1:23" ht="21" x14ac:dyDescent="0.35">
      <c r="A75" t="s">
        <v>121</v>
      </c>
      <c r="B75">
        <v>64</v>
      </c>
      <c r="C75">
        <v>1.3</v>
      </c>
      <c r="D75">
        <f>Foglio4[[#This Row],[Proteine]]*4</f>
        <v>5.2</v>
      </c>
      <c r="E75">
        <v>6.1</v>
      </c>
      <c r="F75">
        <f>Foglio4[[#This Row],[Lipidi]]*9</f>
        <v>54.9</v>
      </c>
      <c r="H75">
        <v>1.8</v>
      </c>
      <c r="I75">
        <f>Foglio4[[#This Row],[Carbo]]*4</f>
        <v>7.2</v>
      </c>
      <c r="K75">
        <f>Foglio4[[#This Row],[Amido]]*4</f>
        <v>0</v>
      </c>
      <c r="L75">
        <v>1.8</v>
      </c>
      <c r="M75">
        <f>Foglio4[[#This Row],[Zuccheri]]*4</f>
        <v>7.2</v>
      </c>
      <c r="N75">
        <v>1.2</v>
      </c>
      <c r="Q75" s="11">
        <f>Foglio4[[#This Row],[Kcal prote]]+Foglio4[[#This Row],[kcal Lipidi]]+Foglio4[[#This Row],[kcal Carbo]]+Foglio4[[#This Row],[Kcal amido]]+Foglio4[[#This Row],[kcal zuccheri]]</f>
        <v>74.5</v>
      </c>
      <c r="R75" s="10"/>
      <c r="S75" s="10"/>
      <c r="T75" s="10"/>
      <c r="U75" s="10"/>
      <c r="V75" s="10"/>
      <c r="W75" s="10"/>
    </row>
    <row r="76" spans="1:23" ht="21" x14ac:dyDescent="0.35">
      <c r="A76" t="s">
        <v>122</v>
      </c>
      <c r="B76">
        <v>140</v>
      </c>
      <c r="C76">
        <v>0.2</v>
      </c>
      <c r="D76">
        <f>Foglio4[[#This Row],[Proteine]]*4</f>
        <v>0.8</v>
      </c>
      <c r="F76">
        <f>Foglio4[[#This Row],[Lipidi]]*9</f>
        <v>0</v>
      </c>
      <c r="H76">
        <v>3.5</v>
      </c>
      <c r="I76">
        <f>Foglio4[[#This Row],[Carbo]]*4</f>
        <v>14</v>
      </c>
      <c r="K76">
        <f>Foglio4[[#This Row],[Amido]]*4</f>
        <v>0</v>
      </c>
      <c r="L76">
        <v>3.5</v>
      </c>
      <c r="M76">
        <f>Foglio4[[#This Row],[Zuccheri]]*4</f>
        <v>14</v>
      </c>
      <c r="Q76" s="11">
        <f>Foglio4[[#This Row],[Kcal prote]]+Foglio4[[#This Row],[kcal Lipidi]]+Foglio4[[#This Row],[kcal Carbo]]+Foglio4[[#This Row],[Kcal amido]]+Foglio4[[#This Row],[kcal zuccheri]]</f>
        <v>28.8</v>
      </c>
      <c r="R76" s="10"/>
      <c r="S76" s="10"/>
      <c r="T76" s="10"/>
      <c r="U76" s="10"/>
      <c r="V76" s="10"/>
      <c r="W76" s="10"/>
    </row>
    <row r="77" spans="1:23" ht="21" x14ac:dyDescent="0.35">
      <c r="A77" t="s">
        <v>123</v>
      </c>
      <c r="B77">
        <v>1571</v>
      </c>
      <c r="C77">
        <v>11.5</v>
      </c>
      <c r="D77">
        <f>Foglio4[[#This Row],[Proteine]]*4</f>
        <v>46</v>
      </c>
      <c r="E77">
        <v>13.8</v>
      </c>
      <c r="F77">
        <f>Foglio4[[#This Row],[Lipidi]]*9</f>
        <v>124.2</v>
      </c>
      <c r="H77">
        <v>70.8</v>
      </c>
      <c r="I77">
        <f>Foglio4[[#This Row],[Carbo]]*4</f>
        <v>283.2</v>
      </c>
      <c r="J77">
        <v>58.7</v>
      </c>
      <c r="K77">
        <f>Foglio4[[#This Row],[Amido]]*4</f>
        <v>234.8</v>
      </c>
      <c r="L77">
        <v>6.2</v>
      </c>
      <c r="M77">
        <f>Foglio4[[#This Row],[Zuccheri]]*4</f>
        <v>24.8</v>
      </c>
      <c r="N77">
        <v>4.5</v>
      </c>
      <c r="Q77" s="11">
        <f>Foglio4[[#This Row],[Kcal prote]]+Foglio4[[#This Row],[kcal Lipidi]]+Foglio4[[#This Row],[kcal Carbo]]+Foglio4[[#This Row],[Kcal amido]]+Foglio4[[#This Row],[kcal zuccheri]]</f>
        <v>713</v>
      </c>
      <c r="R77" s="10"/>
      <c r="S77" s="10"/>
      <c r="T77" s="10"/>
      <c r="U77" s="10"/>
      <c r="V77" s="10"/>
      <c r="W77" s="10"/>
    </row>
    <row r="78" spans="1:23" ht="21" x14ac:dyDescent="0.35">
      <c r="A78" t="s">
        <v>124</v>
      </c>
      <c r="B78">
        <v>1781</v>
      </c>
      <c r="C78">
        <v>7.2</v>
      </c>
      <c r="D78">
        <f>Foglio4[[#This Row],[Proteine]]*4</f>
        <v>28.8</v>
      </c>
      <c r="E78">
        <v>12.3</v>
      </c>
      <c r="F78">
        <f>Foglio4[[#This Row],[Lipidi]]*9</f>
        <v>110.7</v>
      </c>
      <c r="H78">
        <v>71.7</v>
      </c>
      <c r="I78">
        <f>Foglio4[[#This Row],[Carbo]]*4</f>
        <v>286.8</v>
      </c>
      <c r="J78">
        <v>45.2</v>
      </c>
      <c r="K78">
        <f>Foglio4[[#This Row],[Amido]]*4</f>
        <v>180.8</v>
      </c>
      <c r="L78">
        <v>22</v>
      </c>
      <c r="M78">
        <f>Foglio4[[#This Row],[Zuccheri]]*4</f>
        <v>88</v>
      </c>
      <c r="N78">
        <v>1.9</v>
      </c>
      <c r="Q78" s="7">
        <f>Foglio4[[#This Row],[Kcal prote]]+Foglio4[[#This Row],[kcal Lipidi]]+Foglio4[[#This Row],[kcal Carbo]]+Foglio4[[#This Row],[Kcal amido]]+Foglio4[[#This Row],[kcal zuccheri]]</f>
        <v>695.1</v>
      </c>
      <c r="R78" s="10"/>
      <c r="S78" s="10"/>
      <c r="T78" s="10"/>
      <c r="U78" s="10"/>
      <c r="V78" s="10"/>
      <c r="W78" s="10"/>
    </row>
    <row r="79" spans="1:23" ht="21" x14ac:dyDescent="0.35">
      <c r="A79" t="s">
        <v>125</v>
      </c>
      <c r="B79">
        <v>1755</v>
      </c>
      <c r="C79">
        <v>7.8</v>
      </c>
      <c r="D79">
        <f>Foglio4[[#This Row],[Proteine]]*4</f>
        <v>31.2</v>
      </c>
      <c r="E79">
        <v>20.399999999999999</v>
      </c>
      <c r="F79">
        <f>Foglio4[[#This Row],[Lipidi]]*9</f>
        <v>183.6</v>
      </c>
      <c r="H79">
        <v>70.8</v>
      </c>
      <c r="I79">
        <f>Foglio4[[#This Row],[Carbo]]*4</f>
        <v>283.2</v>
      </c>
      <c r="J79">
        <v>38.200000000000003</v>
      </c>
      <c r="K79">
        <f>Foglio4[[#This Row],[Amido]]*4</f>
        <v>152.80000000000001</v>
      </c>
      <c r="L79">
        <v>28.8</v>
      </c>
      <c r="M79">
        <f>Foglio4[[#This Row],[Zuccheri]]*4</f>
        <v>115.2</v>
      </c>
      <c r="N79">
        <v>6</v>
      </c>
      <c r="Q79" s="11">
        <f>Foglio4[[#This Row],[Kcal prote]]+Foglio4[[#This Row],[kcal Lipidi]]+Foglio4[[#This Row],[kcal Carbo]]+Foglio4[[#This Row],[Kcal amido]]+Foglio4[[#This Row],[kcal zuccheri]]</f>
        <v>766</v>
      </c>
      <c r="R79" s="10"/>
      <c r="S79" s="10"/>
      <c r="T79" s="10"/>
      <c r="U79" s="10"/>
      <c r="V79" s="10"/>
      <c r="W79" s="10"/>
    </row>
    <row r="80" spans="1:23" ht="21" x14ac:dyDescent="0.35">
      <c r="A80" t="s">
        <v>126</v>
      </c>
      <c r="B80">
        <v>1940</v>
      </c>
      <c r="C80">
        <v>11.5</v>
      </c>
      <c r="D80">
        <f>Foglio4[[#This Row],[Proteine]]*4</f>
        <v>46</v>
      </c>
      <c r="E80">
        <v>7.9</v>
      </c>
      <c r="F80">
        <f>Foglio4[[#This Row],[Lipidi]]*9</f>
        <v>71.100000000000009</v>
      </c>
      <c r="H80">
        <v>60.4</v>
      </c>
      <c r="I80">
        <f>Foglio4[[#This Row],[Carbo]]*4</f>
        <v>241.6</v>
      </c>
      <c r="J80">
        <v>53.9</v>
      </c>
      <c r="K80">
        <f>Foglio4[[#This Row],[Amido]]*4</f>
        <v>215.6</v>
      </c>
      <c r="L80">
        <v>1.1000000000000001</v>
      </c>
      <c r="M80">
        <f>Foglio4[[#This Row],[Zuccheri]]*4</f>
        <v>4.4000000000000004</v>
      </c>
      <c r="N80">
        <v>3.8</v>
      </c>
      <c r="Q80" s="11">
        <f>Foglio4[[#This Row],[Kcal prote]]+Foglio4[[#This Row],[kcal Lipidi]]+Foglio4[[#This Row],[kcal Carbo]]+Foglio4[[#This Row],[Kcal amido]]+Foglio4[[#This Row],[kcal zuccheri]]</f>
        <v>578.69999999999993</v>
      </c>
      <c r="R80" s="10"/>
      <c r="S80" s="10"/>
      <c r="T80" s="10"/>
      <c r="U80" s="10"/>
      <c r="V80" s="10"/>
      <c r="W80" s="10"/>
    </row>
    <row r="81" spans="1:22" ht="21" x14ac:dyDescent="0.35">
      <c r="A81" t="s">
        <v>127</v>
      </c>
      <c r="B81">
        <v>1691</v>
      </c>
      <c r="C81">
        <v>6.6</v>
      </c>
      <c r="D81">
        <f>Foglio4[[#This Row],[Proteine]]*4</f>
        <v>26.4</v>
      </c>
      <c r="E81">
        <v>15</v>
      </c>
      <c r="F81">
        <f>Foglio4[[#This Row],[Lipidi]]*9</f>
        <v>135</v>
      </c>
      <c r="H81">
        <v>80.400000000000006</v>
      </c>
      <c r="I81">
        <f>Foglio4[[#This Row],[Carbo]]*4</f>
        <v>321.60000000000002</v>
      </c>
      <c r="J81">
        <v>56.3</v>
      </c>
      <c r="K81">
        <f>Foglio4[[#This Row],[Amido]]*4</f>
        <v>225.2</v>
      </c>
      <c r="L81">
        <v>18.5</v>
      </c>
      <c r="M81">
        <f>Foglio4[[#This Row],[Zuccheri]]*4</f>
        <v>74</v>
      </c>
      <c r="N81">
        <v>2.6</v>
      </c>
      <c r="Q81" s="11">
        <f>Foglio4[[#This Row],[Kcal prote]]+Foglio4[[#This Row],[kcal Lipidi]]+Foglio4[[#This Row],[kcal Carbo]]+Foglio4[[#This Row],[Kcal amido]]+Foglio4[[#This Row],[kcal zuccheri]]</f>
        <v>782.2</v>
      </c>
      <c r="R81" s="10"/>
      <c r="S81" s="10"/>
      <c r="T81" s="10"/>
      <c r="U81" s="10"/>
      <c r="V81" s="10"/>
    </row>
    <row r="82" spans="1:22" ht="21" x14ac:dyDescent="0.35">
      <c r="A82" t="s">
        <v>128</v>
      </c>
      <c r="B82">
        <v>1893</v>
      </c>
      <c r="C82">
        <v>7.1</v>
      </c>
      <c r="D82">
        <f>Foglio4[[#This Row],[Proteine]]*4</f>
        <v>28.4</v>
      </c>
      <c r="E82">
        <v>1.2</v>
      </c>
      <c r="F82">
        <f>Foglio4[[#This Row],[Lipidi]]*9</f>
        <v>10.799999999999999</v>
      </c>
      <c r="H82">
        <v>76.2</v>
      </c>
      <c r="I82">
        <f>Foglio4[[#This Row],[Carbo]]*4</f>
        <v>304.8</v>
      </c>
      <c r="J82">
        <v>45</v>
      </c>
      <c r="K82">
        <f>Foglio4[[#This Row],[Amido]]*4</f>
        <v>180</v>
      </c>
      <c r="L82">
        <v>26.7</v>
      </c>
      <c r="M82">
        <f>Foglio4[[#This Row],[Zuccheri]]*4</f>
        <v>106.8</v>
      </c>
      <c r="N82">
        <v>1.6</v>
      </c>
      <c r="Q82" s="11">
        <f>Foglio4[[#This Row],[Kcal prote]]+Foglio4[[#This Row],[kcal Lipidi]]+Foglio4[[#This Row],[kcal Carbo]]+Foglio4[[#This Row],[Kcal amido]]+Foglio4[[#This Row],[kcal zuccheri]]</f>
        <v>630.79999999999995</v>
      </c>
      <c r="R82" s="10"/>
      <c r="S82" s="10"/>
      <c r="T82" s="10"/>
      <c r="U82" s="10"/>
      <c r="V82" s="10"/>
    </row>
    <row r="83" spans="1:22" ht="21" x14ac:dyDescent="0.35">
      <c r="A83" t="s">
        <v>129</v>
      </c>
      <c r="B83">
        <v>364</v>
      </c>
      <c r="C83">
        <v>18.3</v>
      </c>
      <c r="D83">
        <f>Foglio4[[#This Row],[Proteine]]*4</f>
        <v>73.2</v>
      </c>
      <c r="E83">
        <v>25.7</v>
      </c>
      <c r="F83">
        <f>Foglio4[[#This Row],[Lipidi]]*9</f>
        <v>231.29999999999998</v>
      </c>
      <c r="G83">
        <v>25</v>
      </c>
      <c r="H83">
        <v>0.8</v>
      </c>
      <c r="I83">
        <f>Foglio4[[#This Row],[Carbo]]*4</f>
        <v>3.2</v>
      </c>
      <c r="K83">
        <f>Foglio4[[#This Row],[Amido]]*4</f>
        <v>0</v>
      </c>
      <c r="L83">
        <v>0.8</v>
      </c>
      <c r="M83">
        <f>Foglio4[[#This Row],[Zuccheri]]*4</f>
        <v>3.2</v>
      </c>
      <c r="Q83" s="11">
        <f>Foglio4[[#This Row],[Kcal prote]]+Foglio4[[#This Row],[kcal Lipidi]]+Foglio4[[#This Row],[kcal Carbo]]+Foglio4[[#This Row],[Kcal amido]]+Foglio4[[#This Row],[kcal zuccheri]]</f>
        <v>310.89999999999998</v>
      </c>
      <c r="R83" s="10"/>
      <c r="S83" s="10"/>
      <c r="T83" s="10"/>
      <c r="U83" s="10"/>
      <c r="V83" s="10"/>
    </row>
    <row r="84" spans="1:22" ht="21" x14ac:dyDescent="0.35">
      <c r="A84" t="s">
        <v>130</v>
      </c>
      <c r="B84">
        <v>1696</v>
      </c>
      <c r="C84">
        <v>43.5</v>
      </c>
      <c r="D84">
        <f>Foglio4[[#This Row],[Proteine]]*4</f>
        <v>174</v>
      </c>
      <c r="E84">
        <v>5.7</v>
      </c>
      <c r="F84">
        <f>Foglio4[[#This Row],[Lipidi]]*9</f>
        <v>51.300000000000004</v>
      </c>
      <c r="G84">
        <v>440</v>
      </c>
      <c r="I84">
        <f>Foglio4[[#This Row],[Carbo]]*4</f>
        <v>0</v>
      </c>
      <c r="K84">
        <f>Foglio4[[#This Row],[Amido]]*4</f>
        <v>0</v>
      </c>
      <c r="M84">
        <f>Foglio4[[#This Row],[Zuccheri]]*4</f>
        <v>0</v>
      </c>
      <c r="Q84" s="11">
        <f>Foglio4[[#This Row],[Kcal prote]]+Foglio4[[#This Row],[kcal Lipidi]]+Foglio4[[#This Row],[kcal Carbo]]+Foglio4[[#This Row],[Kcal amido]]+Foglio4[[#This Row],[kcal zuccheri]]</f>
        <v>225.3</v>
      </c>
      <c r="R84" s="10"/>
      <c r="S84" s="10"/>
      <c r="T84" s="10"/>
      <c r="U84" s="10"/>
      <c r="V84" s="10"/>
    </row>
    <row r="85" spans="1:22" ht="21" x14ac:dyDescent="0.35">
      <c r="A85" t="s">
        <v>131</v>
      </c>
      <c r="B85">
        <v>554</v>
      </c>
      <c r="C85">
        <v>20.3</v>
      </c>
      <c r="D85">
        <f>Foglio4[[#This Row],[Proteine]]*4</f>
        <v>81.2</v>
      </c>
      <c r="E85">
        <v>6.1</v>
      </c>
      <c r="F85">
        <f>Foglio4[[#This Row],[Lipidi]]*9</f>
        <v>54.9</v>
      </c>
      <c r="I85">
        <f>Foglio4[[#This Row],[Carbo]]*4</f>
        <v>0</v>
      </c>
      <c r="K85">
        <f>Foglio4[[#This Row],[Amido]]*4</f>
        <v>0</v>
      </c>
      <c r="M85">
        <f>Foglio4[[#This Row],[Zuccheri]]*4</f>
        <v>0</v>
      </c>
      <c r="Q85" s="11">
        <f>Foglio4[[#This Row],[Kcal prote]]+Foglio4[[#This Row],[kcal Lipidi]]+Foglio4[[#This Row],[kcal Carbo]]+Foglio4[[#This Row],[Kcal amido]]+Foglio4[[#This Row],[kcal zuccheri]]</f>
        <v>136.1</v>
      </c>
      <c r="R85" s="10"/>
      <c r="S85" s="10"/>
      <c r="T85" s="10"/>
      <c r="U85" s="10"/>
      <c r="V85" s="10"/>
    </row>
    <row r="86" spans="1:22" ht="21" x14ac:dyDescent="0.35">
      <c r="A86" t="s">
        <v>132</v>
      </c>
      <c r="B86">
        <v>586</v>
      </c>
      <c r="C86">
        <v>21.3</v>
      </c>
      <c r="D86">
        <f>Foglio4[[#This Row],[Proteine]]*4</f>
        <v>85.2</v>
      </c>
      <c r="E86">
        <v>1.8</v>
      </c>
      <c r="F86">
        <f>Foglio4[[#This Row],[Lipidi]]*9</f>
        <v>16.2</v>
      </c>
      <c r="I86">
        <f>Foglio4[[#This Row],[Carbo]]*4</f>
        <v>0</v>
      </c>
      <c r="K86">
        <f>Foglio4[[#This Row],[Amido]]*4</f>
        <v>0</v>
      </c>
      <c r="M86">
        <f>Foglio4[[#This Row],[Zuccheri]]*4</f>
        <v>0</v>
      </c>
      <c r="Q86" s="7">
        <f>Foglio4[[#This Row],[Kcal prote]]+Foglio4[[#This Row],[kcal Lipidi]]+Foglio4[[#This Row],[kcal Carbo]]+Foglio4[[#This Row],[Kcal amido]]+Foglio4[[#This Row],[kcal zuccheri]]</f>
        <v>101.4</v>
      </c>
      <c r="R86" s="10"/>
      <c r="S86" s="10"/>
      <c r="T86" s="10"/>
      <c r="U86" s="10"/>
      <c r="V86" s="10"/>
    </row>
    <row r="87" spans="1:22" ht="21" x14ac:dyDescent="0.35">
      <c r="A87" t="s">
        <v>133</v>
      </c>
      <c r="B87">
        <v>433</v>
      </c>
      <c r="C87">
        <v>21.8</v>
      </c>
      <c r="D87">
        <f>Foglio4[[#This Row],[Proteine]]*4</f>
        <v>87.2</v>
      </c>
      <c r="E87">
        <v>5</v>
      </c>
      <c r="F87">
        <f>Foglio4[[#This Row],[Lipidi]]*9</f>
        <v>45</v>
      </c>
      <c r="I87">
        <f>Foglio4[[#This Row],[Carbo]]*4</f>
        <v>0</v>
      </c>
      <c r="K87">
        <f>Foglio4[[#This Row],[Amido]]*4</f>
        <v>0</v>
      </c>
      <c r="M87">
        <f>Foglio4[[#This Row],[Zuccheri]]*4</f>
        <v>0</v>
      </c>
      <c r="Q87" s="11">
        <f>Foglio4[[#This Row],[Kcal prote]]+Foglio4[[#This Row],[kcal Lipidi]]+Foglio4[[#This Row],[kcal Carbo]]+Foglio4[[#This Row],[Kcal amido]]+Foglio4[[#This Row],[kcal zuccheri]]</f>
        <v>132.19999999999999</v>
      </c>
      <c r="R87" s="10"/>
      <c r="S87" s="10"/>
      <c r="T87" s="10"/>
      <c r="U87" s="10"/>
      <c r="V87" s="10"/>
    </row>
    <row r="88" spans="1:22" ht="21" x14ac:dyDescent="0.35">
      <c r="A88" t="s">
        <v>134</v>
      </c>
      <c r="B88">
        <v>531</v>
      </c>
      <c r="C88">
        <v>20.5</v>
      </c>
      <c r="D88">
        <f>Foglio4[[#This Row],[Proteine]]*4</f>
        <v>82</v>
      </c>
      <c r="E88">
        <v>3.2</v>
      </c>
      <c r="F88">
        <f>Foglio4[[#This Row],[Lipidi]]*9</f>
        <v>28.8</v>
      </c>
      <c r="I88">
        <f>Foglio4[[#This Row],[Carbo]]*4</f>
        <v>0</v>
      </c>
      <c r="K88">
        <f>Foglio4[[#This Row],[Amido]]*4</f>
        <v>0</v>
      </c>
      <c r="M88">
        <f>Foglio4[[#This Row],[Zuccheri]]*4</f>
        <v>0</v>
      </c>
      <c r="Q88" s="11">
        <f>Foglio4[[#This Row],[Kcal prote]]+Foglio4[[#This Row],[kcal Lipidi]]+Foglio4[[#This Row],[kcal Carbo]]+Foglio4[[#This Row],[Kcal amido]]+Foglio4[[#This Row],[kcal zuccheri]]</f>
        <v>110.8</v>
      </c>
      <c r="R88" s="10"/>
      <c r="S88" s="10"/>
      <c r="T88" s="10"/>
      <c r="U88" s="10"/>
      <c r="V88" s="10"/>
    </row>
    <row r="89" spans="1:22" ht="21" x14ac:dyDescent="0.35">
      <c r="A89" t="s">
        <v>135</v>
      </c>
      <c r="B89">
        <v>470</v>
      </c>
      <c r="C89">
        <v>20.9</v>
      </c>
      <c r="D89">
        <f>Foglio4[[#This Row],[Proteine]]*4</f>
        <v>83.6</v>
      </c>
      <c r="E89">
        <v>2.8</v>
      </c>
      <c r="F89">
        <f>Foglio4[[#This Row],[Lipidi]]*9</f>
        <v>25.2</v>
      </c>
      <c r="I89">
        <f>Foglio4[[#This Row],[Carbo]]*4</f>
        <v>0</v>
      </c>
      <c r="K89">
        <f>Foglio4[[#This Row],[Amido]]*4</f>
        <v>0</v>
      </c>
      <c r="M89">
        <f>Foglio4[[#This Row],[Zuccheri]]*4</f>
        <v>0</v>
      </c>
      <c r="Q89" s="11">
        <f>Foglio4[[#This Row],[Kcal prote]]+Foglio4[[#This Row],[kcal Lipidi]]+Foglio4[[#This Row],[kcal Carbo]]+Foglio4[[#This Row],[Kcal amido]]+Foglio4[[#This Row],[kcal zuccheri]]</f>
        <v>108.8</v>
      </c>
      <c r="R89" s="10"/>
      <c r="S89" s="10"/>
      <c r="T89" s="10"/>
      <c r="U89" s="10"/>
      <c r="V89" s="10"/>
    </row>
    <row r="90" spans="1:22" ht="21" x14ac:dyDescent="0.35">
      <c r="A90" t="s">
        <v>136</v>
      </c>
      <c r="B90">
        <v>462</v>
      </c>
      <c r="C90">
        <v>21.3</v>
      </c>
      <c r="D90">
        <f>Foglio4[[#This Row],[Proteine]]*4</f>
        <v>85.2</v>
      </c>
      <c r="E90">
        <v>5.2</v>
      </c>
      <c r="F90">
        <f>Foglio4[[#This Row],[Lipidi]]*9</f>
        <v>46.800000000000004</v>
      </c>
      <c r="I90">
        <f>Foglio4[[#This Row],[Carbo]]*4</f>
        <v>0</v>
      </c>
      <c r="K90">
        <f>Foglio4[[#This Row],[Amido]]*4</f>
        <v>0</v>
      </c>
      <c r="M90">
        <f>Foglio4[[#This Row],[Zuccheri]]*4</f>
        <v>0</v>
      </c>
      <c r="Q90" s="11">
        <f>Foglio4[[#This Row],[Kcal prote]]+Foglio4[[#This Row],[kcal Lipidi]]+Foglio4[[#This Row],[kcal Carbo]]+Foglio4[[#This Row],[Kcal amido]]+Foglio4[[#This Row],[kcal zuccheri]]</f>
        <v>132</v>
      </c>
      <c r="R90" s="10"/>
      <c r="S90" s="10"/>
      <c r="T90" s="10"/>
      <c r="U90" s="10"/>
      <c r="V90" s="10"/>
    </row>
    <row r="91" spans="1:22" ht="21" x14ac:dyDescent="0.35">
      <c r="A91" t="s">
        <v>137</v>
      </c>
      <c r="B91">
        <v>561</v>
      </c>
      <c r="C91">
        <v>21.8</v>
      </c>
      <c r="D91">
        <f>Foglio4[[#This Row],[Proteine]]*4</f>
        <v>87.2</v>
      </c>
      <c r="E91">
        <v>2.2999999999999998</v>
      </c>
      <c r="F91">
        <f>Foglio4[[#This Row],[Lipidi]]*9</f>
        <v>20.7</v>
      </c>
      <c r="I91">
        <f>Foglio4[[#This Row],[Carbo]]*4</f>
        <v>0</v>
      </c>
      <c r="K91">
        <f>Foglio4[[#This Row],[Amido]]*4</f>
        <v>0</v>
      </c>
      <c r="M91">
        <f>Foglio4[[#This Row],[Zuccheri]]*4</f>
        <v>0</v>
      </c>
      <c r="Q91" s="11">
        <f>Foglio4[[#This Row],[Kcal prote]]+Foglio4[[#This Row],[kcal Lipidi]]+Foglio4[[#This Row],[kcal Carbo]]+Foglio4[[#This Row],[Kcal amido]]+Foglio4[[#This Row],[kcal zuccheri]]</f>
        <v>107.9</v>
      </c>
      <c r="R91" s="10"/>
      <c r="S91" s="10"/>
      <c r="T91" s="10"/>
      <c r="U91" s="10"/>
      <c r="V91" s="10"/>
    </row>
    <row r="92" spans="1:22" ht="21" x14ac:dyDescent="0.35">
      <c r="A92" t="s">
        <v>138</v>
      </c>
      <c r="B92">
        <v>443</v>
      </c>
      <c r="C92">
        <v>21.3</v>
      </c>
      <c r="D92">
        <f>Foglio4[[#This Row],[Proteine]]*4</f>
        <v>85.2</v>
      </c>
      <c r="E92">
        <v>10.199999999999999</v>
      </c>
      <c r="F92">
        <f>Foglio4[[#This Row],[Lipidi]]*9</f>
        <v>91.8</v>
      </c>
      <c r="I92">
        <f>Foglio4[[#This Row],[Carbo]]*4</f>
        <v>0</v>
      </c>
      <c r="K92">
        <f>Foglio4[[#This Row],[Amido]]*4</f>
        <v>0</v>
      </c>
      <c r="M92">
        <f>Foglio4[[#This Row],[Zuccheri]]*4</f>
        <v>0</v>
      </c>
      <c r="Q92" s="11">
        <f>Foglio4[[#This Row],[Kcal prote]]+Foglio4[[#This Row],[kcal Lipidi]]+Foglio4[[#This Row],[kcal Carbo]]+Foglio4[[#This Row],[Kcal amido]]+Foglio4[[#This Row],[kcal zuccheri]]</f>
        <v>177</v>
      </c>
      <c r="R92" s="10"/>
      <c r="S92" s="10"/>
      <c r="T92" s="10"/>
      <c r="U92" s="10"/>
      <c r="V92" s="10"/>
    </row>
    <row r="93" spans="1:22" ht="21" x14ac:dyDescent="0.35">
      <c r="A93" t="s">
        <v>139</v>
      </c>
      <c r="B93">
        <v>714</v>
      </c>
      <c r="C93">
        <v>19.7</v>
      </c>
      <c r="D93">
        <f>Foglio4[[#This Row],[Proteine]]*4</f>
        <v>78.8</v>
      </c>
      <c r="E93">
        <v>3.7</v>
      </c>
      <c r="F93">
        <f>Foglio4[[#This Row],[Lipidi]]*9</f>
        <v>33.300000000000004</v>
      </c>
      <c r="I93">
        <f>Foglio4[[#This Row],[Carbo]]*4</f>
        <v>0</v>
      </c>
      <c r="K93">
        <f>Foglio4[[#This Row],[Amido]]*4</f>
        <v>0</v>
      </c>
      <c r="M93">
        <f>Foglio4[[#This Row],[Zuccheri]]*4</f>
        <v>0</v>
      </c>
      <c r="Q93" s="11">
        <f>Foglio4[[#This Row],[Kcal prote]]+Foglio4[[#This Row],[kcal Lipidi]]+Foglio4[[#This Row],[kcal Carbo]]+Foglio4[[#This Row],[Kcal amido]]+Foglio4[[#This Row],[kcal zuccheri]]</f>
        <v>112.1</v>
      </c>
      <c r="R93" s="10"/>
      <c r="S93" s="10"/>
      <c r="T93" s="10"/>
      <c r="U93" s="10"/>
      <c r="V93" s="10"/>
    </row>
    <row r="94" spans="1:22" ht="21" x14ac:dyDescent="0.35">
      <c r="A94" t="s">
        <v>140</v>
      </c>
      <c r="B94">
        <v>497</v>
      </c>
      <c r="C94">
        <v>21.4</v>
      </c>
      <c r="D94">
        <f>Foglio4[[#This Row],[Proteine]]*4</f>
        <v>85.6</v>
      </c>
      <c r="E94">
        <v>2.6</v>
      </c>
      <c r="F94">
        <f>Foglio4[[#This Row],[Lipidi]]*9</f>
        <v>23.400000000000002</v>
      </c>
      <c r="I94">
        <f>Foglio4[[#This Row],[Carbo]]*4</f>
        <v>0</v>
      </c>
      <c r="K94">
        <f>Foglio4[[#This Row],[Amido]]*4</f>
        <v>0</v>
      </c>
      <c r="M94">
        <f>Foglio4[[#This Row],[Zuccheri]]*4</f>
        <v>0</v>
      </c>
      <c r="Q94" s="11">
        <f>Foglio4[[#This Row],[Kcal prote]]+Foglio4[[#This Row],[kcal Lipidi]]+Foglio4[[#This Row],[kcal Carbo]]+Foglio4[[#This Row],[Kcal amido]]+Foglio4[[#This Row],[kcal zuccheri]]</f>
        <v>109</v>
      </c>
      <c r="R94" s="10"/>
      <c r="S94" s="10"/>
      <c r="T94" s="10"/>
      <c r="U94" s="10"/>
      <c r="V94" s="10"/>
    </row>
    <row r="95" spans="1:22" ht="21" x14ac:dyDescent="0.35">
      <c r="A95" t="s">
        <v>141</v>
      </c>
      <c r="B95">
        <v>466</v>
      </c>
      <c r="C95">
        <v>22</v>
      </c>
      <c r="D95">
        <f>Foglio4[[#This Row],[Proteine]]*4</f>
        <v>88</v>
      </c>
      <c r="E95">
        <v>2.4</v>
      </c>
      <c r="F95">
        <f>Foglio4[[#This Row],[Lipidi]]*9</f>
        <v>21.599999999999998</v>
      </c>
      <c r="I95">
        <f>Foglio4[[#This Row],[Carbo]]*4</f>
        <v>0</v>
      </c>
      <c r="K95">
        <f>Foglio4[[#This Row],[Amido]]*4</f>
        <v>0</v>
      </c>
      <c r="M95">
        <f>Foglio4[[#This Row],[Zuccheri]]*4</f>
        <v>0</v>
      </c>
      <c r="Q95" s="11">
        <f>Foglio4[[#This Row],[Kcal prote]]+Foglio4[[#This Row],[kcal Lipidi]]+Foglio4[[#This Row],[kcal Carbo]]+Foglio4[[#This Row],[Kcal amido]]+Foglio4[[#This Row],[kcal zuccheri]]</f>
        <v>109.6</v>
      </c>
      <c r="R95" s="10"/>
      <c r="S95" s="10"/>
      <c r="T95" s="10"/>
      <c r="U95" s="10"/>
      <c r="V95" s="10"/>
    </row>
    <row r="96" spans="1:22" ht="21" x14ac:dyDescent="0.35">
      <c r="A96" t="s">
        <v>142</v>
      </c>
      <c r="B96">
        <v>450</v>
      </c>
      <c r="C96">
        <v>21.5</v>
      </c>
      <c r="D96">
        <f>Foglio4[[#This Row],[Proteine]]*4</f>
        <v>86</v>
      </c>
      <c r="E96">
        <v>7</v>
      </c>
      <c r="F96">
        <f>Foglio4[[#This Row],[Lipidi]]*9</f>
        <v>63</v>
      </c>
      <c r="I96">
        <f>Foglio4[[#This Row],[Carbo]]*4</f>
        <v>0</v>
      </c>
      <c r="K96">
        <f>Foglio4[[#This Row],[Amido]]*4</f>
        <v>0</v>
      </c>
      <c r="M96">
        <f>Foglio4[[#This Row],[Zuccheri]]*4</f>
        <v>0</v>
      </c>
      <c r="Q96" s="11">
        <f>Foglio4[[#This Row],[Kcal prote]]+Foglio4[[#This Row],[kcal Lipidi]]+Foglio4[[#This Row],[kcal Carbo]]+Foglio4[[#This Row],[Kcal amido]]+Foglio4[[#This Row],[kcal zuccheri]]</f>
        <v>149</v>
      </c>
      <c r="R96" s="10"/>
      <c r="S96" s="10"/>
      <c r="T96" s="10"/>
      <c r="U96" s="10"/>
      <c r="V96" s="10"/>
    </row>
    <row r="97" spans="1:22" ht="21" x14ac:dyDescent="0.35">
      <c r="A97" t="s">
        <v>143</v>
      </c>
      <c r="B97">
        <v>607</v>
      </c>
      <c r="C97">
        <v>20.5</v>
      </c>
      <c r="D97">
        <f>Foglio4[[#This Row],[Proteine]]*4</f>
        <v>82</v>
      </c>
      <c r="E97">
        <v>3.4</v>
      </c>
      <c r="F97">
        <f>Foglio4[[#This Row],[Lipidi]]*9</f>
        <v>30.599999999999998</v>
      </c>
      <c r="G97">
        <v>66</v>
      </c>
      <c r="I97">
        <f>Foglio4[[#This Row],[Carbo]]*4</f>
        <v>0</v>
      </c>
      <c r="K97">
        <f>Foglio4[[#This Row],[Amido]]*4</f>
        <v>0</v>
      </c>
      <c r="M97">
        <f>Foglio4[[#This Row],[Zuccheri]]*4</f>
        <v>0</v>
      </c>
      <c r="Q97" s="11">
        <f>Foglio4[[#This Row],[Kcal prote]]+Foglio4[[#This Row],[kcal Lipidi]]+Foglio4[[#This Row],[kcal Carbo]]+Foglio4[[#This Row],[Kcal amido]]+Foglio4[[#This Row],[kcal zuccheri]]</f>
        <v>112.6</v>
      </c>
      <c r="R97" s="10"/>
      <c r="S97" s="10"/>
      <c r="T97" s="10"/>
      <c r="U97" s="10"/>
      <c r="V97" s="10"/>
    </row>
    <row r="98" spans="1:22" ht="21" x14ac:dyDescent="0.35">
      <c r="A98" t="s">
        <v>144</v>
      </c>
      <c r="B98">
        <v>488</v>
      </c>
      <c r="C98">
        <v>21.5</v>
      </c>
      <c r="D98">
        <f>Foglio4[[#This Row],[Proteine]]*4</f>
        <v>86</v>
      </c>
      <c r="E98">
        <v>5.6</v>
      </c>
      <c r="F98">
        <f>Foglio4[[#This Row],[Lipidi]]*9</f>
        <v>50.4</v>
      </c>
      <c r="G98">
        <v>60</v>
      </c>
      <c r="I98">
        <f>Foglio4[[#This Row],[Carbo]]*4</f>
        <v>0</v>
      </c>
      <c r="K98">
        <f>Foglio4[[#This Row],[Amido]]*4</f>
        <v>0</v>
      </c>
      <c r="M98">
        <f>Foglio4[[#This Row],[Zuccheri]]*4</f>
        <v>0</v>
      </c>
      <c r="Q98" s="11">
        <f>Foglio4[[#This Row],[Kcal prote]]+Foglio4[[#This Row],[kcal Lipidi]]+Foglio4[[#This Row],[kcal Carbo]]+Foglio4[[#This Row],[Kcal amido]]+Foglio4[[#This Row],[kcal zuccheri]]</f>
        <v>136.4</v>
      </c>
      <c r="R98" s="10"/>
      <c r="S98" s="10"/>
      <c r="T98" s="10"/>
      <c r="U98" s="10"/>
      <c r="V98" s="10"/>
    </row>
    <row r="99" spans="1:22" ht="21" x14ac:dyDescent="0.35">
      <c r="A99" t="s">
        <v>145</v>
      </c>
      <c r="B99">
        <v>964</v>
      </c>
      <c r="C99">
        <v>0</v>
      </c>
      <c r="D99">
        <f>Foglio4[[#This Row],[Proteine]]*4</f>
        <v>0</v>
      </c>
      <c r="F99">
        <f>Foglio4[[#This Row],[Lipidi]]*9</f>
        <v>0</v>
      </c>
      <c r="H99">
        <v>0</v>
      </c>
      <c r="I99">
        <f>Foglio4[[#This Row],[Carbo]]*4</f>
        <v>0</v>
      </c>
      <c r="K99">
        <f>Foglio4[[#This Row],[Amido]]*4</f>
        <v>0</v>
      </c>
      <c r="L99">
        <v>0</v>
      </c>
      <c r="M99">
        <f>Foglio4[[#This Row],[Zuccheri]]*4</f>
        <v>0</v>
      </c>
      <c r="Q99" s="11">
        <f>Foglio4[[#This Row],[Kcal prote]]+Foglio4[[#This Row],[kcal Lipidi]]+Foglio4[[#This Row],[kcal Carbo]]+Foglio4[[#This Row],[Kcal amido]]+Foglio4[[#This Row],[kcal zuccheri]]</f>
        <v>0</v>
      </c>
      <c r="R99" s="10"/>
      <c r="S99" s="10"/>
      <c r="T99" s="10"/>
      <c r="U99" s="10"/>
      <c r="V99" s="10"/>
    </row>
    <row r="100" spans="1:22" ht="21" x14ac:dyDescent="0.35">
      <c r="A100" t="s">
        <v>146</v>
      </c>
      <c r="B100">
        <v>452</v>
      </c>
      <c r="C100">
        <v>13.8</v>
      </c>
      <c r="D100">
        <f>Foglio4[[#This Row],[Proteine]]*4</f>
        <v>55.2</v>
      </c>
      <c r="E100">
        <v>2</v>
      </c>
      <c r="F100">
        <f>Foglio4[[#This Row],[Lipidi]]*9</f>
        <v>18</v>
      </c>
      <c r="G100">
        <v>28.5</v>
      </c>
      <c r="H100">
        <v>0.3</v>
      </c>
      <c r="I100">
        <f>Foglio4[[#This Row],[Carbo]]*4</f>
        <v>1.2</v>
      </c>
      <c r="J100">
        <v>0</v>
      </c>
      <c r="K100">
        <f>Foglio4[[#This Row],[Amido]]*4</f>
        <v>0</v>
      </c>
      <c r="L100">
        <v>0.2</v>
      </c>
      <c r="M100">
        <f>Foglio4[[#This Row],[Zuccheri]]*4</f>
        <v>0.8</v>
      </c>
      <c r="N100">
        <v>0.6</v>
      </c>
      <c r="O100">
        <v>0</v>
      </c>
      <c r="P100">
        <v>0.01</v>
      </c>
      <c r="Q100" s="7">
        <f>Foglio4[[#This Row],[Kcal prote]]+Foglio4[[#This Row],[kcal Lipidi]]+Foglio4[[#This Row],[kcal Carbo]]+Foglio4[[#This Row],[Kcal amido]]+Foglio4[[#This Row],[kcal zuccheri]]</f>
        <v>75.2</v>
      </c>
      <c r="R100" s="10"/>
      <c r="S100" s="10"/>
      <c r="T100" s="10"/>
      <c r="U100" s="10"/>
      <c r="V100" s="10"/>
    </row>
    <row r="101" spans="1:22" ht="21" x14ac:dyDescent="0.35">
      <c r="A101" t="s">
        <v>147</v>
      </c>
      <c r="B101">
        <v>636</v>
      </c>
      <c r="C101">
        <v>33.1</v>
      </c>
      <c r="D101">
        <f>Foglio4[[#This Row],[Proteine]]*4</f>
        <v>132.4</v>
      </c>
      <c r="E101">
        <v>26.9</v>
      </c>
      <c r="F101">
        <f>Foglio4[[#This Row],[Lipidi]]*9</f>
        <v>242.1</v>
      </c>
      <c r="G101">
        <v>63</v>
      </c>
      <c r="H101">
        <v>0.4</v>
      </c>
      <c r="I101">
        <f>Foglio4[[#This Row],[Carbo]]*4</f>
        <v>1.6</v>
      </c>
      <c r="K101">
        <f>Foglio4[[#This Row],[Amido]]*4</f>
        <v>0</v>
      </c>
      <c r="M101">
        <f>Foglio4[[#This Row],[Zuccheri]]*4</f>
        <v>0</v>
      </c>
      <c r="Q101" s="7">
        <f>Foglio4[[#This Row],[Kcal prote]]+Foglio4[[#This Row],[kcal Lipidi]]+Foglio4[[#This Row],[kcal Carbo]]+Foglio4[[#This Row],[Kcal amido]]+Foglio4[[#This Row],[kcal zuccheri]]</f>
        <v>376.1</v>
      </c>
      <c r="R101" s="10"/>
      <c r="S101" s="10"/>
      <c r="T101" s="10"/>
      <c r="U101" s="10"/>
      <c r="V101" s="10"/>
    </row>
    <row r="102" spans="1:22" ht="21" x14ac:dyDescent="0.35">
      <c r="A102" t="s">
        <v>148</v>
      </c>
      <c r="B102">
        <v>1339</v>
      </c>
      <c r="C102">
        <v>19.3</v>
      </c>
      <c r="D102">
        <f>Foglio4[[#This Row],[Proteine]]*4</f>
        <v>77.2</v>
      </c>
      <c r="E102">
        <v>0.3</v>
      </c>
      <c r="F102">
        <f>Foglio4[[#This Row],[Lipidi]]*9</f>
        <v>2.6999999999999997</v>
      </c>
      <c r="G102">
        <v>98</v>
      </c>
      <c r="H102">
        <v>0.2</v>
      </c>
      <c r="I102">
        <f>Foglio4[[#This Row],[Carbo]]*4</f>
        <v>0.8</v>
      </c>
      <c r="K102">
        <f>Foglio4[[#This Row],[Amido]]*4</f>
        <v>0</v>
      </c>
      <c r="L102">
        <v>0.2</v>
      </c>
      <c r="M102">
        <f>Foglio4[[#This Row],[Zuccheri]]*4</f>
        <v>0.8</v>
      </c>
      <c r="Q102" s="7">
        <f>Foglio4[[#This Row],[Kcal prote]]+Foglio4[[#This Row],[kcal Lipidi]]+Foglio4[[#This Row],[kcal Carbo]]+Foglio4[[#This Row],[Kcal amido]]+Foglio4[[#This Row],[kcal zuccheri]]</f>
        <v>81.5</v>
      </c>
      <c r="R102" s="10"/>
      <c r="S102" s="10"/>
      <c r="T102" s="10"/>
      <c r="U102" s="10"/>
      <c r="V102" s="10"/>
    </row>
    <row r="103" spans="1:22" ht="21" x14ac:dyDescent="0.35">
      <c r="A103" t="s">
        <v>149</v>
      </c>
      <c r="B103">
        <v>122</v>
      </c>
      <c r="C103">
        <v>3.1</v>
      </c>
      <c r="D103">
        <f>Foglio4[[#This Row],[Proteine]]*4</f>
        <v>12.4</v>
      </c>
      <c r="E103">
        <v>0.3</v>
      </c>
      <c r="F103">
        <f>Foglio4[[#This Row],[Lipidi]]*9</f>
        <v>2.6999999999999997</v>
      </c>
      <c r="H103">
        <v>2.1</v>
      </c>
      <c r="I103">
        <f>Foglio4[[#This Row],[Carbo]]*4</f>
        <v>8.4</v>
      </c>
      <c r="K103">
        <f>Foglio4[[#This Row],[Amido]]*4</f>
        <v>0</v>
      </c>
      <c r="L103">
        <v>2.1</v>
      </c>
      <c r="M103">
        <f>Foglio4[[#This Row],[Zuccheri]]*4</f>
        <v>8.4</v>
      </c>
      <c r="N103">
        <v>3.1</v>
      </c>
      <c r="Q103" s="7">
        <f>Foglio4[[#This Row],[Kcal prote]]+Foglio4[[#This Row],[kcal Lipidi]]+Foglio4[[#This Row],[kcal Carbo]]+Foglio4[[#This Row],[Kcal amido]]+Foglio4[[#This Row],[kcal zuccheri]]</f>
        <v>31.9</v>
      </c>
      <c r="R103" s="10"/>
      <c r="S103" s="10"/>
      <c r="T103" s="10"/>
      <c r="U103" s="10"/>
      <c r="V103" s="10"/>
    </row>
    <row r="104" spans="1:22" ht="21" x14ac:dyDescent="0.35">
      <c r="A104" t="s">
        <v>150</v>
      </c>
      <c r="B104">
        <v>115</v>
      </c>
      <c r="C104">
        <v>2.9</v>
      </c>
      <c r="D104">
        <f>Foglio4[[#This Row],[Proteine]]*4</f>
        <v>11.6</v>
      </c>
      <c r="E104">
        <v>0.4</v>
      </c>
      <c r="F104">
        <f>Foglio4[[#This Row],[Lipidi]]*9</f>
        <v>3.6</v>
      </c>
      <c r="H104">
        <v>2</v>
      </c>
      <c r="I104">
        <f>Foglio4[[#This Row],[Carbo]]*4</f>
        <v>8</v>
      </c>
      <c r="K104">
        <f>Foglio4[[#This Row],[Amido]]*4</f>
        <v>0</v>
      </c>
      <c r="L104">
        <v>2</v>
      </c>
      <c r="M104">
        <f>Foglio4[[#This Row],[Zuccheri]]*4</f>
        <v>8</v>
      </c>
      <c r="N104">
        <v>2.9</v>
      </c>
      <c r="Q104" s="11">
        <f>Foglio4[[#This Row],[Kcal prote]]+Foglio4[[#This Row],[kcal Lipidi]]+Foglio4[[#This Row],[kcal Carbo]]+Foglio4[[#This Row],[Kcal amido]]+Foglio4[[#This Row],[kcal zuccheri]]</f>
        <v>31.2</v>
      </c>
      <c r="R104" s="10"/>
      <c r="S104" s="10"/>
      <c r="T104" s="10"/>
      <c r="U104" s="10"/>
      <c r="V104" s="10"/>
    </row>
    <row r="105" spans="1:22" ht="21" x14ac:dyDescent="0.35">
      <c r="A105" t="s">
        <v>151</v>
      </c>
      <c r="B105">
        <v>144</v>
      </c>
      <c r="C105">
        <v>3.1</v>
      </c>
      <c r="D105">
        <f>Foglio4[[#This Row],[Proteine]]*4</f>
        <v>12.4</v>
      </c>
      <c r="E105">
        <v>0.4</v>
      </c>
      <c r="F105">
        <f>Foglio4[[#This Row],[Lipidi]]*9</f>
        <v>3.6</v>
      </c>
      <c r="H105">
        <v>3.2</v>
      </c>
      <c r="I105">
        <f>Foglio4[[#This Row],[Carbo]]*4</f>
        <v>12.8</v>
      </c>
      <c r="K105">
        <f>Foglio4[[#This Row],[Amido]]*4</f>
        <v>0</v>
      </c>
      <c r="L105">
        <v>3.2</v>
      </c>
      <c r="M105">
        <f>Foglio4[[#This Row],[Zuccheri]]*4</f>
        <v>12.8</v>
      </c>
      <c r="N105">
        <v>3.2</v>
      </c>
      <c r="Q105" s="7">
        <f>Foglio4[[#This Row],[Kcal prote]]+Foglio4[[#This Row],[kcal Lipidi]]+Foglio4[[#This Row],[kcal Carbo]]+Foglio4[[#This Row],[Kcal amido]]+Foglio4[[#This Row],[kcal zuccheri]]</f>
        <v>41.6</v>
      </c>
      <c r="R105" s="10"/>
      <c r="S105" s="10"/>
      <c r="T105" s="10"/>
      <c r="U105" s="10"/>
      <c r="V105" s="10"/>
    </row>
    <row r="106" spans="1:22" ht="21" x14ac:dyDescent="0.35">
      <c r="A106" t="s">
        <v>152</v>
      </c>
      <c r="B106">
        <v>140</v>
      </c>
      <c r="C106">
        <v>3</v>
      </c>
      <c r="D106">
        <f>Foglio4[[#This Row],[Proteine]]*4</f>
        <v>12</v>
      </c>
      <c r="E106">
        <v>1.1000000000000001</v>
      </c>
      <c r="F106">
        <f>Foglio4[[#This Row],[Lipidi]]*9</f>
        <v>9.9</v>
      </c>
      <c r="H106">
        <v>3.1</v>
      </c>
      <c r="I106">
        <f>Foglio4[[#This Row],[Carbo]]*4</f>
        <v>12.4</v>
      </c>
      <c r="K106">
        <f>Foglio4[[#This Row],[Amido]]*4</f>
        <v>0</v>
      </c>
      <c r="L106">
        <v>3.1</v>
      </c>
      <c r="M106">
        <f>Foglio4[[#This Row],[Zuccheri]]*4</f>
        <v>12.4</v>
      </c>
      <c r="N106">
        <v>3.1</v>
      </c>
      <c r="Q106" s="7">
        <f>Foglio4[[#This Row],[Kcal prote]]+Foglio4[[#This Row],[kcal Lipidi]]+Foglio4[[#This Row],[kcal Carbo]]+Foglio4[[#This Row],[Kcal amido]]+Foglio4[[#This Row],[kcal zuccheri]]</f>
        <v>46.699999999999996</v>
      </c>
      <c r="R106" s="10"/>
      <c r="S106" s="10"/>
      <c r="T106" s="10"/>
      <c r="U106" s="10"/>
      <c r="V106" s="10"/>
    </row>
    <row r="107" spans="1:22" ht="21" x14ac:dyDescent="0.35">
      <c r="A107" t="s">
        <v>153</v>
      </c>
      <c r="B107">
        <v>410</v>
      </c>
      <c r="C107">
        <v>22</v>
      </c>
      <c r="D107">
        <f>Foglio4[[#This Row],[Proteine]]*4</f>
        <v>88</v>
      </c>
      <c r="E107">
        <v>47</v>
      </c>
      <c r="F107">
        <f>Foglio4[[#This Row],[Lipidi]]*9</f>
        <v>423</v>
      </c>
      <c r="G107">
        <v>62</v>
      </c>
      <c r="I107">
        <f>Foglio4[[#This Row],[Carbo]]*4</f>
        <v>0</v>
      </c>
      <c r="K107">
        <f>Foglio4[[#This Row],[Amido]]*4</f>
        <v>0</v>
      </c>
      <c r="M107">
        <f>Foglio4[[#This Row],[Zuccheri]]*4</f>
        <v>0</v>
      </c>
      <c r="Q107" s="7">
        <f>Foglio4[[#This Row],[Kcal prote]]+Foglio4[[#This Row],[kcal Lipidi]]+Foglio4[[#This Row],[kcal Carbo]]+Foglio4[[#This Row],[Kcal amido]]+Foglio4[[#This Row],[kcal zuccheri]]</f>
        <v>511</v>
      </c>
      <c r="R107" s="10"/>
      <c r="S107" s="10"/>
      <c r="T107" s="10"/>
      <c r="U107" s="10"/>
      <c r="V107" s="10"/>
    </row>
    <row r="108" spans="1:22" ht="21" x14ac:dyDescent="0.35">
      <c r="A108" t="s">
        <v>154</v>
      </c>
      <c r="B108">
        <v>2204</v>
      </c>
      <c r="C108">
        <v>22.1</v>
      </c>
      <c r="D108">
        <f>Foglio4[[#This Row],[Proteine]]*4</f>
        <v>88.4</v>
      </c>
      <c r="E108">
        <v>83.4</v>
      </c>
      <c r="F108">
        <f>Foglio4[[#This Row],[Lipidi]]*9</f>
        <v>750.6</v>
      </c>
      <c r="H108">
        <v>4.0999999999999996</v>
      </c>
      <c r="I108">
        <f>Foglio4[[#This Row],[Carbo]]*4</f>
        <v>16.399999999999999</v>
      </c>
      <c r="K108">
        <f>Foglio4[[#This Row],[Amido]]*4</f>
        <v>0</v>
      </c>
      <c r="L108">
        <v>4.0999999999999996</v>
      </c>
      <c r="M108">
        <f>Foglio4[[#This Row],[Zuccheri]]*4</f>
        <v>16.399999999999999</v>
      </c>
      <c r="Q108" s="7">
        <f>Foglio4[[#This Row],[Kcal prote]]+Foglio4[[#This Row],[kcal Lipidi]]+Foglio4[[#This Row],[kcal Carbo]]+Foglio4[[#This Row],[Kcal amido]]+Foglio4[[#This Row],[kcal zuccheri]]</f>
        <v>871.8</v>
      </c>
      <c r="R108" s="10"/>
      <c r="S108" s="10"/>
      <c r="T108" s="10"/>
      <c r="U108" s="10"/>
      <c r="V108" s="10"/>
    </row>
    <row r="109" spans="1:22" ht="21" x14ac:dyDescent="0.35">
      <c r="A109" t="s">
        <v>155</v>
      </c>
      <c r="B109">
        <v>3171</v>
      </c>
      <c r="C109">
        <v>0.8</v>
      </c>
      <c r="D109">
        <f>Foglio4[[#This Row],[Proteine]]*4</f>
        <v>3.2</v>
      </c>
      <c r="E109">
        <v>53.7</v>
      </c>
      <c r="F109">
        <f>Foglio4[[#This Row],[Lipidi]]*9</f>
        <v>483.3</v>
      </c>
      <c r="G109">
        <v>250</v>
      </c>
      <c r="H109">
        <v>1.1000000000000001</v>
      </c>
      <c r="I109">
        <f>Foglio4[[#This Row],[Carbo]]*4</f>
        <v>4.4000000000000004</v>
      </c>
      <c r="K109">
        <f>Foglio4[[#This Row],[Amido]]*4</f>
        <v>0</v>
      </c>
      <c r="L109">
        <v>1.1000000000000001</v>
      </c>
      <c r="M109">
        <f>Foglio4[[#This Row],[Zuccheri]]*4</f>
        <v>4.4000000000000004</v>
      </c>
      <c r="Q109" s="11">
        <f>Foglio4[[#This Row],[Kcal prote]]+Foglio4[[#This Row],[kcal Lipidi]]+Foglio4[[#This Row],[kcal Carbo]]+Foglio4[[#This Row],[Kcal amido]]+Foglio4[[#This Row],[kcal zuccheri]]</f>
        <v>495.29999999999995</v>
      </c>
      <c r="R109" s="10"/>
      <c r="S109" s="10"/>
      <c r="T109" s="10"/>
      <c r="U109" s="10"/>
      <c r="V109" s="10"/>
    </row>
    <row r="110" spans="1:22" ht="21" x14ac:dyDescent="0.35">
      <c r="A110" t="s">
        <v>156</v>
      </c>
      <c r="B110">
        <v>624</v>
      </c>
      <c r="C110">
        <v>28</v>
      </c>
      <c r="D110">
        <f>Foglio4[[#This Row],[Proteine]]*4</f>
        <v>112</v>
      </c>
      <c r="E110">
        <v>49</v>
      </c>
      <c r="F110">
        <f>Foglio4[[#This Row],[Lipidi]]*9</f>
        <v>441</v>
      </c>
      <c r="H110">
        <v>14</v>
      </c>
      <c r="I110">
        <f>Foglio4[[#This Row],[Carbo]]*4</f>
        <v>56</v>
      </c>
      <c r="J110">
        <v>3.3</v>
      </c>
      <c r="K110">
        <f>Foglio4[[#This Row],[Amido]]*4</f>
        <v>13.2</v>
      </c>
      <c r="L110">
        <v>5</v>
      </c>
      <c r="M110">
        <f>Foglio4[[#This Row],[Zuccheri]]*4</f>
        <v>20</v>
      </c>
      <c r="N110">
        <v>6</v>
      </c>
      <c r="Q110" s="11">
        <f>Foglio4[[#This Row],[Kcal prote]]+Foglio4[[#This Row],[kcal Lipidi]]+Foglio4[[#This Row],[kcal Carbo]]+Foglio4[[#This Row],[Kcal amido]]+Foglio4[[#This Row],[kcal zuccheri]]</f>
        <v>642.20000000000005</v>
      </c>
      <c r="R110" s="10"/>
      <c r="S110" s="10"/>
      <c r="T110" s="10"/>
      <c r="U110" s="10"/>
      <c r="V110" s="10"/>
    </row>
    <row r="111" spans="1:22" ht="21" x14ac:dyDescent="0.35">
      <c r="A111" t="s">
        <v>157</v>
      </c>
      <c r="B111">
        <v>1879</v>
      </c>
      <c r="C111">
        <v>24.7</v>
      </c>
      <c r="D111">
        <f>Foglio4[[#This Row],[Proteine]]*4</f>
        <v>98.8</v>
      </c>
      <c r="E111">
        <v>25.6</v>
      </c>
      <c r="F111">
        <f>Foglio4[[#This Row],[Lipidi]]*9</f>
        <v>230.4</v>
      </c>
      <c r="H111">
        <v>0.3</v>
      </c>
      <c r="I111">
        <f>Foglio4[[#This Row],[Carbo]]*4</f>
        <v>1.2</v>
      </c>
      <c r="K111">
        <f>Foglio4[[#This Row],[Amido]]*4</f>
        <v>0</v>
      </c>
      <c r="L111">
        <v>0.3</v>
      </c>
      <c r="M111">
        <f>Foglio4[[#This Row],[Zuccheri]]*4</f>
        <v>1.2</v>
      </c>
      <c r="Q111" s="11">
        <f>Foglio4[[#This Row],[Kcal prote]]+Foglio4[[#This Row],[kcal Lipidi]]+Foglio4[[#This Row],[kcal Carbo]]+Foglio4[[#This Row],[Kcal amido]]+Foglio4[[#This Row],[kcal zuccheri]]</f>
        <v>331.59999999999997</v>
      </c>
      <c r="R111" s="10"/>
      <c r="S111" s="10"/>
      <c r="T111" s="10"/>
      <c r="U111" s="10"/>
      <c r="V111" s="10"/>
    </row>
    <row r="112" spans="1:22" ht="21" x14ac:dyDescent="0.35">
      <c r="A112" t="s">
        <v>158</v>
      </c>
      <c r="B112">
        <v>1486</v>
      </c>
      <c r="C112">
        <v>20.399999999999999</v>
      </c>
      <c r="D112">
        <f>Foglio4[[#This Row],[Proteine]]*4</f>
        <v>81.599999999999994</v>
      </c>
      <c r="E112">
        <v>31.1</v>
      </c>
      <c r="F112">
        <f>Foglio4[[#This Row],[Lipidi]]*9</f>
        <v>279.90000000000003</v>
      </c>
      <c r="H112">
        <v>11.5</v>
      </c>
      <c r="I112">
        <f>Foglio4[[#This Row],[Carbo]]*4</f>
        <v>46</v>
      </c>
      <c r="J112">
        <v>10.5</v>
      </c>
      <c r="K112">
        <f>Foglio4[[#This Row],[Amido]]*4</f>
        <v>42</v>
      </c>
      <c r="L112">
        <v>0</v>
      </c>
      <c r="M112">
        <f>Foglio4[[#This Row],[Zuccheri]]*4</f>
        <v>0</v>
      </c>
      <c r="Q112" s="11">
        <f>Foglio4[[#This Row],[Kcal prote]]+Foglio4[[#This Row],[kcal Lipidi]]+Foglio4[[#This Row],[kcal Carbo]]+Foglio4[[#This Row],[Kcal amido]]+Foglio4[[#This Row],[kcal zuccheri]]</f>
        <v>449.5</v>
      </c>
      <c r="R112" s="10"/>
      <c r="S112" s="10"/>
      <c r="T112" s="10"/>
      <c r="U112" s="10"/>
      <c r="V112" s="10"/>
    </row>
    <row r="113" spans="1:22" ht="21" x14ac:dyDescent="0.35">
      <c r="A113" t="s">
        <v>159</v>
      </c>
      <c r="B113">
        <v>1805</v>
      </c>
      <c r="C113">
        <v>35.700000000000003</v>
      </c>
      <c r="D113">
        <f>Foglio4[[#This Row],[Proteine]]*4</f>
        <v>142.80000000000001</v>
      </c>
      <c r="E113">
        <v>14.3</v>
      </c>
      <c r="F113">
        <f>Foglio4[[#This Row],[Lipidi]]*9</f>
        <v>128.70000000000002</v>
      </c>
      <c r="H113">
        <v>2.2999999999999998</v>
      </c>
      <c r="I113">
        <f>Foglio4[[#This Row],[Carbo]]*4</f>
        <v>9.1999999999999993</v>
      </c>
      <c r="K113">
        <f>Foglio4[[#This Row],[Amido]]*4</f>
        <v>0</v>
      </c>
      <c r="L113">
        <v>2.2999999999999998</v>
      </c>
      <c r="M113">
        <f>Foglio4[[#This Row],[Zuccheri]]*4</f>
        <v>9.1999999999999993</v>
      </c>
      <c r="Q113" s="11">
        <f>Foglio4[[#This Row],[Kcal prote]]+Foglio4[[#This Row],[kcal Lipidi]]+Foglio4[[#This Row],[kcal Carbo]]+Foglio4[[#This Row],[Kcal amido]]+Foglio4[[#This Row],[kcal zuccheri]]</f>
        <v>289.89999999999998</v>
      </c>
      <c r="R113" s="10"/>
      <c r="S113" s="10"/>
      <c r="T113" s="10"/>
      <c r="U113" s="10"/>
      <c r="V113" s="10"/>
    </row>
    <row r="114" spans="1:22" ht="21" x14ac:dyDescent="0.35">
      <c r="A114" t="s">
        <v>160</v>
      </c>
      <c r="B114">
        <v>761</v>
      </c>
      <c r="C114">
        <v>11.9</v>
      </c>
      <c r="D114">
        <f>Foglio4[[#This Row],[Proteine]]*4</f>
        <v>47.6</v>
      </c>
      <c r="E114">
        <v>31</v>
      </c>
      <c r="F114">
        <f>Foglio4[[#This Row],[Lipidi]]*9</f>
        <v>279</v>
      </c>
      <c r="H114">
        <v>1.5</v>
      </c>
      <c r="I114">
        <f>Foglio4[[#This Row],[Carbo]]*4</f>
        <v>6</v>
      </c>
      <c r="K114">
        <f>Foglio4[[#This Row],[Amido]]*4</f>
        <v>0</v>
      </c>
      <c r="L114">
        <v>1.5</v>
      </c>
      <c r="M114">
        <f>Foglio4[[#This Row],[Zuccheri]]*4</f>
        <v>6</v>
      </c>
      <c r="Q114" s="7">
        <f>Foglio4[[#This Row],[Kcal prote]]+Foglio4[[#This Row],[kcal Lipidi]]+Foglio4[[#This Row],[kcal Carbo]]+Foglio4[[#This Row],[Kcal amido]]+Foglio4[[#This Row],[kcal zuccheri]]</f>
        <v>338.6</v>
      </c>
      <c r="R114" s="10"/>
      <c r="S114" s="10"/>
      <c r="T114" s="10"/>
      <c r="U114" s="10"/>
      <c r="V114" s="10"/>
    </row>
    <row r="115" spans="1:22" ht="21" x14ac:dyDescent="0.35">
      <c r="A115" t="s">
        <v>161</v>
      </c>
      <c r="B115">
        <v>1606</v>
      </c>
      <c r="C115">
        <v>24.5</v>
      </c>
      <c r="D115">
        <f>Foglio4[[#This Row],[Proteine]]*4</f>
        <v>98</v>
      </c>
      <c r="E115">
        <v>27.3</v>
      </c>
      <c r="F115">
        <f>Foglio4[[#This Row],[Lipidi]]*9</f>
        <v>245.70000000000002</v>
      </c>
      <c r="H115">
        <v>1.8</v>
      </c>
      <c r="I115">
        <f>Foglio4[[#This Row],[Carbo]]*4</f>
        <v>7.2</v>
      </c>
      <c r="K115">
        <f>Foglio4[[#This Row],[Amido]]*4</f>
        <v>0</v>
      </c>
      <c r="L115">
        <v>1.8</v>
      </c>
      <c r="M115">
        <f>Foglio4[[#This Row],[Zuccheri]]*4</f>
        <v>7.2</v>
      </c>
      <c r="Q115" s="11">
        <f>Foglio4[[#This Row],[Kcal prote]]+Foglio4[[#This Row],[kcal Lipidi]]+Foglio4[[#This Row],[kcal Carbo]]+Foglio4[[#This Row],[Kcal amido]]+Foglio4[[#This Row],[kcal zuccheri]]</f>
        <v>358.1</v>
      </c>
      <c r="R115" s="10"/>
      <c r="S115" s="10"/>
      <c r="T115" s="10"/>
      <c r="U115" s="10"/>
      <c r="V115" s="10"/>
    </row>
    <row r="116" spans="1:22" ht="21" x14ac:dyDescent="0.35">
      <c r="A116" t="s">
        <v>162</v>
      </c>
      <c r="B116">
        <v>1525</v>
      </c>
      <c r="C116">
        <v>27.7</v>
      </c>
      <c r="D116">
        <f>Foglio4[[#This Row],[Proteine]]*4</f>
        <v>110.8</v>
      </c>
      <c r="E116">
        <v>29.6</v>
      </c>
      <c r="F116">
        <f>Foglio4[[#This Row],[Lipidi]]*9</f>
        <v>266.40000000000003</v>
      </c>
      <c r="H116">
        <v>2.1</v>
      </c>
      <c r="I116">
        <f>Foglio4[[#This Row],[Carbo]]*4</f>
        <v>8.4</v>
      </c>
      <c r="K116">
        <f>Foglio4[[#This Row],[Amido]]*4</f>
        <v>0</v>
      </c>
      <c r="L116">
        <v>2.1</v>
      </c>
      <c r="M116">
        <f>Foglio4[[#This Row],[Zuccheri]]*4</f>
        <v>8.4</v>
      </c>
      <c r="Q116" s="7">
        <f>Foglio4[[#This Row],[Kcal prote]]+Foglio4[[#This Row],[kcal Lipidi]]+Foglio4[[#This Row],[kcal Carbo]]+Foglio4[[#This Row],[Kcal amido]]+Foglio4[[#This Row],[kcal zuccheri]]</f>
        <v>394</v>
      </c>
      <c r="R116" s="10"/>
      <c r="S116" s="10"/>
      <c r="T116" s="10"/>
      <c r="U116" s="10"/>
      <c r="V116" s="10"/>
    </row>
    <row r="117" spans="1:22" ht="21" x14ac:dyDescent="0.35">
      <c r="A117" t="s">
        <v>163</v>
      </c>
      <c r="B117">
        <v>1539</v>
      </c>
      <c r="C117">
        <v>24.6</v>
      </c>
      <c r="D117">
        <f>Foglio4[[#This Row],[Proteine]]*4</f>
        <v>98.4</v>
      </c>
      <c r="E117">
        <v>21.3</v>
      </c>
      <c r="F117">
        <f>Foglio4[[#This Row],[Lipidi]]*9</f>
        <v>191.70000000000002</v>
      </c>
      <c r="H117">
        <v>0.8</v>
      </c>
      <c r="I117">
        <f>Foglio4[[#This Row],[Carbo]]*4</f>
        <v>3.2</v>
      </c>
      <c r="K117">
        <f>Foglio4[[#This Row],[Amido]]*4</f>
        <v>0</v>
      </c>
      <c r="L117">
        <v>0.8</v>
      </c>
      <c r="M117">
        <f>Foglio4[[#This Row],[Zuccheri]]*4</f>
        <v>3.2</v>
      </c>
      <c r="Q117" s="11">
        <f>Foglio4[[#This Row],[Kcal prote]]+Foglio4[[#This Row],[kcal Lipidi]]+Foglio4[[#This Row],[kcal Carbo]]+Foglio4[[#This Row],[Kcal amido]]+Foglio4[[#This Row],[kcal zuccheri]]</f>
        <v>296.5</v>
      </c>
      <c r="R117" s="10"/>
      <c r="S117" s="10"/>
      <c r="T117" s="10"/>
      <c r="U117" s="10"/>
      <c r="V117" s="10"/>
    </row>
    <row r="118" spans="1:22" ht="21" x14ac:dyDescent="0.35">
      <c r="A118" t="s">
        <v>164</v>
      </c>
      <c r="B118">
        <v>1099</v>
      </c>
      <c r="C118">
        <v>17.3</v>
      </c>
      <c r="D118">
        <f>Foglio4[[#This Row],[Proteine]]*4</f>
        <v>69.2</v>
      </c>
      <c r="E118">
        <v>28.5</v>
      </c>
      <c r="F118">
        <f>Foglio4[[#This Row],[Lipidi]]*9</f>
        <v>256.5</v>
      </c>
      <c r="H118">
        <v>0.5</v>
      </c>
      <c r="I118">
        <f>Foglio4[[#This Row],[Carbo]]*4</f>
        <v>2</v>
      </c>
      <c r="K118">
        <f>Foglio4[[#This Row],[Amido]]*4</f>
        <v>0</v>
      </c>
      <c r="L118">
        <v>0.5</v>
      </c>
      <c r="M118">
        <f>Foglio4[[#This Row],[Zuccheri]]*4</f>
        <v>2</v>
      </c>
      <c r="Q118" s="11">
        <f>Foglio4[[#This Row],[Kcal prote]]+Foglio4[[#This Row],[kcal Lipidi]]+Foglio4[[#This Row],[kcal Carbo]]+Foglio4[[#This Row],[Kcal amido]]+Foglio4[[#This Row],[kcal zuccheri]]</f>
        <v>329.7</v>
      </c>
      <c r="R118" s="10"/>
      <c r="S118" s="10"/>
      <c r="T118" s="10"/>
      <c r="U118" s="10"/>
      <c r="V118" s="10"/>
    </row>
    <row r="119" spans="1:22" ht="21" x14ac:dyDescent="0.35">
      <c r="A119" t="s">
        <v>165</v>
      </c>
      <c r="B119">
        <v>1547</v>
      </c>
      <c r="C119">
        <v>26.9</v>
      </c>
      <c r="D119">
        <f>Foglio4[[#This Row],[Proteine]]*4</f>
        <v>107.6</v>
      </c>
      <c r="E119">
        <v>25.4</v>
      </c>
      <c r="F119">
        <f>Foglio4[[#This Row],[Lipidi]]*9</f>
        <v>228.6</v>
      </c>
      <c r="H119">
        <v>1.5</v>
      </c>
      <c r="I119">
        <f>Foglio4[[#This Row],[Carbo]]*4</f>
        <v>6</v>
      </c>
      <c r="K119">
        <f>Foglio4[[#This Row],[Amido]]*4</f>
        <v>0</v>
      </c>
      <c r="L119">
        <v>1.5</v>
      </c>
      <c r="M119">
        <f>Foglio4[[#This Row],[Zuccheri]]*4</f>
        <v>6</v>
      </c>
      <c r="Q119" s="7">
        <f>Foglio4[[#This Row],[Kcal prote]]+Foglio4[[#This Row],[kcal Lipidi]]+Foglio4[[#This Row],[kcal Carbo]]+Foglio4[[#This Row],[Kcal amido]]+Foglio4[[#This Row],[kcal zuccheri]]</f>
        <v>348.2</v>
      </c>
      <c r="R119" s="10"/>
      <c r="S119" s="10"/>
      <c r="T119" s="10"/>
      <c r="U119" s="10"/>
      <c r="V119" s="10"/>
    </row>
    <row r="120" spans="1:22" ht="21" x14ac:dyDescent="0.35">
      <c r="A120" t="s">
        <v>166</v>
      </c>
      <c r="B120">
        <v>1357</v>
      </c>
      <c r="C120">
        <v>21.1</v>
      </c>
      <c r="D120">
        <f>Foglio4[[#This Row],[Proteine]]*4</f>
        <v>84.4</v>
      </c>
      <c r="E120">
        <v>15.4</v>
      </c>
      <c r="F120">
        <f>Foglio4[[#This Row],[Lipidi]]*9</f>
        <v>138.6</v>
      </c>
      <c r="G120">
        <v>71</v>
      </c>
      <c r="H120">
        <v>3</v>
      </c>
      <c r="I120">
        <f>Foglio4[[#This Row],[Carbo]]*4</f>
        <v>12</v>
      </c>
      <c r="K120">
        <f>Foglio4[[#This Row],[Amido]]*4</f>
        <v>0</v>
      </c>
      <c r="L120">
        <v>3</v>
      </c>
      <c r="M120">
        <f>Foglio4[[#This Row],[Zuccheri]]*4</f>
        <v>12</v>
      </c>
      <c r="Q120" s="11">
        <f>Foglio4[[#This Row],[Kcal prote]]+Foglio4[[#This Row],[kcal Lipidi]]+Foglio4[[#This Row],[kcal Carbo]]+Foglio4[[#This Row],[Kcal amido]]+Foglio4[[#This Row],[kcal zuccheri]]</f>
        <v>247</v>
      </c>
      <c r="R120" s="10"/>
      <c r="S120" s="10"/>
      <c r="T120" s="10"/>
      <c r="U120" s="10"/>
      <c r="V120" s="10"/>
    </row>
    <row r="121" spans="1:22" ht="21" x14ac:dyDescent="0.35">
      <c r="A121" t="s">
        <v>167</v>
      </c>
      <c r="B121">
        <v>1201</v>
      </c>
      <c r="C121">
        <v>10.4</v>
      </c>
      <c r="D121">
        <f>Foglio4[[#This Row],[Proteine]]*4</f>
        <v>41.6</v>
      </c>
      <c r="E121">
        <v>1.7</v>
      </c>
      <c r="F121">
        <f>Foglio4[[#This Row],[Lipidi]]*9</f>
        <v>15.299999999999999</v>
      </c>
      <c r="H121">
        <v>28.5</v>
      </c>
      <c r="I121">
        <f>Foglio4[[#This Row],[Carbo]]*4</f>
        <v>114</v>
      </c>
      <c r="K121">
        <f>Foglio4[[#This Row],[Amido]]*4</f>
        <v>0</v>
      </c>
      <c r="M121">
        <f>Foglio4[[#This Row],[Zuccheri]]*4</f>
        <v>0</v>
      </c>
      <c r="Q121" s="11">
        <f>Foglio4[[#This Row],[Kcal prote]]+Foglio4[[#This Row],[kcal Lipidi]]+Foglio4[[#This Row],[kcal Carbo]]+Foglio4[[#This Row],[Kcal amido]]+Foglio4[[#This Row],[kcal zuccheri]]</f>
        <v>170.9</v>
      </c>
      <c r="R121" s="10"/>
      <c r="S121" s="10"/>
      <c r="T121" s="10"/>
      <c r="U121" s="10"/>
      <c r="V121" s="10"/>
    </row>
    <row r="122" spans="1:22" ht="21" x14ac:dyDescent="0.35">
      <c r="A122" t="s">
        <v>168</v>
      </c>
      <c r="B122">
        <v>284</v>
      </c>
      <c r="C122">
        <v>12.6</v>
      </c>
      <c r="D122">
        <f>Foglio4[[#This Row],[Proteine]]*4</f>
        <v>50.4</v>
      </c>
      <c r="E122">
        <v>1.5</v>
      </c>
      <c r="F122">
        <f>Foglio4[[#This Row],[Lipidi]]*9</f>
        <v>13.5</v>
      </c>
      <c r="G122">
        <v>177</v>
      </c>
      <c r="H122">
        <v>0.6</v>
      </c>
      <c r="I122">
        <f>Foglio4[[#This Row],[Carbo]]*4</f>
        <v>2.4</v>
      </c>
      <c r="K122">
        <f>Foglio4[[#This Row],[Amido]]*4</f>
        <v>0</v>
      </c>
      <c r="L122">
        <v>0.6</v>
      </c>
      <c r="M122">
        <f>Foglio4[[#This Row],[Zuccheri]]*4</f>
        <v>2.4</v>
      </c>
      <c r="Q122" s="11">
        <f>Foglio4[[#This Row],[Kcal prote]]+Foglio4[[#This Row],[kcal Lipidi]]+Foglio4[[#This Row],[kcal Carbo]]+Foglio4[[#This Row],[Kcal amido]]+Foglio4[[#This Row],[kcal zuccheri]]</f>
        <v>68.7</v>
      </c>
      <c r="R122" s="10"/>
      <c r="S122" s="10"/>
      <c r="T122" s="10"/>
      <c r="U122" s="10"/>
      <c r="V122" s="10"/>
    </row>
    <row r="123" spans="1:22" ht="21" x14ac:dyDescent="0.35">
      <c r="A123" t="s">
        <v>169</v>
      </c>
      <c r="B123">
        <v>285</v>
      </c>
      <c r="C123">
        <v>13.1</v>
      </c>
      <c r="D123">
        <f>Foglio4[[#This Row],[Proteine]]*4</f>
        <v>52.4</v>
      </c>
      <c r="E123">
        <v>24.7</v>
      </c>
      <c r="F123">
        <f>Foglio4[[#This Row],[Lipidi]]*9</f>
        <v>222.29999999999998</v>
      </c>
      <c r="G123">
        <v>176</v>
      </c>
      <c r="H123">
        <v>0.6</v>
      </c>
      <c r="I123">
        <f>Foglio4[[#This Row],[Carbo]]*4</f>
        <v>2.4</v>
      </c>
      <c r="K123">
        <f>Foglio4[[#This Row],[Amido]]*4</f>
        <v>0</v>
      </c>
      <c r="L123">
        <v>0.6</v>
      </c>
      <c r="M123">
        <f>Foglio4[[#This Row],[Zuccheri]]*4</f>
        <v>2.4</v>
      </c>
      <c r="Q123" s="11">
        <f>Foglio4[[#This Row],[Kcal prote]]+Foglio4[[#This Row],[kcal Lipidi]]+Foglio4[[#This Row],[kcal Carbo]]+Foglio4[[#This Row],[Kcal amido]]+Foglio4[[#This Row],[kcal zuccheri]]</f>
        <v>279.49999999999994</v>
      </c>
      <c r="R123" s="10"/>
      <c r="S123" s="10"/>
      <c r="T123" s="10"/>
      <c r="U123" s="10"/>
      <c r="V123" s="10"/>
    </row>
    <row r="124" spans="1:22" ht="21" x14ac:dyDescent="0.35">
      <c r="A124" t="s">
        <v>170</v>
      </c>
      <c r="B124">
        <v>1283</v>
      </c>
      <c r="C124">
        <v>20.9</v>
      </c>
      <c r="D124">
        <f>Foglio4[[#This Row],[Proteine]]*4</f>
        <v>83.6</v>
      </c>
      <c r="E124">
        <v>20.7</v>
      </c>
      <c r="F124">
        <f>Foglio4[[#This Row],[Lipidi]]*9</f>
        <v>186.29999999999998</v>
      </c>
      <c r="G124">
        <v>78</v>
      </c>
      <c r="H124">
        <v>0.2</v>
      </c>
      <c r="I124">
        <f>Foglio4[[#This Row],[Carbo]]*4</f>
        <v>0.8</v>
      </c>
      <c r="K124">
        <f>Foglio4[[#This Row],[Amido]]*4</f>
        <v>0</v>
      </c>
      <c r="L124">
        <v>0.2</v>
      </c>
      <c r="M124">
        <f>Foglio4[[#This Row],[Zuccheri]]*4</f>
        <v>0.8</v>
      </c>
      <c r="Q124" s="11">
        <f>Foglio4[[#This Row],[Kcal prote]]+Foglio4[[#This Row],[kcal Lipidi]]+Foglio4[[#This Row],[kcal Carbo]]+Foglio4[[#This Row],[Kcal amido]]+Foglio4[[#This Row],[kcal zuccheri]]</f>
        <v>271.5</v>
      </c>
      <c r="R124" s="10"/>
      <c r="S124" s="10"/>
      <c r="T124" s="10"/>
      <c r="U124" s="10"/>
      <c r="V124" s="10"/>
    </row>
    <row r="125" spans="1:22" ht="21" x14ac:dyDescent="0.35">
      <c r="A125" t="s">
        <v>171</v>
      </c>
      <c r="B125">
        <v>1223</v>
      </c>
      <c r="C125">
        <v>0.5</v>
      </c>
      <c r="D125">
        <f>Foglio4[[#This Row],[Proteine]]*4</f>
        <v>2</v>
      </c>
      <c r="F125">
        <f>Foglio4[[#This Row],[Lipidi]]*9</f>
        <v>0</v>
      </c>
      <c r="H125">
        <v>75</v>
      </c>
      <c r="I125">
        <f>Foglio4[[#This Row],[Carbo]]*4</f>
        <v>300</v>
      </c>
      <c r="K125">
        <f>Foglio4[[#This Row],[Amido]]*4</f>
        <v>0</v>
      </c>
      <c r="L125">
        <v>75</v>
      </c>
      <c r="M125">
        <f>Foglio4[[#This Row],[Zuccheri]]*4</f>
        <v>300</v>
      </c>
      <c r="N125">
        <v>4.5</v>
      </c>
      <c r="Q125" s="11">
        <f>Foglio4[[#This Row],[Kcal prote]]+Foglio4[[#This Row],[kcal Lipidi]]+Foglio4[[#This Row],[kcal Carbo]]+Foglio4[[#This Row],[Kcal amido]]+Foglio4[[#This Row],[kcal zuccheri]]</f>
        <v>602</v>
      </c>
      <c r="R125" s="10"/>
      <c r="S125" s="10"/>
      <c r="T125" s="10"/>
      <c r="U125" s="10"/>
      <c r="V125" s="10"/>
    </row>
    <row r="126" spans="1:22" ht="21" x14ac:dyDescent="0.35">
      <c r="A126" t="s">
        <v>986</v>
      </c>
      <c r="B126">
        <v>1541</v>
      </c>
      <c r="C126">
        <v>6.2</v>
      </c>
      <c r="D126">
        <f>Foglio4[[#This Row],[Proteine]]*4</f>
        <v>24.8</v>
      </c>
      <c r="E126">
        <v>14.6</v>
      </c>
      <c r="F126">
        <f>Foglio4[[#This Row],[Lipidi]]*9</f>
        <v>131.4</v>
      </c>
      <c r="H126">
        <v>41.9</v>
      </c>
      <c r="I126">
        <f>Foglio4[[#This Row],[Carbo]]*4</f>
        <v>167.6</v>
      </c>
      <c r="J126">
        <v>28.2</v>
      </c>
      <c r="K126">
        <f>Foglio4[[#This Row],[Amido]]*4</f>
        <v>112.8</v>
      </c>
      <c r="L126">
        <v>10.9</v>
      </c>
      <c r="M126">
        <f>Foglio4[[#This Row],[Zuccheri]]*4</f>
        <v>43.6</v>
      </c>
      <c r="Q126" s="11">
        <f>Foglio4[[#This Row],[Kcal prote]]+Foglio4[[#This Row],[kcal Lipidi]]+Foglio4[[#This Row],[kcal Carbo]]+Foglio4[[#This Row],[Kcal amido]]+Foglio4[[#This Row],[kcal zuccheri]]</f>
        <v>480.20000000000005</v>
      </c>
      <c r="R126" s="10"/>
      <c r="S126" s="10"/>
      <c r="T126" s="10"/>
      <c r="U126" s="10"/>
      <c r="V126" s="10"/>
    </row>
    <row r="127" spans="1:22" ht="21" x14ac:dyDescent="0.35">
      <c r="A127" t="s">
        <v>172</v>
      </c>
      <c r="B127">
        <v>1358</v>
      </c>
      <c r="C127">
        <v>7.2</v>
      </c>
      <c r="D127">
        <f>Foglio4[[#This Row],[Proteine]]*4</f>
        <v>28.8</v>
      </c>
      <c r="E127">
        <v>21.5</v>
      </c>
      <c r="F127">
        <f>Foglio4[[#This Row],[Lipidi]]*9</f>
        <v>193.5</v>
      </c>
      <c r="G127">
        <v>27</v>
      </c>
      <c r="H127">
        <v>42.7</v>
      </c>
      <c r="I127">
        <f>Foglio4[[#This Row],[Carbo]]*4</f>
        <v>170.8</v>
      </c>
      <c r="J127">
        <v>15.1</v>
      </c>
      <c r="K127">
        <f>Foglio4[[#This Row],[Amido]]*4</f>
        <v>60.4</v>
      </c>
      <c r="L127">
        <v>26.1</v>
      </c>
      <c r="M127">
        <f>Foglio4[[#This Row],[Zuccheri]]*4</f>
        <v>104.4</v>
      </c>
      <c r="N127">
        <v>2.1</v>
      </c>
      <c r="O127">
        <v>23.25</v>
      </c>
      <c r="P127">
        <v>0.19</v>
      </c>
      <c r="Q127" s="11">
        <f>Foglio4[[#This Row],[Kcal prote]]+Foglio4[[#This Row],[kcal Lipidi]]+Foglio4[[#This Row],[kcal Carbo]]+Foglio4[[#This Row],[Kcal amido]]+Foglio4[[#This Row],[kcal zuccheri]]</f>
        <v>557.9</v>
      </c>
      <c r="R127" s="10"/>
      <c r="S127" s="10"/>
      <c r="T127" s="10"/>
      <c r="U127" s="10"/>
      <c r="V127" s="10"/>
    </row>
    <row r="128" spans="1:22" ht="21" x14ac:dyDescent="0.35">
      <c r="A128" t="s">
        <v>173</v>
      </c>
      <c r="B128">
        <v>1035</v>
      </c>
      <c r="C128">
        <v>13</v>
      </c>
      <c r="D128">
        <f>Foglio4[[#This Row],[Proteine]]*4</f>
        <v>52</v>
      </c>
      <c r="E128">
        <v>40.200000000000003</v>
      </c>
      <c r="F128">
        <f>Foglio4[[#This Row],[Lipidi]]*9</f>
        <v>361.8</v>
      </c>
      <c r="H128">
        <v>0.5</v>
      </c>
      <c r="I128">
        <f>Foglio4[[#This Row],[Carbo]]*4</f>
        <v>2</v>
      </c>
      <c r="K128">
        <f>Foglio4[[#This Row],[Amido]]*4</f>
        <v>0</v>
      </c>
      <c r="L128">
        <v>0.5</v>
      </c>
      <c r="M128">
        <f>Foglio4[[#This Row],[Zuccheri]]*4</f>
        <v>2</v>
      </c>
      <c r="Q128" s="7">
        <f>Foglio4[[#This Row],[Kcal prote]]+Foglio4[[#This Row],[kcal Lipidi]]+Foglio4[[#This Row],[kcal Carbo]]+Foglio4[[#This Row],[Kcal amido]]+Foglio4[[#This Row],[kcal zuccheri]]</f>
        <v>417.8</v>
      </c>
      <c r="R128" s="10"/>
      <c r="S128" s="10"/>
      <c r="T128" s="10"/>
      <c r="U128" s="10"/>
      <c r="V128" s="10"/>
    </row>
    <row r="129" spans="1:22" ht="21" x14ac:dyDescent="0.35">
      <c r="A129" t="s">
        <v>174</v>
      </c>
      <c r="B129">
        <v>1884</v>
      </c>
      <c r="C129">
        <v>20.8</v>
      </c>
      <c r="D129">
        <f>Foglio4[[#This Row],[Proteine]]*4</f>
        <v>83.2</v>
      </c>
      <c r="E129">
        <v>24.9</v>
      </c>
      <c r="F129">
        <f>Foglio4[[#This Row],[Lipidi]]*9</f>
        <v>224.1</v>
      </c>
      <c r="H129">
        <v>1.4</v>
      </c>
      <c r="I129">
        <f>Foglio4[[#This Row],[Carbo]]*4</f>
        <v>5.6</v>
      </c>
      <c r="K129">
        <f>Foglio4[[#This Row],[Amido]]*4</f>
        <v>0</v>
      </c>
      <c r="L129">
        <v>1.4</v>
      </c>
      <c r="M129">
        <f>Foglio4[[#This Row],[Zuccheri]]*4</f>
        <v>5.6</v>
      </c>
      <c r="Q129" s="7">
        <f>Foglio4[[#This Row],[Kcal prote]]+Foglio4[[#This Row],[kcal Lipidi]]+Foglio4[[#This Row],[kcal Carbo]]+Foglio4[[#This Row],[Kcal amido]]+Foglio4[[#This Row],[kcal zuccheri]]</f>
        <v>318.50000000000006</v>
      </c>
      <c r="R129" s="10"/>
      <c r="S129" s="10"/>
      <c r="T129" s="10"/>
      <c r="U129" s="10"/>
      <c r="V129" s="10"/>
    </row>
    <row r="130" spans="1:22" ht="21" x14ac:dyDescent="0.35">
      <c r="A130" t="s">
        <v>175</v>
      </c>
      <c r="B130">
        <v>1439</v>
      </c>
      <c r="C130">
        <v>29.1</v>
      </c>
      <c r="D130">
        <f>Foglio4[[#This Row],[Proteine]]*4</f>
        <v>116.4</v>
      </c>
      <c r="E130">
        <v>2.2999999999999998</v>
      </c>
      <c r="F130">
        <f>Foglio4[[#This Row],[Lipidi]]*9</f>
        <v>20.7</v>
      </c>
      <c r="H130">
        <v>0.9</v>
      </c>
      <c r="I130">
        <f>Foglio4[[#This Row],[Carbo]]*4</f>
        <v>3.6</v>
      </c>
      <c r="K130">
        <f>Foglio4[[#This Row],[Amido]]*4</f>
        <v>0</v>
      </c>
      <c r="L130">
        <v>0.9</v>
      </c>
      <c r="M130">
        <f>Foglio4[[#This Row],[Zuccheri]]*4</f>
        <v>3.6</v>
      </c>
      <c r="Q130" s="11">
        <f>Foglio4[[#This Row],[Kcal prote]]+Foglio4[[#This Row],[kcal Lipidi]]+Foglio4[[#This Row],[kcal Carbo]]+Foglio4[[#This Row],[Kcal amido]]+Foglio4[[#This Row],[kcal zuccheri]]</f>
        <v>144.29999999999998</v>
      </c>
      <c r="R130" s="10"/>
      <c r="S130" s="10"/>
      <c r="T130" s="10"/>
      <c r="U130" s="10"/>
      <c r="V130" s="10"/>
    </row>
    <row r="131" spans="1:22" ht="21" x14ac:dyDescent="0.35">
      <c r="A131" t="s">
        <v>176</v>
      </c>
      <c r="B131">
        <v>441</v>
      </c>
      <c r="C131">
        <v>21.2</v>
      </c>
      <c r="D131">
        <f>Foglio4[[#This Row],[Proteine]]*4</f>
        <v>84.8</v>
      </c>
      <c r="E131">
        <v>4</v>
      </c>
      <c r="F131">
        <f>Foglio4[[#This Row],[Lipidi]]*9</f>
        <v>36</v>
      </c>
      <c r="G131">
        <v>55</v>
      </c>
      <c r="I131">
        <f>Foglio4[[#This Row],[Carbo]]*4</f>
        <v>0</v>
      </c>
      <c r="K131">
        <f>Foglio4[[#This Row],[Amido]]*4</f>
        <v>0</v>
      </c>
      <c r="M131">
        <f>Foglio4[[#This Row],[Zuccheri]]*4</f>
        <v>0</v>
      </c>
      <c r="Q131" s="11">
        <f>Foglio4[[#This Row],[Kcal prote]]+Foglio4[[#This Row],[kcal Lipidi]]+Foglio4[[#This Row],[kcal Carbo]]+Foglio4[[#This Row],[Kcal amido]]+Foglio4[[#This Row],[kcal zuccheri]]</f>
        <v>120.8</v>
      </c>
      <c r="R131" s="10"/>
      <c r="S131" s="10"/>
      <c r="T131" s="10"/>
      <c r="U131" s="10"/>
      <c r="V131" s="10"/>
    </row>
    <row r="132" spans="1:22" ht="21" x14ac:dyDescent="0.35">
      <c r="A132" t="s">
        <v>177</v>
      </c>
      <c r="B132">
        <v>472</v>
      </c>
      <c r="C132">
        <v>19.2</v>
      </c>
      <c r="D132">
        <f>Foglio4[[#This Row],[Proteine]]*4</f>
        <v>76.8</v>
      </c>
      <c r="E132">
        <v>17.2</v>
      </c>
      <c r="F132">
        <f>Foglio4[[#This Row],[Lipidi]]*9</f>
        <v>154.79999999999998</v>
      </c>
      <c r="G132">
        <v>61</v>
      </c>
      <c r="I132">
        <f>Foglio4[[#This Row],[Carbo]]*4</f>
        <v>0</v>
      </c>
      <c r="K132">
        <f>Foglio4[[#This Row],[Amido]]*4</f>
        <v>0</v>
      </c>
      <c r="M132">
        <f>Foglio4[[#This Row],[Zuccheri]]*4</f>
        <v>0</v>
      </c>
      <c r="Q132" s="11">
        <f>Foglio4[[#This Row],[Kcal prote]]+Foglio4[[#This Row],[kcal Lipidi]]+Foglio4[[#This Row],[kcal Carbo]]+Foglio4[[#This Row],[Kcal amido]]+Foglio4[[#This Row],[kcal zuccheri]]</f>
        <v>231.59999999999997</v>
      </c>
      <c r="R132" s="10"/>
      <c r="S132" s="10"/>
      <c r="T132" s="10"/>
      <c r="U132" s="10"/>
      <c r="V132" s="10"/>
    </row>
    <row r="133" spans="1:22" ht="21" x14ac:dyDescent="0.35">
      <c r="A133" t="s">
        <v>178</v>
      </c>
      <c r="B133">
        <v>1437</v>
      </c>
      <c r="C133">
        <v>0</v>
      </c>
      <c r="D133">
        <f>Foglio4[[#This Row],[Proteine]]*4</f>
        <v>0</v>
      </c>
      <c r="F133">
        <f>Foglio4[[#This Row],[Lipidi]]*9</f>
        <v>0</v>
      </c>
      <c r="H133">
        <v>91.6</v>
      </c>
      <c r="I133">
        <f>Foglio4[[#This Row],[Carbo]]*4</f>
        <v>366.4</v>
      </c>
      <c r="K133">
        <f>Foglio4[[#This Row],[Amido]]*4</f>
        <v>0</v>
      </c>
      <c r="L133">
        <v>91.6</v>
      </c>
      <c r="M133">
        <f>Foglio4[[#This Row],[Zuccheri]]*4</f>
        <v>366.4</v>
      </c>
      <c r="Q133" s="11">
        <f>Foglio4[[#This Row],[Kcal prote]]+Foglio4[[#This Row],[kcal Lipidi]]+Foglio4[[#This Row],[kcal Carbo]]+Foglio4[[#This Row],[Kcal amido]]+Foglio4[[#This Row],[kcal zuccheri]]</f>
        <v>732.8</v>
      </c>
      <c r="R133" s="10"/>
      <c r="S133" s="10"/>
      <c r="T133" s="10"/>
      <c r="U133" s="10"/>
      <c r="V133" s="10"/>
    </row>
    <row r="134" spans="1:22" ht="21" x14ac:dyDescent="0.35">
      <c r="A134" t="s">
        <v>179</v>
      </c>
      <c r="B134">
        <v>1798</v>
      </c>
      <c r="C134">
        <v>2.1</v>
      </c>
      <c r="D134">
        <f>Foglio4[[#This Row],[Proteine]]*4</f>
        <v>8.4</v>
      </c>
      <c r="E134">
        <v>5.9</v>
      </c>
      <c r="F134">
        <f>Foglio4[[#This Row],[Lipidi]]*9</f>
        <v>53.1</v>
      </c>
      <c r="H134">
        <v>71.099999999999994</v>
      </c>
      <c r="I134">
        <f>Foglio4[[#This Row],[Carbo]]*4</f>
        <v>284.39999999999998</v>
      </c>
      <c r="J134">
        <v>1</v>
      </c>
      <c r="K134">
        <f>Foglio4[[#This Row],[Amido]]*4</f>
        <v>4</v>
      </c>
      <c r="L134">
        <v>70</v>
      </c>
      <c r="M134">
        <f>Foglio4[[#This Row],[Zuccheri]]*4</f>
        <v>280</v>
      </c>
      <c r="Q134" s="11">
        <f>Foglio4[[#This Row],[Kcal prote]]+Foglio4[[#This Row],[kcal Lipidi]]+Foglio4[[#This Row],[kcal Carbo]]+Foglio4[[#This Row],[Kcal amido]]+Foglio4[[#This Row],[kcal zuccheri]]</f>
        <v>629.9</v>
      </c>
      <c r="R134" s="10"/>
      <c r="S134" s="10"/>
      <c r="T134" s="10"/>
      <c r="U134" s="10"/>
      <c r="V134" s="10"/>
    </row>
    <row r="135" spans="1:22" ht="21" x14ac:dyDescent="0.35">
      <c r="A135" t="s">
        <v>180</v>
      </c>
      <c r="B135">
        <v>355</v>
      </c>
      <c r="C135">
        <v>2.2000000000000002</v>
      </c>
      <c r="D135">
        <f>Foglio4[[#This Row],[Proteine]]*4</f>
        <v>8.8000000000000007</v>
      </c>
      <c r="E135">
        <v>0.2</v>
      </c>
      <c r="F135">
        <f>Foglio4[[#This Row],[Lipidi]]*9</f>
        <v>1.8</v>
      </c>
      <c r="H135">
        <v>1.8</v>
      </c>
      <c r="I135">
        <f>Foglio4[[#This Row],[Carbo]]*4</f>
        <v>7.2</v>
      </c>
      <c r="J135">
        <v>1.1000000000000001</v>
      </c>
      <c r="K135">
        <f>Foglio4[[#This Row],[Amido]]*4</f>
        <v>4.4000000000000004</v>
      </c>
      <c r="L135">
        <v>0.6</v>
      </c>
      <c r="M135">
        <f>Foglio4[[#This Row],[Zuccheri]]*4</f>
        <v>2.4</v>
      </c>
      <c r="N135">
        <v>8.1</v>
      </c>
      <c r="O135">
        <v>0.17</v>
      </c>
      <c r="P135">
        <v>0.35</v>
      </c>
      <c r="Q135" s="11">
        <f>Foglio4[[#This Row],[Kcal prote]]+Foglio4[[#This Row],[kcal Lipidi]]+Foglio4[[#This Row],[kcal Carbo]]+Foglio4[[#This Row],[Kcal amido]]+Foglio4[[#This Row],[kcal zuccheri]]</f>
        <v>24.6</v>
      </c>
      <c r="R135" s="10"/>
      <c r="S135" s="10"/>
      <c r="T135" s="10"/>
      <c r="U135" s="10"/>
      <c r="V135" s="10"/>
    </row>
    <row r="136" spans="1:22" ht="21" x14ac:dyDescent="0.35">
      <c r="A136" t="s">
        <v>181</v>
      </c>
      <c r="B136">
        <v>140</v>
      </c>
      <c r="C136">
        <v>2.8</v>
      </c>
      <c r="D136">
        <f>Foglio4[[#This Row],[Proteine]]*4</f>
        <v>11.2</v>
      </c>
      <c r="E136">
        <v>0.3</v>
      </c>
      <c r="F136">
        <f>Foglio4[[#This Row],[Lipidi]]*9</f>
        <v>2.6999999999999997</v>
      </c>
      <c r="H136">
        <v>2.5</v>
      </c>
      <c r="I136">
        <f>Foglio4[[#This Row],[Carbo]]*4</f>
        <v>10</v>
      </c>
      <c r="J136">
        <v>0.5</v>
      </c>
      <c r="K136">
        <f>Foglio4[[#This Row],[Amido]]*4</f>
        <v>2</v>
      </c>
      <c r="L136">
        <v>1.9</v>
      </c>
      <c r="M136">
        <f>Foglio4[[#This Row],[Zuccheri]]*4</f>
        <v>7.6</v>
      </c>
      <c r="N136">
        <v>5.6</v>
      </c>
      <c r="Q136" s="11">
        <f>Foglio4[[#This Row],[Kcal prote]]+Foglio4[[#This Row],[kcal Lipidi]]+Foglio4[[#This Row],[kcal Carbo]]+Foglio4[[#This Row],[Kcal amido]]+Foglio4[[#This Row],[kcal zuccheri]]</f>
        <v>33.5</v>
      </c>
      <c r="R136" s="10"/>
      <c r="S136" s="10"/>
      <c r="T136" s="10"/>
      <c r="U136" s="10"/>
      <c r="V136" s="10"/>
    </row>
    <row r="137" spans="1:22" ht="21" x14ac:dyDescent="0.35">
      <c r="A137" t="s">
        <v>182</v>
      </c>
      <c r="B137">
        <v>185</v>
      </c>
      <c r="C137">
        <v>3.6</v>
      </c>
      <c r="D137">
        <f>Foglio4[[#This Row],[Proteine]]*4</f>
        <v>14.4</v>
      </c>
      <c r="E137">
        <v>0.2</v>
      </c>
      <c r="F137">
        <f>Foglio4[[#This Row],[Lipidi]]*9</f>
        <v>1.8</v>
      </c>
      <c r="H137">
        <v>3.3</v>
      </c>
      <c r="I137">
        <f>Foglio4[[#This Row],[Carbo]]*4</f>
        <v>13.2</v>
      </c>
      <c r="J137">
        <v>0.7</v>
      </c>
      <c r="K137">
        <f>Foglio4[[#This Row],[Amido]]*4</f>
        <v>2.8</v>
      </c>
      <c r="L137">
        <v>2.6</v>
      </c>
      <c r="M137">
        <f>Foglio4[[#This Row],[Zuccheri]]*4</f>
        <v>10.4</v>
      </c>
      <c r="N137">
        <v>7.4</v>
      </c>
      <c r="Q137" s="11">
        <f>Foglio4[[#This Row],[Kcal prote]]+Foglio4[[#This Row],[kcal Lipidi]]+Foglio4[[#This Row],[kcal Carbo]]+Foglio4[[#This Row],[Kcal amido]]+Foglio4[[#This Row],[kcal zuccheri]]</f>
        <v>42.599999999999994</v>
      </c>
      <c r="R137" s="10"/>
      <c r="S137" s="10"/>
      <c r="T137" s="10"/>
      <c r="U137" s="10"/>
      <c r="V137" s="10"/>
    </row>
    <row r="138" spans="1:22" ht="21" x14ac:dyDescent="0.35">
      <c r="A138" t="s">
        <v>183</v>
      </c>
      <c r="B138">
        <v>138</v>
      </c>
      <c r="C138">
        <v>2.7</v>
      </c>
      <c r="D138">
        <f>Foglio4[[#This Row],[Proteine]]*4</f>
        <v>10.8</v>
      </c>
      <c r="E138">
        <v>0.2</v>
      </c>
      <c r="F138">
        <f>Foglio4[[#This Row],[Lipidi]]*9</f>
        <v>1.8</v>
      </c>
      <c r="H138">
        <v>2.5</v>
      </c>
      <c r="I138">
        <f>Foglio4[[#This Row],[Carbo]]*4</f>
        <v>10</v>
      </c>
      <c r="J138">
        <v>0.5</v>
      </c>
      <c r="K138">
        <f>Foglio4[[#This Row],[Amido]]*4</f>
        <v>2</v>
      </c>
      <c r="L138">
        <v>1.9</v>
      </c>
      <c r="M138">
        <f>Foglio4[[#This Row],[Zuccheri]]*4</f>
        <v>7.6</v>
      </c>
      <c r="N138">
        <v>5.5</v>
      </c>
      <c r="Q138" s="7">
        <f>Foglio4[[#This Row],[Kcal prote]]+Foglio4[[#This Row],[kcal Lipidi]]+Foglio4[[#This Row],[kcal Carbo]]+Foglio4[[#This Row],[Kcal amido]]+Foglio4[[#This Row],[kcal zuccheri]]</f>
        <v>32.200000000000003</v>
      </c>
      <c r="R138" s="10"/>
      <c r="S138" s="10"/>
      <c r="T138" s="10"/>
      <c r="U138" s="10"/>
      <c r="V138" s="10"/>
    </row>
    <row r="139" spans="1:22" ht="21" x14ac:dyDescent="0.35">
      <c r="A139" t="s">
        <v>184</v>
      </c>
      <c r="B139">
        <v>134</v>
      </c>
      <c r="C139">
        <v>2.7</v>
      </c>
      <c r="D139">
        <f>Foglio4[[#This Row],[Proteine]]*4</f>
        <v>10.8</v>
      </c>
      <c r="E139">
        <v>0.2</v>
      </c>
      <c r="F139">
        <f>Foglio4[[#This Row],[Lipidi]]*9</f>
        <v>1.8</v>
      </c>
      <c r="H139">
        <v>2.5</v>
      </c>
      <c r="I139">
        <f>Foglio4[[#This Row],[Carbo]]*4</f>
        <v>10</v>
      </c>
      <c r="J139">
        <v>0.5</v>
      </c>
      <c r="K139">
        <f>Foglio4[[#This Row],[Amido]]*4</f>
        <v>2</v>
      </c>
      <c r="L139">
        <v>1.9</v>
      </c>
      <c r="M139">
        <f>Foglio4[[#This Row],[Zuccheri]]*4</f>
        <v>7.6</v>
      </c>
      <c r="N139">
        <v>5</v>
      </c>
      <c r="Q139" s="11">
        <f>Foglio4[[#This Row],[Kcal prote]]+Foglio4[[#This Row],[kcal Lipidi]]+Foglio4[[#This Row],[kcal Carbo]]+Foglio4[[#This Row],[Kcal amido]]+Foglio4[[#This Row],[kcal zuccheri]]</f>
        <v>32.200000000000003</v>
      </c>
      <c r="R139" s="10"/>
      <c r="S139" s="10"/>
      <c r="T139" s="10"/>
      <c r="U139" s="10"/>
      <c r="V139" s="10"/>
    </row>
    <row r="140" spans="1:22" ht="21" x14ac:dyDescent="0.35">
      <c r="A140" t="s">
        <v>185</v>
      </c>
      <c r="B140">
        <v>199</v>
      </c>
      <c r="C140">
        <v>3</v>
      </c>
      <c r="D140">
        <f>Foglio4[[#This Row],[Proteine]]*4</f>
        <v>12</v>
      </c>
      <c r="E140">
        <v>0.2</v>
      </c>
      <c r="F140">
        <f>Foglio4[[#This Row],[Lipidi]]*9</f>
        <v>1.8</v>
      </c>
      <c r="H140">
        <v>6.1</v>
      </c>
      <c r="I140">
        <f>Foglio4[[#This Row],[Carbo]]*4</f>
        <v>24.4</v>
      </c>
      <c r="K140">
        <f>Foglio4[[#This Row],[Amido]]*4</f>
        <v>0</v>
      </c>
      <c r="M140">
        <f>Foglio4[[#This Row],[Zuccheri]]*4</f>
        <v>0</v>
      </c>
      <c r="N140">
        <v>5.5</v>
      </c>
      <c r="Q140" s="11">
        <f>Foglio4[[#This Row],[Kcal prote]]+Foglio4[[#This Row],[kcal Lipidi]]+Foglio4[[#This Row],[kcal Carbo]]+Foglio4[[#This Row],[Kcal amido]]+Foglio4[[#This Row],[kcal zuccheri]]</f>
        <v>38.200000000000003</v>
      </c>
      <c r="R140" s="10"/>
      <c r="S140" s="10"/>
      <c r="T140" s="10"/>
      <c r="U140" s="10"/>
      <c r="V140" s="10"/>
    </row>
    <row r="141" spans="1:22" ht="21" x14ac:dyDescent="0.35">
      <c r="A141" t="s">
        <v>186</v>
      </c>
      <c r="B141">
        <v>187</v>
      </c>
      <c r="C141">
        <v>1.9</v>
      </c>
      <c r="D141">
        <f>Foglio4[[#This Row],[Proteine]]*4</f>
        <v>7.6</v>
      </c>
      <c r="E141">
        <v>0.2</v>
      </c>
      <c r="F141">
        <f>Foglio4[[#This Row],[Lipidi]]*9</f>
        <v>1.8</v>
      </c>
      <c r="H141">
        <v>8.9</v>
      </c>
      <c r="I141">
        <f>Foglio4[[#This Row],[Carbo]]*4</f>
        <v>35.6</v>
      </c>
      <c r="K141">
        <f>Foglio4[[#This Row],[Amido]]*4</f>
        <v>0</v>
      </c>
      <c r="L141">
        <v>1.7</v>
      </c>
      <c r="M141">
        <f>Foglio4[[#This Row],[Zuccheri]]*4</f>
        <v>6.8</v>
      </c>
      <c r="N141">
        <v>1</v>
      </c>
      <c r="Q141" s="11">
        <f>Foglio4[[#This Row],[Kcal prote]]+Foglio4[[#This Row],[kcal Lipidi]]+Foglio4[[#This Row],[kcal Carbo]]+Foglio4[[#This Row],[Kcal amido]]+Foglio4[[#This Row],[kcal zuccheri]]</f>
        <v>51.8</v>
      </c>
      <c r="R141" s="10"/>
      <c r="S141" s="10"/>
      <c r="T141" s="10"/>
      <c r="U141" s="10"/>
      <c r="V141" s="10"/>
    </row>
    <row r="142" spans="1:22" ht="21" x14ac:dyDescent="0.35">
      <c r="A142" t="s">
        <v>187</v>
      </c>
      <c r="B142">
        <v>187</v>
      </c>
      <c r="C142">
        <v>2.9</v>
      </c>
      <c r="D142">
        <f>Foglio4[[#This Row],[Proteine]]*4</f>
        <v>11.6</v>
      </c>
      <c r="E142">
        <v>0.2</v>
      </c>
      <c r="F142">
        <f>Foglio4[[#This Row],[Lipidi]]*9</f>
        <v>1.8</v>
      </c>
      <c r="H142">
        <v>5.4</v>
      </c>
      <c r="I142">
        <f>Foglio4[[#This Row],[Carbo]]*4</f>
        <v>21.6</v>
      </c>
      <c r="K142">
        <f>Foglio4[[#This Row],[Amido]]*4</f>
        <v>0</v>
      </c>
      <c r="M142">
        <f>Foglio4[[#This Row],[Zuccheri]]*4</f>
        <v>0</v>
      </c>
      <c r="N142">
        <v>5.5</v>
      </c>
      <c r="Q142" s="7">
        <f>Foglio4[[#This Row],[Kcal prote]]+Foglio4[[#This Row],[kcal Lipidi]]+Foglio4[[#This Row],[kcal Carbo]]+Foglio4[[#This Row],[Kcal amido]]+Foglio4[[#This Row],[kcal zuccheri]]</f>
        <v>35</v>
      </c>
      <c r="R142" s="10"/>
      <c r="S142" s="10"/>
      <c r="T142" s="10"/>
      <c r="U142" s="10"/>
      <c r="V142" s="10"/>
    </row>
    <row r="143" spans="1:22" ht="21" x14ac:dyDescent="0.35">
      <c r="A143" t="s">
        <v>188</v>
      </c>
      <c r="B143">
        <v>182</v>
      </c>
      <c r="C143">
        <v>2.8</v>
      </c>
      <c r="D143">
        <f>Foglio4[[#This Row],[Proteine]]*4</f>
        <v>11.2</v>
      </c>
      <c r="E143">
        <v>0.2</v>
      </c>
      <c r="F143">
        <f>Foglio4[[#This Row],[Lipidi]]*9</f>
        <v>1.8</v>
      </c>
      <c r="H143">
        <v>5.2</v>
      </c>
      <c r="I143">
        <f>Foglio4[[#This Row],[Carbo]]*4</f>
        <v>20.8</v>
      </c>
      <c r="K143">
        <f>Foglio4[[#This Row],[Amido]]*4</f>
        <v>0</v>
      </c>
      <c r="M143">
        <f>Foglio4[[#This Row],[Zuccheri]]*4</f>
        <v>0</v>
      </c>
      <c r="N143">
        <v>5.5</v>
      </c>
      <c r="Q143" s="7">
        <f>Foglio4[[#This Row],[Kcal prote]]+Foglio4[[#This Row],[kcal Lipidi]]+Foglio4[[#This Row],[kcal Carbo]]+Foglio4[[#This Row],[Kcal amido]]+Foglio4[[#This Row],[kcal zuccheri]]</f>
        <v>33.799999999999997</v>
      </c>
      <c r="R143" s="10"/>
      <c r="S143" s="10"/>
      <c r="T143" s="10"/>
      <c r="U143" s="10"/>
      <c r="V143" s="10"/>
    </row>
    <row r="144" spans="1:22" ht="21" x14ac:dyDescent="0.35">
      <c r="A144" t="s">
        <v>189</v>
      </c>
      <c r="B144">
        <v>91</v>
      </c>
      <c r="C144">
        <v>1</v>
      </c>
      <c r="D144">
        <f>Foglio4[[#This Row],[Proteine]]*4</f>
        <v>4</v>
      </c>
      <c r="E144">
        <v>0.1</v>
      </c>
      <c r="F144">
        <f>Foglio4[[#This Row],[Lipidi]]*9</f>
        <v>0.9</v>
      </c>
      <c r="H144">
        <v>2.9</v>
      </c>
      <c r="I144">
        <f>Foglio4[[#This Row],[Carbo]]*4</f>
        <v>11.6</v>
      </c>
      <c r="J144">
        <v>0.3</v>
      </c>
      <c r="K144">
        <f>Foglio4[[#This Row],[Amido]]*4</f>
        <v>1.2</v>
      </c>
      <c r="L144">
        <v>2.5</v>
      </c>
      <c r="M144">
        <f>Foglio4[[#This Row],[Zuccheri]]*4</f>
        <v>10</v>
      </c>
      <c r="N144">
        <v>2.5</v>
      </c>
      <c r="Q144" s="11">
        <f>Foglio4[[#This Row],[Kcal prote]]+Foglio4[[#This Row],[kcal Lipidi]]+Foglio4[[#This Row],[kcal Carbo]]+Foglio4[[#This Row],[Kcal amido]]+Foglio4[[#This Row],[kcal zuccheri]]</f>
        <v>27.7</v>
      </c>
      <c r="R144" s="10"/>
      <c r="S144" s="10"/>
      <c r="T144" s="10"/>
      <c r="U144" s="10"/>
      <c r="V144" s="10"/>
    </row>
    <row r="145" spans="1:23" ht="21" x14ac:dyDescent="0.35">
      <c r="A145" t="s">
        <v>190</v>
      </c>
      <c r="B145">
        <v>53</v>
      </c>
      <c r="C145">
        <v>0.6</v>
      </c>
      <c r="D145">
        <f>Foglio4[[#This Row],[Proteine]]*4</f>
        <v>2.4</v>
      </c>
      <c r="E145">
        <v>1.8</v>
      </c>
      <c r="F145">
        <f>Foglio4[[#This Row],[Lipidi]]*9</f>
        <v>16.2</v>
      </c>
      <c r="H145">
        <v>1.7</v>
      </c>
      <c r="I145">
        <f>Foglio4[[#This Row],[Carbo]]*4</f>
        <v>6.8</v>
      </c>
      <c r="J145">
        <v>0.2</v>
      </c>
      <c r="K145">
        <f>Foglio4[[#This Row],[Amido]]*4</f>
        <v>0.8</v>
      </c>
      <c r="L145">
        <v>1.5</v>
      </c>
      <c r="M145">
        <f>Foglio4[[#This Row],[Zuccheri]]*4</f>
        <v>6</v>
      </c>
      <c r="N145">
        <v>1.5</v>
      </c>
      <c r="Q145" s="7">
        <f>Foglio4[[#This Row],[Kcal prote]]+Foglio4[[#This Row],[kcal Lipidi]]+Foglio4[[#This Row],[kcal Carbo]]+Foglio4[[#This Row],[Kcal amido]]+Foglio4[[#This Row],[kcal zuccheri]]</f>
        <v>32.200000000000003</v>
      </c>
      <c r="R145" s="10"/>
      <c r="S145" s="10"/>
      <c r="T145" s="10"/>
      <c r="U145" s="10"/>
      <c r="V145" s="10"/>
    </row>
    <row r="146" spans="1:23" ht="21" x14ac:dyDescent="0.35">
      <c r="A146" t="s">
        <v>191</v>
      </c>
      <c r="B146">
        <v>279</v>
      </c>
      <c r="C146">
        <v>12.6</v>
      </c>
      <c r="D146">
        <f>Foglio4[[#This Row],[Proteine]]*4</f>
        <v>50.4</v>
      </c>
      <c r="E146">
        <v>8.3000000000000007</v>
      </c>
      <c r="F146">
        <f>Foglio4[[#This Row],[Lipidi]]*9</f>
        <v>74.7</v>
      </c>
      <c r="G146">
        <v>29</v>
      </c>
      <c r="I146">
        <f>Foglio4[[#This Row],[Carbo]]*4</f>
        <v>0</v>
      </c>
      <c r="K146">
        <f>Foglio4[[#This Row],[Amido]]*4</f>
        <v>0</v>
      </c>
      <c r="M146">
        <f>Foglio4[[#This Row],[Zuccheri]]*4</f>
        <v>0</v>
      </c>
      <c r="Q146" s="11">
        <f>Foglio4[[#This Row],[Kcal prote]]+Foglio4[[#This Row],[kcal Lipidi]]+Foglio4[[#This Row],[kcal Carbo]]+Foglio4[[#This Row],[Kcal amido]]+Foglio4[[#This Row],[kcal zuccheri]]</f>
        <v>125.1</v>
      </c>
      <c r="R146" s="10"/>
      <c r="S146" s="10"/>
      <c r="T146" s="10"/>
      <c r="U146" s="10"/>
      <c r="V146" s="10"/>
    </row>
    <row r="147" spans="1:23" ht="21" x14ac:dyDescent="0.35">
      <c r="A147" t="s">
        <v>192</v>
      </c>
      <c r="B147">
        <v>589</v>
      </c>
      <c r="C147">
        <v>16.5</v>
      </c>
      <c r="D147">
        <f>Foglio4[[#This Row],[Proteine]]*4</f>
        <v>66</v>
      </c>
      <c r="E147">
        <v>0.2</v>
      </c>
      <c r="F147">
        <f>Foglio4[[#This Row],[Lipidi]]*9</f>
        <v>1.8</v>
      </c>
      <c r="G147">
        <v>45</v>
      </c>
      <c r="I147">
        <f>Foglio4[[#This Row],[Carbo]]*4</f>
        <v>0</v>
      </c>
      <c r="K147">
        <f>Foglio4[[#This Row],[Amido]]*4</f>
        <v>0</v>
      </c>
      <c r="M147">
        <f>Foglio4[[#This Row],[Zuccheri]]*4</f>
        <v>0</v>
      </c>
      <c r="Q147" s="11">
        <f>Foglio4[[#This Row],[Kcal prote]]+Foglio4[[#This Row],[kcal Lipidi]]+Foglio4[[#This Row],[kcal Carbo]]+Foglio4[[#This Row],[Kcal amido]]+Foglio4[[#This Row],[kcal zuccheri]]</f>
        <v>67.8</v>
      </c>
      <c r="R147" s="10"/>
      <c r="S147" s="10"/>
      <c r="T147" s="10"/>
      <c r="U147" s="10"/>
      <c r="V147" s="10"/>
    </row>
    <row r="148" spans="1:23" ht="21" x14ac:dyDescent="0.35">
      <c r="A148" t="s">
        <v>193</v>
      </c>
      <c r="B148">
        <v>173</v>
      </c>
      <c r="C148">
        <v>1.1000000000000001</v>
      </c>
      <c r="D148">
        <f>Foglio4[[#This Row],[Proteine]]*4</f>
        <v>4.4000000000000004</v>
      </c>
      <c r="E148">
        <v>0.2</v>
      </c>
      <c r="F148">
        <f>Foglio4[[#This Row],[Lipidi]]*9</f>
        <v>1.8</v>
      </c>
      <c r="H148">
        <v>7.7</v>
      </c>
      <c r="I148">
        <f>Foglio4[[#This Row],[Carbo]]*4</f>
        <v>30.8</v>
      </c>
      <c r="K148">
        <f>Foglio4[[#This Row],[Amido]]*4</f>
        <v>0</v>
      </c>
      <c r="L148">
        <v>7.7</v>
      </c>
      <c r="M148">
        <f>Foglio4[[#This Row],[Zuccheri]]*4</f>
        <v>30.8</v>
      </c>
      <c r="N148">
        <v>3.1</v>
      </c>
      <c r="Q148" s="11">
        <f>Foglio4[[#This Row],[Kcal prote]]+Foglio4[[#This Row],[kcal Lipidi]]+Foglio4[[#This Row],[kcal Carbo]]+Foglio4[[#This Row],[Kcal amido]]+Foglio4[[#This Row],[kcal zuccheri]]</f>
        <v>67.8</v>
      </c>
      <c r="R148" s="10"/>
      <c r="S148" s="10"/>
      <c r="T148" s="10"/>
      <c r="U148" s="10"/>
      <c r="V148" s="10"/>
    </row>
    <row r="149" spans="1:23" ht="21" x14ac:dyDescent="0.35">
      <c r="A149" t="s">
        <v>194</v>
      </c>
      <c r="B149">
        <v>196</v>
      </c>
      <c r="C149">
        <v>1.3</v>
      </c>
      <c r="D149">
        <f>Foglio4[[#This Row],[Proteine]]*4</f>
        <v>5.2</v>
      </c>
      <c r="E149">
        <v>0.2</v>
      </c>
      <c r="F149">
        <f>Foglio4[[#This Row],[Lipidi]]*9</f>
        <v>1.8</v>
      </c>
      <c r="H149">
        <v>8.6999999999999993</v>
      </c>
      <c r="I149">
        <f>Foglio4[[#This Row],[Carbo]]*4</f>
        <v>34.799999999999997</v>
      </c>
      <c r="K149">
        <f>Foglio4[[#This Row],[Amido]]*4</f>
        <v>0</v>
      </c>
      <c r="L149">
        <v>8.6999999999999993</v>
      </c>
      <c r="M149">
        <f>Foglio4[[#This Row],[Zuccheri]]*4</f>
        <v>34.799999999999997</v>
      </c>
      <c r="N149">
        <v>3.6</v>
      </c>
      <c r="Q149" s="11">
        <f>Foglio4[[#This Row],[Kcal prote]]+Foglio4[[#This Row],[kcal Lipidi]]+Foglio4[[#This Row],[kcal Carbo]]+Foglio4[[#This Row],[Kcal amido]]+Foglio4[[#This Row],[kcal zuccheri]]</f>
        <v>76.599999999999994</v>
      </c>
      <c r="R149" s="10"/>
      <c r="S149" s="10"/>
      <c r="T149" s="10"/>
      <c r="U149" s="10"/>
      <c r="V149" s="10"/>
    </row>
    <row r="150" spans="1:23" ht="21" x14ac:dyDescent="0.35">
      <c r="A150" t="s">
        <v>195</v>
      </c>
      <c r="B150">
        <v>171</v>
      </c>
      <c r="C150">
        <v>1.1000000000000001</v>
      </c>
      <c r="D150">
        <f>Foglio4[[#This Row],[Proteine]]*4</f>
        <v>4.4000000000000004</v>
      </c>
      <c r="E150">
        <v>7.1</v>
      </c>
      <c r="F150">
        <f>Foglio4[[#This Row],[Lipidi]]*9</f>
        <v>63.9</v>
      </c>
      <c r="H150">
        <v>7.6</v>
      </c>
      <c r="I150">
        <f>Foglio4[[#This Row],[Carbo]]*4</f>
        <v>30.4</v>
      </c>
      <c r="K150">
        <f>Foglio4[[#This Row],[Amido]]*4</f>
        <v>0</v>
      </c>
      <c r="L150">
        <v>7.6</v>
      </c>
      <c r="M150">
        <f>Foglio4[[#This Row],[Zuccheri]]*4</f>
        <v>30.4</v>
      </c>
      <c r="N150">
        <v>3.1</v>
      </c>
      <c r="Q150" s="11">
        <f>Foglio4[[#This Row],[Kcal prote]]+Foglio4[[#This Row],[kcal Lipidi]]+Foglio4[[#This Row],[kcal Carbo]]+Foglio4[[#This Row],[Kcal amido]]+Foglio4[[#This Row],[kcal zuccheri]]</f>
        <v>129.1</v>
      </c>
      <c r="R150" s="10"/>
      <c r="S150" s="10"/>
      <c r="T150" s="10"/>
      <c r="U150" s="10"/>
      <c r="V150" s="10"/>
      <c r="W150" s="10"/>
    </row>
    <row r="151" spans="1:23" ht="21" x14ac:dyDescent="0.35">
      <c r="A151" t="s">
        <v>196</v>
      </c>
      <c r="B151">
        <v>584</v>
      </c>
      <c r="C151">
        <v>18.899999999999999</v>
      </c>
      <c r="D151">
        <f>Foglio4[[#This Row],[Proteine]]*4</f>
        <v>75.599999999999994</v>
      </c>
      <c r="E151">
        <v>0.7</v>
      </c>
      <c r="F151">
        <f>Foglio4[[#This Row],[Lipidi]]*9</f>
        <v>6.3</v>
      </c>
      <c r="I151">
        <f>Foglio4[[#This Row],[Carbo]]*4</f>
        <v>0</v>
      </c>
      <c r="K151">
        <f>Foglio4[[#This Row],[Amido]]*4</f>
        <v>0</v>
      </c>
      <c r="M151">
        <f>Foglio4[[#This Row],[Zuccheri]]*4</f>
        <v>0</v>
      </c>
      <c r="Q151" s="11">
        <f>Foglio4[[#This Row],[Kcal prote]]+Foglio4[[#This Row],[kcal Lipidi]]+Foglio4[[#This Row],[kcal Carbo]]+Foglio4[[#This Row],[Kcal amido]]+Foglio4[[#This Row],[kcal zuccheri]]</f>
        <v>81.899999999999991</v>
      </c>
      <c r="R151" s="10"/>
      <c r="S151" s="10"/>
      <c r="T151" s="10"/>
      <c r="U151" s="10"/>
      <c r="V151" s="10"/>
      <c r="W151" s="10"/>
    </row>
    <row r="152" spans="1:23" ht="21" x14ac:dyDescent="0.35">
      <c r="A152" t="s">
        <v>197</v>
      </c>
      <c r="B152">
        <v>1058</v>
      </c>
      <c r="C152">
        <v>3.3</v>
      </c>
      <c r="D152">
        <f>Foglio4[[#This Row],[Proteine]]*4</f>
        <v>13.2</v>
      </c>
      <c r="E152">
        <v>6.8</v>
      </c>
      <c r="F152">
        <f>Foglio4[[#This Row],[Lipidi]]*9</f>
        <v>61.199999999999996</v>
      </c>
      <c r="H152">
        <v>49.9</v>
      </c>
      <c r="I152">
        <f>Foglio4[[#This Row],[Carbo]]*4</f>
        <v>199.6</v>
      </c>
      <c r="J152">
        <v>0.9</v>
      </c>
      <c r="K152">
        <f>Foglio4[[#This Row],[Amido]]*4</f>
        <v>3.6</v>
      </c>
      <c r="L152">
        <v>48.9</v>
      </c>
      <c r="M152">
        <f>Foglio4[[#This Row],[Zuccheri]]*4</f>
        <v>195.6</v>
      </c>
      <c r="N152">
        <v>23.1</v>
      </c>
      <c r="Q152" s="11">
        <f>Foglio4[[#This Row],[Kcal prote]]+Foglio4[[#This Row],[kcal Lipidi]]+Foglio4[[#This Row],[kcal Carbo]]+Foglio4[[#This Row],[Kcal amido]]+Foglio4[[#This Row],[kcal zuccheri]]</f>
        <v>473.20000000000005</v>
      </c>
      <c r="R152" s="10"/>
      <c r="S152" s="10"/>
      <c r="T152" s="10"/>
      <c r="U152" s="10"/>
      <c r="V152" s="10"/>
      <c r="W152" s="10"/>
    </row>
    <row r="153" spans="1:23" ht="21" x14ac:dyDescent="0.35">
      <c r="A153" t="s">
        <v>198</v>
      </c>
      <c r="B153">
        <v>978</v>
      </c>
      <c r="C153">
        <v>3.4</v>
      </c>
      <c r="D153">
        <f>Foglio4[[#This Row],[Proteine]]*4</f>
        <v>13.6</v>
      </c>
      <c r="E153">
        <v>1.7</v>
      </c>
      <c r="F153">
        <f>Foglio4[[#This Row],[Lipidi]]*9</f>
        <v>15.299999999999999</v>
      </c>
      <c r="G153">
        <v>2</v>
      </c>
      <c r="H153">
        <v>39.299999999999997</v>
      </c>
      <c r="I153">
        <f>Foglio4[[#This Row],[Carbo]]*4</f>
        <v>157.19999999999999</v>
      </c>
      <c r="J153">
        <v>21</v>
      </c>
      <c r="K153">
        <f>Foglio4[[#This Row],[Amido]]*4</f>
        <v>84</v>
      </c>
      <c r="L153">
        <v>16.2</v>
      </c>
      <c r="M153">
        <f>Foglio4[[#This Row],[Zuccheri]]*4</f>
        <v>64.8</v>
      </c>
      <c r="N153">
        <v>5.8</v>
      </c>
      <c r="O153">
        <v>13.05</v>
      </c>
      <c r="P153">
        <v>0.89</v>
      </c>
      <c r="Q153" s="7">
        <f>Foglio4[[#This Row],[Kcal prote]]+Foglio4[[#This Row],[kcal Lipidi]]+Foglio4[[#This Row],[kcal Carbo]]+Foglio4[[#This Row],[Kcal amido]]+Foglio4[[#This Row],[kcal zuccheri]]</f>
        <v>334.90000000000003</v>
      </c>
      <c r="R153" s="10"/>
      <c r="S153" s="10"/>
      <c r="T153" s="10"/>
      <c r="U153" s="10"/>
      <c r="V153" s="10"/>
      <c r="W153" s="10"/>
    </row>
    <row r="154" spans="1:23" ht="21" x14ac:dyDescent="0.35">
      <c r="A154" t="s">
        <v>199</v>
      </c>
      <c r="B154">
        <v>728</v>
      </c>
      <c r="C154">
        <v>2.9</v>
      </c>
      <c r="D154">
        <f>Foglio4[[#This Row],[Proteine]]*4</f>
        <v>11.6</v>
      </c>
      <c r="E154">
        <v>2.4</v>
      </c>
      <c r="F154">
        <f>Foglio4[[#This Row],[Lipidi]]*9</f>
        <v>21.599999999999998</v>
      </c>
      <c r="H154">
        <v>36.700000000000003</v>
      </c>
      <c r="I154">
        <f>Foglio4[[#This Row],[Carbo]]*4</f>
        <v>146.80000000000001</v>
      </c>
      <c r="J154">
        <v>25.3</v>
      </c>
      <c r="K154">
        <f>Foglio4[[#This Row],[Amido]]*4</f>
        <v>101.2</v>
      </c>
      <c r="L154">
        <v>8.9</v>
      </c>
      <c r="M154">
        <f>Foglio4[[#This Row],[Zuccheri]]*4</f>
        <v>35.6</v>
      </c>
      <c r="N154">
        <v>4.7</v>
      </c>
      <c r="Q154" s="11">
        <f>Foglio4[[#This Row],[Kcal prote]]+Foglio4[[#This Row],[kcal Lipidi]]+Foglio4[[#This Row],[kcal Carbo]]+Foglio4[[#This Row],[Kcal amido]]+Foglio4[[#This Row],[kcal zuccheri]]</f>
        <v>316.8</v>
      </c>
      <c r="R154" s="10"/>
      <c r="S154" s="10"/>
      <c r="T154" s="10"/>
      <c r="U154" s="10"/>
      <c r="V154" s="10"/>
      <c r="W154" s="10"/>
    </row>
    <row r="155" spans="1:23" ht="21" x14ac:dyDescent="0.35">
      <c r="A155" t="s">
        <v>200</v>
      </c>
      <c r="B155">
        <v>878</v>
      </c>
      <c r="C155">
        <v>3.7</v>
      </c>
      <c r="D155">
        <f>Foglio4[[#This Row],[Proteine]]*4</f>
        <v>14.8</v>
      </c>
      <c r="E155">
        <v>1.3</v>
      </c>
      <c r="F155">
        <f>Foglio4[[#This Row],[Lipidi]]*9</f>
        <v>11.700000000000001</v>
      </c>
      <c r="H155">
        <v>41.8</v>
      </c>
      <c r="I155">
        <f>Foglio4[[#This Row],[Carbo]]*4</f>
        <v>167.2</v>
      </c>
      <c r="J155">
        <v>28.3</v>
      </c>
      <c r="K155">
        <f>Foglio4[[#This Row],[Amido]]*4</f>
        <v>113.2</v>
      </c>
      <c r="L155">
        <v>10.7</v>
      </c>
      <c r="M155">
        <f>Foglio4[[#This Row],[Zuccheri]]*4</f>
        <v>42.8</v>
      </c>
      <c r="N155">
        <v>8.3000000000000007</v>
      </c>
      <c r="Q155" s="7">
        <f>Foglio4[[#This Row],[Kcal prote]]+Foglio4[[#This Row],[kcal Lipidi]]+Foglio4[[#This Row],[kcal Carbo]]+Foglio4[[#This Row],[Kcal amido]]+Foglio4[[#This Row],[kcal zuccheri]]</f>
        <v>349.7</v>
      </c>
      <c r="R155" s="10"/>
      <c r="S155" s="10"/>
      <c r="T155" s="10"/>
      <c r="U155" s="10"/>
      <c r="V155" s="10"/>
      <c r="W155" s="10"/>
    </row>
    <row r="156" spans="1:23" ht="21" x14ac:dyDescent="0.35">
      <c r="A156" t="s">
        <v>201</v>
      </c>
      <c r="B156">
        <v>545</v>
      </c>
      <c r="C156">
        <v>2.5</v>
      </c>
      <c r="D156">
        <f>Foglio4[[#This Row],[Proteine]]*4</f>
        <v>10</v>
      </c>
      <c r="E156">
        <v>3.4</v>
      </c>
      <c r="F156">
        <f>Foglio4[[#This Row],[Lipidi]]*9</f>
        <v>30.599999999999998</v>
      </c>
      <c r="H156">
        <v>26.1</v>
      </c>
      <c r="I156">
        <f>Foglio4[[#This Row],[Carbo]]*4</f>
        <v>104.4</v>
      </c>
      <c r="J156">
        <v>16.899999999999999</v>
      </c>
      <c r="K156">
        <f>Foglio4[[#This Row],[Amido]]*4</f>
        <v>67.599999999999994</v>
      </c>
      <c r="L156">
        <v>7.5</v>
      </c>
      <c r="M156">
        <f>Foglio4[[#This Row],[Zuccheri]]*4</f>
        <v>30</v>
      </c>
      <c r="N156">
        <v>5.4</v>
      </c>
      <c r="Q156" s="11">
        <f>Foglio4[[#This Row],[Kcal prote]]+Foglio4[[#This Row],[kcal Lipidi]]+Foglio4[[#This Row],[kcal Carbo]]+Foglio4[[#This Row],[Kcal amido]]+Foglio4[[#This Row],[kcal zuccheri]]</f>
        <v>242.6</v>
      </c>
      <c r="R156" s="10"/>
      <c r="S156" s="10"/>
      <c r="T156" s="10"/>
      <c r="U156" s="10"/>
      <c r="V156" s="10"/>
      <c r="W156" s="10"/>
    </row>
    <row r="157" spans="1:23" ht="21" x14ac:dyDescent="0.35">
      <c r="A157" t="s">
        <v>202</v>
      </c>
      <c r="B157">
        <v>1317</v>
      </c>
      <c r="C157">
        <v>6</v>
      </c>
      <c r="D157">
        <f>Foglio4[[#This Row],[Proteine]]*4</f>
        <v>24</v>
      </c>
      <c r="E157">
        <v>1</v>
      </c>
      <c r="F157">
        <f>Foglio4[[#This Row],[Lipidi]]*9</f>
        <v>9</v>
      </c>
      <c r="H157">
        <v>62</v>
      </c>
      <c r="I157">
        <f>Foglio4[[#This Row],[Carbo]]*4</f>
        <v>248</v>
      </c>
      <c r="J157">
        <v>41.7</v>
      </c>
      <c r="K157">
        <f>Foglio4[[#This Row],[Amido]]*4</f>
        <v>166.8</v>
      </c>
      <c r="L157">
        <v>16.100000000000001</v>
      </c>
      <c r="M157">
        <f>Foglio4[[#This Row],[Zuccheri]]*4</f>
        <v>64.400000000000006</v>
      </c>
      <c r="N157">
        <v>13.8</v>
      </c>
      <c r="Q157" s="11">
        <f>Foglio4[[#This Row],[Kcal prote]]+Foglio4[[#This Row],[kcal Lipidi]]+Foglio4[[#This Row],[kcal Carbo]]+Foglio4[[#This Row],[Kcal amido]]+Foglio4[[#This Row],[kcal zuccheri]]</f>
        <v>512.20000000000005</v>
      </c>
      <c r="R157" s="10"/>
      <c r="S157" s="10"/>
      <c r="T157" s="10"/>
      <c r="U157" s="10"/>
      <c r="V157" s="10"/>
      <c r="W157" s="10"/>
    </row>
    <row r="158" spans="1:23" ht="21" x14ac:dyDescent="0.35">
      <c r="A158" t="s">
        <v>203</v>
      </c>
      <c r="B158">
        <v>442</v>
      </c>
      <c r="C158">
        <v>23.5</v>
      </c>
      <c r="D158">
        <f>Foglio4[[#This Row],[Proteine]]*4</f>
        <v>94</v>
      </c>
      <c r="E158">
        <v>6.8</v>
      </c>
      <c r="F158">
        <f>Foglio4[[#This Row],[Lipidi]]*9</f>
        <v>61.199999999999996</v>
      </c>
      <c r="G158">
        <v>50</v>
      </c>
      <c r="H158">
        <v>0.7</v>
      </c>
      <c r="I158">
        <f>Foglio4[[#This Row],[Carbo]]*4</f>
        <v>2.8</v>
      </c>
      <c r="J158">
        <v>0.6</v>
      </c>
      <c r="K158">
        <f>Foglio4[[#This Row],[Amido]]*4</f>
        <v>2.4</v>
      </c>
      <c r="M158">
        <f>Foglio4[[#This Row],[Zuccheri]]*4</f>
        <v>0</v>
      </c>
      <c r="Q158" s="11">
        <f>Foglio4[[#This Row],[Kcal prote]]+Foglio4[[#This Row],[kcal Lipidi]]+Foglio4[[#This Row],[kcal Carbo]]+Foglio4[[#This Row],[Kcal amido]]+Foglio4[[#This Row],[kcal zuccheri]]</f>
        <v>160.4</v>
      </c>
      <c r="R158" s="10"/>
      <c r="S158" s="10"/>
      <c r="T158" s="10"/>
    </row>
    <row r="159" spans="1:23" ht="21" x14ac:dyDescent="0.35">
      <c r="A159" t="s">
        <v>204</v>
      </c>
      <c r="B159">
        <v>597</v>
      </c>
      <c r="C159">
        <v>19.8</v>
      </c>
      <c r="D159">
        <f>Foglio4[[#This Row],[Proteine]]*4</f>
        <v>79.2</v>
      </c>
      <c r="E159">
        <v>15</v>
      </c>
      <c r="F159">
        <f>Foglio4[[#This Row],[Lipidi]]*9</f>
        <v>135</v>
      </c>
      <c r="G159">
        <v>61</v>
      </c>
      <c r="H159">
        <v>0.6</v>
      </c>
      <c r="I159">
        <f>Foglio4[[#This Row],[Carbo]]*4</f>
        <v>2.4</v>
      </c>
      <c r="J159">
        <v>0.5</v>
      </c>
      <c r="K159">
        <f>Foglio4[[#This Row],[Amido]]*4</f>
        <v>2</v>
      </c>
      <c r="M159">
        <f>Foglio4[[#This Row],[Zuccheri]]*4</f>
        <v>0</v>
      </c>
      <c r="Q159" s="11">
        <f>Foglio4[[#This Row],[Kcal prote]]+Foglio4[[#This Row],[kcal Lipidi]]+Foglio4[[#This Row],[kcal Carbo]]+Foglio4[[#This Row],[Kcal amido]]+Foglio4[[#This Row],[kcal zuccheri]]</f>
        <v>218.6</v>
      </c>
      <c r="R159" s="10"/>
      <c r="S159" s="10"/>
      <c r="T159" s="10"/>
    </row>
    <row r="160" spans="1:23" ht="21" x14ac:dyDescent="0.35">
      <c r="A160" t="s">
        <v>205</v>
      </c>
      <c r="B160">
        <v>1067</v>
      </c>
      <c r="C160">
        <v>26.9</v>
      </c>
      <c r="D160">
        <f>Foglio4[[#This Row],[Proteine]]*4</f>
        <v>107.6</v>
      </c>
      <c r="E160">
        <v>0.2</v>
      </c>
      <c r="F160">
        <f>Foglio4[[#This Row],[Lipidi]]*9</f>
        <v>1.8</v>
      </c>
      <c r="G160">
        <v>300</v>
      </c>
      <c r="H160">
        <v>3.3</v>
      </c>
      <c r="I160">
        <f>Foglio4[[#This Row],[Carbo]]*4</f>
        <v>13.2</v>
      </c>
      <c r="K160">
        <f>Foglio4[[#This Row],[Amido]]*4</f>
        <v>0</v>
      </c>
      <c r="L160">
        <v>3.3</v>
      </c>
      <c r="M160">
        <f>Foglio4[[#This Row],[Zuccheri]]*4</f>
        <v>13.2</v>
      </c>
      <c r="Q160" s="11">
        <f>Foglio4[[#This Row],[Kcal prote]]+Foglio4[[#This Row],[kcal Lipidi]]+Foglio4[[#This Row],[kcal Carbo]]+Foglio4[[#This Row],[Kcal amido]]+Foglio4[[#This Row],[kcal zuccheri]]</f>
        <v>135.79999999999998</v>
      </c>
      <c r="R160" s="10"/>
      <c r="S160" s="10"/>
      <c r="T160" s="10"/>
    </row>
    <row r="161" spans="1:20" ht="21" x14ac:dyDescent="0.35">
      <c r="A161" t="s">
        <v>206</v>
      </c>
      <c r="B161">
        <v>125</v>
      </c>
      <c r="C161">
        <v>3.2</v>
      </c>
      <c r="D161">
        <f>Foglio4[[#This Row],[Proteine]]*4</f>
        <v>12.8</v>
      </c>
      <c r="E161">
        <v>0.2</v>
      </c>
      <c r="F161">
        <f>Foglio4[[#This Row],[Lipidi]]*9</f>
        <v>1.8</v>
      </c>
      <c r="H161">
        <v>2.8</v>
      </c>
      <c r="I161">
        <f>Foglio4[[#This Row],[Carbo]]*4</f>
        <v>11.2</v>
      </c>
      <c r="J161">
        <v>0.3</v>
      </c>
      <c r="K161">
        <f>Foglio4[[#This Row],[Amido]]*4</f>
        <v>1.2</v>
      </c>
      <c r="L161">
        <v>2.4</v>
      </c>
      <c r="M161">
        <f>Foglio4[[#This Row],[Zuccheri]]*4</f>
        <v>9.6</v>
      </c>
      <c r="N161">
        <v>2.4</v>
      </c>
      <c r="Q161" s="11">
        <f>Foglio4[[#This Row],[Kcal prote]]+Foglio4[[#This Row],[kcal Lipidi]]+Foglio4[[#This Row],[kcal Carbo]]+Foglio4[[#This Row],[Kcal amido]]+Foglio4[[#This Row],[kcal zuccheri]]</f>
        <v>36.6</v>
      </c>
      <c r="R161" s="10"/>
      <c r="S161" s="10"/>
      <c r="T161" s="10"/>
    </row>
    <row r="162" spans="1:20" ht="21" x14ac:dyDescent="0.35">
      <c r="A162" t="s">
        <v>207</v>
      </c>
      <c r="B162">
        <v>132</v>
      </c>
      <c r="C162">
        <v>3.4</v>
      </c>
      <c r="D162">
        <f>Foglio4[[#This Row],[Proteine]]*4</f>
        <v>13.6</v>
      </c>
      <c r="E162">
        <v>0.2</v>
      </c>
      <c r="F162">
        <f>Foglio4[[#This Row],[Lipidi]]*9</f>
        <v>1.8</v>
      </c>
      <c r="H162">
        <v>2.9</v>
      </c>
      <c r="I162">
        <f>Foglio4[[#This Row],[Carbo]]*4</f>
        <v>11.6</v>
      </c>
      <c r="J162">
        <v>0.3</v>
      </c>
      <c r="K162">
        <f>Foglio4[[#This Row],[Amido]]*4</f>
        <v>1.2</v>
      </c>
      <c r="L162">
        <v>2.6</v>
      </c>
      <c r="M162">
        <f>Foglio4[[#This Row],[Zuccheri]]*4</f>
        <v>10.4</v>
      </c>
      <c r="N162">
        <v>2.6</v>
      </c>
      <c r="Q162" s="11">
        <f>Foglio4[[#This Row],[Kcal prote]]+Foglio4[[#This Row],[kcal Lipidi]]+Foglio4[[#This Row],[kcal Carbo]]+Foglio4[[#This Row],[Kcal amido]]+Foglio4[[#This Row],[kcal zuccheri]]</f>
        <v>38.6</v>
      </c>
      <c r="R162" s="10"/>
      <c r="S162" s="10"/>
      <c r="T162" s="10"/>
    </row>
    <row r="163" spans="1:20" ht="21" x14ac:dyDescent="0.35">
      <c r="A163" t="s">
        <v>208</v>
      </c>
      <c r="B163">
        <v>124</v>
      </c>
      <c r="C163">
        <v>3.2</v>
      </c>
      <c r="D163">
        <f>Foglio4[[#This Row],[Proteine]]*4</f>
        <v>12.8</v>
      </c>
      <c r="E163">
        <v>0.6</v>
      </c>
      <c r="F163">
        <f>Foglio4[[#This Row],[Lipidi]]*9</f>
        <v>5.3999999999999995</v>
      </c>
      <c r="H163">
        <v>2.7</v>
      </c>
      <c r="I163">
        <f>Foglio4[[#This Row],[Carbo]]*4</f>
        <v>10.8</v>
      </c>
      <c r="J163">
        <v>0.3</v>
      </c>
      <c r="K163">
        <f>Foglio4[[#This Row],[Amido]]*4</f>
        <v>1.2</v>
      </c>
      <c r="L163">
        <v>2.4</v>
      </c>
      <c r="M163">
        <f>Foglio4[[#This Row],[Zuccheri]]*4</f>
        <v>9.6</v>
      </c>
      <c r="N163">
        <v>2.4</v>
      </c>
      <c r="Q163" s="11">
        <f>Foglio4[[#This Row],[Kcal prote]]+Foglio4[[#This Row],[kcal Lipidi]]+Foglio4[[#This Row],[kcal Carbo]]+Foglio4[[#This Row],[Kcal amido]]+Foglio4[[#This Row],[kcal zuccheri]]</f>
        <v>39.799999999999997</v>
      </c>
      <c r="R163" s="10"/>
      <c r="S163" s="10"/>
      <c r="T163" s="10"/>
    </row>
    <row r="164" spans="1:20" ht="21" x14ac:dyDescent="0.35">
      <c r="A164" t="s">
        <v>209</v>
      </c>
      <c r="B164">
        <v>220</v>
      </c>
      <c r="C164">
        <v>4.7</v>
      </c>
      <c r="D164">
        <f>Foglio4[[#This Row],[Proteine]]*4</f>
        <v>18.8</v>
      </c>
      <c r="E164">
        <v>0.5</v>
      </c>
      <c r="F164">
        <f>Foglio4[[#This Row],[Lipidi]]*9</f>
        <v>4.5</v>
      </c>
      <c r="H164">
        <v>4.5999999999999996</v>
      </c>
      <c r="I164">
        <f>Foglio4[[#This Row],[Carbo]]*4</f>
        <v>18.399999999999999</v>
      </c>
      <c r="J164">
        <v>0.9</v>
      </c>
      <c r="K164">
        <f>Foglio4[[#This Row],[Amido]]*4</f>
        <v>3.6</v>
      </c>
      <c r="L164">
        <v>3.7</v>
      </c>
      <c r="M164">
        <f>Foglio4[[#This Row],[Zuccheri]]*4</f>
        <v>14.8</v>
      </c>
      <c r="N164">
        <v>5.6</v>
      </c>
      <c r="Q164" s="11">
        <f>Foglio4[[#This Row],[Kcal prote]]+Foglio4[[#This Row],[kcal Lipidi]]+Foglio4[[#This Row],[kcal Carbo]]+Foglio4[[#This Row],[Kcal amido]]+Foglio4[[#This Row],[kcal zuccheri]]</f>
        <v>60.100000000000009</v>
      </c>
      <c r="R164" s="10"/>
      <c r="S164" s="10"/>
      <c r="T164" s="10"/>
    </row>
    <row r="165" spans="1:20" ht="21" x14ac:dyDescent="0.35">
      <c r="A165" t="s">
        <v>210</v>
      </c>
      <c r="B165">
        <v>197</v>
      </c>
      <c r="C165">
        <v>4.2</v>
      </c>
      <c r="D165">
        <f>Foglio4[[#This Row],[Proteine]]*4</f>
        <v>16.8</v>
      </c>
      <c r="E165">
        <v>0.5</v>
      </c>
      <c r="F165">
        <f>Foglio4[[#This Row],[Lipidi]]*9</f>
        <v>4.5</v>
      </c>
      <c r="H165">
        <v>4.2</v>
      </c>
      <c r="I165">
        <f>Foglio4[[#This Row],[Carbo]]*4</f>
        <v>16.8</v>
      </c>
      <c r="J165">
        <v>0.8</v>
      </c>
      <c r="K165">
        <f>Foglio4[[#This Row],[Amido]]*4</f>
        <v>3.2</v>
      </c>
      <c r="L165">
        <v>3.3</v>
      </c>
      <c r="M165">
        <f>Foglio4[[#This Row],[Zuccheri]]*4</f>
        <v>13.2</v>
      </c>
      <c r="N165">
        <v>5</v>
      </c>
      <c r="Q165" s="7">
        <f>Foglio4[[#This Row],[Kcal prote]]+Foglio4[[#This Row],[kcal Lipidi]]+Foglio4[[#This Row],[kcal Carbo]]+Foglio4[[#This Row],[Kcal amido]]+Foglio4[[#This Row],[kcal zuccheri]]</f>
        <v>54.5</v>
      </c>
      <c r="R165" s="10"/>
      <c r="S165" s="10"/>
      <c r="T165" s="10"/>
    </row>
    <row r="166" spans="1:20" x14ac:dyDescent="0.25">
      <c r="A166" t="s">
        <v>211</v>
      </c>
      <c r="B166">
        <v>219</v>
      </c>
      <c r="C166">
        <v>6</v>
      </c>
      <c r="D166">
        <f>Foglio4[[#This Row],[Proteine]]*4</f>
        <v>24</v>
      </c>
      <c r="E166">
        <v>0.3</v>
      </c>
      <c r="F166">
        <f>Foglio4[[#This Row],[Lipidi]]*9</f>
        <v>2.6999999999999997</v>
      </c>
      <c r="H166">
        <v>3.5</v>
      </c>
      <c r="I166">
        <f>Foglio4[[#This Row],[Carbo]]*4</f>
        <v>14</v>
      </c>
      <c r="K166">
        <f>Foglio4[[#This Row],[Amido]]*4</f>
        <v>0</v>
      </c>
      <c r="L166">
        <v>3.5</v>
      </c>
      <c r="M166">
        <f>Foglio4[[#This Row],[Zuccheri]]*4</f>
        <v>14</v>
      </c>
      <c r="N166">
        <v>5.3</v>
      </c>
      <c r="Q166">
        <f>Foglio4[[#This Row],[Kcal prote]]+Foglio4[[#This Row],[kcal Lipidi]]+Foglio4[[#This Row],[kcal Carbo]]+Foglio4[[#This Row],[Kcal amido]]+Foglio4[[#This Row],[kcal zuccheri]]</f>
        <v>54.7</v>
      </c>
    </row>
    <row r="167" spans="1:20" x14ac:dyDescent="0.25">
      <c r="A167" t="s">
        <v>212</v>
      </c>
      <c r="B167">
        <v>125</v>
      </c>
      <c r="C167">
        <v>3.4</v>
      </c>
      <c r="D167">
        <f>Foglio4[[#This Row],[Proteine]]*4</f>
        <v>13.6</v>
      </c>
      <c r="E167">
        <v>0.2</v>
      </c>
      <c r="F167">
        <f>Foglio4[[#This Row],[Lipidi]]*9</f>
        <v>1.8</v>
      </c>
      <c r="H167">
        <v>2</v>
      </c>
      <c r="I167">
        <f>Foglio4[[#This Row],[Carbo]]*4</f>
        <v>8</v>
      </c>
      <c r="K167">
        <f>Foglio4[[#This Row],[Amido]]*4</f>
        <v>0</v>
      </c>
      <c r="L167">
        <v>2</v>
      </c>
      <c r="M167">
        <f>Foglio4[[#This Row],[Zuccheri]]*4</f>
        <v>8</v>
      </c>
      <c r="N167">
        <v>3</v>
      </c>
      <c r="Q167">
        <f>Foglio4[[#This Row],[Kcal prote]]+Foglio4[[#This Row],[kcal Lipidi]]+Foglio4[[#This Row],[kcal Carbo]]+Foglio4[[#This Row],[Kcal amido]]+Foglio4[[#This Row],[kcal zuccheri]]</f>
        <v>31.4</v>
      </c>
    </row>
    <row r="168" spans="1:20" x14ac:dyDescent="0.25">
      <c r="A168" t="s">
        <v>213</v>
      </c>
      <c r="B168">
        <v>90</v>
      </c>
      <c r="C168">
        <v>1.9</v>
      </c>
      <c r="D168">
        <f>Foglio4[[#This Row],[Proteine]]*4</f>
        <v>7.6</v>
      </c>
      <c r="E168">
        <v>0.1</v>
      </c>
      <c r="F168">
        <f>Foglio4[[#This Row],[Lipidi]]*9</f>
        <v>0.9</v>
      </c>
      <c r="H168">
        <v>2.7</v>
      </c>
      <c r="I168">
        <f>Foglio4[[#This Row],[Carbo]]*4</f>
        <v>10.8</v>
      </c>
      <c r="K168">
        <f>Foglio4[[#This Row],[Amido]]*4</f>
        <v>0</v>
      </c>
      <c r="L168">
        <v>2.7</v>
      </c>
      <c r="M168">
        <f>Foglio4[[#This Row],[Zuccheri]]*4</f>
        <v>10.8</v>
      </c>
      <c r="N168">
        <v>1</v>
      </c>
      <c r="Q168">
        <f>Foglio4[[#This Row],[Kcal prote]]+Foglio4[[#This Row],[kcal Lipidi]]+Foglio4[[#This Row],[kcal Carbo]]+Foglio4[[#This Row],[Kcal amido]]+Foglio4[[#This Row],[kcal zuccheri]]</f>
        <v>30.1</v>
      </c>
    </row>
    <row r="169" spans="1:20" x14ac:dyDescent="0.25">
      <c r="A169" t="s">
        <v>214</v>
      </c>
      <c r="B169">
        <v>100</v>
      </c>
      <c r="C169">
        <v>2.1</v>
      </c>
      <c r="D169">
        <f>Foglio4[[#This Row],[Proteine]]*4</f>
        <v>8.4</v>
      </c>
      <c r="E169">
        <v>0.1</v>
      </c>
      <c r="F169">
        <f>Foglio4[[#This Row],[Lipidi]]*9</f>
        <v>0.9</v>
      </c>
      <c r="H169">
        <v>2.5</v>
      </c>
      <c r="I169">
        <f>Foglio4[[#This Row],[Carbo]]*4</f>
        <v>10</v>
      </c>
      <c r="K169">
        <f>Foglio4[[#This Row],[Amido]]*4</f>
        <v>0</v>
      </c>
      <c r="L169">
        <v>2.5</v>
      </c>
      <c r="M169">
        <f>Foglio4[[#This Row],[Zuccheri]]*4</f>
        <v>10</v>
      </c>
      <c r="N169">
        <v>2.6</v>
      </c>
      <c r="Q169">
        <f>Foglio4[[#This Row],[Kcal prote]]+Foglio4[[#This Row],[kcal Lipidi]]+Foglio4[[#This Row],[kcal Carbo]]+Foglio4[[#This Row],[Kcal amido]]+Foglio4[[#This Row],[kcal zuccheri]]</f>
        <v>29.3</v>
      </c>
    </row>
    <row r="170" spans="1:20" x14ac:dyDescent="0.25">
      <c r="A170" t="s">
        <v>215</v>
      </c>
      <c r="B170">
        <v>100</v>
      </c>
      <c r="C170">
        <v>2.1</v>
      </c>
      <c r="D170">
        <f>Foglio4[[#This Row],[Proteine]]*4</f>
        <v>8.4</v>
      </c>
      <c r="E170">
        <v>0.1</v>
      </c>
      <c r="F170">
        <f>Foglio4[[#This Row],[Lipidi]]*9</f>
        <v>0.9</v>
      </c>
      <c r="H170">
        <v>2.5</v>
      </c>
      <c r="I170">
        <f>Foglio4[[#This Row],[Carbo]]*4</f>
        <v>10</v>
      </c>
      <c r="K170">
        <f>Foglio4[[#This Row],[Amido]]*4</f>
        <v>0</v>
      </c>
      <c r="L170">
        <v>2.5</v>
      </c>
      <c r="M170">
        <f>Foglio4[[#This Row],[Zuccheri]]*4</f>
        <v>10</v>
      </c>
      <c r="N170">
        <v>2.6</v>
      </c>
      <c r="Q170">
        <f>Foglio4[[#This Row],[Kcal prote]]+Foglio4[[#This Row],[kcal Lipidi]]+Foglio4[[#This Row],[kcal Carbo]]+Foglio4[[#This Row],[Kcal amido]]+Foglio4[[#This Row],[kcal zuccheri]]</f>
        <v>29.3</v>
      </c>
    </row>
    <row r="171" spans="1:20" x14ac:dyDescent="0.25">
      <c r="A171" t="s">
        <v>216</v>
      </c>
      <c r="B171">
        <v>121</v>
      </c>
      <c r="C171">
        <v>2</v>
      </c>
      <c r="D171">
        <f>Foglio4[[#This Row],[Proteine]]*4</f>
        <v>8</v>
      </c>
      <c r="E171">
        <v>0.1</v>
      </c>
      <c r="F171">
        <f>Foglio4[[#This Row],[Lipidi]]*9</f>
        <v>0.9</v>
      </c>
      <c r="H171">
        <v>3.8</v>
      </c>
      <c r="I171">
        <f>Foglio4[[#This Row],[Carbo]]*4</f>
        <v>15.2</v>
      </c>
      <c r="J171">
        <v>0</v>
      </c>
      <c r="K171">
        <f>Foglio4[[#This Row],[Amido]]*4</f>
        <v>0</v>
      </c>
      <c r="L171">
        <v>3.8</v>
      </c>
      <c r="M171">
        <f>Foglio4[[#This Row],[Zuccheri]]*4</f>
        <v>15.2</v>
      </c>
      <c r="N171">
        <v>2.9</v>
      </c>
      <c r="Q171">
        <f>Foglio4[[#This Row],[Kcal prote]]+Foglio4[[#This Row],[kcal Lipidi]]+Foglio4[[#This Row],[kcal Carbo]]+Foglio4[[#This Row],[Kcal amido]]+Foglio4[[#This Row],[kcal zuccheri]]</f>
        <v>39.299999999999997</v>
      </c>
    </row>
    <row r="172" spans="1:20" x14ac:dyDescent="0.25">
      <c r="A172" t="s">
        <v>217</v>
      </c>
      <c r="B172">
        <v>121</v>
      </c>
      <c r="C172">
        <v>2</v>
      </c>
      <c r="D172">
        <f>Foglio4[[#This Row],[Proteine]]*4</f>
        <v>8</v>
      </c>
      <c r="E172">
        <v>2.2999999999999998</v>
      </c>
      <c r="F172">
        <f>Foglio4[[#This Row],[Lipidi]]*9</f>
        <v>20.7</v>
      </c>
      <c r="H172">
        <v>3.8</v>
      </c>
      <c r="I172">
        <f>Foglio4[[#This Row],[Carbo]]*4</f>
        <v>15.2</v>
      </c>
      <c r="J172">
        <v>0</v>
      </c>
      <c r="K172">
        <f>Foglio4[[#This Row],[Amido]]*4</f>
        <v>0</v>
      </c>
      <c r="L172">
        <v>3.8</v>
      </c>
      <c r="M172">
        <f>Foglio4[[#This Row],[Zuccheri]]*4</f>
        <v>15.2</v>
      </c>
      <c r="N172">
        <v>2.9</v>
      </c>
      <c r="Q172">
        <f>Foglio4[[#This Row],[Kcal prote]]+Foglio4[[#This Row],[kcal Lipidi]]+Foglio4[[#This Row],[kcal Carbo]]+Foglio4[[#This Row],[Kcal amido]]+Foglio4[[#This Row],[kcal zuccheri]]</f>
        <v>59.099999999999994</v>
      </c>
    </row>
    <row r="173" spans="1:20" x14ac:dyDescent="0.25">
      <c r="A173" t="s">
        <v>218</v>
      </c>
      <c r="B173">
        <v>465</v>
      </c>
      <c r="C173">
        <v>6.7</v>
      </c>
      <c r="D173">
        <f>Foglio4[[#This Row],[Proteine]]*4</f>
        <v>26.8</v>
      </c>
      <c r="E173">
        <v>6.3</v>
      </c>
      <c r="F173">
        <f>Foglio4[[#This Row],[Lipidi]]*9</f>
        <v>56.699999999999996</v>
      </c>
      <c r="H173">
        <v>13.9</v>
      </c>
      <c r="I173">
        <f>Foglio4[[#This Row],[Carbo]]*4</f>
        <v>55.6</v>
      </c>
      <c r="J173">
        <v>11.7</v>
      </c>
      <c r="K173">
        <f>Foglio4[[#This Row],[Amido]]*4</f>
        <v>46.8</v>
      </c>
      <c r="L173">
        <v>1</v>
      </c>
      <c r="M173">
        <f>Foglio4[[#This Row],[Zuccheri]]*4</f>
        <v>4</v>
      </c>
      <c r="N173">
        <v>5.7</v>
      </c>
      <c r="Q173">
        <f>Foglio4[[#This Row],[Kcal prote]]+Foglio4[[#This Row],[kcal Lipidi]]+Foglio4[[#This Row],[kcal Carbo]]+Foglio4[[#This Row],[Kcal amido]]+Foglio4[[#This Row],[kcal zuccheri]]</f>
        <v>189.89999999999998</v>
      </c>
    </row>
    <row r="174" spans="1:20" x14ac:dyDescent="0.25">
      <c r="A174" t="s">
        <v>219</v>
      </c>
      <c r="B174">
        <v>1437</v>
      </c>
      <c r="C174">
        <v>20.9</v>
      </c>
      <c r="D174">
        <f>Foglio4[[#This Row],[Proteine]]*4</f>
        <v>83.6</v>
      </c>
      <c r="E174">
        <v>2.4</v>
      </c>
      <c r="F174">
        <f>Foglio4[[#This Row],[Lipidi]]*9</f>
        <v>21.599999999999998</v>
      </c>
      <c r="H174">
        <v>46.9</v>
      </c>
      <c r="I174">
        <f>Foglio4[[#This Row],[Carbo]]*4</f>
        <v>187.6</v>
      </c>
      <c r="J174">
        <v>39.299999999999997</v>
      </c>
      <c r="K174">
        <f>Foglio4[[#This Row],[Amido]]*4</f>
        <v>157.19999999999999</v>
      </c>
      <c r="L174">
        <v>3.7</v>
      </c>
      <c r="M174">
        <f>Foglio4[[#This Row],[Zuccheri]]*4</f>
        <v>14.8</v>
      </c>
      <c r="N174">
        <v>13.6</v>
      </c>
      <c r="Q174">
        <f>Foglio4[[#This Row],[Kcal prote]]+Foglio4[[#This Row],[kcal Lipidi]]+Foglio4[[#This Row],[kcal Carbo]]+Foglio4[[#This Row],[Kcal amido]]+Foglio4[[#This Row],[kcal zuccheri]]</f>
        <v>464.79999999999995</v>
      </c>
    </row>
    <row r="175" spans="1:20" x14ac:dyDescent="0.25">
      <c r="A175" t="s">
        <v>220</v>
      </c>
      <c r="B175">
        <v>553</v>
      </c>
      <c r="C175">
        <v>7</v>
      </c>
      <c r="D175">
        <f>Foglio4[[#This Row],[Proteine]]*4</f>
        <v>28</v>
      </c>
      <c r="E175">
        <v>6.8</v>
      </c>
      <c r="F175">
        <f>Foglio4[[#This Row],[Lipidi]]*9</f>
        <v>61.199999999999996</v>
      </c>
      <c r="H175">
        <v>18.899999999999999</v>
      </c>
      <c r="I175">
        <f>Foglio4[[#This Row],[Carbo]]*4</f>
        <v>75.599999999999994</v>
      </c>
      <c r="J175">
        <v>16</v>
      </c>
      <c r="K175">
        <f>Foglio4[[#This Row],[Amido]]*4</f>
        <v>64</v>
      </c>
      <c r="L175">
        <v>1.3</v>
      </c>
      <c r="M175">
        <f>Foglio4[[#This Row],[Zuccheri]]*4</f>
        <v>5.2</v>
      </c>
      <c r="N175">
        <v>5.8</v>
      </c>
      <c r="Q175">
        <f>Foglio4[[#This Row],[Kcal prote]]+Foglio4[[#This Row],[kcal Lipidi]]+Foglio4[[#This Row],[kcal Carbo]]+Foglio4[[#This Row],[Kcal amido]]+Foglio4[[#This Row],[kcal zuccheri]]</f>
        <v>233.99999999999997</v>
      </c>
    </row>
    <row r="176" spans="1:20" x14ac:dyDescent="0.25">
      <c r="A176" t="s">
        <v>221</v>
      </c>
      <c r="B176">
        <v>531</v>
      </c>
      <c r="C176">
        <v>15.8</v>
      </c>
      <c r="D176">
        <f>Foglio4[[#This Row],[Proteine]]*4</f>
        <v>63.2</v>
      </c>
      <c r="E176">
        <v>2</v>
      </c>
      <c r="F176">
        <f>Foglio4[[#This Row],[Lipidi]]*9</f>
        <v>18</v>
      </c>
      <c r="G176">
        <v>53</v>
      </c>
      <c r="H176">
        <v>0.7</v>
      </c>
      <c r="I176">
        <f>Foglio4[[#This Row],[Carbo]]*4</f>
        <v>2.8</v>
      </c>
      <c r="K176">
        <f>Foglio4[[#This Row],[Amido]]*4</f>
        <v>0</v>
      </c>
      <c r="L176">
        <v>0.7</v>
      </c>
      <c r="M176">
        <f>Foglio4[[#This Row],[Zuccheri]]*4</f>
        <v>2.8</v>
      </c>
      <c r="Q176">
        <f>Foglio4[[#This Row],[Kcal prote]]+Foglio4[[#This Row],[kcal Lipidi]]+Foglio4[[#This Row],[kcal Carbo]]+Foglio4[[#This Row],[Kcal amido]]+Foglio4[[#This Row],[kcal zuccheri]]</f>
        <v>86.8</v>
      </c>
    </row>
    <row r="177" spans="1:17" x14ac:dyDescent="0.25">
      <c r="A177" t="s">
        <v>222</v>
      </c>
      <c r="B177">
        <v>368</v>
      </c>
      <c r="C177">
        <v>17</v>
      </c>
      <c r="D177">
        <f>Foglio4[[#This Row],[Proteine]]*4</f>
        <v>68</v>
      </c>
      <c r="E177">
        <v>12.7</v>
      </c>
      <c r="F177">
        <f>Foglio4[[#This Row],[Lipidi]]*9</f>
        <v>114.3</v>
      </c>
      <c r="H177">
        <v>0.5</v>
      </c>
      <c r="I177">
        <f>Foglio4[[#This Row],[Carbo]]*4</f>
        <v>2</v>
      </c>
      <c r="K177">
        <f>Foglio4[[#This Row],[Amido]]*4</f>
        <v>0</v>
      </c>
      <c r="L177">
        <v>0.5</v>
      </c>
      <c r="M177">
        <f>Foglio4[[#This Row],[Zuccheri]]*4</f>
        <v>2</v>
      </c>
      <c r="Q177">
        <f>Foglio4[[#This Row],[Kcal prote]]+Foglio4[[#This Row],[kcal Lipidi]]+Foglio4[[#This Row],[kcal Carbo]]+Foglio4[[#This Row],[Kcal amido]]+Foglio4[[#This Row],[kcal zuccheri]]</f>
        <v>186.3</v>
      </c>
    </row>
    <row r="178" spans="1:17" x14ac:dyDescent="0.25">
      <c r="A178" t="s">
        <v>223</v>
      </c>
      <c r="B178">
        <v>658</v>
      </c>
      <c r="C178">
        <v>10</v>
      </c>
      <c r="D178">
        <f>Foglio4[[#This Row],[Proteine]]*4</f>
        <v>40</v>
      </c>
      <c r="E178">
        <v>0.8</v>
      </c>
      <c r="F178">
        <f>Foglio4[[#This Row],[Lipidi]]*9</f>
        <v>7.2</v>
      </c>
      <c r="G178">
        <v>2000</v>
      </c>
      <c r="H178">
        <v>0.8</v>
      </c>
      <c r="I178">
        <f>Foglio4[[#This Row],[Carbo]]*4</f>
        <v>3.2</v>
      </c>
      <c r="K178">
        <f>Foglio4[[#This Row],[Amido]]*4</f>
        <v>0</v>
      </c>
      <c r="L178">
        <v>0.8</v>
      </c>
      <c r="M178">
        <f>Foglio4[[#This Row],[Zuccheri]]*4</f>
        <v>3.2</v>
      </c>
      <c r="Q178">
        <f>Foglio4[[#This Row],[Kcal prote]]+Foglio4[[#This Row],[kcal Lipidi]]+Foglio4[[#This Row],[kcal Carbo]]+Foglio4[[#This Row],[Kcal amido]]+Foglio4[[#This Row],[kcal zuccheri]]</f>
        <v>53.600000000000009</v>
      </c>
    </row>
    <row r="179" spans="1:17" x14ac:dyDescent="0.25">
      <c r="A179" t="s">
        <v>224</v>
      </c>
      <c r="B179">
        <v>382</v>
      </c>
      <c r="C179">
        <v>21</v>
      </c>
      <c r="D179">
        <f>Foglio4[[#This Row],[Proteine]]*4</f>
        <v>84</v>
      </c>
      <c r="E179">
        <v>0.5</v>
      </c>
      <c r="F179">
        <f>Foglio4[[#This Row],[Lipidi]]*9</f>
        <v>4.5</v>
      </c>
      <c r="G179">
        <v>75</v>
      </c>
      <c r="I179">
        <f>Foglio4[[#This Row],[Carbo]]*4</f>
        <v>0</v>
      </c>
      <c r="K179">
        <f>Foglio4[[#This Row],[Amido]]*4</f>
        <v>0</v>
      </c>
      <c r="M179">
        <f>Foglio4[[#This Row],[Zuccheri]]*4</f>
        <v>0</v>
      </c>
      <c r="Q179">
        <f>Foglio4[[#This Row],[Kcal prote]]+Foglio4[[#This Row],[kcal Lipidi]]+Foglio4[[#This Row],[kcal Carbo]]+Foglio4[[#This Row],[Kcal amido]]+Foglio4[[#This Row],[kcal zuccheri]]</f>
        <v>88.5</v>
      </c>
    </row>
    <row r="180" spans="1:17" x14ac:dyDescent="0.25">
      <c r="A180" t="s">
        <v>987</v>
      </c>
      <c r="B180">
        <v>65</v>
      </c>
      <c r="C180">
        <v>0.7</v>
      </c>
      <c r="D180">
        <f>Foglio4[[#This Row],[Proteine]]*4</f>
        <v>2.8</v>
      </c>
      <c r="E180">
        <v>31</v>
      </c>
      <c r="F180">
        <f>Foglio4[[#This Row],[Lipidi]]*9</f>
        <v>279</v>
      </c>
      <c r="H180">
        <v>1.8</v>
      </c>
      <c r="I180">
        <f>Foglio4[[#This Row],[Carbo]]*4</f>
        <v>7.2</v>
      </c>
      <c r="K180">
        <f>Foglio4[[#This Row],[Amido]]*4</f>
        <v>0</v>
      </c>
      <c r="L180">
        <v>1.8</v>
      </c>
      <c r="M180">
        <f>Foglio4[[#This Row],[Zuccheri]]*4</f>
        <v>7.2</v>
      </c>
      <c r="N180">
        <v>0.8</v>
      </c>
      <c r="Q180">
        <f>Foglio4[[#This Row],[Kcal prote]]+Foglio4[[#This Row],[kcal Lipidi]]+Foglio4[[#This Row],[kcal Carbo]]+Foglio4[[#This Row],[Kcal amido]]+Foglio4[[#This Row],[kcal zuccheri]]</f>
        <v>296.2</v>
      </c>
    </row>
    <row r="181" spans="1:17" x14ac:dyDescent="0.25">
      <c r="A181" t="s">
        <v>225</v>
      </c>
      <c r="B181">
        <v>1622</v>
      </c>
      <c r="C181">
        <v>26.7</v>
      </c>
      <c r="D181">
        <f>Foglio4[[#This Row],[Proteine]]*4</f>
        <v>106.8</v>
      </c>
      <c r="E181">
        <v>13.1</v>
      </c>
      <c r="F181">
        <f>Foglio4[[#This Row],[Lipidi]]*9</f>
        <v>117.89999999999999</v>
      </c>
      <c r="H181">
        <v>0.5</v>
      </c>
      <c r="I181">
        <f>Foglio4[[#This Row],[Carbo]]*4</f>
        <v>2</v>
      </c>
      <c r="K181">
        <f>Foglio4[[#This Row],[Amido]]*4</f>
        <v>0</v>
      </c>
      <c r="L181">
        <v>0.5</v>
      </c>
      <c r="M181">
        <f>Foglio4[[#This Row],[Zuccheri]]*4</f>
        <v>2</v>
      </c>
      <c r="Q181">
        <f>Foglio4[[#This Row],[Kcal prote]]+Foglio4[[#This Row],[kcal Lipidi]]+Foglio4[[#This Row],[kcal Carbo]]+Foglio4[[#This Row],[Kcal amido]]+Foglio4[[#This Row],[kcal zuccheri]]</f>
        <v>228.7</v>
      </c>
    </row>
    <row r="182" spans="1:17" x14ac:dyDescent="0.25">
      <c r="A182" t="s">
        <v>226</v>
      </c>
      <c r="B182">
        <v>1257</v>
      </c>
      <c r="C182">
        <v>16.3</v>
      </c>
      <c r="D182">
        <f>Foglio4[[#This Row],[Proteine]]*4</f>
        <v>65.2</v>
      </c>
      <c r="E182">
        <v>12.4</v>
      </c>
      <c r="F182">
        <f>Foglio4[[#This Row],[Lipidi]]*9</f>
        <v>111.60000000000001</v>
      </c>
      <c r="H182">
        <v>30.2</v>
      </c>
      <c r="I182">
        <f>Foglio4[[#This Row],[Carbo]]*4</f>
        <v>120.8</v>
      </c>
      <c r="K182">
        <f>Foglio4[[#This Row],[Amido]]*4</f>
        <v>0</v>
      </c>
      <c r="M182">
        <f>Foglio4[[#This Row],[Zuccheri]]*4</f>
        <v>0</v>
      </c>
      <c r="N182">
        <v>2</v>
      </c>
      <c r="Q182">
        <f>Foglio4[[#This Row],[Kcal prote]]+Foglio4[[#This Row],[kcal Lipidi]]+Foglio4[[#This Row],[kcal Carbo]]+Foglio4[[#This Row],[Kcal amido]]+Foglio4[[#This Row],[kcal zuccheri]]</f>
        <v>297.60000000000002</v>
      </c>
    </row>
    <row r="183" spans="1:17" x14ac:dyDescent="0.25">
      <c r="A183" t="s">
        <v>227</v>
      </c>
      <c r="B183">
        <v>1012</v>
      </c>
      <c r="C183">
        <v>17.7</v>
      </c>
      <c r="D183">
        <f>Foglio4[[#This Row],[Proteine]]*4</f>
        <v>70.8</v>
      </c>
      <c r="E183">
        <v>50.6</v>
      </c>
      <c r="F183">
        <f>Foglio4[[#This Row],[Lipidi]]*9</f>
        <v>455.40000000000003</v>
      </c>
      <c r="H183">
        <v>15.4</v>
      </c>
      <c r="I183">
        <f>Foglio4[[#This Row],[Carbo]]*4</f>
        <v>61.6</v>
      </c>
      <c r="J183">
        <v>12.7</v>
      </c>
      <c r="K183">
        <f>Foglio4[[#This Row],[Amido]]*4</f>
        <v>50.8</v>
      </c>
      <c r="L183">
        <v>1.5</v>
      </c>
      <c r="M183">
        <f>Foglio4[[#This Row],[Zuccheri]]*4</f>
        <v>6</v>
      </c>
      <c r="N183">
        <v>0.9</v>
      </c>
      <c r="O183">
        <v>0.1</v>
      </c>
      <c r="P183">
        <v>1</v>
      </c>
      <c r="Q183">
        <f>Foglio4[[#This Row],[Kcal prote]]+Foglio4[[#This Row],[kcal Lipidi]]+Foglio4[[#This Row],[kcal Carbo]]+Foglio4[[#This Row],[Kcal amido]]+Foglio4[[#This Row],[kcal zuccheri]]</f>
        <v>644.6</v>
      </c>
    </row>
    <row r="184" spans="1:17" x14ac:dyDescent="0.25">
      <c r="A184" t="s">
        <v>228</v>
      </c>
      <c r="B184">
        <v>2662</v>
      </c>
      <c r="C184">
        <v>45.2</v>
      </c>
      <c r="D184">
        <f>Foglio4[[#This Row],[Proteine]]*4</f>
        <v>180.8</v>
      </c>
      <c r="E184">
        <v>0.1</v>
      </c>
      <c r="F184">
        <f>Foglio4[[#This Row],[Lipidi]]*9</f>
        <v>0.9</v>
      </c>
      <c r="G184">
        <v>90</v>
      </c>
      <c r="I184">
        <f>Foglio4[[#This Row],[Carbo]]*4</f>
        <v>0</v>
      </c>
      <c r="K184">
        <f>Foglio4[[#This Row],[Amido]]*4</f>
        <v>0</v>
      </c>
      <c r="M184">
        <f>Foglio4[[#This Row],[Zuccheri]]*4</f>
        <v>0</v>
      </c>
      <c r="Q184">
        <f>Foglio4[[#This Row],[Kcal prote]]+Foglio4[[#This Row],[kcal Lipidi]]+Foglio4[[#This Row],[kcal Carbo]]+Foglio4[[#This Row],[Kcal amido]]+Foglio4[[#This Row],[kcal zuccheri]]</f>
        <v>181.70000000000002</v>
      </c>
    </row>
    <row r="185" spans="1:17" x14ac:dyDescent="0.25">
      <c r="A185" t="s">
        <v>229</v>
      </c>
      <c r="B185">
        <v>61</v>
      </c>
      <c r="C185">
        <v>1.2</v>
      </c>
      <c r="D185">
        <f>Foglio4[[#This Row],[Proteine]]*4</f>
        <v>4.8</v>
      </c>
      <c r="E185">
        <v>0.2</v>
      </c>
      <c r="F185">
        <f>Foglio4[[#This Row],[Lipidi]]*9</f>
        <v>1.8</v>
      </c>
      <c r="H185">
        <v>1.7</v>
      </c>
      <c r="I185">
        <f>Foglio4[[#This Row],[Carbo]]*4</f>
        <v>6.8</v>
      </c>
      <c r="K185">
        <f>Foglio4[[#This Row],[Amido]]*4</f>
        <v>0</v>
      </c>
      <c r="L185">
        <v>1.7</v>
      </c>
      <c r="M185">
        <f>Foglio4[[#This Row],[Zuccheri]]*4</f>
        <v>6.8</v>
      </c>
      <c r="N185">
        <v>1.2</v>
      </c>
      <c r="Q185">
        <f>Foglio4[[#This Row],[Kcal prote]]+Foglio4[[#This Row],[kcal Lipidi]]+Foglio4[[#This Row],[kcal Carbo]]+Foglio4[[#This Row],[Kcal amido]]+Foglio4[[#This Row],[kcal zuccheri]]</f>
        <v>20.2</v>
      </c>
    </row>
    <row r="186" spans="1:17" x14ac:dyDescent="0.25">
      <c r="A186" t="s">
        <v>230</v>
      </c>
      <c r="B186">
        <v>72</v>
      </c>
      <c r="C186">
        <v>1.4</v>
      </c>
      <c r="D186">
        <f>Foglio4[[#This Row],[Proteine]]*4</f>
        <v>5.6</v>
      </c>
      <c r="E186">
        <v>0.2</v>
      </c>
      <c r="F186">
        <f>Foglio4[[#This Row],[Lipidi]]*9</f>
        <v>1.8</v>
      </c>
      <c r="H186">
        <v>0.7</v>
      </c>
      <c r="I186">
        <f>Foglio4[[#This Row],[Carbo]]*4</f>
        <v>2.8</v>
      </c>
      <c r="K186">
        <f>Foglio4[[#This Row],[Amido]]*4</f>
        <v>0</v>
      </c>
      <c r="L186">
        <v>0.7</v>
      </c>
      <c r="M186">
        <f>Foglio4[[#This Row],[Zuccheri]]*4</f>
        <v>2.8</v>
      </c>
      <c r="N186">
        <v>3.6</v>
      </c>
      <c r="Q186">
        <f>Foglio4[[#This Row],[Kcal prote]]+Foglio4[[#This Row],[kcal Lipidi]]+Foglio4[[#This Row],[kcal Carbo]]+Foglio4[[#This Row],[Kcal amido]]+Foglio4[[#This Row],[kcal zuccheri]]</f>
        <v>13</v>
      </c>
    </row>
    <row r="187" spans="1:17" x14ac:dyDescent="0.25">
      <c r="A187" t="s">
        <v>231</v>
      </c>
      <c r="B187">
        <v>72</v>
      </c>
      <c r="C187">
        <v>1.4</v>
      </c>
      <c r="D187">
        <f>Foglio4[[#This Row],[Proteine]]*4</f>
        <v>5.6</v>
      </c>
      <c r="E187">
        <v>0.3</v>
      </c>
      <c r="F187">
        <f>Foglio4[[#This Row],[Lipidi]]*9</f>
        <v>2.6999999999999997</v>
      </c>
      <c r="H187">
        <v>0.7</v>
      </c>
      <c r="I187">
        <f>Foglio4[[#This Row],[Carbo]]*4</f>
        <v>2.8</v>
      </c>
      <c r="K187">
        <f>Foglio4[[#This Row],[Amido]]*4</f>
        <v>0</v>
      </c>
      <c r="L187">
        <v>0.7</v>
      </c>
      <c r="M187">
        <f>Foglio4[[#This Row],[Zuccheri]]*4</f>
        <v>2.8</v>
      </c>
      <c r="N187">
        <v>3.6</v>
      </c>
      <c r="Q187">
        <f>Foglio4[[#This Row],[Kcal prote]]+Foglio4[[#This Row],[kcal Lipidi]]+Foglio4[[#This Row],[kcal Carbo]]+Foglio4[[#This Row],[Kcal amido]]+Foglio4[[#This Row],[kcal zuccheri]]</f>
        <v>13.899999999999999</v>
      </c>
    </row>
    <row r="188" spans="1:17" x14ac:dyDescent="0.25">
      <c r="A188" t="s">
        <v>232</v>
      </c>
      <c r="B188">
        <v>82</v>
      </c>
      <c r="C188">
        <v>0.7</v>
      </c>
      <c r="D188">
        <f>Foglio4[[#This Row],[Proteine]]*4</f>
        <v>2.8</v>
      </c>
      <c r="E188">
        <v>0</v>
      </c>
      <c r="F188">
        <f>Foglio4[[#This Row],[Lipidi]]*9</f>
        <v>0</v>
      </c>
      <c r="H188">
        <v>3.2</v>
      </c>
      <c r="I188">
        <f>Foglio4[[#This Row],[Carbo]]*4</f>
        <v>12.8</v>
      </c>
      <c r="K188">
        <f>Foglio4[[#This Row],[Amido]]*4</f>
        <v>0</v>
      </c>
      <c r="L188">
        <v>3.2</v>
      </c>
      <c r="M188">
        <f>Foglio4[[#This Row],[Zuccheri]]*4</f>
        <v>12.8</v>
      </c>
      <c r="N188">
        <v>1.1000000000000001</v>
      </c>
      <c r="Q188">
        <f>Foglio4[[#This Row],[Kcal prote]]+Foglio4[[#This Row],[kcal Lipidi]]+Foglio4[[#This Row],[kcal Carbo]]+Foglio4[[#This Row],[Kcal amido]]+Foglio4[[#This Row],[kcal zuccheri]]</f>
        <v>28.400000000000002</v>
      </c>
    </row>
    <row r="189" spans="1:17" x14ac:dyDescent="0.25">
      <c r="A189" t="s">
        <v>233</v>
      </c>
      <c r="B189">
        <v>1056</v>
      </c>
      <c r="C189">
        <v>0.4</v>
      </c>
      <c r="D189">
        <f>Foglio4[[#This Row],[Proteine]]*4</f>
        <v>1.6</v>
      </c>
      <c r="E189">
        <v>0.1</v>
      </c>
      <c r="F189">
        <f>Foglio4[[#This Row],[Lipidi]]*9</f>
        <v>0.9</v>
      </c>
      <c r="H189">
        <v>66.400000000000006</v>
      </c>
      <c r="I189">
        <f>Foglio4[[#This Row],[Carbo]]*4</f>
        <v>265.60000000000002</v>
      </c>
      <c r="K189">
        <f>Foglio4[[#This Row],[Amido]]*4</f>
        <v>0</v>
      </c>
      <c r="L189">
        <v>66.400000000000006</v>
      </c>
      <c r="M189">
        <f>Foglio4[[#This Row],[Zuccheri]]*4</f>
        <v>265.60000000000002</v>
      </c>
      <c r="N189">
        <v>0.9</v>
      </c>
      <c r="Q189">
        <f>Foglio4[[#This Row],[Kcal prote]]+Foglio4[[#This Row],[kcal Lipidi]]+Foglio4[[#This Row],[kcal Carbo]]+Foglio4[[#This Row],[Kcal amido]]+Foglio4[[#This Row],[kcal zuccheri]]</f>
        <v>533.70000000000005</v>
      </c>
    </row>
    <row r="190" spans="1:17" x14ac:dyDescent="0.25">
      <c r="A190" t="s">
        <v>234</v>
      </c>
      <c r="B190">
        <v>201</v>
      </c>
      <c r="C190">
        <v>0.8</v>
      </c>
      <c r="D190">
        <f>Foglio4[[#This Row],[Proteine]]*4</f>
        <v>3.2</v>
      </c>
      <c r="E190">
        <v>36.299999999999997</v>
      </c>
      <c r="F190">
        <f>Foglio4[[#This Row],[Lipidi]]*9</f>
        <v>326.7</v>
      </c>
      <c r="H190">
        <v>11</v>
      </c>
      <c r="I190">
        <f>Foglio4[[#This Row],[Carbo]]*4</f>
        <v>44</v>
      </c>
      <c r="K190">
        <f>Foglio4[[#This Row],[Amido]]*4</f>
        <v>0</v>
      </c>
      <c r="L190">
        <v>11</v>
      </c>
      <c r="M190">
        <f>Foglio4[[#This Row],[Zuccheri]]*4</f>
        <v>44</v>
      </c>
      <c r="N190">
        <v>1.3</v>
      </c>
      <c r="Q190">
        <f>Foglio4[[#This Row],[Kcal prote]]+Foglio4[[#This Row],[kcal Lipidi]]+Foglio4[[#This Row],[kcal Carbo]]+Foglio4[[#This Row],[Kcal amido]]+Foglio4[[#This Row],[kcal zuccheri]]</f>
        <v>417.9</v>
      </c>
    </row>
    <row r="191" spans="1:17" x14ac:dyDescent="0.25">
      <c r="A191" t="s">
        <v>235</v>
      </c>
      <c r="B191">
        <v>2308</v>
      </c>
      <c r="C191">
        <v>7.3</v>
      </c>
      <c r="D191">
        <f>Foglio4[[#This Row],[Proteine]]*4</f>
        <v>29.2</v>
      </c>
      <c r="E191">
        <v>36.9</v>
      </c>
      <c r="F191">
        <f>Foglio4[[#This Row],[Lipidi]]*9</f>
        <v>332.09999999999997</v>
      </c>
      <c r="G191">
        <v>10</v>
      </c>
      <c r="H191">
        <v>50.5</v>
      </c>
      <c r="I191">
        <f>Foglio4[[#This Row],[Carbo]]*4</f>
        <v>202</v>
      </c>
      <c r="J191">
        <v>0</v>
      </c>
      <c r="K191">
        <f>Foglio4[[#This Row],[Amido]]*4</f>
        <v>0</v>
      </c>
      <c r="L191">
        <v>50.5</v>
      </c>
      <c r="M191">
        <f>Foglio4[[#This Row],[Zuccheri]]*4</f>
        <v>202</v>
      </c>
      <c r="N191">
        <v>3.2</v>
      </c>
      <c r="Q191">
        <f>Foglio4[[#This Row],[Kcal prote]]+Foglio4[[#This Row],[kcal Lipidi]]+Foglio4[[#This Row],[kcal Carbo]]+Foglio4[[#This Row],[Kcal amido]]+Foglio4[[#This Row],[kcal zuccheri]]</f>
        <v>765.3</v>
      </c>
    </row>
    <row r="192" spans="1:17" x14ac:dyDescent="0.25">
      <c r="A192" t="s">
        <v>236</v>
      </c>
      <c r="B192">
        <v>2313</v>
      </c>
      <c r="C192">
        <v>7.2</v>
      </c>
      <c r="D192">
        <f>Foglio4[[#This Row],[Proteine]]*4</f>
        <v>28.8</v>
      </c>
      <c r="E192">
        <v>33.6</v>
      </c>
      <c r="F192">
        <f>Foglio4[[#This Row],[Lipidi]]*9</f>
        <v>302.40000000000003</v>
      </c>
      <c r="G192">
        <v>9</v>
      </c>
      <c r="H192">
        <v>48.6</v>
      </c>
      <c r="I192">
        <f>Foglio4[[#This Row],[Carbo]]*4</f>
        <v>194.4</v>
      </c>
      <c r="J192">
        <v>0</v>
      </c>
      <c r="K192">
        <f>Foglio4[[#This Row],[Amido]]*4</f>
        <v>0</v>
      </c>
      <c r="L192">
        <v>48.6</v>
      </c>
      <c r="M192">
        <f>Foglio4[[#This Row],[Zuccheri]]*4</f>
        <v>194.4</v>
      </c>
      <c r="N192">
        <v>4.8</v>
      </c>
      <c r="Q192">
        <f>Foglio4[[#This Row],[Kcal prote]]+Foglio4[[#This Row],[kcal Lipidi]]+Foglio4[[#This Row],[kcal Carbo]]+Foglio4[[#This Row],[Kcal amido]]+Foglio4[[#This Row],[kcal zuccheri]]</f>
        <v>720</v>
      </c>
    </row>
    <row r="193" spans="1:17" x14ac:dyDescent="0.25">
      <c r="A193" t="s">
        <v>237</v>
      </c>
      <c r="B193">
        <v>565</v>
      </c>
      <c r="C193">
        <v>8.4</v>
      </c>
      <c r="D193">
        <f>Foglio4[[#This Row],[Proteine]]*4</f>
        <v>33.6</v>
      </c>
      <c r="E193">
        <v>41.5</v>
      </c>
      <c r="F193">
        <f>Foglio4[[#This Row],[Lipidi]]*9</f>
        <v>373.5</v>
      </c>
      <c r="H193">
        <v>33.799999999999997</v>
      </c>
      <c r="I193">
        <f>Foglio4[[#This Row],[Carbo]]*4</f>
        <v>135.19999999999999</v>
      </c>
      <c r="J193">
        <v>0</v>
      </c>
      <c r="K193">
        <f>Foglio4[[#This Row],[Amido]]*4</f>
        <v>0</v>
      </c>
      <c r="L193">
        <v>27.2</v>
      </c>
      <c r="M193">
        <f>Foglio4[[#This Row],[Zuccheri]]*4</f>
        <v>108.8</v>
      </c>
      <c r="N193">
        <v>8</v>
      </c>
      <c r="Q193">
        <f>Foglio4[[#This Row],[Kcal prote]]+Foglio4[[#This Row],[kcal Lipidi]]+Foglio4[[#This Row],[kcal Carbo]]+Foglio4[[#This Row],[Kcal amido]]+Foglio4[[#This Row],[kcal zuccheri]]</f>
        <v>651.09999999999991</v>
      </c>
    </row>
    <row r="194" spans="1:17" x14ac:dyDescent="0.25">
      <c r="A194" t="s">
        <v>238</v>
      </c>
      <c r="B194">
        <v>161</v>
      </c>
      <c r="C194">
        <v>1.4</v>
      </c>
      <c r="D194">
        <f>Foglio4[[#This Row],[Proteine]]*4</f>
        <v>5.6</v>
      </c>
      <c r="E194">
        <v>0.1</v>
      </c>
      <c r="F194">
        <f>Foglio4[[#This Row],[Lipidi]]*9</f>
        <v>0.9</v>
      </c>
      <c r="H194">
        <v>7.8</v>
      </c>
      <c r="I194">
        <f>Foglio4[[#This Row],[Carbo]]*4</f>
        <v>31.2</v>
      </c>
      <c r="K194">
        <f>Foglio4[[#This Row],[Amido]]*4</f>
        <v>0</v>
      </c>
      <c r="L194">
        <v>7.8</v>
      </c>
      <c r="M194">
        <f>Foglio4[[#This Row],[Zuccheri]]*4</f>
        <v>31.2</v>
      </c>
      <c r="N194">
        <v>1.4</v>
      </c>
      <c r="Q194">
        <f>Foglio4[[#This Row],[Kcal prote]]+Foglio4[[#This Row],[kcal Lipidi]]+Foglio4[[#This Row],[kcal Carbo]]+Foglio4[[#This Row],[Kcal amido]]+Foglio4[[#This Row],[kcal zuccheri]]</f>
        <v>68.900000000000006</v>
      </c>
    </row>
    <row r="195" spans="1:17" x14ac:dyDescent="0.25">
      <c r="A195" t="s">
        <v>239</v>
      </c>
      <c r="B195">
        <v>118</v>
      </c>
      <c r="C195">
        <v>1</v>
      </c>
      <c r="D195">
        <f>Foglio4[[#This Row],[Proteine]]*4</f>
        <v>4</v>
      </c>
      <c r="E195">
        <v>0.1</v>
      </c>
      <c r="F195">
        <f>Foglio4[[#This Row],[Lipidi]]*9</f>
        <v>0.9</v>
      </c>
      <c r="H195">
        <v>5.7</v>
      </c>
      <c r="I195">
        <f>Foglio4[[#This Row],[Carbo]]*4</f>
        <v>22.8</v>
      </c>
      <c r="K195">
        <f>Foglio4[[#This Row],[Amido]]*4</f>
        <v>0</v>
      </c>
      <c r="L195">
        <v>5.7</v>
      </c>
      <c r="M195">
        <f>Foglio4[[#This Row],[Zuccheri]]*4</f>
        <v>22.8</v>
      </c>
      <c r="N195">
        <v>1</v>
      </c>
      <c r="Q195">
        <f>Foglio4[[#This Row],[Kcal prote]]+Foglio4[[#This Row],[kcal Lipidi]]+Foglio4[[#This Row],[kcal Carbo]]+Foglio4[[#This Row],[Kcal amido]]+Foglio4[[#This Row],[kcal zuccheri]]</f>
        <v>50.5</v>
      </c>
    </row>
    <row r="196" spans="1:17" x14ac:dyDescent="0.25">
      <c r="A196" t="s">
        <v>240</v>
      </c>
      <c r="B196">
        <v>223</v>
      </c>
      <c r="C196">
        <v>1.7</v>
      </c>
      <c r="D196">
        <f>Foglio4[[#This Row],[Proteine]]*4</f>
        <v>6.8</v>
      </c>
      <c r="E196">
        <v>0.1</v>
      </c>
      <c r="F196">
        <f>Foglio4[[#This Row],[Lipidi]]*9</f>
        <v>0.9</v>
      </c>
      <c r="H196">
        <v>10.9</v>
      </c>
      <c r="I196">
        <f>Foglio4[[#This Row],[Carbo]]*4</f>
        <v>43.6</v>
      </c>
      <c r="K196">
        <f>Foglio4[[#This Row],[Amido]]*4</f>
        <v>0</v>
      </c>
      <c r="L196">
        <v>10.9</v>
      </c>
      <c r="M196">
        <f>Foglio4[[#This Row],[Zuccheri]]*4</f>
        <v>43.6</v>
      </c>
      <c r="N196">
        <v>2.4</v>
      </c>
      <c r="Q196">
        <f>Foglio4[[#This Row],[Kcal prote]]+Foglio4[[#This Row],[kcal Lipidi]]+Foglio4[[#This Row],[kcal Carbo]]+Foglio4[[#This Row],[Kcal amido]]+Foglio4[[#This Row],[kcal zuccheri]]</f>
        <v>94.9</v>
      </c>
    </row>
    <row r="197" spans="1:17" x14ac:dyDescent="0.25">
      <c r="A197" t="s">
        <v>241</v>
      </c>
      <c r="B197">
        <v>175</v>
      </c>
      <c r="C197">
        <v>1.3</v>
      </c>
      <c r="D197">
        <f>Foglio4[[#This Row],[Proteine]]*4</f>
        <v>5.2</v>
      </c>
      <c r="E197">
        <v>0.1</v>
      </c>
      <c r="F197">
        <f>Foglio4[[#This Row],[Lipidi]]*9</f>
        <v>0.9</v>
      </c>
      <c r="H197">
        <v>8.5</v>
      </c>
      <c r="I197">
        <f>Foglio4[[#This Row],[Carbo]]*4</f>
        <v>34</v>
      </c>
      <c r="K197">
        <f>Foglio4[[#This Row],[Amido]]*4</f>
        <v>0</v>
      </c>
      <c r="L197">
        <v>8.5</v>
      </c>
      <c r="M197">
        <f>Foglio4[[#This Row],[Zuccheri]]*4</f>
        <v>34</v>
      </c>
      <c r="N197">
        <v>1.9</v>
      </c>
      <c r="Q197">
        <f>Foglio4[[#This Row],[Kcal prote]]+Foglio4[[#This Row],[kcal Lipidi]]+Foglio4[[#This Row],[kcal Carbo]]+Foglio4[[#This Row],[Kcal amido]]+Foglio4[[#This Row],[kcal zuccheri]]</f>
        <v>74.099999999999994</v>
      </c>
    </row>
    <row r="198" spans="1:17" x14ac:dyDescent="0.25">
      <c r="A198" t="s">
        <v>242</v>
      </c>
      <c r="B198">
        <v>165</v>
      </c>
      <c r="C198">
        <v>0.9</v>
      </c>
      <c r="D198">
        <f>Foglio4[[#This Row],[Proteine]]*4</f>
        <v>3.6</v>
      </c>
      <c r="E198">
        <v>62</v>
      </c>
      <c r="F198">
        <f>Foglio4[[#This Row],[Lipidi]]*9</f>
        <v>558</v>
      </c>
      <c r="H198">
        <v>8.6999999999999993</v>
      </c>
      <c r="I198">
        <f>Foglio4[[#This Row],[Carbo]]*4</f>
        <v>34.799999999999997</v>
      </c>
      <c r="K198">
        <f>Foglio4[[#This Row],[Amido]]*4</f>
        <v>0</v>
      </c>
      <c r="L198">
        <v>8.6999999999999993</v>
      </c>
      <c r="M198">
        <f>Foglio4[[#This Row],[Zuccheri]]*4</f>
        <v>34.799999999999997</v>
      </c>
      <c r="N198">
        <v>1.2</v>
      </c>
      <c r="Q198">
        <f>Foglio4[[#This Row],[Kcal prote]]+Foglio4[[#This Row],[kcal Lipidi]]+Foglio4[[#This Row],[kcal Carbo]]+Foglio4[[#This Row],[Kcal amido]]+Foglio4[[#This Row],[kcal zuccheri]]</f>
        <v>631.19999999999993</v>
      </c>
    </row>
    <row r="199" spans="1:17" x14ac:dyDescent="0.25">
      <c r="A199" t="s">
        <v>243</v>
      </c>
      <c r="B199">
        <v>2800</v>
      </c>
      <c r="C199">
        <v>5.6</v>
      </c>
      <c r="D199">
        <f>Foglio4[[#This Row],[Proteine]]*4</f>
        <v>22.4</v>
      </c>
      <c r="E199">
        <v>35</v>
      </c>
      <c r="F199">
        <f>Foglio4[[#This Row],[Lipidi]]*9</f>
        <v>315</v>
      </c>
      <c r="H199">
        <v>16.399999999999999</v>
      </c>
      <c r="I199">
        <f>Foglio4[[#This Row],[Carbo]]*4</f>
        <v>65.599999999999994</v>
      </c>
      <c r="K199">
        <f>Foglio4[[#This Row],[Amido]]*4</f>
        <v>0</v>
      </c>
      <c r="L199">
        <v>16.399999999999999</v>
      </c>
      <c r="M199">
        <f>Foglio4[[#This Row],[Zuccheri]]*4</f>
        <v>65.599999999999994</v>
      </c>
      <c r="N199">
        <v>13.7</v>
      </c>
      <c r="Q199">
        <f>Foglio4[[#This Row],[Kcal prote]]+Foglio4[[#This Row],[kcal Lipidi]]+Foglio4[[#This Row],[kcal Carbo]]+Foglio4[[#This Row],[Kcal amido]]+Foglio4[[#This Row],[kcal zuccheri]]</f>
        <v>468.6</v>
      </c>
    </row>
    <row r="200" spans="1:17" x14ac:dyDescent="0.25">
      <c r="A200" t="s">
        <v>244</v>
      </c>
      <c r="B200">
        <v>1497</v>
      </c>
      <c r="C200">
        <v>3.5</v>
      </c>
      <c r="D200">
        <f>Foglio4[[#This Row],[Proteine]]*4</f>
        <v>14</v>
      </c>
      <c r="E200">
        <v>0</v>
      </c>
      <c r="F200">
        <f>Foglio4[[#This Row],[Lipidi]]*9</f>
        <v>0</v>
      </c>
      <c r="H200">
        <v>4.4000000000000004</v>
      </c>
      <c r="I200">
        <f>Foglio4[[#This Row],[Carbo]]*4</f>
        <v>17.600000000000001</v>
      </c>
      <c r="K200">
        <f>Foglio4[[#This Row],[Amido]]*4</f>
        <v>0</v>
      </c>
      <c r="L200">
        <v>4.4000000000000004</v>
      </c>
      <c r="M200">
        <f>Foglio4[[#This Row],[Zuccheri]]*4</f>
        <v>17.600000000000001</v>
      </c>
      <c r="N200">
        <v>6.1</v>
      </c>
      <c r="Q200">
        <f>Foglio4[[#This Row],[Kcal prote]]+Foglio4[[#This Row],[kcal Lipidi]]+Foglio4[[#This Row],[kcal Carbo]]+Foglio4[[#This Row],[Kcal amido]]+Foglio4[[#This Row],[kcal zuccheri]]</f>
        <v>49.2</v>
      </c>
    </row>
    <row r="201" spans="1:17" x14ac:dyDescent="0.25">
      <c r="A201" t="s">
        <v>245</v>
      </c>
      <c r="B201">
        <v>248</v>
      </c>
      <c r="C201">
        <v>0.4</v>
      </c>
      <c r="D201">
        <f>Foglio4[[#This Row],[Proteine]]*4</f>
        <v>1.6</v>
      </c>
      <c r="E201">
        <v>0</v>
      </c>
      <c r="F201">
        <f>Foglio4[[#This Row],[Lipidi]]*9</f>
        <v>0</v>
      </c>
      <c r="H201">
        <v>14.8</v>
      </c>
      <c r="I201">
        <f>Foglio4[[#This Row],[Carbo]]*4</f>
        <v>59.2</v>
      </c>
      <c r="K201">
        <f>Foglio4[[#This Row],[Amido]]*4</f>
        <v>0</v>
      </c>
      <c r="L201">
        <v>14.8</v>
      </c>
      <c r="M201">
        <f>Foglio4[[#This Row],[Zuccheri]]*4</f>
        <v>59.2</v>
      </c>
      <c r="N201">
        <v>1</v>
      </c>
      <c r="Q201">
        <f>Foglio4[[#This Row],[Kcal prote]]+Foglio4[[#This Row],[kcal Lipidi]]+Foglio4[[#This Row],[kcal Carbo]]+Foglio4[[#This Row],[Kcal amido]]+Foglio4[[#This Row],[kcal zuccheri]]</f>
        <v>120</v>
      </c>
    </row>
    <row r="202" spans="1:17" x14ac:dyDescent="0.25">
      <c r="A202" t="s">
        <v>246</v>
      </c>
      <c r="B202">
        <v>67</v>
      </c>
      <c r="C202">
        <v>0.4</v>
      </c>
      <c r="D202">
        <f>Foglio4[[#This Row],[Proteine]]*4</f>
        <v>1.6</v>
      </c>
      <c r="E202">
        <v>4.3</v>
      </c>
      <c r="F202">
        <f>Foglio4[[#This Row],[Lipidi]]*9</f>
        <v>38.699999999999996</v>
      </c>
      <c r="H202">
        <v>3.7</v>
      </c>
      <c r="I202">
        <f>Foglio4[[#This Row],[Carbo]]*4</f>
        <v>14.8</v>
      </c>
      <c r="K202">
        <f>Foglio4[[#This Row],[Amido]]*4</f>
        <v>0</v>
      </c>
      <c r="L202">
        <v>3.7</v>
      </c>
      <c r="M202">
        <f>Foglio4[[#This Row],[Zuccheri]]*4</f>
        <v>14.8</v>
      </c>
      <c r="N202">
        <v>0.2</v>
      </c>
      <c r="Q202">
        <f>Foglio4[[#This Row],[Kcal prote]]+Foglio4[[#This Row],[kcal Lipidi]]+Foglio4[[#This Row],[kcal Carbo]]+Foglio4[[#This Row],[Kcal amido]]+Foglio4[[#This Row],[kcal zuccheri]]</f>
        <v>69.899999999999991</v>
      </c>
    </row>
    <row r="203" spans="1:17" x14ac:dyDescent="0.25">
      <c r="A203" t="s">
        <v>247</v>
      </c>
      <c r="B203">
        <v>495</v>
      </c>
      <c r="C203">
        <v>19.899999999999999</v>
      </c>
      <c r="D203">
        <f>Foglio4[[#This Row],[Proteine]]*4</f>
        <v>79.599999999999994</v>
      </c>
      <c r="E203">
        <v>5.9</v>
      </c>
      <c r="F203">
        <f>Foglio4[[#This Row],[Lipidi]]*9</f>
        <v>53.1</v>
      </c>
      <c r="G203">
        <v>52</v>
      </c>
      <c r="I203">
        <f>Foglio4[[#This Row],[Carbo]]*4</f>
        <v>0</v>
      </c>
      <c r="K203">
        <f>Foglio4[[#This Row],[Amido]]*4</f>
        <v>0</v>
      </c>
      <c r="M203">
        <f>Foglio4[[#This Row],[Zuccheri]]*4</f>
        <v>0</v>
      </c>
      <c r="Q203">
        <f>Foglio4[[#This Row],[Kcal prote]]+Foglio4[[#This Row],[kcal Lipidi]]+Foglio4[[#This Row],[kcal Carbo]]+Foglio4[[#This Row],[Kcal amido]]+Foglio4[[#This Row],[kcal zuccheri]]</f>
        <v>132.69999999999999</v>
      </c>
    </row>
    <row r="204" spans="1:17" x14ac:dyDescent="0.25">
      <c r="A204" t="s">
        <v>248</v>
      </c>
      <c r="B204">
        <v>574</v>
      </c>
      <c r="C204">
        <v>21</v>
      </c>
      <c r="D204">
        <f>Foglio4[[#This Row],[Proteine]]*4</f>
        <v>84</v>
      </c>
      <c r="E204">
        <v>3.9</v>
      </c>
      <c r="F204">
        <f>Foglio4[[#This Row],[Lipidi]]*9</f>
        <v>35.1</v>
      </c>
      <c r="G204">
        <v>60</v>
      </c>
      <c r="I204">
        <f>Foglio4[[#This Row],[Carbo]]*4</f>
        <v>0</v>
      </c>
      <c r="K204">
        <f>Foglio4[[#This Row],[Amido]]*4</f>
        <v>0</v>
      </c>
      <c r="M204">
        <f>Foglio4[[#This Row],[Zuccheri]]*4</f>
        <v>0</v>
      </c>
      <c r="Q204">
        <f>Foglio4[[#This Row],[Kcal prote]]+Foglio4[[#This Row],[kcal Lipidi]]+Foglio4[[#This Row],[kcal Carbo]]+Foglio4[[#This Row],[Kcal amido]]+Foglio4[[#This Row],[kcal zuccheri]]</f>
        <v>119.1</v>
      </c>
    </row>
    <row r="205" spans="1:17" x14ac:dyDescent="0.25">
      <c r="A205" t="s">
        <v>249</v>
      </c>
      <c r="B205">
        <v>487</v>
      </c>
      <c r="C205">
        <v>20.3</v>
      </c>
      <c r="D205">
        <f>Foglio4[[#This Row],[Proteine]]*4</f>
        <v>81.2</v>
      </c>
      <c r="E205">
        <v>6</v>
      </c>
      <c r="F205">
        <f>Foglio4[[#This Row],[Lipidi]]*9</f>
        <v>54</v>
      </c>
      <c r="G205">
        <v>51</v>
      </c>
      <c r="I205">
        <f>Foglio4[[#This Row],[Carbo]]*4</f>
        <v>0</v>
      </c>
      <c r="K205">
        <f>Foglio4[[#This Row],[Amido]]*4</f>
        <v>0</v>
      </c>
      <c r="M205">
        <f>Foglio4[[#This Row],[Zuccheri]]*4</f>
        <v>0</v>
      </c>
      <c r="Q205">
        <f>Foglio4[[#This Row],[Kcal prote]]+Foglio4[[#This Row],[kcal Lipidi]]+Foglio4[[#This Row],[kcal Carbo]]+Foglio4[[#This Row],[Kcal amido]]+Foglio4[[#This Row],[kcal zuccheri]]</f>
        <v>135.19999999999999</v>
      </c>
    </row>
    <row r="206" spans="1:17" x14ac:dyDescent="0.25">
      <c r="A206" t="s">
        <v>250</v>
      </c>
      <c r="B206">
        <v>693</v>
      </c>
      <c r="C206">
        <v>27.9</v>
      </c>
      <c r="D206">
        <f>Foglio4[[#This Row],[Proteine]]*4</f>
        <v>111.6</v>
      </c>
      <c r="E206">
        <v>31.6</v>
      </c>
      <c r="F206">
        <f>Foglio4[[#This Row],[Lipidi]]*9</f>
        <v>284.40000000000003</v>
      </c>
      <c r="G206">
        <v>73</v>
      </c>
      <c r="I206">
        <f>Foglio4[[#This Row],[Carbo]]*4</f>
        <v>0</v>
      </c>
      <c r="K206">
        <f>Foglio4[[#This Row],[Amido]]*4</f>
        <v>0</v>
      </c>
      <c r="M206">
        <f>Foglio4[[#This Row],[Zuccheri]]*4</f>
        <v>0</v>
      </c>
      <c r="Q206">
        <f>Foglio4[[#This Row],[Kcal prote]]+Foglio4[[#This Row],[kcal Lipidi]]+Foglio4[[#This Row],[kcal Carbo]]+Foglio4[[#This Row],[Kcal amido]]+Foglio4[[#This Row],[kcal zuccheri]]</f>
        <v>396</v>
      </c>
    </row>
    <row r="207" spans="1:17" x14ac:dyDescent="0.25">
      <c r="A207" t="s">
        <v>251</v>
      </c>
      <c r="B207">
        <v>1674</v>
      </c>
      <c r="C207">
        <v>28.9</v>
      </c>
      <c r="D207">
        <f>Foglio4[[#This Row],[Proteine]]*4</f>
        <v>115.6</v>
      </c>
      <c r="E207">
        <v>4.7</v>
      </c>
      <c r="F207">
        <f>Foglio4[[#This Row],[Lipidi]]*9</f>
        <v>42.300000000000004</v>
      </c>
      <c r="G207">
        <v>127</v>
      </c>
      <c r="H207">
        <v>0</v>
      </c>
      <c r="I207">
        <f>Foglio4[[#This Row],[Carbo]]*4</f>
        <v>0</v>
      </c>
      <c r="K207">
        <f>Foglio4[[#This Row],[Amido]]*4</f>
        <v>0</v>
      </c>
      <c r="M207">
        <f>Foglio4[[#This Row],[Zuccheri]]*4</f>
        <v>0</v>
      </c>
      <c r="Q207">
        <f>Foglio4[[#This Row],[Kcal prote]]+Foglio4[[#This Row],[kcal Lipidi]]+Foglio4[[#This Row],[kcal Carbo]]+Foglio4[[#This Row],[Kcal amido]]+Foglio4[[#This Row],[kcal zuccheri]]</f>
        <v>157.9</v>
      </c>
    </row>
    <row r="208" spans="1:17" x14ac:dyDescent="0.25">
      <c r="A208" t="s">
        <v>252</v>
      </c>
      <c r="B208">
        <v>455</v>
      </c>
      <c r="C208">
        <v>15.7</v>
      </c>
      <c r="D208">
        <f>Foglio4[[#This Row],[Proteine]]*4</f>
        <v>62.8</v>
      </c>
      <c r="E208">
        <v>3.2</v>
      </c>
      <c r="F208">
        <f>Foglio4[[#This Row],[Lipidi]]*9</f>
        <v>28.8</v>
      </c>
      <c r="H208">
        <v>1</v>
      </c>
      <c r="I208">
        <f>Foglio4[[#This Row],[Carbo]]*4</f>
        <v>4</v>
      </c>
      <c r="K208">
        <f>Foglio4[[#This Row],[Amido]]*4</f>
        <v>0</v>
      </c>
      <c r="L208">
        <v>1</v>
      </c>
      <c r="M208">
        <f>Foglio4[[#This Row],[Zuccheri]]*4</f>
        <v>4</v>
      </c>
      <c r="Q208">
        <f>Foglio4[[#This Row],[Kcal prote]]+Foglio4[[#This Row],[kcal Lipidi]]+Foglio4[[#This Row],[kcal Carbo]]+Foglio4[[#This Row],[Kcal amido]]+Foglio4[[#This Row],[kcal zuccheri]]</f>
        <v>99.6</v>
      </c>
    </row>
    <row r="209" spans="1:17" x14ac:dyDescent="0.25">
      <c r="A209" t="s">
        <v>253</v>
      </c>
      <c r="B209">
        <v>419</v>
      </c>
      <c r="C209">
        <v>17.100000000000001</v>
      </c>
      <c r="D209">
        <f>Foglio4[[#This Row],[Proteine]]*4</f>
        <v>68.400000000000006</v>
      </c>
      <c r="E209">
        <v>6.5</v>
      </c>
      <c r="F209">
        <f>Foglio4[[#This Row],[Lipidi]]*9</f>
        <v>58.5</v>
      </c>
      <c r="H209">
        <v>0.8</v>
      </c>
      <c r="I209">
        <f>Foglio4[[#This Row],[Carbo]]*4</f>
        <v>3.2</v>
      </c>
      <c r="K209">
        <f>Foglio4[[#This Row],[Amido]]*4</f>
        <v>0</v>
      </c>
      <c r="L209">
        <v>0.8</v>
      </c>
      <c r="M209">
        <f>Foglio4[[#This Row],[Zuccheri]]*4</f>
        <v>3.2</v>
      </c>
      <c r="Q209">
        <f>Foglio4[[#This Row],[Kcal prote]]+Foglio4[[#This Row],[kcal Lipidi]]+Foglio4[[#This Row],[kcal Carbo]]+Foglio4[[#This Row],[Kcal amido]]+Foglio4[[#This Row],[kcal zuccheri]]</f>
        <v>133.29999999999998</v>
      </c>
    </row>
    <row r="210" spans="1:17" x14ac:dyDescent="0.25">
      <c r="A210" t="s">
        <v>254</v>
      </c>
      <c r="B210">
        <v>564</v>
      </c>
      <c r="C210">
        <v>19</v>
      </c>
      <c r="D210">
        <f>Foglio4[[#This Row],[Proteine]]*4</f>
        <v>76</v>
      </c>
      <c r="E210">
        <v>0.8</v>
      </c>
      <c r="F210">
        <f>Foglio4[[#This Row],[Lipidi]]*9</f>
        <v>7.2</v>
      </c>
      <c r="H210">
        <v>0.1</v>
      </c>
      <c r="I210">
        <f>Foglio4[[#This Row],[Carbo]]*4</f>
        <v>0.4</v>
      </c>
      <c r="K210">
        <f>Foglio4[[#This Row],[Amido]]*4</f>
        <v>0</v>
      </c>
      <c r="L210">
        <v>0.1</v>
      </c>
      <c r="M210">
        <f>Foglio4[[#This Row],[Zuccheri]]*4</f>
        <v>0.4</v>
      </c>
      <c r="Q210">
        <f>Foglio4[[#This Row],[Kcal prote]]+Foglio4[[#This Row],[kcal Lipidi]]+Foglio4[[#This Row],[kcal Carbo]]+Foglio4[[#This Row],[Kcal amido]]+Foglio4[[#This Row],[kcal zuccheri]]</f>
        <v>84.000000000000014</v>
      </c>
    </row>
    <row r="211" spans="1:17" x14ac:dyDescent="0.25">
      <c r="A211" t="s">
        <v>255</v>
      </c>
      <c r="B211">
        <v>1535</v>
      </c>
      <c r="C211">
        <v>6.6</v>
      </c>
      <c r="D211">
        <f>Foglio4[[#This Row],[Proteine]]*4</f>
        <v>26.4</v>
      </c>
      <c r="E211">
        <v>18.3</v>
      </c>
      <c r="F211">
        <f>Foglio4[[#This Row],[Lipidi]]*9</f>
        <v>164.70000000000002</v>
      </c>
      <c r="H211">
        <v>87.4</v>
      </c>
      <c r="I211">
        <f>Foglio4[[#This Row],[Carbo]]*4</f>
        <v>349.6</v>
      </c>
      <c r="J211">
        <v>70</v>
      </c>
      <c r="K211">
        <f>Foglio4[[#This Row],[Amido]]*4</f>
        <v>280</v>
      </c>
      <c r="L211">
        <v>10.4</v>
      </c>
      <c r="M211">
        <f>Foglio4[[#This Row],[Zuccheri]]*4</f>
        <v>41.6</v>
      </c>
      <c r="N211">
        <v>2.8</v>
      </c>
      <c r="Q211">
        <f>Foglio4[[#This Row],[Kcal prote]]+Foglio4[[#This Row],[kcal Lipidi]]+Foglio4[[#This Row],[kcal Carbo]]+Foglio4[[#This Row],[Kcal amido]]+Foglio4[[#This Row],[kcal zuccheri]]</f>
        <v>862.30000000000007</v>
      </c>
    </row>
    <row r="212" spans="1:17" x14ac:dyDescent="0.25">
      <c r="A212" t="s">
        <v>256</v>
      </c>
      <c r="B212">
        <v>1685</v>
      </c>
      <c r="C212">
        <v>7.2</v>
      </c>
      <c r="D212">
        <f>Foglio4[[#This Row],[Proteine]]*4</f>
        <v>28.8</v>
      </c>
      <c r="E212">
        <v>0.8</v>
      </c>
      <c r="F212">
        <f>Foglio4[[#This Row],[Lipidi]]*9</f>
        <v>7.2</v>
      </c>
      <c r="H212">
        <v>54.7</v>
      </c>
      <c r="I212">
        <f>Foglio4[[#This Row],[Carbo]]*4</f>
        <v>218.8</v>
      </c>
      <c r="J212">
        <v>40.1</v>
      </c>
      <c r="K212">
        <f>Foglio4[[#This Row],[Amido]]*4</f>
        <v>160.4</v>
      </c>
      <c r="L212">
        <v>10.6</v>
      </c>
      <c r="M212">
        <f>Foglio4[[#This Row],[Zuccheri]]*4</f>
        <v>42.4</v>
      </c>
      <c r="N212">
        <v>2.1</v>
      </c>
      <c r="Q212">
        <f>Foglio4[[#This Row],[Kcal prote]]+Foglio4[[#This Row],[kcal Lipidi]]+Foglio4[[#This Row],[kcal Carbo]]+Foglio4[[#This Row],[Kcal amido]]+Foglio4[[#This Row],[kcal zuccheri]]</f>
        <v>457.6</v>
      </c>
    </row>
    <row r="213" spans="1:17" x14ac:dyDescent="0.25">
      <c r="A213" t="s">
        <v>257</v>
      </c>
      <c r="B213">
        <v>368</v>
      </c>
      <c r="C213">
        <v>20</v>
      </c>
      <c r="D213">
        <f>Foglio4[[#This Row],[Proteine]]*4</f>
        <v>80</v>
      </c>
      <c r="E213">
        <v>16.3</v>
      </c>
      <c r="F213">
        <f>Foglio4[[#This Row],[Lipidi]]*9</f>
        <v>146.70000000000002</v>
      </c>
      <c r="G213">
        <v>55</v>
      </c>
      <c r="H213">
        <v>0.2</v>
      </c>
      <c r="I213">
        <f>Foglio4[[#This Row],[Carbo]]*4</f>
        <v>0.8</v>
      </c>
      <c r="K213">
        <f>Foglio4[[#This Row],[Amido]]*4</f>
        <v>0</v>
      </c>
      <c r="L213">
        <v>0.2</v>
      </c>
      <c r="M213">
        <f>Foglio4[[#This Row],[Zuccheri]]*4</f>
        <v>0.8</v>
      </c>
      <c r="Q213">
        <f>Foglio4[[#This Row],[Kcal prote]]+Foglio4[[#This Row],[kcal Lipidi]]+Foglio4[[#This Row],[kcal Carbo]]+Foglio4[[#This Row],[Kcal amido]]+Foglio4[[#This Row],[kcal zuccheri]]</f>
        <v>228.30000000000004</v>
      </c>
    </row>
    <row r="214" spans="1:17" x14ac:dyDescent="0.25">
      <c r="A214" t="s">
        <v>258</v>
      </c>
      <c r="B214">
        <v>1059</v>
      </c>
      <c r="C214">
        <v>23.6</v>
      </c>
      <c r="D214">
        <f>Foglio4[[#This Row],[Proteine]]*4</f>
        <v>94.4</v>
      </c>
      <c r="E214">
        <v>42.3</v>
      </c>
      <c r="F214">
        <f>Foglio4[[#This Row],[Lipidi]]*9</f>
        <v>380.7</v>
      </c>
      <c r="G214">
        <v>86</v>
      </c>
      <c r="H214">
        <v>3.2</v>
      </c>
      <c r="I214">
        <f>Foglio4[[#This Row],[Carbo]]*4</f>
        <v>12.8</v>
      </c>
      <c r="K214">
        <f>Foglio4[[#This Row],[Amido]]*4</f>
        <v>0</v>
      </c>
      <c r="M214">
        <f>Foglio4[[#This Row],[Zuccheri]]*4</f>
        <v>0</v>
      </c>
      <c r="Q214">
        <f>Foglio4[[#This Row],[Kcal prote]]+Foglio4[[#This Row],[kcal Lipidi]]+Foglio4[[#This Row],[kcal Carbo]]+Foglio4[[#This Row],[Kcal amido]]+Foglio4[[#This Row],[kcal zuccheri]]</f>
        <v>487.90000000000003</v>
      </c>
    </row>
    <row r="215" spans="1:17" x14ac:dyDescent="0.25">
      <c r="A215" t="s">
        <v>259</v>
      </c>
      <c r="B215">
        <v>1881</v>
      </c>
      <c r="C215">
        <v>17.2</v>
      </c>
      <c r="D215">
        <f>Foglio4[[#This Row],[Proteine]]*4</f>
        <v>68.8</v>
      </c>
      <c r="E215">
        <v>1.1000000000000001</v>
      </c>
      <c r="F215">
        <f>Foglio4[[#This Row],[Lipidi]]*9</f>
        <v>9.9</v>
      </c>
      <c r="I215">
        <f>Foglio4[[#This Row],[Carbo]]*4</f>
        <v>0</v>
      </c>
      <c r="K215">
        <f>Foglio4[[#This Row],[Amido]]*4</f>
        <v>0</v>
      </c>
      <c r="M215">
        <f>Foglio4[[#This Row],[Zuccheri]]*4</f>
        <v>0</v>
      </c>
      <c r="Q215">
        <f>Foglio4[[#This Row],[Kcal prote]]+Foglio4[[#This Row],[kcal Lipidi]]+Foglio4[[#This Row],[kcal Carbo]]+Foglio4[[#This Row],[Kcal amido]]+Foglio4[[#This Row],[kcal zuccheri]]</f>
        <v>78.7</v>
      </c>
    </row>
    <row r="216" spans="1:17" x14ac:dyDescent="0.25">
      <c r="A216" t="s">
        <v>260</v>
      </c>
      <c r="B216">
        <v>747</v>
      </c>
      <c r="C216">
        <v>3.6</v>
      </c>
      <c r="D216">
        <f>Foglio4[[#This Row],[Proteine]]*4</f>
        <v>14.4</v>
      </c>
      <c r="E216">
        <v>1.1000000000000001</v>
      </c>
      <c r="F216">
        <f>Foglio4[[#This Row],[Lipidi]]*9</f>
        <v>9.9</v>
      </c>
      <c r="H216">
        <v>39.700000000000003</v>
      </c>
      <c r="I216">
        <f>Foglio4[[#This Row],[Carbo]]*4</f>
        <v>158.80000000000001</v>
      </c>
      <c r="J216">
        <v>34.9</v>
      </c>
      <c r="K216">
        <f>Foglio4[[#This Row],[Amido]]*4</f>
        <v>139.6</v>
      </c>
      <c r="L216">
        <v>1.3</v>
      </c>
      <c r="M216">
        <f>Foglio4[[#This Row],[Zuccheri]]*4</f>
        <v>5.2</v>
      </c>
      <c r="N216">
        <v>2.7</v>
      </c>
      <c r="Q216">
        <f>Foglio4[[#This Row],[Kcal prote]]+Foglio4[[#This Row],[kcal Lipidi]]+Foglio4[[#This Row],[kcal Carbo]]+Foglio4[[#This Row],[Kcal amido]]+Foglio4[[#This Row],[kcal zuccheri]]</f>
        <v>327.90000000000003</v>
      </c>
    </row>
    <row r="217" spans="1:17" x14ac:dyDescent="0.25">
      <c r="A217" t="s">
        <v>261</v>
      </c>
      <c r="B217">
        <v>353</v>
      </c>
      <c r="C217">
        <v>10</v>
      </c>
      <c r="D217">
        <f>Foglio4[[#This Row],[Proteine]]*4</f>
        <v>40</v>
      </c>
      <c r="E217">
        <v>3.8</v>
      </c>
      <c r="F217">
        <f>Foglio4[[#This Row],[Lipidi]]*9</f>
        <v>34.199999999999996</v>
      </c>
      <c r="H217">
        <v>67</v>
      </c>
      <c r="I217">
        <f>Foglio4[[#This Row],[Carbo]]*4</f>
        <v>268</v>
      </c>
      <c r="J217">
        <v>67.099999999999994</v>
      </c>
      <c r="K217">
        <f>Foglio4[[#This Row],[Amido]]*4</f>
        <v>268.39999999999998</v>
      </c>
      <c r="L217">
        <v>0.9</v>
      </c>
      <c r="M217">
        <f>Foglio4[[#This Row],[Zuccheri]]*4</f>
        <v>3.6</v>
      </c>
      <c r="N217">
        <v>4.8</v>
      </c>
      <c r="Q217">
        <f>Foglio4[[#This Row],[Kcal prote]]+Foglio4[[#This Row],[kcal Lipidi]]+Foglio4[[#This Row],[kcal Carbo]]+Foglio4[[#This Row],[Kcal amido]]+Foglio4[[#This Row],[kcal zuccheri]]</f>
        <v>614.19999999999993</v>
      </c>
    </row>
    <row r="218" spans="1:17" x14ac:dyDescent="0.25">
      <c r="A218" t="s">
        <v>262</v>
      </c>
      <c r="B218">
        <v>351</v>
      </c>
      <c r="C218">
        <v>11.7</v>
      </c>
      <c r="D218">
        <f>Foglio4[[#This Row],[Proteine]]*4</f>
        <v>46.8</v>
      </c>
      <c r="E218">
        <v>25.5</v>
      </c>
      <c r="F218">
        <f>Foglio4[[#This Row],[Lipidi]]*9</f>
        <v>229.5</v>
      </c>
      <c r="G218">
        <v>32</v>
      </c>
      <c r="H218">
        <v>3.4</v>
      </c>
      <c r="I218">
        <f>Foglio4[[#This Row],[Carbo]]*4</f>
        <v>13.6</v>
      </c>
      <c r="J218">
        <v>2.8</v>
      </c>
      <c r="K218">
        <f>Foglio4[[#This Row],[Amido]]*4</f>
        <v>11.2</v>
      </c>
      <c r="L218">
        <v>0.3</v>
      </c>
      <c r="M218">
        <f>Foglio4[[#This Row],[Zuccheri]]*4</f>
        <v>1.2</v>
      </c>
      <c r="Q218">
        <f>Foglio4[[#This Row],[Kcal prote]]+Foglio4[[#This Row],[kcal Lipidi]]+Foglio4[[#This Row],[kcal Carbo]]+Foglio4[[#This Row],[Kcal amido]]+Foglio4[[#This Row],[kcal zuccheri]]</f>
        <v>302.3</v>
      </c>
    </row>
    <row r="219" spans="1:17" x14ac:dyDescent="0.25">
      <c r="A219" t="s">
        <v>263</v>
      </c>
      <c r="B219">
        <v>2082</v>
      </c>
      <c r="C219">
        <v>10.1</v>
      </c>
      <c r="D219">
        <f>Foglio4[[#This Row],[Proteine]]*4</f>
        <v>40.4</v>
      </c>
      <c r="E219">
        <v>11.7</v>
      </c>
      <c r="F219">
        <f>Foglio4[[#This Row],[Lipidi]]*9</f>
        <v>105.3</v>
      </c>
      <c r="H219">
        <v>59.2</v>
      </c>
      <c r="I219">
        <f>Foglio4[[#This Row],[Carbo]]*4</f>
        <v>236.8</v>
      </c>
      <c r="J219">
        <v>48.9</v>
      </c>
      <c r="K219">
        <f>Foglio4[[#This Row],[Amido]]*4</f>
        <v>195.6</v>
      </c>
      <c r="L219">
        <v>5.5</v>
      </c>
      <c r="M219">
        <f>Foglio4[[#This Row],[Zuccheri]]*4</f>
        <v>22</v>
      </c>
      <c r="N219">
        <v>2.8</v>
      </c>
      <c r="Q219">
        <f>Foglio4[[#This Row],[Kcal prote]]+Foglio4[[#This Row],[kcal Lipidi]]+Foglio4[[#This Row],[kcal Carbo]]+Foglio4[[#This Row],[Kcal amido]]+Foglio4[[#This Row],[kcal zuccheri]]</f>
        <v>600.1</v>
      </c>
    </row>
    <row r="220" spans="1:17" x14ac:dyDescent="0.25">
      <c r="A220" t="s">
        <v>264</v>
      </c>
      <c r="B220">
        <v>1763</v>
      </c>
      <c r="C220">
        <v>13.1</v>
      </c>
      <c r="D220">
        <f>Foglio4[[#This Row],[Proteine]]*4</f>
        <v>52.4</v>
      </c>
      <c r="E220">
        <v>11.4</v>
      </c>
      <c r="F220">
        <f>Foglio4[[#This Row],[Lipidi]]*9</f>
        <v>102.60000000000001</v>
      </c>
      <c r="H220">
        <v>67.7</v>
      </c>
      <c r="I220">
        <f>Foglio4[[#This Row],[Carbo]]*4</f>
        <v>270.8</v>
      </c>
      <c r="J220">
        <v>55.8</v>
      </c>
      <c r="K220">
        <f>Foglio4[[#This Row],[Amido]]*4</f>
        <v>223.2</v>
      </c>
      <c r="L220">
        <v>6.3</v>
      </c>
      <c r="M220">
        <f>Foglio4[[#This Row],[Zuccheri]]*4</f>
        <v>25.2</v>
      </c>
      <c r="N220">
        <v>4.9000000000000004</v>
      </c>
      <c r="Q220">
        <f>Foglio4[[#This Row],[Kcal prote]]+Foglio4[[#This Row],[kcal Lipidi]]+Foglio4[[#This Row],[kcal Carbo]]+Foglio4[[#This Row],[Kcal amido]]+Foglio4[[#This Row],[kcal zuccheri]]</f>
        <v>674.2</v>
      </c>
    </row>
    <row r="221" spans="1:17" x14ac:dyDescent="0.25">
      <c r="A221" t="s">
        <v>265</v>
      </c>
      <c r="B221">
        <v>1682</v>
      </c>
      <c r="C221">
        <v>12</v>
      </c>
      <c r="D221">
        <f>Foglio4[[#This Row],[Proteine]]*4</f>
        <v>48</v>
      </c>
      <c r="E221">
        <v>10</v>
      </c>
      <c r="F221">
        <f>Foglio4[[#This Row],[Lipidi]]*9</f>
        <v>90</v>
      </c>
      <c r="H221">
        <v>61.7</v>
      </c>
      <c r="I221">
        <f>Foglio4[[#This Row],[Carbo]]*4</f>
        <v>246.8</v>
      </c>
      <c r="J221">
        <v>54.2</v>
      </c>
      <c r="K221">
        <f>Foglio4[[#This Row],[Amido]]*4</f>
        <v>216.8</v>
      </c>
      <c r="L221">
        <v>2.1</v>
      </c>
      <c r="M221">
        <f>Foglio4[[#This Row],[Zuccheri]]*4</f>
        <v>8.4</v>
      </c>
      <c r="N221">
        <v>10</v>
      </c>
      <c r="Q221">
        <f>Foglio4[[#This Row],[Kcal prote]]+Foglio4[[#This Row],[kcal Lipidi]]+Foglio4[[#This Row],[kcal Carbo]]+Foglio4[[#This Row],[Kcal amido]]+Foglio4[[#This Row],[kcal zuccheri]]</f>
        <v>610</v>
      </c>
    </row>
    <row r="222" spans="1:17" x14ac:dyDescent="0.25">
      <c r="A222" t="s">
        <v>266</v>
      </c>
      <c r="B222">
        <v>1616</v>
      </c>
      <c r="C222">
        <v>9.4</v>
      </c>
      <c r="D222">
        <f>Foglio4[[#This Row],[Proteine]]*4</f>
        <v>37.6</v>
      </c>
      <c r="E222">
        <v>12.5</v>
      </c>
      <c r="F222">
        <f>Foglio4[[#This Row],[Lipidi]]*9</f>
        <v>112.5</v>
      </c>
      <c r="H222">
        <v>67.5</v>
      </c>
      <c r="I222">
        <f>Foglio4[[#This Row],[Carbo]]*4</f>
        <v>270</v>
      </c>
      <c r="J222">
        <v>61.4</v>
      </c>
      <c r="K222">
        <f>Foglio4[[#This Row],[Amido]]*4</f>
        <v>245.6</v>
      </c>
      <c r="L222">
        <v>0</v>
      </c>
      <c r="M222">
        <f>Foglio4[[#This Row],[Zuccheri]]*4</f>
        <v>0</v>
      </c>
      <c r="N222">
        <v>2.8</v>
      </c>
      <c r="Q222">
        <f>Foglio4[[#This Row],[Kcal prote]]+Foglio4[[#This Row],[kcal Lipidi]]+Foglio4[[#This Row],[kcal Carbo]]+Foglio4[[#This Row],[Kcal amido]]+Foglio4[[#This Row],[kcal zuccheri]]</f>
        <v>665.7</v>
      </c>
    </row>
    <row r="223" spans="1:17" x14ac:dyDescent="0.25">
      <c r="A223" t="s">
        <v>267</v>
      </c>
      <c r="B223">
        <v>587</v>
      </c>
      <c r="C223">
        <v>2.8</v>
      </c>
      <c r="D223">
        <f>Foglio4[[#This Row],[Proteine]]*4</f>
        <v>11.2</v>
      </c>
      <c r="E223">
        <v>32.4</v>
      </c>
      <c r="F223">
        <f>Foglio4[[#This Row],[Lipidi]]*9</f>
        <v>291.59999999999997</v>
      </c>
      <c r="G223">
        <v>43</v>
      </c>
      <c r="H223">
        <v>4.4000000000000004</v>
      </c>
      <c r="I223">
        <f>Foglio4[[#This Row],[Carbo]]*4</f>
        <v>17.600000000000001</v>
      </c>
      <c r="K223">
        <f>Foglio4[[#This Row],[Amido]]*4</f>
        <v>0</v>
      </c>
      <c r="L223">
        <v>4.4000000000000004</v>
      </c>
      <c r="M223">
        <f>Foglio4[[#This Row],[Zuccheri]]*4</f>
        <v>17.600000000000001</v>
      </c>
      <c r="Q223">
        <f>Foglio4[[#This Row],[Kcal prote]]+Foglio4[[#This Row],[kcal Lipidi]]+Foglio4[[#This Row],[kcal Carbo]]+Foglio4[[#This Row],[Kcal amido]]+Foglio4[[#This Row],[kcal zuccheri]]</f>
        <v>338</v>
      </c>
    </row>
    <row r="224" spans="1:17" x14ac:dyDescent="0.25">
      <c r="A224" t="s">
        <v>268</v>
      </c>
      <c r="B224">
        <v>2247</v>
      </c>
      <c r="C224">
        <v>6.9</v>
      </c>
      <c r="D224">
        <f>Foglio4[[#This Row],[Proteine]]*4</f>
        <v>27.6</v>
      </c>
      <c r="E224">
        <v>23.3</v>
      </c>
      <c r="F224">
        <f>Foglio4[[#This Row],[Lipidi]]*9</f>
        <v>209.70000000000002</v>
      </c>
      <c r="G224">
        <v>2</v>
      </c>
      <c r="H224">
        <v>58.1</v>
      </c>
      <c r="I224">
        <f>Foglio4[[#This Row],[Carbo]]*4</f>
        <v>232.4</v>
      </c>
      <c r="J224">
        <v>0</v>
      </c>
      <c r="K224">
        <f>Foglio4[[#This Row],[Amido]]*4</f>
        <v>0</v>
      </c>
      <c r="L224">
        <v>58.1</v>
      </c>
      <c r="M224">
        <f>Foglio4[[#This Row],[Zuccheri]]*4</f>
        <v>232.4</v>
      </c>
      <c r="Q224">
        <f>Foglio4[[#This Row],[Kcal prote]]+Foglio4[[#This Row],[kcal Lipidi]]+Foglio4[[#This Row],[kcal Carbo]]+Foglio4[[#This Row],[Kcal amido]]+Foglio4[[#This Row],[kcal zuccheri]]</f>
        <v>702.1</v>
      </c>
    </row>
    <row r="225" spans="1:17" x14ac:dyDescent="0.25">
      <c r="A225" t="s">
        <v>269</v>
      </c>
      <c r="B225">
        <v>1177</v>
      </c>
      <c r="C225">
        <v>16.100000000000001</v>
      </c>
      <c r="D225">
        <f>Foglio4[[#This Row],[Proteine]]*4</f>
        <v>64.400000000000006</v>
      </c>
      <c r="E225">
        <v>20.3</v>
      </c>
      <c r="F225">
        <f>Foglio4[[#This Row],[Lipidi]]*9</f>
        <v>182.70000000000002</v>
      </c>
      <c r="G225">
        <v>53</v>
      </c>
      <c r="H225">
        <v>1.9</v>
      </c>
      <c r="I225">
        <f>Foglio4[[#This Row],[Carbo]]*4</f>
        <v>7.6</v>
      </c>
      <c r="K225">
        <f>Foglio4[[#This Row],[Amido]]*4</f>
        <v>0</v>
      </c>
      <c r="L225">
        <v>1.9</v>
      </c>
      <c r="M225">
        <f>Foglio4[[#This Row],[Zuccheri]]*4</f>
        <v>7.6</v>
      </c>
      <c r="Q225">
        <f>Foglio4[[#This Row],[Kcal prote]]+Foglio4[[#This Row],[kcal Lipidi]]+Foglio4[[#This Row],[kcal Carbo]]+Foglio4[[#This Row],[Kcal amido]]+Foglio4[[#This Row],[kcal zuccheri]]</f>
        <v>262.3</v>
      </c>
    </row>
    <row r="226" spans="1:17" x14ac:dyDescent="0.25">
      <c r="A226" t="s">
        <v>270</v>
      </c>
      <c r="B226">
        <v>1513</v>
      </c>
      <c r="C226">
        <v>8.3000000000000007</v>
      </c>
      <c r="D226">
        <f>Foglio4[[#This Row],[Proteine]]*4</f>
        <v>33.200000000000003</v>
      </c>
      <c r="E226">
        <v>24.7</v>
      </c>
      <c r="F226">
        <f>Foglio4[[#This Row],[Lipidi]]*9</f>
        <v>222.29999999999998</v>
      </c>
      <c r="G226">
        <v>75</v>
      </c>
      <c r="H226">
        <v>38</v>
      </c>
      <c r="I226">
        <f>Foglio4[[#This Row],[Carbo]]*4</f>
        <v>152</v>
      </c>
      <c r="J226">
        <v>33.5</v>
      </c>
      <c r="K226">
        <f>Foglio4[[#This Row],[Amido]]*4</f>
        <v>134</v>
      </c>
      <c r="L226">
        <v>1.1000000000000001</v>
      </c>
      <c r="M226">
        <f>Foglio4[[#This Row],[Zuccheri]]*4</f>
        <v>4.4000000000000004</v>
      </c>
      <c r="N226">
        <v>1.6</v>
      </c>
      <c r="Q226">
        <f>Foglio4[[#This Row],[Kcal prote]]+Foglio4[[#This Row],[kcal Lipidi]]+Foglio4[[#This Row],[kcal Carbo]]+Foglio4[[#This Row],[Kcal amido]]+Foglio4[[#This Row],[kcal zuccheri]]</f>
        <v>545.9</v>
      </c>
    </row>
    <row r="227" spans="1:17" x14ac:dyDescent="0.25">
      <c r="A227" t="s">
        <v>988</v>
      </c>
      <c r="B227">
        <v>2058</v>
      </c>
      <c r="C227">
        <v>4.5999999999999996</v>
      </c>
      <c r="D227">
        <f>Foglio4[[#This Row],[Proteine]]*4</f>
        <v>18.399999999999999</v>
      </c>
      <c r="E227">
        <v>16.5</v>
      </c>
      <c r="F227">
        <f>Foglio4[[#This Row],[Lipidi]]*9</f>
        <v>148.5</v>
      </c>
      <c r="H227">
        <v>67</v>
      </c>
      <c r="I227">
        <f>Foglio4[[#This Row],[Carbo]]*4</f>
        <v>268</v>
      </c>
      <c r="J227">
        <v>28.1</v>
      </c>
      <c r="K227">
        <f>Foglio4[[#This Row],[Amido]]*4</f>
        <v>112.4</v>
      </c>
      <c r="L227">
        <v>36.1</v>
      </c>
      <c r="M227">
        <f>Foglio4[[#This Row],[Zuccheri]]*4</f>
        <v>144.4</v>
      </c>
      <c r="Q227">
        <f>Foglio4[[#This Row],[Kcal prote]]+Foglio4[[#This Row],[kcal Lipidi]]+Foglio4[[#This Row],[kcal Carbo]]+Foglio4[[#This Row],[Kcal amido]]+Foglio4[[#This Row],[kcal zuccheri]]</f>
        <v>691.69999999999993</v>
      </c>
    </row>
    <row r="228" spans="1:17" x14ac:dyDescent="0.25">
      <c r="A228" t="s">
        <v>989</v>
      </c>
      <c r="B228">
        <v>1761</v>
      </c>
      <c r="C228">
        <v>0.9</v>
      </c>
      <c r="D228">
        <f>Foglio4[[#This Row],[Proteine]]*4</f>
        <v>3.6</v>
      </c>
      <c r="E228">
        <v>8.1999999999999993</v>
      </c>
      <c r="F228">
        <f>Foglio4[[#This Row],[Lipidi]]*9</f>
        <v>73.8</v>
      </c>
      <c r="H228">
        <v>71.7</v>
      </c>
      <c r="I228">
        <f>Foglio4[[#This Row],[Carbo]]*4</f>
        <v>286.8</v>
      </c>
      <c r="J228">
        <v>39.4</v>
      </c>
      <c r="K228">
        <f>Foglio4[[#This Row],[Amido]]*4</f>
        <v>157.6</v>
      </c>
      <c r="L228">
        <v>28.4</v>
      </c>
      <c r="M228">
        <f>Foglio4[[#This Row],[Zuccheri]]*4</f>
        <v>113.6</v>
      </c>
      <c r="Q228">
        <f>Foglio4[[#This Row],[Kcal prote]]+Foglio4[[#This Row],[kcal Lipidi]]+Foglio4[[#This Row],[kcal Carbo]]+Foglio4[[#This Row],[Kcal amido]]+Foglio4[[#This Row],[kcal zuccheri]]</f>
        <v>635.4</v>
      </c>
    </row>
    <row r="229" spans="1:17" x14ac:dyDescent="0.25">
      <c r="A229" t="s">
        <v>990</v>
      </c>
      <c r="B229">
        <v>1418</v>
      </c>
      <c r="C229">
        <v>4.9000000000000004</v>
      </c>
      <c r="D229">
        <f>Foglio4[[#This Row],[Proteine]]*4</f>
        <v>19.600000000000001</v>
      </c>
      <c r="E229">
        <v>5.5</v>
      </c>
      <c r="F229">
        <f>Foglio4[[#This Row],[Lipidi]]*9</f>
        <v>49.5</v>
      </c>
      <c r="H229">
        <v>65.5</v>
      </c>
      <c r="I229">
        <f>Foglio4[[#This Row],[Carbo]]*4</f>
        <v>262</v>
      </c>
      <c r="K229">
        <f>Foglio4[[#This Row],[Amido]]*4</f>
        <v>0</v>
      </c>
      <c r="M229">
        <f>Foglio4[[#This Row],[Zuccheri]]*4</f>
        <v>0</v>
      </c>
      <c r="Q229">
        <f>Foglio4[[#This Row],[Kcal prote]]+Foglio4[[#This Row],[kcal Lipidi]]+Foglio4[[#This Row],[kcal Carbo]]+Foglio4[[#This Row],[Kcal amido]]+Foglio4[[#This Row],[kcal zuccheri]]</f>
        <v>331.1</v>
      </c>
    </row>
    <row r="230" spans="1:17" x14ac:dyDescent="0.25">
      <c r="A230" t="s">
        <v>271</v>
      </c>
      <c r="B230">
        <v>1215</v>
      </c>
      <c r="C230">
        <v>14.1</v>
      </c>
      <c r="D230">
        <f>Foglio4[[#This Row],[Proteine]]*4</f>
        <v>56.4</v>
      </c>
      <c r="E230">
        <v>6</v>
      </c>
      <c r="F230">
        <f>Foglio4[[#This Row],[Lipidi]]*9</f>
        <v>54</v>
      </c>
      <c r="H230">
        <v>26.6</v>
      </c>
      <c r="I230">
        <f>Foglio4[[#This Row],[Carbo]]*4</f>
        <v>106.4</v>
      </c>
      <c r="J230">
        <v>20.7</v>
      </c>
      <c r="K230">
        <f>Foglio4[[#This Row],[Amido]]*4</f>
        <v>82.8</v>
      </c>
      <c r="L230">
        <v>3.8</v>
      </c>
      <c r="M230">
        <f>Foglio4[[#This Row],[Zuccheri]]*4</f>
        <v>15.2</v>
      </c>
      <c r="N230">
        <v>42.4</v>
      </c>
      <c r="Q230">
        <f>Foglio4[[#This Row],[Kcal prote]]+Foglio4[[#This Row],[kcal Lipidi]]+Foglio4[[#This Row],[kcal Carbo]]+Foglio4[[#This Row],[Kcal amido]]+Foglio4[[#This Row],[kcal zuccheri]]</f>
        <v>314.8</v>
      </c>
    </row>
    <row r="231" spans="1:17" x14ac:dyDescent="0.25">
      <c r="A231" t="s">
        <v>272</v>
      </c>
      <c r="B231">
        <v>515</v>
      </c>
      <c r="C231">
        <v>16.8</v>
      </c>
      <c r="D231">
        <f>Foglio4[[#This Row],[Proteine]]*4</f>
        <v>67.2</v>
      </c>
      <c r="E231">
        <v>9.1999999999999993</v>
      </c>
      <c r="F231">
        <f>Foglio4[[#This Row],[Lipidi]]*9</f>
        <v>82.8</v>
      </c>
      <c r="G231">
        <v>150</v>
      </c>
      <c r="H231">
        <v>0.5</v>
      </c>
      <c r="I231">
        <f>Foglio4[[#This Row],[Carbo]]*4</f>
        <v>2</v>
      </c>
      <c r="K231">
        <f>Foglio4[[#This Row],[Amido]]*4</f>
        <v>0</v>
      </c>
      <c r="L231">
        <v>0.5</v>
      </c>
      <c r="M231">
        <f>Foglio4[[#This Row],[Zuccheri]]*4</f>
        <v>2</v>
      </c>
      <c r="Q231">
        <f>Foglio4[[#This Row],[Kcal prote]]+Foglio4[[#This Row],[kcal Lipidi]]+Foglio4[[#This Row],[kcal Carbo]]+Foglio4[[#This Row],[Kcal amido]]+Foglio4[[#This Row],[kcal zuccheri]]</f>
        <v>154</v>
      </c>
    </row>
    <row r="232" spans="1:17" x14ac:dyDescent="0.25">
      <c r="A232" t="s">
        <v>273</v>
      </c>
      <c r="B232">
        <v>791</v>
      </c>
      <c r="C232">
        <v>25.8</v>
      </c>
      <c r="D232">
        <f>Foglio4[[#This Row],[Proteine]]*4</f>
        <v>103.2</v>
      </c>
      <c r="E232">
        <v>7.7</v>
      </c>
      <c r="F232">
        <f>Foglio4[[#This Row],[Lipidi]]*9</f>
        <v>69.3</v>
      </c>
      <c r="G232">
        <v>231</v>
      </c>
      <c r="H232">
        <v>0.8</v>
      </c>
      <c r="I232">
        <f>Foglio4[[#This Row],[Carbo]]*4</f>
        <v>3.2</v>
      </c>
      <c r="K232">
        <f>Foglio4[[#This Row],[Amido]]*4</f>
        <v>0</v>
      </c>
      <c r="L232">
        <v>0.8</v>
      </c>
      <c r="M232">
        <f>Foglio4[[#This Row],[Zuccheri]]*4</f>
        <v>3.2</v>
      </c>
      <c r="Q232">
        <f>Foglio4[[#This Row],[Kcal prote]]+Foglio4[[#This Row],[kcal Lipidi]]+Foglio4[[#This Row],[kcal Carbo]]+Foglio4[[#This Row],[Kcal amido]]+Foglio4[[#This Row],[kcal zuccheri]]</f>
        <v>178.89999999999998</v>
      </c>
    </row>
    <row r="233" spans="1:17" x14ac:dyDescent="0.25">
      <c r="A233" t="s">
        <v>274</v>
      </c>
      <c r="B233">
        <v>612</v>
      </c>
      <c r="C233">
        <v>18.7</v>
      </c>
      <c r="D233">
        <f>Foglio4[[#This Row],[Proteine]]*4</f>
        <v>74.8</v>
      </c>
      <c r="E233">
        <v>7.2</v>
      </c>
      <c r="F233">
        <f>Foglio4[[#This Row],[Lipidi]]*9</f>
        <v>64.8</v>
      </c>
      <c r="H233">
        <v>0.6</v>
      </c>
      <c r="I233">
        <f>Foglio4[[#This Row],[Carbo]]*4</f>
        <v>2.4</v>
      </c>
      <c r="K233">
        <f>Foglio4[[#This Row],[Amido]]*4</f>
        <v>0</v>
      </c>
      <c r="L233">
        <v>0.6</v>
      </c>
      <c r="M233">
        <f>Foglio4[[#This Row],[Zuccheri]]*4</f>
        <v>2.4</v>
      </c>
      <c r="Q233">
        <f>Foglio4[[#This Row],[Kcal prote]]+Foglio4[[#This Row],[kcal Lipidi]]+Foglio4[[#This Row],[kcal Carbo]]+Foglio4[[#This Row],[Kcal amido]]+Foglio4[[#This Row],[kcal zuccheri]]</f>
        <v>144.4</v>
      </c>
    </row>
    <row r="234" spans="1:17" x14ac:dyDescent="0.25">
      <c r="A234" t="s">
        <v>275</v>
      </c>
      <c r="B234">
        <v>560</v>
      </c>
      <c r="C234">
        <v>16.899999999999999</v>
      </c>
      <c r="D234">
        <f>Foglio4[[#This Row],[Proteine]]*4</f>
        <v>67.599999999999994</v>
      </c>
      <c r="E234">
        <v>5.0999999999999996</v>
      </c>
      <c r="F234">
        <f>Foglio4[[#This Row],[Lipidi]]*9</f>
        <v>45.9</v>
      </c>
      <c r="H234">
        <v>0.4</v>
      </c>
      <c r="I234">
        <f>Foglio4[[#This Row],[Carbo]]*4</f>
        <v>1.6</v>
      </c>
      <c r="K234">
        <f>Foglio4[[#This Row],[Amido]]*4</f>
        <v>0</v>
      </c>
      <c r="L234">
        <v>0.4</v>
      </c>
      <c r="M234">
        <f>Foglio4[[#This Row],[Zuccheri]]*4</f>
        <v>1.6</v>
      </c>
      <c r="Q234">
        <f>Foglio4[[#This Row],[Kcal prote]]+Foglio4[[#This Row],[kcal Lipidi]]+Foglio4[[#This Row],[kcal Carbo]]+Foglio4[[#This Row],[Kcal amido]]+Foglio4[[#This Row],[kcal zuccheri]]</f>
        <v>116.69999999999999</v>
      </c>
    </row>
    <row r="235" spans="1:17" x14ac:dyDescent="0.25">
      <c r="A235" t="s">
        <v>276</v>
      </c>
      <c r="B235">
        <v>431</v>
      </c>
      <c r="C235">
        <v>14.1</v>
      </c>
      <c r="D235">
        <f>Foglio4[[#This Row],[Proteine]]*4</f>
        <v>56.4</v>
      </c>
      <c r="E235">
        <v>7.3</v>
      </c>
      <c r="F235">
        <f>Foglio4[[#This Row],[Lipidi]]*9</f>
        <v>65.7</v>
      </c>
      <c r="G235">
        <v>170</v>
      </c>
      <c r="H235">
        <v>0.2</v>
      </c>
      <c r="I235">
        <f>Foglio4[[#This Row],[Carbo]]*4</f>
        <v>0.8</v>
      </c>
      <c r="K235">
        <f>Foglio4[[#This Row],[Amido]]*4</f>
        <v>0</v>
      </c>
      <c r="L235">
        <v>0.2</v>
      </c>
      <c r="M235">
        <f>Foglio4[[#This Row],[Zuccheri]]*4</f>
        <v>0.8</v>
      </c>
      <c r="Q235">
        <f>Foglio4[[#This Row],[Kcal prote]]+Foglio4[[#This Row],[kcal Lipidi]]+Foglio4[[#This Row],[kcal Carbo]]+Foglio4[[#This Row],[Kcal amido]]+Foglio4[[#This Row],[kcal zuccheri]]</f>
        <v>123.69999999999999</v>
      </c>
    </row>
    <row r="236" spans="1:17" x14ac:dyDescent="0.25">
      <c r="A236" t="s">
        <v>277</v>
      </c>
      <c r="B236">
        <v>616</v>
      </c>
      <c r="C236">
        <v>20.100000000000001</v>
      </c>
      <c r="D236">
        <f>Foglio4[[#This Row],[Proteine]]*4</f>
        <v>80.400000000000006</v>
      </c>
      <c r="E236">
        <v>9.4</v>
      </c>
      <c r="F236">
        <f>Foglio4[[#This Row],[Lipidi]]*9</f>
        <v>84.600000000000009</v>
      </c>
      <c r="G236">
        <v>231</v>
      </c>
      <c r="H236">
        <v>0.3</v>
      </c>
      <c r="I236">
        <f>Foglio4[[#This Row],[Carbo]]*4</f>
        <v>1.2</v>
      </c>
      <c r="K236">
        <f>Foglio4[[#This Row],[Amido]]*4</f>
        <v>0</v>
      </c>
      <c r="L236">
        <v>0.3</v>
      </c>
      <c r="M236">
        <f>Foglio4[[#This Row],[Zuccheri]]*4</f>
        <v>1.2</v>
      </c>
      <c r="Q236">
        <f>Foglio4[[#This Row],[Kcal prote]]+Foglio4[[#This Row],[kcal Lipidi]]+Foglio4[[#This Row],[kcal Carbo]]+Foglio4[[#This Row],[Kcal amido]]+Foglio4[[#This Row],[kcal zuccheri]]</f>
        <v>167.39999999999998</v>
      </c>
    </row>
    <row r="237" spans="1:17" x14ac:dyDescent="0.25">
      <c r="A237" t="s">
        <v>278</v>
      </c>
      <c r="B237">
        <v>667</v>
      </c>
      <c r="C237">
        <v>18.3</v>
      </c>
      <c r="D237">
        <f>Foglio4[[#This Row],[Proteine]]*4</f>
        <v>73.2</v>
      </c>
      <c r="E237">
        <v>5.0999999999999996</v>
      </c>
      <c r="F237">
        <f>Foglio4[[#This Row],[Lipidi]]*9</f>
        <v>45.9</v>
      </c>
      <c r="H237">
        <v>0.4</v>
      </c>
      <c r="I237">
        <f>Foglio4[[#This Row],[Carbo]]*4</f>
        <v>1.6</v>
      </c>
      <c r="K237">
        <f>Foglio4[[#This Row],[Amido]]*4</f>
        <v>0</v>
      </c>
      <c r="L237">
        <v>0.4</v>
      </c>
      <c r="M237">
        <f>Foglio4[[#This Row],[Zuccheri]]*4</f>
        <v>1.6</v>
      </c>
      <c r="Q237">
        <f>Foglio4[[#This Row],[Kcal prote]]+Foglio4[[#This Row],[kcal Lipidi]]+Foglio4[[#This Row],[kcal Carbo]]+Foglio4[[#This Row],[Kcal amido]]+Foglio4[[#This Row],[kcal zuccheri]]</f>
        <v>122.29999999999998</v>
      </c>
    </row>
    <row r="238" spans="1:17" x14ac:dyDescent="0.25">
      <c r="A238" t="s">
        <v>279</v>
      </c>
      <c r="B238">
        <v>431</v>
      </c>
      <c r="C238">
        <v>14.1</v>
      </c>
      <c r="D238">
        <f>Foglio4[[#This Row],[Proteine]]*4</f>
        <v>56.4</v>
      </c>
      <c r="E238">
        <v>7.3</v>
      </c>
      <c r="F238">
        <f>Foglio4[[#This Row],[Lipidi]]*9</f>
        <v>65.7</v>
      </c>
      <c r="G238">
        <v>150</v>
      </c>
      <c r="H238">
        <v>0.2</v>
      </c>
      <c r="I238">
        <f>Foglio4[[#This Row],[Carbo]]*4</f>
        <v>0.8</v>
      </c>
      <c r="K238">
        <f>Foglio4[[#This Row],[Amido]]*4</f>
        <v>0</v>
      </c>
      <c r="L238">
        <v>0.2</v>
      </c>
      <c r="M238">
        <f>Foglio4[[#This Row],[Zuccheri]]*4</f>
        <v>0.8</v>
      </c>
      <c r="Q238">
        <f>Foglio4[[#This Row],[Kcal prote]]+Foglio4[[#This Row],[kcal Lipidi]]+Foglio4[[#This Row],[kcal Carbo]]+Foglio4[[#This Row],[Kcal amido]]+Foglio4[[#This Row],[kcal zuccheri]]</f>
        <v>123.69999999999999</v>
      </c>
    </row>
    <row r="239" spans="1:17" x14ac:dyDescent="0.25">
      <c r="A239" t="s">
        <v>280</v>
      </c>
      <c r="B239">
        <v>616</v>
      </c>
      <c r="C239">
        <v>20.100000000000001</v>
      </c>
      <c r="D239">
        <f>Foglio4[[#This Row],[Proteine]]*4</f>
        <v>80.400000000000006</v>
      </c>
      <c r="E239">
        <v>18.7</v>
      </c>
      <c r="F239">
        <f>Foglio4[[#This Row],[Lipidi]]*9</f>
        <v>168.29999999999998</v>
      </c>
      <c r="G239">
        <v>238</v>
      </c>
      <c r="H239">
        <v>0.3</v>
      </c>
      <c r="I239">
        <f>Foglio4[[#This Row],[Carbo]]*4</f>
        <v>1.2</v>
      </c>
      <c r="K239">
        <f>Foglio4[[#This Row],[Amido]]*4</f>
        <v>0</v>
      </c>
      <c r="L239">
        <v>0.3</v>
      </c>
      <c r="M239">
        <f>Foglio4[[#This Row],[Zuccheri]]*4</f>
        <v>1.2</v>
      </c>
      <c r="Q239">
        <f>Foglio4[[#This Row],[Kcal prote]]+Foglio4[[#This Row],[kcal Lipidi]]+Foglio4[[#This Row],[kcal Carbo]]+Foglio4[[#This Row],[Kcal amido]]+Foglio4[[#This Row],[kcal zuccheri]]</f>
        <v>251.09999999999997</v>
      </c>
    </row>
    <row r="240" spans="1:17" x14ac:dyDescent="0.25">
      <c r="A240" t="s">
        <v>281</v>
      </c>
      <c r="B240">
        <v>1045</v>
      </c>
      <c r="C240">
        <v>15.7</v>
      </c>
      <c r="D240">
        <f>Foglio4[[#This Row],[Proteine]]*4</f>
        <v>62.8</v>
      </c>
      <c r="E240">
        <v>1.2</v>
      </c>
      <c r="F240">
        <f>Foglio4[[#This Row],[Lipidi]]*9</f>
        <v>10.799999999999999</v>
      </c>
      <c r="H240">
        <v>5</v>
      </c>
      <c r="I240">
        <f>Foglio4[[#This Row],[Carbo]]*4</f>
        <v>20</v>
      </c>
      <c r="K240">
        <f>Foglio4[[#This Row],[Amido]]*4</f>
        <v>0</v>
      </c>
      <c r="M240">
        <f>Foglio4[[#This Row],[Zuccheri]]*4</f>
        <v>0</v>
      </c>
      <c r="Q240">
        <f>Foglio4[[#This Row],[Kcal prote]]+Foglio4[[#This Row],[kcal Lipidi]]+Foglio4[[#This Row],[kcal Carbo]]+Foglio4[[#This Row],[Kcal amido]]+Foglio4[[#This Row],[kcal zuccheri]]</f>
        <v>93.6</v>
      </c>
    </row>
    <row r="241" spans="1:17" x14ac:dyDescent="0.25">
      <c r="A241" t="s">
        <v>282</v>
      </c>
      <c r="B241">
        <v>397</v>
      </c>
      <c r="C241">
        <v>21</v>
      </c>
      <c r="D241">
        <f>Foglio4[[#This Row],[Proteine]]*4</f>
        <v>84</v>
      </c>
      <c r="E241">
        <v>0.6</v>
      </c>
      <c r="F241">
        <f>Foglio4[[#This Row],[Lipidi]]*9</f>
        <v>5.3999999999999995</v>
      </c>
      <c r="G241">
        <v>70</v>
      </c>
      <c r="I241">
        <f>Foglio4[[#This Row],[Carbo]]*4</f>
        <v>0</v>
      </c>
      <c r="K241">
        <f>Foglio4[[#This Row],[Amido]]*4</f>
        <v>0</v>
      </c>
      <c r="M241">
        <f>Foglio4[[#This Row],[Zuccheri]]*4</f>
        <v>0</v>
      </c>
      <c r="Q241">
        <f>Foglio4[[#This Row],[Kcal prote]]+Foglio4[[#This Row],[kcal Lipidi]]+Foglio4[[#This Row],[kcal Carbo]]+Foglio4[[#This Row],[Kcal amido]]+Foglio4[[#This Row],[kcal zuccheri]]</f>
        <v>89.4</v>
      </c>
    </row>
    <row r="242" spans="1:17" x14ac:dyDescent="0.25">
      <c r="A242" t="s">
        <v>283</v>
      </c>
      <c r="B242">
        <v>1131</v>
      </c>
      <c r="C242">
        <v>2.7</v>
      </c>
      <c r="D242">
        <f>Foglio4[[#This Row],[Proteine]]*4</f>
        <v>10.8</v>
      </c>
      <c r="E242">
        <v>3.5</v>
      </c>
      <c r="F242">
        <f>Foglio4[[#This Row],[Lipidi]]*9</f>
        <v>31.5</v>
      </c>
      <c r="H242">
        <v>63.1</v>
      </c>
      <c r="I242">
        <f>Foglio4[[#This Row],[Carbo]]*4</f>
        <v>252.4</v>
      </c>
      <c r="K242">
        <f>Foglio4[[#This Row],[Amido]]*4</f>
        <v>0</v>
      </c>
      <c r="L242">
        <v>63.1</v>
      </c>
      <c r="M242">
        <f>Foglio4[[#This Row],[Zuccheri]]*4</f>
        <v>252.4</v>
      </c>
      <c r="N242">
        <v>8.6999999999999993</v>
      </c>
      <c r="Q242">
        <f>Foglio4[[#This Row],[Kcal prote]]+Foglio4[[#This Row],[kcal Lipidi]]+Foglio4[[#This Row],[kcal Carbo]]+Foglio4[[#This Row],[Kcal amido]]+Foglio4[[#This Row],[kcal zuccheri]]</f>
        <v>547.1</v>
      </c>
    </row>
    <row r="243" spans="1:17" x14ac:dyDescent="0.25">
      <c r="A243" t="s">
        <v>284</v>
      </c>
      <c r="B243">
        <v>422</v>
      </c>
      <c r="C243">
        <v>16.7</v>
      </c>
      <c r="D243">
        <f>Foglio4[[#This Row],[Proteine]]*4</f>
        <v>66.8</v>
      </c>
      <c r="E243">
        <v>3.5</v>
      </c>
      <c r="F243">
        <f>Foglio4[[#This Row],[Lipidi]]*9</f>
        <v>31.5</v>
      </c>
      <c r="H243">
        <v>0.7</v>
      </c>
      <c r="I243">
        <f>Foglio4[[#This Row],[Carbo]]*4</f>
        <v>2.8</v>
      </c>
      <c r="K243">
        <f>Foglio4[[#This Row],[Amido]]*4</f>
        <v>0</v>
      </c>
      <c r="L243">
        <v>0.7</v>
      </c>
      <c r="M243">
        <f>Foglio4[[#This Row],[Zuccheri]]*4</f>
        <v>2.8</v>
      </c>
      <c r="Q243">
        <f>Foglio4[[#This Row],[Kcal prote]]+Foglio4[[#This Row],[kcal Lipidi]]+Foglio4[[#This Row],[kcal Carbo]]+Foglio4[[#This Row],[Kcal amido]]+Foglio4[[#This Row],[kcal zuccheri]]</f>
        <v>103.89999999999999</v>
      </c>
    </row>
    <row r="244" spans="1:17" x14ac:dyDescent="0.25">
      <c r="A244" t="s">
        <v>285</v>
      </c>
      <c r="B244">
        <v>431</v>
      </c>
      <c r="C244">
        <v>17.2</v>
      </c>
      <c r="D244">
        <f>Foglio4[[#This Row],[Proteine]]*4</f>
        <v>68.8</v>
      </c>
      <c r="E244">
        <v>21.1</v>
      </c>
      <c r="F244">
        <f>Foglio4[[#This Row],[Lipidi]]*9</f>
        <v>189.9</v>
      </c>
      <c r="H244">
        <v>0.7</v>
      </c>
      <c r="I244">
        <f>Foglio4[[#This Row],[Carbo]]*4</f>
        <v>2.8</v>
      </c>
      <c r="K244">
        <f>Foglio4[[#This Row],[Amido]]*4</f>
        <v>0</v>
      </c>
      <c r="L244">
        <v>0.7</v>
      </c>
      <c r="M244">
        <f>Foglio4[[#This Row],[Zuccheri]]*4</f>
        <v>2.8</v>
      </c>
      <c r="Q244">
        <f>Foglio4[[#This Row],[Kcal prote]]+Foglio4[[#This Row],[kcal Lipidi]]+Foglio4[[#This Row],[kcal Carbo]]+Foglio4[[#This Row],[Kcal amido]]+Foglio4[[#This Row],[kcal zuccheri]]</f>
        <v>264.3</v>
      </c>
    </row>
    <row r="245" spans="1:17" x14ac:dyDescent="0.25">
      <c r="A245" t="s">
        <v>286</v>
      </c>
      <c r="B245">
        <v>1153</v>
      </c>
      <c r="C245">
        <v>19.100000000000001</v>
      </c>
      <c r="D245">
        <f>Foglio4[[#This Row],[Proteine]]*4</f>
        <v>76.400000000000006</v>
      </c>
      <c r="E245">
        <v>24.3</v>
      </c>
      <c r="F245">
        <f>Foglio4[[#This Row],[Lipidi]]*9</f>
        <v>218.70000000000002</v>
      </c>
      <c r="H245">
        <v>2.5</v>
      </c>
      <c r="I245">
        <f>Foglio4[[#This Row],[Carbo]]*4</f>
        <v>10</v>
      </c>
      <c r="K245">
        <f>Foglio4[[#This Row],[Amido]]*4</f>
        <v>0</v>
      </c>
      <c r="L245">
        <v>2.5</v>
      </c>
      <c r="M245">
        <f>Foglio4[[#This Row],[Zuccheri]]*4</f>
        <v>10</v>
      </c>
      <c r="Q245">
        <f>Foglio4[[#This Row],[Kcal prote]]+Foglio4[[#This Row],[kcal Lipidi]]+Foglio4[[#This Row],[kcal Carbo]]+Foglio4[[#This Row],[Kcal amido]]+Foglio4[[#This Row],[kcal zuccheri]]</f>
        <v>315.10000000000002</v>
      </c>
    </row>
    <row r="246" spans="1:17" x14ac:dyDescent="0.25">
      <c r="A246" t="s">
        <v>287</v>
      </c>
      <c r="B246">
        <v>1364</v>
      </c>
      <c r="C246">
        <v>25.5</v>
      </c>
      <c r="D246">
        <f>Foglio4[[#This Row],[Proteine]]*4</f>
        <v>102</v>
      </c>
      <c r="E246">
        <v>30.6</v>
      </c>
      <c r="F246">
        <f>Foglio4[[#This Row],[Lipidi]]*9</f>
        <v>275.40000000000003</v>
      </c>
      <c r="G246">
        <v>79</v>
      </c>
      <c r="H246">
        <v>1.4</v>
      </c>
      <c r="I246">
        <f>Foglio4[[#This Row],[Carbo]]*4</f>
        <v>5.6</v>
      </c>
      <c r="K246">
        <f>Foglio4[[#This Row],[Amido]]*4</f>
        <v>0</v>
      </c>
      <c r="L246">
        <v>1.4</v>
      </c>
      <c r="M246">
        <f>Foglio4[[#This Row],[Zuccheri]]*4</f>
        <v>5.6</v>
      </c>
      <c r="Q246">
        <f>Foglio4[[#This Row],[Kcal prote]]+Foglio4[[#This Row],[kcal Lipidi]]+Foglio4[[#This Row],[kcal Carbo]]+Foglio4[[#This Row],[Kcal amido]]+Foglio4[[#This Row],[kcal zuccheri]]</f>
        <v>388.60000000000008</v>
      </c>
    </row>
    <row r="247" spans="1:17" x14ac:dyDescent="0.25">
      <c r="A247" t="s">
        <v>288</v>
      </c>
      <c r="B247">
        <v>1686</v>
      </c>
      <c r="C247">
        <v>28.5</v>
      </c>
      <c r="D247">
        <f>Foglio4[[#This Row],[Proteine]]*4</f>
        <v>114</v>
      </c>
      <c r="E247">
        <v>5.2</v>
      </c>
      <c r="F247">
        <f>Foglio4[[#This Row],[Lipidi]]*9</f>
        <v>46.800000000000004</v>
      </c>
      <c r="H247">
        <v>3.6</v>
      </c>
      <c r="I247">
        <f>Foglio4[[#This Row],[Carbo]]*4</f>
        <v>14.4</v>
      </c>
      <c r="K247">
        <f>Foglio4[[#This Row],[Amido]]*4</f>
        <v>0</v>
      </c>
      <c r="L247">
        <v>3.6</v>
      </c>
      <c r="M247">
        <f>Foglio4[[#This Row],[Zuccheri]]*4</f>
        <v>14.4</v>
      </c>
      <c r="Q247">
        <f>Foglio4[[#This Row],[Kcal prote]]+Foglio4[[#This Row],[kcal Lipidi]]+Foglio4[[#This Row],[kcal Carbo]]+Foglio4[[#This Row],[Kcal amido]]+Foglio4[[#This Row],[kcal zuccheri]]</f>
        <v>189.60000000000002</v>
      </c>
    </row>
    <row r="248" spans="1:17" x14ac:dyDescent="0.25">
      <c r="A248" t="s">
        <v>289</v>
      </c>
      <c r="B248">
        <v>602</v>
      </c>
      <c r="C248">
        <v>24.3</v>
      </c>
      <c r="D248">
        <f>Foglio4[[#This Row],[Proteine]]*4</f>
        <v>97.2</v>
      </c>
      <c r="E248">
        <v>2</v>
      </c>
      <c r="F248">
        <f>Foglio4[[#This Row],[Lipidi]]*9</f>
        <v>18</v>
      </c>
      <c r="G248">
        <v>70</v>
      </c>
      <c r="I248">
        <f>Foglio4[[#This Row],[Carbo]]*4</f>
        <v>0</v>
      </c>
      <c r="K248">
        <f>Foglio4[[#This Row],[Amido]]*4</f>
        <v>0</v>
      </c>
      <c r="M248">
        <f>Foglio4[[#This Row],[Zuccheri]]*4</f>
        <v>0</v>
      </c>
      <c r="Q248">
        <f>Foglio4[[#This Row],[Kcal prote]]+Foglio4[[#This Row],[kcal Lipidi]]+Foglio4[[#This Row],[kcal Carbo]]+Foglio4[[#This Row],[Kcal amido]]+Foglio4[[#This Row],[kcal zuccheri]]</f>
        <v>115.2</v>
      </c>
    </row>
    <row r="249" spans="1:17" x14ac:dyDescent="0.25">
      <c r="A249" t="s">
        <v>290</v>
      </c>
      <c r="B249">
        <v>1362</v>
      </c>
      <c r="C249">
        <v>23.6</v>
      </c>
      <c r="D249">
        <f>Foglio4[[#This Row],[Proteine]]*4</f>
        <v>94.4</v>
      </c>
      <c r="E249">
        <v>1.4</v>
      </c>
      <c r="F249">
        <f>Foglio4[[#This Row],[Lipidi]]*9</f>
        <v>12.6</v>
      </c>
      <c r="H249">
        <v>47.5</v>
      </c>
      <c r="I249">
        <f>Foglio4[[#This Row],[Carbo]]*4</f>
        <v>190</v>
      </c>
      <c r="J249">
        <v>40</v>
      </c>
      <c r="K249">
        <f>Foglio4[[#This Row],[Amido]]*4</f>
        <v>160</v>
      </c>
      <c r="L249">
        <v>3.5</v>
      </c>
      <c r="M249">
        <f>Foglio4[[#This Row],[Zuccheri]]*4</f>
        <v>14</v>
      </c>
      <c r="N249">
        <v>17.5</v>
      </c>
      <c r="Q249">
        <f>Foglio4[[#This Row],[Kcal prote]]+Foglio4[[#This Row],[kcal Lipidi]]+Foglio4[[#This Row],[kcal Carbo]]+Foglio4[[#This Row],[Kcal amido]]+Foglio4[[#This Row],[kcal zuccheri]]</f>
        <v>471</v>
      </c>
    </row>
    <row r="250" spans="1:17" x14ac:dyDescent="0.25">
      <c r="A250" t="s">
        <v>291</v>
      </c>
      <c r="B250">
        <v>1332</v>
      </c>
      <c r="C250">
        <v>22.4</v>
      </c>
      <c r="D250">
        <f>Foglio4[[#This Row],[Proteine]]*4</f>
        <v>89.6</v>
      </c>
      <c r="E250">
        <v>0.8</v>
      </c>
      <c r="F250">
        <f>Foglio4[[#This Row],[Lipidi]]*9</f>
        <v>7.2</v>
      </c>
      <c r="H250">
        <v>50.9</v>
      </c>
      <c r="I250">
        <f>Foglio4[[#This Row],[Carbo]]*4</f>
        <v>203.6</v>
      </c>
      <c r="J250">
        <v>42.6</v>
      </c>
      <c r="K250">
        <f>Foglio4[[#This Row],[Amido]]*4</f>
        <v>170.4</v>
      </c>
      <c r="L250">
        <v>4</v>
      </c>
      <c r="M250">
        <f>Foglio4[[#This Row],[Zuccheri]]*4</f>
        <v>16</v>
      </c>
      <c r="N250">
        <v>12.7</v>
      </c>
      <c r="Q250">
        <f>Foglio4[[#This Row],[Kcal prote]]+Foglio4[[#This Row],[kcal Lipidi]]+Foglio4[[#This Row],[kcal Carbo]]+Foglio4[[#This Row],[Kcal amido]]+Foglio4[[#This Row],[kcal zuccheri]]</f>
        <v>486.79999999999995</v>
      </c>
    </row>
    <row r="251" spans="1:17" x14ac:dyDescent="0.25">
      <c r="A251" t="s">
        <v>292</v>
      </c>
      <c r="B251">
        <v>597</v>
      </c>
      <c r="C251">
        <v>10.199999999999999</v>
      </c>
      <c r="D251">
        <f>Foglio4[[#This Row],[Proteine]]*4</f>
        <v>40.799999999999997</v>
      </c>
      <c r="E251">
        <v>0.5</v>
      </c>
      <c r="F251">
        <f>Foglio4[[#This Row],[Lipidi]]*9</f>
        <v>4.5</v>
      </c>
      <c r="H251">
        <v>22.7</v>
      </c>
      <c r="I251">
        <f>Foglio4[[#This Row],[Carbo]]*4</f>
        <v>90.8</v>
      </c>
      <c r="J251">
        <v>19.5</v>
      </c>
      <c r="K251">
        <f>Foglio4[[#This Row],[Amido]]*4</f>
        <v>78</v>
      </c>
      <c r="L251">
        <v>1.2</v>
      </c>
      <c r="M251">
        <f>Foglio4[[#This Row],[Zuccheri]]*4</f>
        <v>4.8</v>
      </c>
      <c r="N251">
        <v>4.8</v>
      </c>
      <c r="Q251">
        <f>Foglio4[[#This Row],[Kcal prote]]+Foglio4[[#This Row],[kcal Lipidi]]+Foglio4[[#This Row],[kcal Carbo]]+Foglio4[[#This Row],[Kcal amido]]+Foglio4[[#This Row],[kcal zuccheri]]</f>
        <v>218.9</v>
      </c>
    </row>
    <row r="252" spans="1:17" x14ac:dyDescent="0.25">
      <c r="A252" t="s">
        <v>293</v>
      </c>
      <c r="B252">
        <v>325</v>
      </c>
      <c r="C252">
        <v>5.7</v>
      </c>
      <c r="D252">
        <f>Foglio4[[#This Row],[Proteine]]*4</f>
        <v>22.8</v>
      </c>
      <c r="E252">
        <v>0.5</v>
      </c>
      <c r="F252">
        <f>Foglio4[[#This Row],[Lipidi]]*9</f>
        <v>4.5</v>
      </c>
      <c r="H252">
        <v>11.2</v>
      </c>
      <c r="I252">
        <f>Foglio4[[#This Row],[Carbo]]*4</f>
        <v>44.8</v>
      </c>
      <c r="J252">
        <v>9.6999999999999993</v>
      </c>
      <c r="K252">
        <f>Foglio4[[#This Row],[Amido]]*4</f>
        <v>38.799999999999997</v>
      </c>
      <c r="L252">
        <v>0.5</v>
      </c>
      <c r="M252">
        <f>Foglio4[[#This Row],[Zuccheri]]*4</f>
        <v>2</v>
      </c>
      <c r="N252">
        <v>4.2</v>
      </c>
      <c r="Q252">
        <f>Foglio4[[#This Row],[Kcal prote]]+Foglio4[[#This Row],[kcal Lipidi]]+Foglio4[[#This Row],[kcal Carbo]]+Foglio4[[#This Row],[Kcal amido]]+Foglio4[[#This Row],[kcal zuccheri]]</f>
        <v>112.89999999999999</v>
      </c>
    </row>
    <row r="253" spans="1:17" x14ac:dyDescent="0.25">
      <c r="A253" t="s">
        <v>294</v>
      </c>
      <c r="B253">
        <v>426</v>
      </c>
      <c r="C253">
        <v>6.7</v>
      </c>
      <c r="D253">
        <f>Foglio4[[#This Row],[Proteine]]*4</f>
        <v>26.8</v>
      </c>
      <c r="E253">
        <v>2</v>
      </c>
      <c r="F253">
        <f>Foglio4[[#This Row],[Lipidi]]*9</f>
        <v>18</v>
      </c>
      <c r="H253">
        <v>15.9</v>
      </c>
      <c r="I253">
        <f>Foglio4[[#This Row],[Carbo]]*4</f>
        <v>63.6</v>
      </c>
      <c r="J253">
        <v>13.5</v>
      </c>
      <c r="K253">
        <f>Foglio4[[#This Row],[Amido]]*4</f>
        <v>54</v>
      </c>
      <c r="L253">
        <v>1</v>
      </c>
      <c r="M253">
        <f>Foglio4[[#This Row],[Zuccheri]]*4</f>
        <v>4</v>
      </c>
      <c r="N253">
        <v>5.5</v>
      </c>
      <c r="Q253">
        <f>Foglio4[[#This Row],[Kcal prote]]+Foglio4[[#This Row],[kcal Lipidi]]+Foglio4[[#This Row],[kcal Carbo]]+Foglio4[[#This Row],[Kcal amido]]+Foglio4[[#This Row],[kcal zuccheri]]</f>
        <v>166.4</v>
      </c>
    </row>
    <row r="254" spans="1:17" x14ac:dyDescent="0.25">
      <c r="A254" t="s">
        <v>295</v>
      </c>
      <c r="B254">
        <v>1307</v>
      </c>
      <c r="C254">
        <v>20.2</v>
      </c>
      <c r="D254">
        <f>Foglio4[[#This Row],[Proteine]]*4</f>
        <v>80.8</v>
      </c>
      <c r="E254">
        <v>0.4</v>
      </c>
      <c r="F254">
        <f>Foglio4[[#This Row],[Lipidi]]*9</f>
        <v>3.6</v>
      </c>
      <c r="H254">
        <v>47.7</v>
      </c>
      <c r="I254">
        <f>Foglio4[[#This Row],[Carbo]]*4</f>
        <v>190.8</v>
      </c>
      <c r="J254">
        <v>40.200000000000003</v>
      </c>
      <c r="K254">
        <f>Foglio4[[#This Row],[Amido]]*4</f>
        <v>160.80000000000001</v>
      </c>
      <c r="L254">
        <v>3.5</v>
      </c>
      <c r="M254">
        <f>Foglio4[[#This Row],[Zuccheri]]*4</f>
        <v>14</v>
      </c>
      <c r="N254">
        <v>17.3</v>
      </c>
      <c r="Q254">
        <f>Foglio4[[#This Row],[Kcal prote]]+Foglio4[[#This Row],[kcal Lipidi]]+Foglio4[[#This Row],[kcal Carbo]]+Foglio4[[#This Row],[Kcal amido]]+Foglio4[[#This Row],[kcal zuccheri]]</f>
        <v>450</v>
      </c>
    </row>
    <row r="255" spans="1:17" x14ac:dyDescent="0.25">
      <c r="A255" t="s">
        <v>296</v>
      </c>
      <c r="B255">
        <v>446</v>
      </c>
      <c r="C255">
        <v>6.9</v>
      </c>
      <c r="D255">
        <f>Foglio4[[#This Row],[Proteine]]*4</f>
        <v>27.6</v>
      </c>
      <c r="E255">
        <v>0.6</v>
      </c>
      <c r="F255">
        <f>Foglio4[[#This Row],[Lipidi]]*9</f>
        <v>5.3999999999999995</v>
      </c>
      <c r="H255">
        <v>16.399999999999999</v>
      </c>
      <c r="I255">
        <f>Foglio4[[#This Row],[Carbo]]*4</f>
        <v>65.599999999999994</v>
      </c>
      <c r="J255">
        <v>14</v>
      </c>
      <c r="K255">
        <f>Foglio4[[#This Row],[Amido]]*4</f>
        <v>56</v>
      </c>
      <c r="L255">
        <v>1</v>
      </c>
      <c r="M255">
        <f>Foglio4[[#This Row],[Zuccheri]]*4</f>
        <v>4</v>
      </c>
      <c r="N255">
        <v>6.9</v>
      </c>
      <c r="Q255">
        <f>Foglio4[[#This Row],[Kcal prote]]+Foglio4[[#This Row],[kcal Lipidi]]+Foglio4[[#This Row],[kcal Carbo]]+Foglio4[[#This Row],[Kcal amido]]+Foglio4[[#This Row],[kcal zuccheri]]</f>
        <v>158.6</v>
      </c>
    </row>
    <row r="256" spans="1:17" x14ac:dyDescent="0.25">
      <c r="A256" t="s">
        <v>297</v>
      </c>
      <c r="B256">
        <v>359</v>
      </c>
      <c r="C256">
        <v>6</v>
      </c>
      <c r="D256">
        <f>Foglio4[[#This Row],[Proteine]]*4</f>
        <v>24</v>
      </c>
      <c r="E256">
        <v>1.6</v>
      </c>
      <c r="F256">
        <f>Foglio4[[#This Row],[Lipidi]]*9</f>
        <v>14.4</v>
      </c>
      <c r="H256">
        <v>12.5</v>
      </c>
      <c r="I256">
        <f>Foglio4[[#This Row],[Carbo]]*4</f>
        <v>50</v>
      </c>
      <c r="J256">
        <v>11.1</v>
      </c>
      <c r="K256">
        <f>Foglio4[[#This Row],[Amido]]*4</f>
        <v>44.4</v>
      </c>
      <c r="L256">
        <v>0.3</v>
      </c>
      <c r="M256">
        <f>Foglio4[[#This Row],[Zuccheri]]*4</f>
        <v>1.2</v>
      </c>
      <c r="N256">
        <v>4.8</v>
      </c>
      <c r="Q256">
        <f>Foglio4[[#This Row],[Kcal prote]]+Foglio4[[#This Row],[kcal Lipidi]]+Foglio4[[#This Row],[kcal Carbo]]+Foglio4[[#This Row],[Kcal amido]]+Foglio4[[#This Row],[kcal zuccheri]]</f>
        <v>134</v>
      </c>
    </row>
    <row r="257" spans="1:17" x14ac:dyDescent="0.25">
      <c r="A257" t="s">
        <v>298</v>
      </c>
      <c r="B257">
        <v>1313</v>
      </c>
      <c r="C257">
        <v>23.4</v>
      </c>
      <c r="D257">
        <f>Foglio4[[#This Row],[Proteine]]*4</f>
        <v>93.6</v>
      </c>
      <c r="E257">
        <v>0.4</v>
      </c>
      <c r="F257">
        <f>Foglio4[[#This Row],[Lipidi]]*9</f>
        <v>3.6</v>
      </c>
      <c r="H257">
        <v>45.5</v>
      </c>
      <c r="I257">
        <f>Foglio4[[#This Row],[Carbo]]*4</f>
        <v>182</v>
      </c>
      <c r="J257">
        <v>38.700000000000003</v>
      </c>
      <c r="K257">
        <f>Foglio4[[#This Row],[Amido]]*4</f>
        <v>154.80000000000001</v>
      </c>
      <c r="L257">
        <v>2.9</v>
      </c>
      <c r="M257">
        <f>Foglio4[[#This Row],[Zuccheri]]*4</f>
        <v>11.6</v>
      </c>
      <c r="N257">
        <v>17.600000000000001</v>
      </c>
      <c r="Q257">
        <f>Foglio4[[#This Row],[Kcal prote]]+Foglio4[[#This Row],[kcal Lipidi]]+Foglio4[[#This Row],[kcal Carbo]]+Foglio4[[#This Row],[Kcal amido]]+Foglio4[[#This Row],[kcal zuccheri]]</f>
        <v>445.6</v>
      </c>
    </row>
    <row r="258" spans="1:17" x14ac:dyDescent="0.25">
      <c r="A258" t="s">
        <v>299</v>
      </c>
      <c r="B258">
        <v>448</v>
      </c>
      <c r="C258">
        <v>8</v>
      </c>
      <c r="D258">
        <f>Foglio4[[#This Row],[Proteine]]*4</f>
        <v>32</v>
      </c>
      <c r="E258">
        <v>0.7</v>
      </c>
      <c r="F258">
        <f>Foglio4[[#This Row],[Lipidi]]*9</f>
        <v>6.3</v>
      </c>
      <c r="H258">
        <v>14.9</v>
      </c>
      <c r="I258">
        <f>Foglio4[[#This Row],[Carbo]]*4</f>
        <v>59.6</v>
      </c>
      <c r="J258">
        <v>13</v>
      </c>
      <c r="K258">
        <f>Foglio4[[#This Row],[Amido]]*4</f>
        <v>52</v>
      </c>
      <c r="L258">
        <v>0.6</v>
      </c>
      <c r="M258">
        <f>Foglio4[[#This Row],[Zuccheri]]*4</f>
        <v>2.4</v>
      </c>
      <c r="N258">
        <v>7.8</v>
      </c>
      <c r="Q258">
        <f>Foglio4[[#This Row],[Kcal prote]]+Foglio4[[#This Row],[kcal Lipidi]]+Foglio4[[#This Row],[kcal Carbo]]+Foglio4[[#This Row],[Kcal amido]]+Foglio4[[#This Row],[kcal zuccheri]]</f>
        <v>152.30000000000001</v>
      </c>
    </row>
    <row r="259" spans="1:17" x14ac:dyDescent="0.25">
      <c r="A259" t="s">
        <v>300</v>
      </c>
      <c r="B259">
        <v>491</v>
      </c>
      <c r="C259">
        <v>7.9</v>
      </c>
      <c r="D259">
        <f>Foglio4[[#This Row],[Proteine]]*4</f>
        <v>31.6</v>
      </c>
      <c r="E259">
        <v>0.1</v>
      </c>
      <c r="F259">
        <f>Foglio4[[#This Row],[Lipidi]]*9</f>
        <v>0.9</v>
      </c>
      <c r="H259">
        <v>17</v>
      </c>
      <c r="I259">
        <f>Foglio4[[#This Row],[Carbo]]*4</f>
        <v>68</v>
      </c>
      <c r="J259">
        <v>14.4</v>
      </c>
      <c r="K259">
        <f>Foglio4[[#This Row],[Amido]]*4</f>
        <v>57.6</v>
      </c>
      <c r="L259">
        <v>1.2</v>
      </c>
      <c r="M259">
        <f>Foglio4[[#This Row],[Zuccheri]]*4</f>
        <v>4.8</v>
      </c>
      <c r="N259">
        <v>7.8</v>
      </c>
      <c r="Q259">
        <f>Foglio4[[#This Row],[Kcal prote]]+Foglio4[[#This Row],[kcal Lipidi]]+Foglio4[[#This Row],[kcal Carbo]]+Foglio4[[#This Row],[Kcal amido]]+Foglio4[[#This Row],[kcal zuccheri]]</f>
        <v>162.9</v>
      </c>
    </row>
    <row r="260" spans="1:17" x14ac:dyDescent="0.25">
      <c r="A260" t="s">
        <v>301</v>
      </c>
      <c r="B260">
        <v>129</v>
      </c>
      <c r="C260">
        <v>1.7</v>
      </c>
      <c r="D260">
        <f>Foglio4[[#This Row],[Proteine]]*4</f>
        <v>6.8</v>
      </c>
      <c r="E260">
        <v>0.1</v>
      </c>
      <c r="F260">
        <f>Foglio4[[#This Row],[Lipidi]]*9</f>
        <v>0.9</v>
      </c>
      <c r="H260">
        <v>4.5999999999999996</v>
      </c>
      <c r="I260">
        <f>Foglio4[[#This Row],[Carbo]]*4</f>
        <v>18.399999999999999</v>
      </c>
      <c r="J260">
        <v>2.2999999999999998</v>
      </c>
      <c r="K260">
        <f>Foglio4[[#This Row],[Amido]]*4</f>
        <v>9.1999999999999993</v>
      </c>
      <c r="L260">
        <v>2.1</v>
      </c>
      <c r="M260">
        <f>Foglio4[[#This Row],[Zuccheri]]*4</f>
        <v>8.4</v>
      </c>
      <c r="N260">
        <v>2.9</v>
      </c>
      <c r="Q260">
        <f>Foglio4[[#This Row],[Kcal prote]]+Foglio4[[#This Row],[kcal Lipidi]]+Foglio4[[#This Row],[kcal Carbo]]+Foglio4[[#This Row],[Kcal amido]]+Foglio4[[#This Row],[kcal zuccheri]]</f>
        <v>43.699999999999996</v>
      </c>
    </row>
    <row r="261" spans="1:17" x14ac:dyDescent="0.25">
      <c r="A261" t="s">
        <v>302</v>
      </c>
      <c r="B261">
        <v>101</v>
      </c>
      <c r="C261">
        <v>2.1</v>
      </c>
      <c r="D261">
        <f>Foglio4[[#This Row],[Proteine]]*4</f>
        <v>8.4</v>
      </c>
      <c r="E261">
        <v>0.1</v>
      </c>
      <c r="F261">
        <f>Foglio4[[#This Row],[Lipidi]]*9</f>
        <v>0.9</v>
      </c>
      <c r="H261">
        <v>2.4</v>
      </c>
      <c r="I261">
        <f>Foglio4[[#This Row],[Carbo]]*4</f>
        <v>9.6</v>
      </c>
      <c r="J261">
        <v>0</v>
      </c>
      <c r="K261">
        <f>Foglio4[[#This Row],[Amido]]*4</f>
        <v>0</v>
      </c>
      <c r="L261">
        <v>2.4</v>
      </c>
      <c r="M261">
        <f>Foglio4[[#This Row],[Zuccheri]]*4</f>
        <v>9.6</v>
      </c>
      <c r="N261">
        <v>2.9</v>
      </c>
      <c r="Q261">
        <f>Foglio4[[#This Row],[Kcal prote]]+Foglio4[[#This Row],[kcal Lipidi]]+Foglio4[[#This Row],[kcal Carbo]]+Foglio4[[#This Row],[Kcal amido]]+Foglio4[[#This Row],[kcal zuccheri]]</f>
        <v>28.5</v>
      </c>
    </row>
    <row r="262" spans="1:17" x14ac:dyDescent="0.25">
      <c r="A262" t="s">
        <v>303</v>
      </c>
      <c r="B262">
        <v>129</v>
      </c>
      <c r="C262">
        <v>1.7</v>
      </c>
      <c r="D262">
        <f>Foglio4[[#This Row],[Proteine]]*4</f>
        <v>6.8</v>
      </c>
      <c r="E262">
        <v>9.5</v>
      </c>
      <c r="F262">
        <f>Foglio4[[#This Row],[Lipidi]]*9</f>
        <v>85.5</v>
      </c>
      <c r="H262">
        <v>4.5999999999999996</v>
      </c>
      <c r="I262">
        <f>Foglio4[[#This Row],[Carbo]]*4</f>
        <v>18.399999999999999</v>
      </c>
      <c r="J262">
        <v>2.2999999999999998</v>
      </c>
      <c r="K262">
        <f>Foglio4[[#This Row],[Amido]]*4</f>
        <v>9.1999999999999993</v>
      </c>
      <c r="L262">
        <v>2.1</v>
      </c>
      <c r="M262">
        <f>Foglio4[[#This Row],[Zuccheri]]*4</f>
        <v>8.4</v>
      </c>
      <c r="N262">
        <v>2.9</v>
      </c>
      <c r="Q262">
        <f>Foglio4[[#This Row],[Kcal prote]]+Foglio4[[#This Row],[kcal Lipidi]]+Foglio4[[#This Row],[kcal Carbo]]+Foglio4[[#This Row],[Kcal amido]]+Foglio4[[#This Row],[kcal zuccheri]]</f>
        <v>128.29999999999998</v>
      </c>
    </row>
    <row r="263" spans="1:17" x14ac:dyDescent="0.25">
      <c r="A263" t="s">
        <v>304</v>
      </c>
      <c r="B263">
        <v>828</v>
      </c>
      <c r="C263">
        <v>7.1</v>
      </c>
      <c r="D263">
        <f>Foglio4[[#This Row],[Proteine]]*4</f>
        <v>28.4</v>
      </c>
      <c r="E263">
        <v>3.8</v>
      </c>
      <c r="F263">
        <f>Foglio4[[#This Row],[Lipidi]]*9</f>
        <v>34.199999999999996</v>
      </c>
      <c r="H263">
        <v>19.8</v>
      </c>
      <c r="I263">
        <f>Foglio4[[#This Row],[Carbo]]*4</f>
        <v>79.2</v>
      </c>
      <c r="J263">
        <v>13.5</v>
      </c>
      <c r="K263">
        <f>Foglio4[[#This Row],[Amido]]*4</f>
        <v>54</v>
      </c>
      <c r="L263">
        <v>0.9</v>
      </c>
      <c r="M263">
        <f>Foglio4[[#This Row],[Zuccheri]]*4</f>
        <v>3.6</v>
      </c>
      <c r="N263">
        <v>4.9000000000000004</v>
      </c>
      <c r="Q263">
        <f>Foglio4[[#This Row],[Kcal prote]]+Foglio4[[#This Row],[kcal Lipidi]]+Foglio4[[#This Row],[kcal Carbo]]+Foglio4[[#This Row],[Kcal amido]]+Foglio4[[#This Row],[kcal zuccheri]]</f>
        <v>199.4</v>
      </c>
    </row>
    <row r="264" spans="1:17" x14ac:dyDescent="0.25">
      <c r="A264" t="s">
        <v>305</v>
      </c>
      <c r="B264">
        <v>554</v>
      </c>
      <c r="C264">
        <v>24.3</v>
      </c>
      <c r="D264">
        <f>Foglio4[[#This Row],[Proteine]]*4</f>
        <v>97.2</v>
      </c>
      <c r="E264">
        <v>6.1</v>
      </c>
      <c r="F264">
        <f>Foglio4[[#This Row],[Lipidi]]*9</f>
        <v>54.9</v>
      </c>
      <c r="G264">
        <v>71</v>
      </c>
      <c r="H264">
        <v>0.3</v>
      </c>
      <c r="I264">
        <f>Foglio4[[#This Row],[Carbo]]*4</f>
        <v>1.2</v>
      </c>
      <c r="J264">
        <v>0.3</v>
      </c>
      <c r="K264">
        <f>Foglio4[[#This Row],[Amido]]*4</f>
        <v>1.2</v>
      </c>
      <c r="M264">
        <f>Foglio4[[#This Row],[Zuccheri]]*4</f>
        <v>0</v>
      </c>
      <c r="Q264">
        <f>Foglio4[[#This Row],[Kcal prote]]+Foglio4[[#This Row],[kcal Lipidi]]+Foglio4[[#This Row],[kcal Carbo]]+Foglio4[[#This Row],[Kcal amido]]+Foglio4[[#This Row],[kcal zuccheri]]</f>
        <v>154.49999999999997</v>
      </c>
    </row>
    <row r="265" spans="1:17" x14ac:dyDescent="0.25">
      <c r="A265" t="s">
        <v>306</v>
      </c>
      <c r="B265">
        <v>810</v>
      </c>
      <c r="C265">
        <v>34.4</v>
      </c>
      <c r="D265">
        <f>Foglio4[[#This Row],[Proteine]]*4</f>
        <v>137.6</v>
      </c>
      <c r="E265">
        <v>3.3</v>
      </c>
      <c r="F265">
        <f>Foglio4[[#This Row],[Lipidi]]*9</f>
        <v>29.7</v>
      </c>
      <c r="G265">
        <v>99</v>
      </c>
      <c r="H265">
        <v>0.3</v>
      </c>
      <c r="I265">
        <f>Foglio4[[#This Row],[Carbo]]*4</f>
        <v>1.2</v>
      </c>
      <c r="J265">
        <v>0.3</v>
      </c>
      <c r="K265">
        <f>Foglio4[[#This Row],[Amido]]*4</f>
        <v>1.2</v>
      </c>
      <c r="M265">
        <f>Foglio4[[#This Row],[Zuccheri]]*4</f>
        <v>0</v>
      </c>
      <c r="Q265">
        <f>Foglio4[[#This Row],[Kcal prote]]+Foglio4[[#This Row],[kcal Lipidi]]+Foglio4[[#This Row],[kcal Carbo]]+Foglio4[[#This Row],[Kcal amido]]+Foglio4[[#This Row],[kcal zuccheri]]</f>
        <v>169.69999999999996</v>
      </c>
    </row>
    <row r="266" spans="1:17" x14ac:dyDescent="0.25">
      <c r="A266" t="s">
        <v>307</v>
      </c>
      <c r="B266">
        <v>531</v>
      </c>
      <c r="C266">
        <v>24</v>
      </c>
      <c r="D266">
        <f>Foglio4[[#This Row],[Proteine]]*4</f>
        <v>96</v>
      </c>
      <c r="E266">
        <v>2.5</v>
      </c>
      <c r="F266">
        <f>Foglio4[[#This Row],[Lipidi]]*9</f>
        <v>22.5</v>
      </c>
      <c r="G266">
        <v>51</v>
      </c>
      <c r="H266">
        <v>0.3</v>
      </c>
      <c r="I266">
        <f>Foglio4[[#This Row],[Carbo]]*4</f>
        <v>1.2</v>
      </c>
      <c r="J266">
        <v>0.3</v>
      </c>
      <c r="K266">
        <f>Foglio4[[#This Row],[Amido]]*4</f>
        <v>1.2</v>
      </c>
      <c r="M266">
        <f>Foglio4[[#This Row],[Zuccheri]]*4</f>
        <v>0</v>
      </c>
      <c r="Q266">
        <f>Foglio4[[#This Row],[Kcal prote]]+Foglio4[[#This Row],[kcal Lipidi]]+Foglio4[[#This Row],[kcal Carbo]]+Foglio4[[#This Row],[Kcal amido]]+Foglio4[[#This Row],[kcal zuccheri]]</f>
        <v>120.9</v>
      </c>
    </row>
    <row r="267" spans="1:17" x14ac:dyDescent="0.25">
      <c r="A267" t="s">
        <v>308</v>
      </c>
      <c r="B267">
        <v>611</v>
      </c>
      <c r="C267">
        <v>30.7</v>
      </c>
      <c r="D267">
        <f>Foglio4[[#This Row],[Proteine]]*4</f>
        <v>122.8</v>
      </c>
      <c r="E267">
        <v>1.9</v>
      </c>
      <c r="F267">
        <f>Foglio4[[#This Row],[Lipidi]]*9</f>
        <v>17.099999999999998</v>
      </c>
      <c r="G267">
        <v>39</v>
      </c>
      <c r="H267">
        <v>0.2</v>
      </c>
      <c r="I267">
        <f>Foglio4[[#This Row],[Carbo]]*4</f>
        <v>0.8</v>
      </c>
      <c r="J267">
        <v>0.2</v>
      </c>
      <c r="K267">
        <f>Foglio4[[#This Row],[Amido]]*4</f>
        <v>0.8</v>
      </c>
      <c r="M267">
        <f>Foglio4[[#This Row],[Zuccheri]]*4</f>
        <v>0</v>
      </c>
      <c r="Q267">
        <f>Foglio4[[#This Row],[Kcal prote]]+Foglio4[[#This Row],[kcal Lipidi]]+Foglio4[[#This Row],[kcal Carbo]]+Foglio4[[#This Row],[Kcal amido]]+Foglio4[[#This Row],[kcal zuccheri]]</f>
        <v>141.50000000000003</v>
      </c>
    </row>
    <row r="268" spans="1:17" x14ac:dyDescent="0.25">
      <c r="A268" t="s">
        <v>309</v>
      </c>
      <c r="B268">
        <v>506</v>
      </c>
      <c r="C268">
        <v>25.8</v>
      </c>
      <c r="D268">
        <f>Foglio4[[#This Row],[Proteine]]*4</f>
        <v>103.2</v>
      </c>
      <c r="E268">
        <v>7.1</v>
      </c>
      <c r="F268">
        <f>Foglio4[[#This Row],[Lipidi]]*9</f>
        <v>63.9</v>
      </c>
      <c r="G268">
        <v>32</v>
      </c>
      <c r="H268">
        <v>0.2</v>
      </c>
      <c r="I268">
        <f>Foglio4[[#This Row],[Carbo]]*4</f>
        <v>0.8</v>
      </c>
      <c r="J268">
        <v>0.2</v>
      </c>
      <c r="K268">
        <f>Foglio4[[#This Row],[Amido]]*4</f>
        <v>0.8</v>
      </c>
      <c r="M268">
        <f>Foglio4[[#This Row],[Zuccheri]]*4</f>
        <v>0</v>
      </c>
      <c r="Q268">
        <f>Foglio4[[#This Row],[Kcal prote]]+Foglio4[[#This Row],[kcal Lipidi]]+Foglio4[[#This Row],[kcal Carbo]]+Foglio4[[#This Row],[Kcal amido]]+Foglio4[[#This Row],[kcal zuccheri]]</f>
        <v>168.70000000000002</v>
      </c>
    </row>
    <row r="269" spans="1:17" x14ac:dyDescent="0.25">
      <c r="A269" t="s">
        <v>310</v>
      </c>
      <c r="B269">
        <v>1582</v>
      </c>
      <c r="C269">
        <v>12.6</v>
      </c>
      <c r="D269">
        <f>Foglio4[[#This Row],[Proteine]]*4</f>
        <v>50.4</v>
      </c>
      <c r="E269">
        <v>3.7</v>
      </c>
      <c r="F269">
        <f>Foglio4[[#This Row],[Lipidi]]*9</f>
        <v>33.300000000000004</v>
      </c>
      <c r="H269">
        <v>66.3</v>
      </c>
      <c r="I269">
        <f>Foglio4[[#This Row],[Carbo]]*4</f>
        <v>265.2</v>
      </c>
      <c r="J269">
        <v>59.2</v>
      </c>
      <c r="K269">
        <f>Foglio4[[#This Row],[Amido]]*4</f>
        <v>236.8</v>
      </c>
      <c r="L269">
        <v>1.2</v>
      </c>
      <c r="M269">
        <f>Foglio4[[#This Row],[Zuccheri]]*4</f>
        <v>4.8</v>
      </c>
      <c r="N269">
        <v>7.6</v>
      </c>
      <c r="Q269">
        <f>Foglio4[[#This Row],[Kcal prote]]+Foglio4[[#This Row],[kcal Lipidi]]+Foglio4[[#This Row],[kcal Carbo]]+Foglio4[[#This Row],[Kcal amido]]+Foglio4[[#This Row],[kcal zuccheri]]</f>
        <v>590.5</v>
      </c>
    </row>
    <row r="270" spans="1:17" x14ac:dyDescent="0.25">
      <c r="A270" t="s">
        <v>311</v>
      </c>
      <c r="B270">
        <v>1330</v>
      </c>
      <c r="C270">
        <v>6.1</v>
      </c>
      <c r="D270">
        <f>Foglio4[[#This Row],[Proteine]]*4</f>
        <v>24.4</v>
      </c>
      <c r="E270">
        <v>2.8</v>
      </c>
      <c r="F270">
        <f>Foglio4[[#This Row],[Lipidi]]*9</f>
        <v>25.2</v>
      </c>
      <c r="H270">
        <v>62</v>
      </c>
      <c r="I270">
        <f>Foglio4[[#This Row],[Carbo]]*4</f>
        <v>248</v>
      </c>
      <c r="J270">
        <v>41.7</v>
      </c>
      <c r="K270">
        <f>Foglio4[[#This Row],[Amido]]*4</f>
        <v>166.8</v>
      </c>
      <c r="L270">
        <v>16.100000000000001</v>
      </c>
      <c r="M270">
        <f>Foglio4[[#This Row],[Zuccheri]]*4</f>
        <v>64.400000000000006</v>
      </c>
      <c r="N270">
        <v>13.8</v>
      </c>
      <c r="Q270">
        <f>Foglio4[[#This Row],[Kcal prote]]+Foglio4[[#This Row],[kcal Lipidi]]+Foglio4[[#This Row],[kcal Carbo]]+Foglio4[[#This Row],[Kcal amido]]+Foglio4[[#This Row],[kcal zuccheri]]</f>
        <v>528.80000000000007</v>
      </c>
    </row>
    <row r="271" spans="1:17" x14ac:dyDescent="0.25">
      <c r="A271" t="s">
        <v>312</v>
      </c>
      <c r="B271">
        <v>1380</v>
      </c>
      <c r="C271">
        <v>12.9</v>
      </c>
      <c r="D271">
        <f>Foglio4[[#This Row],[Proteine]]*4</f>
        <v>51.6</v>
      </c>
      <c r="E271">
        <v>1.9</v>
      </c>
      <c r="F271">
        <f>Foglio4[[#This Row],[Lipidi]]*9</f>
        <v>17.099999999999998</v>
      </c>
      <c r="H271">
        <v>63.2</v>
      </c>
      <c r="I271">
        <f>Foglio4[[#This Row],[Carbo]]*4</f>
        <v>252.8</v>
      </c>
      <c r="J271">
        <v>54.5</v>
      </c>
      <c r="K271">
        <f>Foglio4[[#This Row],[Amido]]*4</f>
        <v>218</v>
      </c>
      <c r="L271">
        <v>3.2</v>
      </c>
      <c r="M271">
        <f>Foglio4[[#This Row],[Zuccheri]]*4</f>
        <v>12.8</v>
      </c>
      <c r="N271">
        <v>8</v>
      </c>
      <c r="Q271">
        <f>Foglio4[[#This Row],[Kcal prote]]+Foglio4[[#This Row],[kcal Lipidi]]+Foglio4[[#This Row],[kcal Carbo]]+Foglio4[[#This Row],[Kcal amido]]+Foglio4[[#This Row],[kcal zuccheri]]</f>
        <v>552.29999999999995</v>
      </c>
    </row>
    <row r="272" spans="1:17" x14ac:dyDescent="0.25">
      <c r="A272" t="s">
        <v>313</v>
      </c>
      <c r="B272">
        <v>1311</v>
      </c>
      <c r="C272">
        <v>11.9</v>
      </c>
      <c r="D272">
        <f>Foglio4[[#This Row],[Proteine]]*4</f>
        <v>47.6</v>
      </c>
      <c r="E272">
        <v>1</v>
      </c>
      <c r="F272">
        <f>Foglio4[[#This Row],[Lipidi]]*9</f>
        <v>9</v>
      </c>
      <c r="H272">
        <v>61.8</v>
      </c>
      <c r="I272">
        <f>Foglio4[[#This Row],[Carbo]]*4</f>
        <v>247.2</v>
      </c>
      <c r="J272">
        <v>54.3</v>
      </c>
      <c r="K272">
        <f>Foglio4[[#This Row],[Amido]]*4</f>
        <v>217.2</v>
      </c>
      <c r="L272">
        <v>2.1</v>
      </c>
      <c r="M272">
        <f>Foglio4[[#This Row],[Zuccheri]]*4</f>
        <v>8.4</v>
      </c>
      <c r="N272">
        <v>8.4</v>
      </c>
      <c r="Q272">
        <f>Foglio4[[#This Row],[Kcal prote]]+Foglio4[[#This Row],[kcal Lipidi]]+Foglio4[[#This Row],[kcal Carbo]]+Foglio4[[#This Row],[Kcal amido]]+Foglio4[[#This Row],[kcal zuccheri]]</f>
        <v>529.4</v>
      </c>
    </row>
    <row r="273" spans="1:17" x14ac:dyDescent="0.25">
      <c r="A273" t="s">
        <v>314</v>
      </c>
      <c r="B273">
        <v>1345</v>
      </c>
      <c r="C273">
        <v>11.5</v>
      </c>
      <c r="D273">
        <f>Foglio4[[#This Row],[Proteine]]*4</f>
        <v>46</v>
      </c>
      <c r="E273">
        <v>0.7</v>
      </c>
      <c r="F273">
        <f>Foglio4[[#This Row],[Lipidi]]*9</f>
        <v>6.3</v>
      </c>
      <c r="H273">
        <v>69.5</v>
      </c>
      <c r="I273">
        <f>Foglio4[[#This Row],[Carbo]]*4</f>
        <v>278</v>
      </c>
      <c r="J273">
        <v>61.5</v>
      </c>
      <c r="K273">
        <f>Foglio4[[#This Row],[Amido]]*4</f>
        <v>246</v>
      </c>
      <c r="L273">
        <v>1.8</v>
      </c>
      <c r="M273">
        <f>Foglio4[[#This Row],[Zuccheri]]*4</f>
        <v>7.2</v>
      </c>
      <c r="N273">
        <v>2.9</v>
      </c>
      <c r="Q273">
        <f>Foglio4[[#This Row],[Kcal prote]]+Foglio4[[#This Row],[kcal Lipidi]]+Foglio4[[#This Row],[kcal Carbo]]+Foglio4[[#This Row],[Kcal amido]]+Foglio4[[#This Row],[kcal zuccheri]]</f>
        <v>583.5</v>
      </c>
    </row>
    <row r="274" spans="1:17" x14ac:dyDescent="0.25">
      <c r="A274" t="s">
        <v>315</v>
      </c>
      <c r="B274">
        <v>1352</v>
      </c>
      <c r="C274">
        <v>11</v>
      </c>
      <c r="D274">
        <f>Foglio4[[#This Row],[Proteine]]*4</f>
        <v>44</v>
      </c>
      <c r="E274">
        <v>2.7</v>
      </c>
      <c r="F274">
        <f>Foglio4[[#This Row],[Lipidi]]*9</f>
        <v>24.3</v>
      </c>
      <c r="H274">
        <v>71.599999999999994</v>
      </c>
      <c r="I274">
        <f>Foglio4[[#This Row],[Carbo]]*4</f>
        <v>286.39999999999998</v>
      </c>
      <c r="J274">
        <v>63.5</v>
      </c>
      <c r="K274">
        <f>Foglio4[[#This Row],[Amido]]*4</f>
        <v>254</v>
      </c>
      <c r="L274">
        <v>1.7</v>
      </c>
      <c r="M274">
        <f>Foglio4[[#This Row],[Zuccheri]]*4</f>
        <v>6.8</v>
      </c>
      <c r="N274">
        <v>2.2000000000000002</v>
      </c>
      <c r="Q274">
        <f>Foglio4[[#This Row],[Kcal prote]]+Foglio4[[#This Row],[kcal Lipidi]]+Foglio4[[#This Row],[kcal Carbo]]+Foglio4[[#This Row],[Kcal amido]]+Foglio4[[#This Row],[kcal zuccheri]]</f>
        <v>615.5</v>
      </c>
    </row>
    <row r="275" spans="1:17" x14ac:dyDescent="0.25">
      <c r="A275" t="s">
        <v>316</v>
      </c>
      <c r="B275">
        <v>1426</v>
      </c>
      <c r="C275">
        <v>8.6999999999999993</v>
      </c>
      <c r="D275">
        <f>Foglio4[[#This Row],[Proteine]]*4</f>
        <v>34.799999999999997</v>
      </c>
      <c r="E275">
        <v>0.2</v>
      </c>
      <c r="F275">
        <f>Foglio4[[#This Row],[Lipidi]]*9</f>
        <v>1.8</v>
      </c>
      <c r="H275">
        <v>73.5</v>
      </c>
      <c r="I275">
        <f>Foglio4[[#This Row],[Carbo]]*4</f>
        <v>294</v>
      </c>
      <c r="J275">
        <v>65.400000000000006</v>
      </c>
      <c r="K275">
        <f>Foglio4[[#This Row],[Amido]]*4</f>
        <v>261.60000000000002</v>
      </c>
      <c r="L275">
        <v>1.5</v>
      </c>
      <c r="M275">
        <f>Foglio4[[#This Row],[Zuccheri]]*4</f>
        <v>6</v>
      </c>
      <c r="N275">
        <v>3.1</v>
      </c>
      <c r="Q275">
        <f>Foglio4[[#This Row],[Kcal prote]]+Foglio4[[#This Row],[kcal Lipidi]]+Foglio4[[#This Row],[kcal Carbo]]+Foglio4[[#This Row],[Kcal amido]]+Foglio4[[#This Row],[kcal zuccheri]]</f>
        <v>598.20000000000005</v>
      </c>
    </row>
    <row r="276" spans="1:17" x14ac:dyDescent="0.25">
      <c r="A276" t="s">
        <v>317</v>
      </c>
      <c r="B276">
        <v>1389</v>
      </c>
      <c r="C276">
        <v>0.6</v>
      </c>
      <c r="D276">
        <f>Foglio4[[#This Row],[Proteine]]*4</f>
        <v>2.4</v>
      </c>
      <c r="E276">
        <v>0.5</v>
      </c>
      <c r="F276">
        <f>Foglio4[[#This Row],[Lipidi]]*9</f>
        <v>4.5</v>
      </c>
      <c r="H276">
        <v>87.2</v>
      </c>
      <c r="I276">
        <f>Foglio4[[#This Row],[Carbo]]*4</f>
        <v>348.8</v>
      </c>
      <c r="J276">
        <v>79.3</v>
      </c>
      <c r="K276">
        <f>Foglio4[[#This Row],[Amido]]*4</f>
        <v>317.2</v>
      </c>
      <c r="L276">
        <v>0</v>
      </c>
      <c r="M276">
        <f>Foglio4[[#This Row],[Zuccheri]]*4</f>
        <v>0</v>
      </c>
      <c r="N276">
        <v>0.4</v>
      </c>
      <c r="Q276">
        <f>Foglio4[[#This Row],[Kcal prote]]+Foglio4[[#This Row],[kcal Lipidi]]+Foglio4[[#This Row],[kcal Carbo]]+Foglio4[[#This Row],[Kcal amido]]+Foglio4[[#This Row],[kcal zuccheri]]</f>
        <v>672.9</v>
      </c>
    </row>
    <row r="277" spans="1:17" x14ac:dyDescent="0.25">
      <c r="A277" t="s">
        <v>318</v>
      </c>
      <c r="B277">
        <v>1390</v>
      </c>
      <c r="C277">
        <v>7.3</v>
      </c>
      <c r="D277">
        <f>Foglio4[[#This Row],[Proteine]]*4</f>
        <v>29.2</v>
      </c>
      <c r="E277">
        <v>2</v>
      </c>
      <c r="F277">
        <f>Foglio4[[#This Row],[Lipidi]]*9</f>
        <v>18</v>
      </c>
      <c r="H277">
        <v>79.099999999999994</v>
      </c>
      <c r="I277">
        <f>Foglio4[[#This Row],[Carbo]]*4</f>
        <v>316.39999999999998</v>
      </c>
      <c r="J277">
        <v>71.900000000000006</v>
      </c>
      <c r="K277">
        <f>Foglio4[[#This Row],[Amido]]*4</f>
        <v>287.60000000000002</v>
      </c>
      <c r="L277">
        <v>0</v>
      </c>
      <c r="M277">
        <f>Foglio4[[#This Row],[Zuccheri]]*4</f>
        <v>0</v>
      </c>
      <c r="N277">
        <v>1</v>
      </c>
      <c r="Q277">
        <f>Foglio4[[#This Row],[Kcal prote]]+Foglio4[[#This Row],[kcal Lipidi]]+Foglio4[[#This Row],[kcal Carbo]]+Foglio4[[#This Row],[Kcal amido]]+Foglio4[[#This Row],[kcal zuccheri]]</f>
        <v>651.20000000000005</v>
      </c>
    </row>
    <row r="278" spans="1:17" x14ac:dyDescent="0.25">
      <c r="A278" t="s">
        <v>319</v>
      </c>
      <c r="B278">
        <v>1429</v>
      </c>
      <c r="C278">
        <v>11.7</v>
      </c>
      <c r="D278">
        <f>Foglio4[[#This Row],[Proteine]]*4</f>
        <v>46.8</v>
      </c>
      <c r="E278">
        <v>23.5</v>
      </c>
      <c r="F278">
        <f>Foglio4[[#This Row],[Lipidi]]*9</f>
        <v>211.5</v>
      </c>
      <c r="H278">
        <v>67.8</v>
      </c>
      <c r="I278">
        <f>Foglio4[[#This Row],[Carbo]]*4</f>
        <v>271.2</v>
      </c>
      <c r="J278">
        <v>61.5</v>
      </c>
      <c r="K278">
        <f>Foglio4[[#This Row],[Amido]]*4</f>
        <v>246</v>
      </c>
      <c r="L278">
        <v>0.1</v>
      </c>
      <c r="M278">
        <f>Foglio4[[#This Row],[Zuccheri]]*4</f>
        <v>0.4</v>
      </c>
      <c r="N278">
        <v>11.3</v>
      </c>
      <c r="Q278">
        <f>Foglio4[[#This Row],[Kcal prote]]+Foglio4[[#This Row],[kcal Lipidi]]+Foglio4[[#This Row],[kcal Carbo]]+Foglio4[[#This Row],[Kcal amido]]+Foglio4[[#This Row],[kcal zuccheri]]</f>
        <v>775.9</v>
      </c>
    </row>
    <row r="279" spans="1:17" x14ac:dyDescent="0.25">
      <c r="A279" t="s">
        <v>320</v>
      </c>
      <c r="B279">
        <v>1962</v>
      </c>
      <c r="C279">
        <v>36.799999999999997</v>
      </c>
      <c r="D279">
        <f>Foglio4[[#This Row],[Proteine]]*4</f>
        <v>147.19999999999999</v>
      </c>
      <c r="E279">
        <v>1.9</v>
      </c>
      <c r="F279">
        <f>Foglio4[[#This Row],[Lipidi]]*9</f>
        <v>17.099999999999998</v>
      </c>
      <c r="H279">
        <v>23.4</v>
      </c>
      <c r="I279">
        <f>Foglio4[[#This Row],[Carbo]]*4</f>
        <v>93.6</v>
      </c>
      <c r="J279">
        <v>11.1</v>
      </c>
      <c r="K279">
        <f>Foglio4[[#This Row],[Amido]]*4</f>
        <v>44.4</v>
      </c>
      <c r="L279">
        <v>11.2</v>
      </c>
      <c r="M279">
        <f>Foglio4[[#This Row],[Zuccheri]]*4</f>
        <v>44.8</v>
      </c>
      <c r="N279">
        <v>11.2</v>
      </c>
      <c r="Q279">
        <f>Foglio4[[#This Row],[Kcal prote]]+Foglio4[[#This Row],[kcal Lipidi]]+Foglio4[[#This Row],[kcal Carbo]]+Foglio4[[#This Row],[Kcal amido]]+Foglio4[[#This Row],[kcal zuccheri]]</f>
        <v>347.09999999999997</v>
      </c>
    </row>
    <row r="280" spans="1:17" x14ac:dyDescent="0.25">
      <c r="A280" t="s">
        <v>321</v>
      </c>
      <c r="B280">
        <v>1393</v>
      </c>
      <c r="C280">
        <v>10.6</v>
      </c>
      <c r="D280">
        <f>Foglio4[[#This Row],[Proteine]]*4</f>
        <v>42.4</v>
      </c>
      <c r="E280">
        <v>1</v>
      </c>
      <c r="F280">
        <f>Foglio4[[#This Row],[Lipidi]]*9</f>
        <v>9</v>
      </c>
      <c r="H280">
        <v>68.400000000000006</v>
      </c>
      <c r="I280">
        <f>Foglio4[[#This Row],[Carbo]]*4</f>
        <v>273.60000000000002</v>
      </c>
      <c r="J280">
        <v>61.5</v>
      </c>
      <c r="K280">
        <f>Foglio4[[#This Row],[Amido]]*4</f>
        <v>246</v>
      </c>
      <c r="L280">
        <v>0.8</v>
      </c>
      <c r="M280">
        <f>Foglio4[[#This Row],[Zuccheri]]*4</f>
        <v>3.2</v>
      </c>
      <c r="N280">
        <v>8.5</v>
      </c>
      <c r="Q280">
        <f>Foglio4[[#This Row],[Kcal prote]]+Foglio4[[#This Row],[kcal Lipidi]]+Foglio4[[#This Row],[kcal Carbo]]+Foglio4[[#This Row],[Kcal amido]]+Foglio4[[#This Row],[kcal zuccheri]]</f>
        <v>574.20000000000005</v>
      </c>
    </row>
    <row r="281" spans="1:17" x14ac:dyDescent="0.25">
      <c r="A281" t="s">
        <v>322</v>
      </c>
      <c r="B281">
        <v>744</v>
      </c>
      <c r="C281">
        <v>6.2</v>
      </c>
      <c r="D281">
        <f>Foglio4[[#This Row],[Proteine]]*4</f>
        <v>24.8</v>
      </c>
      <c r="E281">
        <v>2.4</v>
      </c>
      <c r="F281">
        <f>Foglio4[[#This Row],[Lipidi]]*9</f>
        <v>21.599999999999998</v>
      </c>
      <c r="H281">
        <v>37.299999999999997</v>
      </c>
      <c r="I281">
        <f>Foglio4[[#This Row],[Carbo]]*4</f>
        <v>149.19999999999999</v>
      </c>
      <c r="J281">
        <v>33.1</v>
      </c>
      <c r="K281">
        <f>Foglio4[[#This Row],[Amido]]*4</f>
        <v>132.4</v>
      </c>
      <c r="L281">
        <v>0.9</v>
      </c>
      <c r="M281">
        <f>Foglio4[[#This Row],[Zuccheri]]*4</f>
        <v>3.6</v>
      </c>
      <c r="N281">
        <v>2.1</v>
      </c>
      <c r="Q281">
        <f>Foglio4[[#This Row],[Kcal prote]]+Foglio4[[#This Row],[kcal Lipidi]]+Foglio4[[#This Row],[kcal Carbo]]+Foglio4[[#This Row],[Kcal amido]]+Foglio4[[#This Row],[kcal zuccheri]]</f>
        <v>331.6</v>
      </c>
    </row>
    <row r="282" spans="1:17" x14ac:dyDescent="0.25">
      <c r="A282" t="s">
        <v>323</v>
      </c>
      <c r="B282">
        <v>1476</v>
      </c>
      <c r="C282">
        <v>14.6</v>
      </c>
      <c r="D282">
        <f>Foglio4[[#This Row],[Proteine]]*4</f>
        <v>58.4</v>
      </c>
      <c r="E282">
        <v>0.4</v>
      </c>
      <c r="F282">
        <f>Foglio4[[#This Row],[Lipidi]]*9</f>
        <v>3.6</v>
      </c>
      <c r="H282">
        <v>69.3</v>
      </c>
      <c r="I282">
        <f>Foglio4[[#This Row],[Carbo]]*4</f>
        <v>277.2</v>
      </c>
      <c r="J282">
        <v>60.9</v>
      </c>
      <c r="K282">
        <f>Foglio4[[#This Row],[Amido]]*4</f>
        <v>243.6</v>
      </c>
      <c r="L282">
        <v>2.4</v>
      </c>
      <c r="M282">
        <f>Foglio4[[#This Row],[Zuccheri]]*4</f>
        <v>9.6</v>
      </c>
      <c r="N282">
        <v>6.5</v>
      </c>
      <c r="Q282">
        <f>Foglio4[[#This Row],[Kcal prote]]+Foglio4[[#This Row],[kcal Lipidi]]+Foglio4[[#This Row],[kcal Carbo]]+Foglio4[[#This Row],[Kcal amido]]+Foglio4[[#This Row],[kcal zuccheri]]</f>
        <v>592.4</v>
      </c>
    </row>
    <row r="283" spans="1:17" x14ac:dyDescent="0.25">
      <c r="A283" t="s">
        <v>324</v>
      </c>
      <c r="B283">
        <v>215</v>
      </c>
      <c r="C283">
        <v>5.2</v>
      </c>
      <c r="D283">
        <f>Foglio4[[#This Row],[Proteine]]*4</f>
        <v>20.8</v>
      </c>
      <c r="E283">
        <v>0.5</v>
      </c>
      <c r="F283">
        <f>Foglio4[[#This Row],[Lipidi]]*9</f>
        <v>4.5</v>
      </c>
      <c r="H283">
        <v>4.5</v>
      </c>
      <c r="I283">
        <f>Foglio4[[#This Row],[Carbo]]*4</f>
        <v>18</v>
      </c>
      <c r="J283">
        <v>2.1</v>
      </c>
      <c r="K283">
        <f>Foglio4[[#This Row],[Amido]]*4</f>
        <v>8.4</v>
      </c>
      <c r="L283">
        <v>2.2000000000000002</v>
      </c>
      <c r="M283">
        <f>Foglio4[[#This Row],[Zuccheri]]*4</f>
        <v>8.8000000000000007</v>
      </c>
      <c r="N283">
        <v>5</v>
      </c>
      <c r="Q283">
        <f>Foglio4[[#This Row],[Kcal prote]]+Foglio4[[#This Row],[kcal Lipidi]]+Foglio4[[#This Row],[kcal Carbo]]+Foglio4[[#This Row],[Kcal amido]]+Foglio4[[#This Row],[kcal zuccheri]]</f>
        <v>60.5</v>
      </c>
    </row>
    <row r="284" spans="1:17" x14ac:dyDescent="0.25">
      <c r="A284" t="s">
        <v>325</v>
      </c>
      <c r="B284">
        <v>253</v>
      </c>
      <c r="C284">
        <v>6.1</v>
      </c>
      <c r="D284">
        <f>Foglio4[[#This Row],[Proteine]]*4</f>
        <v>24.4</v>
      </c>
      <c r="E284">
        <v>2.1</v>
      </c>
      <c r="F284">
        <f>Foglio4[[#This Row],[Lipidi]]*9</f>
        <v>18.900000000000002</v>
      </c>
      <c r="H284">
        <v>5.3</v>
      </c>
      <c r="I284">
        <f>Foglio4[[#This Row],[Carbo]]*4</f>
        <v>21.2</v>
      </c>
      <c r="J284">
        <v>2.5</v>
      </c>
      <c r="K284">
        <f>Foglio4[[#This Row],[Amido]]*4</f>
        <v>10</v>
      </c>
      <c r="L284">
        <v>2.6</v>
      </c>
      <c r="M284">
        <f>Foglio4[[#This Row],[Zuccheri]]*4</f>
        <v>10.4</v>
      </c>
      <c r="N284">
        <v>5.9</v>
      </c>
      <c r="Q284">
        <f>Foglio4[[#This Row],[Kcal prote]]+Foglio4[[#This Row],[kcal Lipidi]]+Foglio4[[#This Row],[kcal Carbo]]+Foglio4[[#This Row],[Kcal amido]]+Foglio4[[#This Row],[kcal zuccheri]]</f>
        <v>84.9</v>
      </c>
    </row>
    <row r="285" spans="1:17" x14ac:dyDescent="0.25">
      <c r="A285" t="s">
        <v>326</v>
      </c>
      <c r="B285">
        <v>1387</v>
      </c>
      <c r="C285">
        <v>21.3</v>
      </c>
      <c r="D285">
        <f>Foglio4[[#This Row],[Proteine]]*4</f>
        <v>85.2</v>
      </c>
      <c r="E285">
        <v>1.3</v>
      </c>
      <c r="F285">
        <f>Foglio4[[#This Row],[Lipidi]]*9</f>
        <v>11.700000000000001</v>
      </c>
      <c r="H285">
        <v>52.8</v>
      </c>
      <c r="I285">
        <f>Foglio4[[#This Row],[Carbo]]*4</f>
        <v>211.2</v>
      </c>
      <c r="J285">
        <v>43.9</v>
      </c>
      <c r="K285">
        <f>Foglio4[[#This Row],[Amido]]*4</f>
        <v>175.6</v>
      </c>
      <c r="L285">
        <v>4.5</v>
      </c>
      <c r="M285">
        <f>Foglio4[[#This Row],[Zuccheri]]*4</f>
        <v>18</v>
      </c>
      <c r="N285">
        <v>14.7</v>
      </c>
      <c r="Q285">
        <f>Foglio4[[#This Row],[Kcal prote]]+Foglio4[[#This Row],[kcal Lipidi]]+Foglio4[[#This Row],[kcal Carbo]]+Foglio4[[#This Row],[Kcal amido]]+Foglio4[[#This Row],[kcal zuccheri]]</f>
        <v>501.70000000000005</v>
      </c>
    </row>
    <row r="286" spans="1:17" x14ac:dyDescent="0.25">
      <c r="A286" t="s">
        <v>327</v>
      </c>
      <c r="B286">
        <v>610</v>
      </c>
      <c r="C286">
        <v>11</v>
      </c>
      <c r="D286">
        <f>Foglio4[[#This Row],[Proteine]]*4</f>
        <v>44</v>
      </c>
      <c r="E286">
        <v>3</v>
      </c>
      <c r="F286">
        <f>Foglio4[[#This Row],[Lipidi]]*9</f>
        <v>27</v>
      </c>
      <c r="H286">
        <v>22.4</v>
      </c>
      <c r="I286">
        <f>Foglio4[[#This Row],[Carbo]]*4</f>
        <v>89.6</v>
      </c>
      <c r="J286">
        <v>18.399999999999999</v>
      </c>
      <c r="K286">
        <f>Foglio4[[#This Row],[Amido]]*4</f>
        <v>73.599999999999994</v>
      </c>
      <c r="L286">
        <v>2.1</v>
      </c>
      <c r="M286">
        <f>Foglio4[[#This Row],[Zuccheri]]*4</f>
        <v>8.4</v>
      </c>
      <c r="N286">
        <v>3</v>
      </c>
      <c r="Q286">
        <f>Foglio4[[#This Row],[Kcal prote]]+Foglio4[[#This Row],[kcal Lipidi]]+Foglio4[[#This Row],[kcal Carbo]]+Foglio4[[#This Row],[Kcal amido]]+Foglio4[[#This Row],[kcal zuccheri]]</f>
        <v>242.6</v>
      </c>
    </row>
    <row r="287" spans="1:17" x14ac:dyDescent="0.25">
      <c r="A287" t="s">
        <v>328</v>
      </c>
      <c r="B287">
        <v>1434</v>
      </c>
      <c r="C287">
        <v>25.2</v>
      </c>
      <c r="D287">
        <f>Foglio4[[#This Row],[Proteine]]*4</f>
        <v>100.8</v>
      </c>
      <c r="E287">
        <v>4.4000000000000004</v>
      </c>
      <c r="F287">
        <f>Foglio4[[#This Row],[Lipidi]]*9</f>
        <v>39.6</v>
      </c>
      <c r="H287">
        <v>53.6</v>
      </c>
      <c r="I287">
        <f>Foglio4[[#This Row],[Carbo]]*4</f>
        <v>214.4</v>
      </c>
      <c r="J287">
        <v>44.3</v>
      </c>
      <c r="K287">
        <f>Foglio4[[#This Row],[Amido]]*4</f>
        <v>177.2</v>
      </c>
      <c r="L287">
        <v>4.9000000000000004</v>
      </c>
      <c r="M287">
        <f>Foglio4[[#This Row],[Zuccheri]]*4</f>
        <v>19.600000000000001</v>
      </c>
      <c r="N287">
        <v>7</v>
      </c>
      <c r="Q287">
        <f>Foglio4[[#This Row],[Kcal prote]]+Foglio4[[#This Row],[kcal Lipidi]]+Foglio4[[#This Row],[kcal Carbo]]+Foglio4[[#This Row],[Kcal amido]]+Foglio4[[#This Row],[kcal zuccheri]]</f>
        <v>551.6</v>
      </c>
    </row>
    <row r="288" spans="1:17" x14ac:dyDescent="0.25">
      <c r="A288" t="s">
        <v>329</v>
      </c>
      <c r="B288">
        <v>1447</v>
      </c>
      <c r="C288">
        <v>1.4</v>
      </c>
      <c r="D288">
        <f>Foglio4[[#This Row],[Proteine]]*4</f>
        <v>5.6</v>
      </c>
      <c r="F288">
        <f>Foglio4[[#This Row],[Lipidi]]*9</f>
        <v>0</v>
      </c>
      <c r="H288">
        <v>90.7</v>
      </c>
      <c r="I288">
        <f>Foglio4[[#This Row],[Carbo]]*4</f>
        <v>362.8</v>
      </c>
      <c r="J288">
        <v>74.2</v>
      </c>
      <c r="K288">
        <f>Foglio4[[#This Row],[Amido]]*4</f>
        <v>296.8</v>
      </c>
      <c r="L288">
        <v>9.1</v>
      </c>
      <c r="M288">
        <f>Foglio4[[#This Row],[Zuccheri]]*4</f>
        <v>36.4</v>
      </c>
      <c r="Q288">
        <f>Foglio4[[#This Row],[Kcal prote]]+Foglio4[[#This Row],[kcal Lipidi]]+Foglio4[[#This Row],[kcal Carbo]]+Foglio4[[#This Row],[Kcal amido]]+Foglio4[[#This Row],[kcal zuccheri]]</f>
        <v>701.6</v>
      </c>
    </row>
    <row r="289" spans="1:17" x14ac:dyDescent="0.25">
      <c r="A289" t="s">
        <v>330</v>
      </c>
      <c r="B289">
        <v>593</v>
      </c>
      <c r="C289">
        <v>20</v>
      </c>
      <c r="D289">
        <f>Foglio4[[#This Row],[Proteine]]*4</f>
        <v>80</v>
      </c>
      <c r="E289">
        <v>5.9</v>
      </c>
      <c r="F289">
        <f>Foglio4[[#This Row],[Lipidi]]*9</f>
        <v>53.1</v>
      </c>
      <c r="G289">
        <v>191</v>
      </c>
      <c r="H289">
        <v>5.9</v>
      </c>
      <c r="I289">
        <f>Foglio4[[#This Row],[Carbo]]*4</f>
        <v>23.6</v>
      </c>
      <c r="K289">
        <f>Foglio4[[#This Row],[Amido]]*4</f>
        <v>0</v>
      </c>
      <c r="L289">
        <v>5.9</v>
      </c>
      <c r="M289">
        <f>Foglio4[[#This Row],[Zuccheri]]*4</f>
        <v>23.6</v>
      </c>
      <c r="Q289">
        <f>Foglio4[[#This Row],[Kcal prote]]+Foglio4[[#This Row],[kcal Lipidi]]+Foglio4[[#This Row],[kcal Carbo]]+Foglio4[[#This Row],[Kcal amido]]+Foglio4[[#This Row],[kcal zuccheri]]</f>
        <v>180.29999999999998</v>
      </c>
    </row>
    <row r="290" spans="1:17" x14ac:dyDescent="0.25">
      <c r="A290" t="s">
        <v>331</v>
      </c>
      <c r="B290">
        <v>793</v>
      </c>
      <c r="C290">
        <v>26.7</v>
      </c>
      <c r="D290">
        <f>Foglio4[[#This Row],[Proteine]]*4</f>
        <v>106.8</v>
      </c>
      <c r="E290">
        <v>4</v>
      </c>
      <c r="F290">
        <f>Foglio4[[#This Row],[Lipidi]]*9</f>
        <v>36</v>
      </c>
      <c r="G290">
        <v>255</v>
      </c>
      <c r="H290">
        <v>7.9</v>
      </c>
      <c r="I290">
        <f>Foglio4[[#This Row],[Carbo]]*4</f>
        <v>31.6</v>
      </c>
      <c r="K290">
        <f>Foglio4[[#This Row],[Amido]]*4</f>
        <v>0</v>
      </c>
      <c r="L290">
        <v>7.9</v>
      </c>
      <c r="M290">
        <f>Foglio4[[#This Row],[Zuccheri]]*4</f>
        <v>31.6</v>
      </c>
      <c r="Q290">
        <f>Foglio4[[#This Row],[Kcal prote]]+Foglio4[[#This Row],[kcal Lipidi]]+Foglio4[[#This Row],[kcal Carbo]]+Foglio4[[#This Row],[Kcal amido]]+Foglio4[[#This Row],[kcal zuccheri]]</f>
        <v>206</v>
      </c>
    </row>
    <row r="291" spans="1:17" x14ac:dyDescent="0.25">
      <c r="A291" t="s">
        <v>332</v>
      </c>
      <c r="B291">
        <v>609</v>
      </c>
      <c r="C291">
        <v>22.4</v>
      </c>
      <c r="D291">
        <f>Foglio4[[#This Row],[Proteine]]*4</f>
        <v>89.6</v>
      </c>
      <c r="E291">
        <v>5.5</v>
      </c>
      <c r="F291">
        <f>Foglio4[[#This Row],[Lipidi]]*9</f>
        <v>49.5</v>
      </c>
      <c r="H291">
        <v>5.3</v>
      </c>
      <c r="I291">
        <f>Foglio4[[#This Row],[Carbo]]*4</f>
        <v>21.2</v>
      </c>
      <c r="K291">
        <f>Foglio4[[#This Row],[Amido]]*4</f>
        <v>0</v>
      </c>
      <c r="L291">
        <v>5.3</v>
      </c>
      <c r="M291">
        <f>Foglio4[[#This Row],[Zuccheri]]*4</f>
        <v>21.2</v>
      </c>
      <c r="Q291">
        <f>Foglio4[[#This Row],[Kcal prote]]+Foglio4[[#This Row],[kcal Lipidi]]+Foglio4[[#This Row],[kcal Carbo]]+Foglio4[[#This Row],[Kcal amido]]+Foglio4[[#This Row],[kcal zuccheri]]</f>
        <v>181.49999999999997</v>
      </c>
    </row>
    <row r="292" spans="1:17" x14ac:dyDescent="0.25">
      <c r="A292" t="s">
        <v>333</v>
      </c>
      <c r="B292">
        <v>565</v>
      </c>
      <c r="C292">
        <v>19.5</v>
      </c>
      <c r="D292">
        <f>Foglio4[[#This Row],[Proteine]]*4</f>
        <v>78</v>
      </c>
      <c r="E292">
        <v>6.3</v>
      </c>
      <c r="F292">
        <f>Foglio4[[#This Row],[Lipidi]]*9</f>
        <v>56.699999999999996</v>
      </c>
      <c r="H292">
        <v>2</v>
      </c>
      <c r="I292">
        <f>Foglio4[[#This Row],[Carbo]]*4</f>
        <v>8</v>
      </c>
      <c r="K292">
        <f>Foglio4[[#This Row],[Amido]]*4</f>
        <v>0</v>
      </c>
      <c r="L292">
        <v>2</v>
      </c>
      <c r="M292">
        <f>Foglio4[[#This Row],[Zuccheri]]*4</f>
        <v>8</v>
      </c>
      <c r="Q292">
        <f>Foglio4[[#This Row],[Kcal prote]]+Foglio4[[#This Row],[kcal Lipidi]]+Foglio4[[#This Row],[kcal Carbo]]+Foglio4[[#This Row],[Kcal amido]]+Foglio4[[#This Row],[kcal zuccheri]]</f>
        <v>150.69999999999999</v>
      </c>
    </row>
    <row r="293" spans="1:17" x14ac:dyDescent="0.25">
      <c r="A293" t="s">
        <v>334</v>
      </c>
      <c r="B293">
        <v>642</v>
      </c>
      <c r="C293">
        <v>22.8</v>
      </c>
      <c r="D293">
        <f>Foglio4[[#This Row],[Proteine]]*4</f>
        <v>91.2</v>
      </c>
      <c r="E293">
        <v>7.4</v>
      </c>
      <c r="F293">
        <f>Foglio4[[#This Row],[Lipidi]]*9</f>
        <v>66.600000000000009</v>
      </c>
      <c r="G293">
        <v>555</v>
      </c>
      <c r="H293">
        <v>1.5</v>
      </c>
      <c r="I293">
        <f>Foglio4[[#This Row],[Carbo]]*4</f>
        <v>6</v>
      </c>
      <c r="K293">
        <f>Foglio4[[#This Row],[Amido]]*4</f>
        <v>0</v>
      </c>
      <c r="L293">
        <v>1.5</v>
      </c>
      <c r="M293">
        <f>Foglio4[[#This Row],[Zuccheri]]*4</f>
        <v>6</v>
      </c>
      <c r="Q293">
        <f>Foglio4[[#This Row],[Kcal prote]]+Foglio4[[#This Row],[kcal Lipidi]]+Foglio4[[#This Row],[kcal Carbo]]+Foglio4[[#This Row],[Kcal amido]]+Foglio4[[#This Row],[kcal zuccheri]]</f>
        <v>169.8</v>
      </c>
    </row>
    <row r="294" spans="1:17" x14ac:dyDescent="0.25">
      <c r="A294" t="s">
        <v>335</v>
      </c>
      <c r="B294">
        <v>802</v>
      </c>
      <c r="C294">
        <v>29.4</v>
      </c>
      <c r="D294">
        <f>Foglio4[[#This Row],[Proteine]]*4</f>
        <v>117.6</v>
      </c>
      <c r="E294">
        <v>4.8</v>
      </c>
      <c r="F294">
        <f>Foglio4[[#This Row],[Lipidi]]*9</f>
        <v>43.199999999999996</v>
      </c>
      <c r="G294">
        <v>746</v>
      </c>
      <c r="H294">
        <v>2</v>
      </c>
      <c r="I294">
        <f>Foglio4[[#This Row],[Carbo]]*4</f>
        <v>8</v>
      </c>
      <c r="K294">
        <f>Foglio4[[#This Row],[Amido]]*4</f>
        <v>0</v>
      </c>
      <c r="L294">
        <v>2</v>
      </c>
      <c r="M294">
        <f>Foglio4[[#This Row],[Zuccheri]]*4</f>
        <v>8</v>
      </c>
      <c r="Q294">
        <f>Foglio4[[#This Row],[Kcal prote]]+Foglio4[[#This Row],[kcal Lipidi]]+Foglio4[[#This Row],[kcal Carbo]]+Foglio4[[#This Row],[Kcal amido]]+Foglio4[[#This Row],[kcal zuccheri]]</f>
        <v>176.79999999999998</v>
      </c>
    </row>
    <row r="295" spans="1:17" x14ac:dyDescent="0.25">
      <c r="A295" t="s">
        <v>336</v>
      </c>
      <c r="B295">
        <v>586</v>
      </c>
      <c r="C295">
        <v>22.8</v>
      </c>
      <c r="D295">
        <f>Foglio4[[#This Row],[Proteine]]*4</f>
        <v>91.2</v>
      </c>
      <c r="E295">
        <v>6.4</v>
      </c>
      <c r="F295">
        <f>Foglio4[[#This Row],[Lipidi]]*9</f>
        <v>57.6</v>
      </c>
      <c r="G295">
        <v>260</v>
      </c>
      <c r="H295">
        <v>1.5</v>
      </c>
      <c r="I295">
        <f>Foglio4[[#This Row],[Carbo]]*4</f>
        <v>6</v>
      </c>
      <c r="K295">
        <f>Foglio4[[#This Row],[Amido]]*4</f>
        <v>0</v>
      </c>
      <c r="L295">
        <v>1.5</v>
      </c>
      <c r="M295">
        <f>Foglio4[[#This Row],[Zuccheri]]*4</f>
        <v>6</v>
      </c>
      <c r="Q295">
        <f>Foglio4[[#This Row],[Kcal prote]]+Foglio4[[#This Row],[kcal Lipidi]]+Foglio4[[#This Row],[kcal Carbo]]+Foglio4[[#This Row],[Kcal amido]]+Foglio4[[#This Row],[kcal zuccheri]]</f>
        <v>160.80000000000001</v>
      </c>
    </row>
    <row r="296" spans="1:17" x14ac:dyDescent="0.25">
      <c r="A296" t="s">
        <v>337</v>
      </c>
      <c r="B296">
        <v>764</v>
      </c>
      <c r="C296">
        <v>29.4</v>
      </c>
      <c r="D296">
        <f>Foglio4[[#This Row],[Proteine]]*4</f>
        <v>117.6</v>
      </c>
      <c r="E296">
        <v>6</v>
      </c>
      <c r="F296">
        <f>Foglio4[[#This Row],[Lipidi]]*9</f>
        <v>54</v>
      </c>
      <c r="G296">
        <v>290</v>
      </c>
      <c r="H296">
        <v>2</v>
      </c>
      <c r="I296">
        <f>Foglio4[[#This Row],[Carbo]]*4</f>
        <v>8</v>
      </c>
      <c r="K296">
        <f>Foglio4[[#This Row],[Amido]]*4</f>
        <v>0</v>
      </c>
      <c r="L296">
        <v>2</v>
      </c>
      <c r="M296">
        <f>Foglio4[[#This Row],[Zuccheri]]*4</f>
        <v>8</v>
      </c>
      <c r="Q296">
        <f>Foglio4[[#This Row],[Kcal prote]]+Foglio4[[#This Row],[kcal Lipidi]]+Foglio4[[#This Row],[kcal Carbo]]+Foglio4[[#This Row],[Kcal amido]]+Foglio4[[#This Row],[kcal zuccheri]]</f>
        <v>187.6</v>
      </c>
    </row>
    <row r="297" spans="1:17" x14ac:dyDescent="0.25">
      <c r="A297" t="s">
        <v>338</v>
      </c>
      <c r="B297">
        <v>532</v>
      </c>
      <c r="C297">
        <v>17.8</v>
      </c>
      <c r="D297">
        <f>Foglio4[[#This Row],[Proteine]]*4</f>
        <v>71.2</v>
      </c>
      <c r="E297">
        <v>9.1999999999999993</v>
      </c>
      <c r="F297">
        <f>Foglio4[[#This Row],[Lipidi]]*9</f>
        <v>82.8</v>
      </c>
      <c r="G297">
        <v>435</v>
      </c>
      <c r="H297">
        <v>0.5</v>
      </c>
      <c r="I297">
        <f>Foglio4[[#This Row],[Carbo]]*4</f>
        <v>2</v>
      </c>
      <c r="K297">
        <f>Foglio4[[#This Row],[Amido]]*4</f>
        <v>0</v>
      </c>
      <c r="L297">
        <v>0.5</v>
      </c>
      <c r="M297">
        <f>Foglio4[[#This Row],[Zuccheri]]*4</f>
        <v>2</v>
      </c>
      <c r="Q297">
        <f>Foglio4[[#This Row],[Kcal prote]]+Foglio4[[#This Row],[kcal Lipidi]]+Foglio4[[#This Row],[kcal Carbo]]+Foglio4[[#This Row],[Kcal amido]]+Foglio4[[#This Row],[kcal zuccheri]]</f>
        <v>158</v>
      </c>
    </row>
    <row r="298" spans="1:17" x14ac:dyDescent="0.25">
      <c r="A298" t="s">
        <v>339</v>
      </c>
      <c r="B298">
        <v>818</v>
      </c>
      <c r="C298">
        <v>27.4</v>
      </c>
      <c r="D298">
        <f>Foglio4[[#This Row],[Proteine]]*4</f>
        <v>109.6</v>
      </c>
      <c r="E298">
        <v>0.8</v>
      </c>
      <c r="F298">
        <f>Foglio4[[#This Row],[Lipidi]]*9</f>
        <v>7.2</v>
      </c>
      <c r="G298">
        <v>599</v>
      </c>
      <c r="H298">
        <v>0.8</v>
      </c>
      <c r="I298">
        <f>Foglio4[[#This Row],[Carbo]]*4</f>
        <v>3.2</v>
      </c>
      <c r="K298">
        <f>Foglio4[[#This Row],[Amido]]*4</f>
        <v>0</v>
      </c>
      <c r="L298">
        <v>0.8</v>
      </c>
      <c r="M298">
        <f>Foglio4[[#This Row],[Zuccheri]]*4</f>
        <v>3.2</v>
      </c>
      <c r="Q298">
        <f>Foglio4[[#This Row],[Kcal prote]]+Foglio4[[#This Row],[kcal Lipidi]]+Foglio4[[#This Row],[kcal Carbo]]+Foglio4[[#This Row],[Kcal amido]]+Foglio4[[#This Row],[kcal zuccheri]]</f>
        <v>123.2</v>
      </c>
    </row>
    <row r="299" spans="1:17" x14ac:dyDescent="0.25">
      <c r="A299" t="s">
        <v>340</v>
      </c>
      <c r="B299">
        <v>247</v>
      </c>
      <c r="C299">
        <v>0.7</v>
      </c>
      <c r="D299">
        <f>Foglio4[[#This Row],[Proteine]]*4</f>
        <v>2.8</v>
      </c>
      <c r="E299">
        <v>20.2</v>
      </c>
      <c r="F299">
        <f>Foglio4[[#This Row],[Lipidi]]*9</f>
        <v>181.79999999999998</v>
      </c>
      <c r="H299">
        <v>9.6</v>
      </c>
      <c r="I299">
        <f>Foglio4[[#This Row],[Carbo]]*4</f>
        <v>38.4</v>
      </c>
      <c r="K299">
        <f>Foglio4[[#This Row],[Amido]]*4</f>
        <v>0</v>
      </c>
      <c r="L299">
        <v>9.6</v>
      </c>
      <c r="M299">
        <f>Foglio4[[#This Row],[Zuccheri]]*4</f>
        <v>38.4</v>
      </c>
      <c r="N299">
        <v>6.5</v>
      </c>
      <c r="Q299">
        <f>Foglio4[[#This Row],[Kcal prote]]+Foglio4[[#This Row],[kcal Lipidi]]+Foglio4[[#This Row],[kcal Carbo]]+Foglio4[[#This Row],[Kcal amido]]+Foglio4[[#This Row],[kcal zuccheri]]</f>
        <v>261.39999999999998</v>
      </c>
    </row>
    <row r="300" spans="1:17" x14ac:dyDescent="0.25">
      <c r="A300" t="s">
        <v>341</v>
      </c>
      <c r="B300">
        <v>1045</v>
      </c>
      <c r="C300">
        <v>15.6</v>
      </c>
      <c r="D300">
        <f>Foglio4[[#This Row],[Proteine]]*4</f>
        <v>62.4</v>
      </c>
      <c r="E300">
        <v>6</v>
      </c>
      <c r="F300">
        <f>Foglio4[[#This Row],[Lipidi]]*9</f>
        <v>54</v>
      </c>
      <c r="G300">
        <v>68</v>
      </c>
      <c r="H300">
        <v>1.5</v>
      </c>
      <c r="I300">
        <f>Foglio4[[#This Row],[Carbo]]*4</f>
        <v>6</v>
      </c>
      <c r="K300">
        <f>Foglio4[[#This Row],[Amido]]*4</f>
        <v>0</v>
      </c>
      <c r="L300">
        <v>1.5</v>
      </c>
      <c r="M300">
        <f>Foglio4[[#This Row],[Zuccheri]]*4</f>
        <v>6</v>
      </c>
      <c r="Q300">
        <f>Foglio4[[#This Row],[Kcal prote]]+Foglio4[[#This Row],[kcal Lipidi]]+Foglio4[[#This Row],[kcal Carbo]]+Foglio4[[#This Row],[Kcal amido]]+Foglio4[[#This Row],[kcal zuccheri]]</f>
        <v>128.4</v>
      </c>
    </row>
    <row r="301" spans="1:17" x14ac:dyDescent="0.25">
      <c r="A301" t="s">
        <v>342</v>
      </c>
      <c r="B301">
        <v>1621</v>
      </c>
      <c r="C301">
        <v>11.3</v>
      </c>
      <c r="D301">
        <f>Foglio4[[#This Row],[Proteine]]*4</f>
        <v>45.2</v>
      </c>
      <c r="E301">
        <v>10</v>
      </c>
      <c r="F301">
        <f>Foglio4[[#This Row],[Lipidi]]*9</f>
        <v>90</v>
      </c>
      <c r="H301">
        <v>75</v>
      </c>
      <c r="I301">
        <f>Foglio4[[#This Row],[Carbo]]*4</f>
        <v>300</v>
      </c>
      <c r="J301">
        <v>66.2</v>
      </c>
      <c r="K301">
        <f>Foglio4[[#This Row],[Amido]]*4</f>
        <v>264.8</v>
      </c>
      <c r="L301">
        <v>2.2000000000000002</v>
      </c>
      <c r="M301">
        <f>Foglio4[[#This Row],[Zuccheri]]*4</f>
        <v>8.8000000000000007</v>
      </c>
      <c r="N301">
        <v>3.5</v>
      </c>
      <c r="Q301">
        <f>Foglio4[[#This Row],[Kcal prote]]+Foglio4[[#This Row],[kcal Lipidi]]+Foglio4[[#This Row],[kcal Carbo]]+Foglio4[[#This Row],[Kcal amido]]+Foglio4[[#This Row],[kcal zuccheri]]</f>
        <v>708.8</v>
      </c>
    </row>
    <row r="302" spans="1:17" x14ac:dyDescent="0.25">
      <c r="A302" t="s">
        <v>343</v>
      </c>
      <c r="B302">
        <v>1648</v>
      </c>
      <c r="C302">
        <v>14.2</v>
      </c>
      <c r="D302">
        <f>Foglio4[[#This Row],[Proteine]]*4</f>
        <v>56.8</v>
      </c>
      <c r="E302">
        <v>0.1</v>
      </c>
      <c r="F302">
        <f>Foglio4[[#This Row],[Lipidi]]*9</f>
        <v>0.9</v>
      </c>
      <c r="H302">
        <v>63</v>
      </c>
      <c r="I302">
        <f>Foglio4[[#This Row],[Carbo]]*4</f>
        <v>252</v>
      </c>
      <c r="J302">
        <v>56.3</v>
      </c>
      <c r="K302">
        <f>Foglio4[[#This Row],[Amido]]*4</f>
        <v>225.2</v>
      </c>
      <c r="L302">
        <v>1.1000000000000001</v>
      </c>
      <c r="M302">
        <f>Foglio4[[#This Row],[Zuccheri]]*4</f>
        <v>4.4000000000000004</v>
      </c>
      <c r="N302">
        <v>5.4</v>
      </c>
      <c r="Q302">
        <f>Foglio4[[#This Row],[Kcal prote]]+Foglio4[[#This Row],[kcal Lipidi]]+Foglio4[[#This Row],[kcal Carbo]]+Foglio4[[#This Row],[Kcal amido]]+Foglio4[[#This Row],[kcal zuccheri]]</f>
        <v>539.29999999999995</v>
      </c>
    </row>
    <row r="303" spans="1:17" x14ac:dyDescent="0.25">
      <c r="A303" t="s">
        <v>344</v>
      </c>
      <c r="B303">
        <v>263</v>
      </c>
      <c r="C303">
        <v>0.8</v>
      </c>
      <c r="D303">
        <f>Foglio4[[#This Row],[Proteine]]*4</f>
        <v>3.2</v>
      </c>
      <c r="E303">
        <v>0.2</v>
      </c>
      <c r="F303">
        <f>Foglio4[[#This Row],[Lipidi]]*9</f>
        <v>1.8</v>
      </c>
      <c r="H303">
        <v>13</v>
      </c>
      <c r="I303">
        <f>Foglio4[[#This Row],[Carbo]]*4</f>
        <v>52</v>
      </c>
      <c r="K303">
        <f>Foglio4[[#This Row],[Amido]]*4</f>
        <v>0</v>
      </c>
      <c r="L303">
        <v>13</v>
      </c>
      <c r="M303">
        <f>Foglio4[[#This Row],[Zuccheri]]*4</f>
        <v>52</v>
      </c>
      <c r="N303">
        <v>5</v>
      </c>
      <c r="Q303">
        <f>Foglio4[[#This Row],[Kcal prote]]+Foglio4[[#This Row],[kcal Lipidi]]+Foglio4[[#This Row],[kcal Carbo]]+Foglio4[[#This Row],[Kcal amido]]+Foglio4[[#This Row],[kcal zuccheri]]</f>
        <v>109</v>
      </c>
    </row>
    <row r="304" spans="1:17" x14ac:dyDescent="0.25">
      <c r="A304" t="s">
        <v>345</v>
      </c>
      <c r="B304">
        <v>1232</v>
      </c>
      <c r="C304">
        <v>3.5</v>
      </c>
      <c r="D304">
        <f>Foglio4[[#This Row],[Proteine]]*4</f>
        <v>14</v>
      </c>
      <c r="E304">
        <v>0.2</v>
      </c>
      <c r="F304">
        <f>Foglio4[[#This Row],[Lipidi]]*9</f>
        <v>1.8</v>
      </c>
      <c r="H304">
        <v>73.7</v>
      </c>
      <c r="I304">
        <f>Foglio4[[#This Row],[Carbo]]*4</f>
        <v>294.8</v>
      </c>
      <c r="K304">
        <f>Foglio4[[#This Row],[Amido]]*4</f>
        <v>0</v>
      </c>
      <c r="L304">
        <v>73.7</v>
      </c>
      <c r="M304">
        <f>Foglio4[[#This Row],[Zuccheri]]*4</f>
        <v>294.8</v>
      </c>
      <c r="N304">
        <v>1.1000000000000001</v>
      </c>
      <c r="Q304">
        <f>Foglio4[[#This Row],[Kcal prote]]+Foglio4[[#This Row],[kcal Lipidi]]+Foglio4[[#This Row],[kcal Carbo]]+Foglio4[[#This Row],[Kcal amido]]+Foglio4[[#This Row],[kcal zuccheri]]</f>
        <v>605.40000000000009</v>
      </c>
    </row>
    <row r="305" spans="1:17" x14ac:dyDescent="0.25">
      <c r="A305" t="s">
        <v>346</v>
      </c>
      <c r="B305">
        <v>262</v>
      </c>
      <c r="C305">
        <v>0.9</v>
      </c>
      <c r="D305">
        <f>Foglio4[[#This Row],[Proteine]]*4</f>
        <v>3.6</v>
      </c>
      <c r="E305">
        <v>4.2</v>
      </c>
      <c r="F305">
        <f>Foglio4[[#This Row],[Lipidi]]*9</f>
        <v>37.800000000000004</v>
      </c>
      <c r="H305">
        <v>14.2</v>
      </c>
      <c r="I305">
        <f>Foglio4[[#This Row],[Carbo]]*4</f>
        <v>56.8</v>
      </c>
      <c r="K305">
        <f>Foglio4[[#This Row],[Amido]]*4</f>
        <v>0</v>
      </c>
      <c r="L305">
        <v>14.2</v>
      </c>
      <c r="M305">
        <f>Foglio4[[#This Row],[Zuccheri]]*4</f>
        <v>56.8</v>
      </c>
      <c r="N305">
        <v>2</v>
      </c>
      <c r="Q305">
        <f>Foglio4[[#This Row],[Kcal prote]]+Foglio4[[#This Row],[kcal Lipidi]]+Foglio4[[#This Row],[kcal Carbo]]+Foglio4[[#This Row],[Kcal amido]]+Foglio4[[#This Row],[kcal zuccheri]]</f>
        <v>155</v>
      </c>
    </row>
    <row r="306" spans="1:17" x14ac:dyDescent="0.25">
      <c r="A306" t="s">
        <v>347</v>
      </c>
      <c r="B306">
        <v>1275</v>
      </c>
      <c r="C306">
        <v>5.2</v>
      </c>
      <c r="D306">
        <f>Foglio4[[#This Row],[Proteine]]*4</f>
        <v>20.8</v>
      </c>
      <c r="E306">
        <v>2.7</v>
      </c>
      <c r="F306">
        <f>Foglio4[[#This Row],[Lipidi]]*9</f>
        <v>24.3</v>
      </c>
      <c r="H306">
        <v>58.2</v>
      </c>
      <c r="I306">
        <f>Foglio4[[#This Row],[Carbo]]*4</f>
        <v>232.8</v>
      </c>
      <c r="K306">
        <f>Foglio4[[#This Row],[Amido]]*4</f>
        <v>0</v>
      </c>
      <c r="L306">
        <v>58.2</v>
      </c>
      <c r="M306">
        <f>Foglio4[[#This Row],[Zuccheri]]*4</f>
        <v>232.8</v>
      </c>
      <c r="N306">
        <v>14</v>
      </c>
      <c r="Q306">
        <f>Foglio4[[#This Row],[Kcal prote]]+Foglio4[[#This Row],[kcal Lipidi]]+Foglio4[[#This Row],[kcal Carbo]]+Foglio4[[#This Row],[Kcal amido]]+Foglio4[[#This Row],[kcal zuccheri]]</f>
        <v>510.70000000000005</v>
      </c>
    </row>
    <row r="307" spans="1:17" x14ac:dyDescent="0.25">
      <c r="A307" t="s">
        <v>348</v>
      </c>
      <c r="B307">
        <v>1179</v>
      </c>
      <c r="C307">
        <v>3.5</v>
      </c>
      <c r="D307">
        <f>Foglio4[[#This Row],[Proteine]]*4</f>
        <v>14</v>
      </c>
      <c r="E307">
        <v>0</v>
      </c>
      <c r="F307">
        <f>Foglio4[[#This Row],[Lipidi]]*9</f>
        <v>0</v>
      </c>
      <c r="H307">
        <v>58</v>
      </c>
      <c r="I307">
        <f>Foglio4[[#This Row],[Carbo]]*4</f>
        <v>232</v>
      </c>
      <c r="K307">
        <f>Foglio4[[#This Row],[Amido]]*4</f>
        <v>0</v>
      </c>
      <c r="L307">
        <v>58</v>
      </c>
      <c r="M307">
        <f>Foglio4[[#This Row],[Zuccheri]]*4</f>
        <v>232</v>
      </c>
      <c r="N307">
        <v>13</v>
      </c>
      <c r="Q307">
        <f>Foglio4[[#This Row],[Kcal prote]]+Foglio4[[#This Row],[kcal Lipidi]]+Foglio4[[#This Row],[kcal Carbo]]+Foglio4[[#This Row],[Kcal amido]]+Foglio4[[#This Row],[kcal zuccheri]]</f>
        <v>478</v>
      </c>
    </row>
    <row r="308" spans="1:17" x14ac:dyDescent="0.25">
      <c r="A308" t="s">
        <v>349</v>
      </c>
      <c r="B308">
        <v>62</v>
      </c>
      <c r="C308">
        <v>1.2</v>
      </c>
      <c r="D308">
        <f>Foglio4[[#This Row],[Proteine]]*4</f>
        <v>4.8</v>
      </c>
      <c r="E308">
        <v>0</v>
      </c>
      <c r="F308">
        <f>Foglio4[[#This Row],[Lipidi]]*9</f>
        <v>0</v>
      </c>
      <c r="H308">
        <v>1.5</v>
      </c>
      <c r="I308">
        <f>Foglio4[[#This Row],[Carbo]]*4</f>
        <v>6</v>
      </c>
      <c r="K308">
        <f>Foglio4[[#This Row],[Amido]]*4</f>
        <v>0</v>
      </c>
      <c r="L308">
        <v>1.5</v>
      </c>
      <c r="M308">
        <f>Foglio4[[#This Row],[Zuccheri]]*4</f>
        <v>6</v>
      </c>
      <c r="N308">
        <v>2.2000000000000002</v>
      </c>
      <c r="Q308">
        <f>Foglio4[[#This Row],[Kcal prote]]+Foglio4[[#This Row],[kcal Lipidi]]+Foglio4[[#This Row],[kcal Carbo]]+Foglio4[[#This Row],[Kcal amido]]+Foglio4[[#This Row],[kcal zuccheri]]</f>
        <v>16.8</v>
      </c>
    </row>
    <row r="309" spans="1:17" x14ac:dyDescent="0.25">
      <c r="A309" t="s">
        <v>350</v>
      </c>
      <c r="B309">
        <v>72</v>
      </c>
      <c r="C309">
        <v>1.4</v>
      </c>
      <c r="D309">
        <f>Foglio4[[#This Row],[Proteine]]*4</f>
        <v>5.6</v>
      </c>
      <c r="E309">
        <v>0</v>
      </c>
      <c r="F309">
        <f>Foglio4[[#This Row],[Lipidi]]*9</f>
        <v>0</v>
      </c>
      <c r="H309">
        <v>1.7</v>
      </c>
      <c r="I309">
        <f>Foglio4[[#This Row],[Carbo]]*4</f>
        <v>6.8</v>
      </c>
      <c r="K309">
        <f>Foglio4[[#This Row],[Amido]]*4</f>
        <v>0</v>
      </c>
      <c r="L309">
        <v>1.7</v>
      </c>
      <c r="M309">
        <f>Foglio4[[#This Row],[Zuccheri]]*4</f>
        <v>6.8</v>
      </c>
      <c r="N309">
        <v>2.6</v>
      </c>
      <c r="Q309">
        <f>Foglio4[[#This Row],[Kcal prote]]+Foglio4[[#This Row],[kcal Lipidi]]+Foglio4[[#This Row],[kcal Carbo]]+Foglio4[[#This Row],[Kcal amido]]+Foglio4[[#This Row],[kcal zuccheri]]</f>
        <v>19.2</v>
      </c>
    </row>
    <row r="310" spans="1:17" x14ac:dyDescent="0.25">
      <c r="A310" t="s">
        <v>351</v>
      </c>
      <c r="B310">
        <v>62</v>
      </c>
      <c r="C310">
        <v>1.2</v>
      </c>
      <c r="D310">
        <f>Foglio4[[#This Row],[Proteine]]*4</f>
        <v>4.8</v>
      </c>
      <c r="E310">
        <v>7.5</v>
      </c>
      <c r="F310">
        <f>Foglio4[[#This Row],[Lipidi]]*9</f>
        <v>67.5</v>
      </c>
      <c r="H310">
        <v>1.5</v>
      </c>
      <c r="I310">
        <f>Foglio4[[#This Row],[Carbo]]*4</f>
        <v>6</v>
      </c>
      <c r="K310">
        <f>Foglio4[[#This Row],[Amido]]*4</f>
        <v>0</v>
      </c>
      <c r="L310">
        <v>1.5</v>
      </c>
      <c r="M310">
        <f>Foglio4[[#This Row],[Zuccheri]]*4</f>
        <v>6</v>
      </c>
      <c r="N310">
        <v>2.2000000000000002</v>
      </c>
      <c r="Q310">
        <f>Foglio4[[#This Row],[Kcal prote]]+Foglio4[[#This Row],[kcal Lipidi]]+Foglio4[[#This Row],[kcal Carbo]]+Foglio4[[#This Row],[Kcal amido]]+Foglio4[[#This Row],[kcal zuccheri]]</f>
        <v>84.3</v>
      </c>
    </row>
    <row r="311" spans="1:17" x14ac:dyDescent="0.25">
      <c r="A311" t="s">
        <v>352</v>
      </c>
      <c r="B311">
        <v>1560</v>
      </c>
      <c r="C311">
        <v>13.5</v>
      </c>
      <c r="D311">
        <f>Foglio4[[#This Row],[Proteine]]*4</f>
        <v>54</v>
      </c>
      <c r="E311">
        <v>7</v>
      </c>
      <c r="F311">
        <f>Foglio4[[#This Row],[Lipidi]]*9</f>
        <v>63</v>
      </c>
      <c r="H311">
        <v>58.7</v>
      </c>
      <c r="I311">
        <f>Foglio4[[#This Row],[Carbo]]*4</f>
        <v>234.8</v>
      </c>
      <c r="J311">
        <v>60.2</v>
      </c>
      <c r="K311">
        <f>Foglio4[[#This Row],[Amido]]*4</f>
        <v>240.8</v>
      </c>
      <c r="L311">
        <v>0.7</v>
      </c>
      <c r="M311">
        <f>Foglio4[[#This Row],[Zuccheri]]*4</f>
        <v>2.8</v>
      </c>
      <c r="N311">
        <v>10</v>
      </c>
      <c r="Q311">
        <f>Foglio4[[#This Row],[Kcal prote]]+Foglio4[[#This Row],[kcal Lipidi]]+Foglio4[[#This Row],[kcal Carbo]]+Foglio4[[#This Row],[Kcal amido]]+Foglio4[[#This Row],[kcal zuccheri]]</f>
        <v>595.4</v>
      </c>
    </row>
    <row r="312" spans="1:17" x14ac:dyDescent="0.25">
      <c r="A312" t="s">
        <v>353</v>
      </c>
      <c r="B312">
        <v>480</v>
      </c>
      <c r="C312">
        <v>9.6999999999999993</v>
      </c>
      <c r="D312">
        <f>Foglio4[[#This Row],[Proteine]]*4</f>
        <v>38.799999999999997</v>
      </c>
      <c r="E312">
        <v>20.3</v>
      </c>
      <c r="F312">
        <f>Foglio4[[#This Row],[Lipidi]]*9</f>
        <v>182.70000000000002</v>
      </c>
      <c r="H312">
        <v>3.2</v>
      </c>
      <c r="I312">
        <f>Foglio4[[#This Row],[Carbo]]*4</f>
        <v>12.8</v>
      </c>
      <c r="K312">
        <f>Foglio4[[#This Row],[Amido]]*4</f>
        <v>0</v>
      </c>
      <c r="L312">
        <v>3.2</v>
      </c>
      <c r="M312">
        <f>Foglio4[[#This Row],[Zuccheri]]*4</f>
        <v>12.8</v>
      </c>
      <c r="Q312">
        <f>Foglio4[[#This Row],[Kcal prote]]+Foglio4[[#This Row],[kcal Lipidi]]+Foglio4[[#This Row],[kcal Carbo]]+Foglio4[[#This Row],[Kcal amido]]+Foglio4[[#This Row],[kcal zuccheri]]</f>
        <v>247.10000000000002</v>
      </c>
    </row>
    <row r="313" spans="1:17" x14ac:dyDescent="0.25">
      <c r="A313" t="s">
        <v>354</v>
      </c>
      <c r="B313">
        <v>1120</v>
      </c>
      <c r="C313">
        <v>20.6</v>
      </c>
      <c r="D313">
        <f>Foglio4[[#This Row],[Proteine]]*4</f>
        <v>82.4</v>
      </c>
      <c r="E313">
        <v>0.4</v>
      </c>
      <c r="F313">
        <f>Foglio4[[#This Row],[Lipidi]]*9</f>
        <v>3.6</v>
      </c>
      <c r="H313">
        <v>0.7</v>
      </c>
      <c r="I313">
        <f>Foglio4[[#This Row],[Carbo]]*4</f>
        <v>2.8</v>
      </c>
      <c r="K313">
        <f>Foglio4[[#This Row],[Amido]]*4</f>
        <v>0</v>
      </c>
      <c r="L313">
        <v>0.7</v>
      </c>
      <c r="M313">
        <f>Foglio4[[#This Row],[Zuccheri]]*4</f>
        <v>2.8</v>
      </c>
      <c r="Q313">
        <f>Foglio4[[#This Row],[Kcal prote]]+Foglio4[[#This Row],[kcal Lipidi]]+Foglio4[[#This Row],[kcal Carbo]]+Foglio4[[#This Row],[Kcal amido]]+Foglio4[[#This Row],[kcal zuccheri]]</f>
        <v>91.6</v>
      </c>
    </row>
    <row r="314" spans="1:17" x14ac:dyDescent="0.25">
      <c r="A314" t="s">
        <v>355</v>
      </c>
      <c r="B314">
        <v>75</v>
      </c>
      <c r="C314">
        <v>1.7</v>
      </c>
      <c r="D314">
        <f>Foglio4[[#This Row],[Proteine]]*4</f>
        <v>6.8</v>
      </c>
      <c r="E314">
        <v>0.1</v>
      </c>
      <c r="F314">
        <f>Foglio4[[#This Row],[Lipidi]]*9</f>
        <v>0.9</v>
      </c>
      <c r="H314">
        <v>0.5</v>
      </c>
      <c r="I314">
        <f>Foglio4[[#This Row],[Carbo]]*4</f>
        <v>2</v>
      </c>
      <c r="K314">
        <f>Foglio4[[#This Row],[Amido]]*4</f>
        <v>0</v>
      </c>
      <c r="L314">
        <v>0.5</v>
      </c>
      <c r="M314">
        <f>Foglio4[[#This Row],[Zuccheri]]*4</f>
        <v>2</v>
      </c>
      <c r="N314">
        <v>2.8</v>
      </c>
      <c r="Q314">
        <f>Foglio4[[#This Row],[Kcal prote]]+Foglio4[[#This Row],[kcal Lipidi]]+Foglio4[[#This Row],[kcal Carbo]]+Foglio4[[#This Row],[Kcal amido]]+Foglio4[[#This Row],[kcal zuccheri]]</f>
        <v>11.7</v>
      </c>
    </row>
    <row r="315" spans="1:17" x14ac:dyDescent="0.25">
      <c r="A315" t="s">
        <v>356</v>
      </c>
      <c r="B315">
        <v>112</v>
      </c>
      <c r="C315">
        <v>2.6</v>
      </c>
      <c r="D315">
        <f>Foglio4[[#This Row],[Proteine]]*4</f>
        <v>10.4</v>
      </c>
      <c r="E315">
        <v>28.9</v>
      </c>
      <c r="F315">
        <f>Foglio4[[#This Row],[Lipidi]]*9</f>
        <v>260.09999999999997</v>
      </c>
      <c r="H315">
        <v>2.8</v>
      </c>
      <c r="I315">
        <f>Foglio4[[#This Row],[Carbo]]*4</f>
        <v>11.2</v>
      </c>
      <c r="K315">
        <f>Foglio4[[#This Row],[Amido]]*4</f>
        <v>0</v>
      </c>
      <c r="L315">
        <v>2.8</v>
      </c>
      <c r="M315">
        <f>Foglio4[[#This Row],[Zuccheri]]*4</f>
        <v>11.2</v>
      </c>
      <c r="N315">
        <v>2.5</v>
      </c>
      <c r="Q315">
        <f>Foglio4[[#This Row],[Kcal prote]]+Foglio4[[#This Row],[kcal Lipidi]]+Foglio4[[#This Row],[kcal Carbo]]+Foglio4[[#This Row],[Kcal amido]]+Foglio4[[#This Row],[kcal zuccheri]]</f>
        <v>292.89999999999992</v>
      </c>
    </row>
    <row r="316" spans="1:17" x14ac:dyDescent="0.25">
      <c r="A316" t="s">
        <v>357</v>
      </c>
      <c r="B316">
        <v>1511</v>
      </c>
      <c r="C316">
        <v>24.5</v>
      </c>
      <c r="D316">
        <f>Foglio4[[#This Row],[Proteine]]*4</f>
        <v>98</v>
      </c>
      <c r="E316">
        <v>26.9</v>
      </c>
      <c r="F316">
        <f>Foglio4[[#This Row],[Lipidi]]*9</f>
        <v>242.1</v>
      </c>
      <c r="G316">
        <v>82</v>
      </c>
      <c r="H316">
        <v>0.8</v>
      </c>
      <c r="I316">
        <f>Foglio4[[#This Row],[Carbo]]*4</f>
        <v>3.2</v>
      </c>
      <c r="K316">
        <f>Foglio4[[#This Row],[Amido]]*4</f>
        <v>0</v>
      </c>
      <c r="L316">
        <v>0.8</v>
      </c>
      <c r="M316">
        <f>Foglio4[[#This Row],[Zuccheri]]*4</f>
        <v>3.2</v>
      </c>
      <c r="Q316">
        <f>Foglio4[[#This Row],[Kcal prote]]+Foglio4[[#This Row],[kcal Lipidi]]+Foglio4[[#This Row],[kcal Carbo]]+Foglio4[[#This Row],[Kcal amido]]+Foglio4[[#This Row],[kcal zuccheri]]</f>
        <v>346.5</v>
      </c>
    </row>
    <row r="317" spans="1:17" x14ac:dyDescent="0.25">
      <c r="A317" t="s">
        <v>358</v>
      </c>
      <c r="B317">
        <v>1295</v>
      </c>
      <c r="C317">
        <v>11.2</v>
      </c>
      <c r="D317">
        <f>Foglio4[[#This Row],[Proteine]]*4</f>
        <v>44.8</v>
      </c>
      <c r="E317">
        <v>17.3</v>
      </c>
      <c r="F317">
        <f>Foglio4[[#This Row],[Lipidi]]*9</f>
        <v>155.70000000000002</v>
      </c>
      <c r="H317">
        <v>6</v>
      </c>
      <c r="I317">
        <f>Foglio4[[#This Row],[Carbo]]*4</f>
        <v>24</v>
      </c>
      <c r="K317">
        <f>Foglio4[[#This Row],[Amido]]*4</f>
        <v>0</v>
      </c>
      <c r="L317">
        <v>6</v>
      </c>
      <c r="M317">
        <f>Foglio4[[#This Row],[Zuccheri]]*4</f>
        <v>24</v>
      </c>
      <c r="Q317">
        <f>Foglio4[[#This Row],[Kcal prote]]+Foglio4[[#This Row],[kcal Lipidi]]+Foglio4[[#This Row],[kcal Carbo]]+Foglio4[[#This Row],[Kcal amido]]+Foglio4[[#This Row],[kcal zuccheri]]</f>
        <v>248.5</v>
      </c>
    </row>
    <row r="318" spans="1:17" x14ac:dyDescent="0.25">
      <c r="A318" t="s">
        <v>359</v>
      </c>
      <c r="B318">
        <v>999</v>
      </c>
      <c r="C318">
        <v>14.7</v>
      </c>
      <c r="D318">
        <f>Foglio4[[#This Row],[Proteine]]*4</f>
        <v>58.8</v>
      </c>
      <c r="E318">
        <v>31</v>
      </c>
      <c r="F318">
        <f>Foglio4[[#This Row],[Lipidi]]*9</f>
        <v>279</v>
      </c>
      <c r="H318">
        <v>6.5</v>
      </c>
      <c r="I318">
        <f>Foglio4[[#This Row],[Carbo]]*4</f>
        <v>26</v>
      </c>
      <c r="K318">
        <f>Foglio4[[#This Row],[Amido]]*4</f>
        <v>0</v>
      </c>
      <c r="L318">
        <v>6.5</v>
      </c>
      <c r="M318">
        <f>Foglio4[[#This Row],[Zuccheri]]*4</f>
        <v>26</v>
      </c>
      <c r="Q318">
        <f>Foglio4[[#This Row],[Kcal prote]]+Foglio4[[#This Row],[kcal Lipidi]]+Foglio4[[#This Row],[kcal Carbo]]+Foglio4[[#This Row],[Kcal amido]]+Foglio4[[#This Row],[kcal zuccheri]]</f>
        <v>389.8</v>
      </c>
    </row>
    <row r="319" spans="1:17" x14ac:dyDescent="0.25">
      <c r="A319" t="s">
        <v>360</v>
      </c>
      <c r="B319">
        <v>1311</v>
      </c>
      <c r="C319">
        <v>8.6</v>
      </c>
      <c r="D319">
        <f>Foglio4[[#This Row],[Proteine]]*4</f>
        <v>34.4</v>
      </c>
      <c r="E319">
        <v>14.5</v>
      </c>
      <c r="F319">
        <f>Foglio4[[#This Row],[Lipidi]]*9</f>
        <v>130.5</v>
      </c>
      <c r="G319">
        <v>90</v>
      </c>
      <c r="H319">
        <v>0</v>
      </c>
      <c r="I319">
        <f>Foglio4[[#This Row],[Carbo]]*4</f>
        <v>0</v>
      </c>
      <c r="K319">
        <f>Foglio4[[#This Row],[Amido]]*4</f>
        <v>0</v>
      </c>
      <c r="L319">
        <v>0</v>
      </c>
      <c r="M319">
        <f>Foglio4[[#This Row],[Zuccheri]]*4</f>
        <v>0</v>
      </c>
      <c r="Q319">
        <f>Foglio4[[#This Row],[Kcal prote]]+Foglio4[[#This Row],[kcal Lipidi]]+Foglio4[[#This Row],[kcal Carbo]]+Foglio4[[#This Row],[Kcal amido]]+Foglio4[[#This Row],[kcal zuccheri]]</f>
        <v>164.9</v>
      </c>
    </row>
    <row r="320" spans="1:17" x14ac:dyDescent="0.25">
      <c r="A320" t="s">
        <v>361</v>
      </c>
      <c r="B320">
        <v>749</v>
      </c>
      <c r="C320">
        <v>9.1999999999999993</v>
      </c>
      <c r="D320">
        <f>Foglio4[[#This Row],[Proteine]]*4</f>
        <v>36.799999999999997</v>
      </c>
      <c r="E320">
        <v>30.2</v>
      </c>
      <c r="F320">
        <f>Foglio4[[#This Row],[Lipidi]]*9</f>
        <v>271.8</v>
      </c>
      <c r="G320">
        <v>42</v>
      </c>
      <c r="H320">
        <v>3.1</v>
      </c>
      <c r="I320">
        <f>Foglio4[[#This Row],[Carbo]]*4</f>
        <v>12.4</v>
      </c>
      <c r="K320">
        <f>Foglio4[[#This Row],[Amido]]*4</f>
        <v>0</v>
      </c>
      <c r="L320">
        <v>3.1</v>
      </c>
      <c r="M320">
        <f>Foglio4[[#This Row],[Zuccheri]]*4</f>
        <v>12.4</v>
      </c>
      <c r="Q320">
        <f>Foglio4[[#This Row],[Kcal prote]]+Foglio4[[#This Row],[kcal Lipidi]]+Foglio4[[#This Row],[kcal Carbo]]+Foglio4[[#This Row],[Kcal amido]]+Foglio4[[#This Row],[kcal zuccheri]]</f>
        <v>333.4</v>
      </c>
    </row>
    <row r="321" spans="1:17" x14ac:dyDescent="0.25">
      <c r="A321" t="s">
        <v>362</v>
      </c>
      <c r="B321">
        <v>1578</v>
      </c>
      <c r="C321">
        <v>25.4</v>
      </c>
      <c r="D321">
        <f>Foglio4[[#This Row],[Proteine]]*4</f>
        <v>101.6</v>
      </c>
      <c r="E321">
        <v>0.4</v>
      </c>
      <c r="F321">
        <f>Foglio4[[#This Row],[Lipidi]]*9</f>
        <v>3.6</v>
      </c>
      <c r="H321">
        <v>1</v>
      </c>
      <c r="I321">
        <f>Foglio4[[#This Row],[Carbo]]*4</f>
        <v>4</v>
      </c>
      <c r="K321">
        <f>Foglio4[[#This Row],[Amido]]*4</f>
        <v>0</v>
      </c>
      <c r="L321">
        <v>1</v>
      </c>
      <c r="M321">
        <f>Foglio4[[#This Row],[Zuccheri]]*4</f>
        <v>4</v>
      </c>
      <c r="Q321">
        <f>Foglio4[[#This Row],[Kcal prote]]+Foglio4[[#This Row],[kcal Lipidi]]+Foglio4[[#This Row],[kcal Carbo]]+Foglio4[[#This Row],[Kcal amido]]+Foglio4[[#This Row],[kcal zuccheri]]</f>
        <v>113.19999999999999</v>
      </c>
    </row>
    <row r="322" spans="1:17" x14ac:dyDescent="0.25">
      <c r="A322" t="s">
        <v>363</v>
      </c>
      <c r="B322">
        <v>127</v>
      </c>
      <c r="C322">
        <v>0.9</v>
      </c>
      <c r="D322">
        <f>Foglio4[[#This Row],[Proteine]]*4</f>
        <v>3.6</v>
      </c>
      <c r="E322">
        <v>13.4</v>
      </c>
      <c r="F322">
        <f>Foglio4[[#This Row],[Lipidi]]*9</f>
        <v>120.60000000000001</v>
      </c>
      <c r="H322">
        <v>5.3</v>
      </c>
      <c r="I322">
        <f>Foglio4[[#This Row],[Carbo]]*4</f>
        <v>21.2</v>
      </c>
      <c r="K322">
        <f>Foglio4[[#This Row],[Amido]]*4</f>
        <v>0</v>
      </c>
      <c r="L322">
        <v>5.3</v>
      </c>
      <c r="M322">
        <f>Foglio4[[#This Row],[Zuccheri]]*4</f>
        <v>21.2</v>
      </c>
      <c r="N322">
        <v>1.6</v>
      </c>
      <c r="Q322">
        <f>Foglio4[[#This Row],[Kcal prote]]+Foglio4[[#This Row],[kcal Lipidi]]+Foglio4[[#This Row],[kcal Carbo]]+Foglio4[[#This Row],[Kcal amido]]+Foglio4[[#This Row],[kcal zuccheri]]</f>
        <v>166.6</v>
      </c>
    </row>
    <row r="323" spans="1:17" x14ac:dyDescent="0.25">
      <c r="A323" t="s">
        <v>364</v>
      </c>
      <c r="B323">
        <v>774</v>
      </c>
      <c r="C323">
        <v>16.100000000000001</v>
      </c>
      <c r="D323">
        <f>Foglio4[[#This Row],[Proteine]]*4</f>
        <v>64.400000000000006</v>
      </c>
      <c r="E323">
        <v>15.4</v>
      </c>
      <c r="F323">
        <f>Foglio4[[#This Row],[Lipidi]]*9</f>
        <v>138.6</v>
      </c>
      <c r="G323">
        <v>393</v>
      </c>
      <c r="I323">
        <f>Foglio4[[#This Row],[Carbo]]*4</f>
        <v>0</v>
      </c>
      <c r="K323">
        <f>Foglio4[[#This Row],[Amido]]*4</f>
        <v>0</v>
      </c>
      <c r="M323">
        <f>Foglio4[[#This Row],[Zuccheri]]*4</f>
        <v>0</v>
      </c>
      <c r="Q323">
        <f>Foglio4[[#This Row],[Kcal prote]]+Foglio4[[#This Row],[kcal Lipidi]]+Foglio4[[#This Row],[kcal Carbo]]+Foglio4[[#This Row],[Kcal amido]]+Foglio4[[#This Row],[kcal zuccheri]]</f>
        <v>203</v>
      </c>
    </row>
    <row r="324" spans="1:17" x14ac:dyDescent="0.25">
      <c r="A324" t="s">
        <v>365</v>
      </c>
      <c r="B324">
        <v>856</v>
      </c>
      <c r="C324">
        <v>16.2</v>
      </c>
      <c r="D324">
        <f>Foglio4[[#This Row],[Proteine]]*4</f>
        <v>64.8</v>
      </c>
      <c r="E324">
        <v>2.9</v>
      </c>
      <c r="F324">
        <f>Foglio4[[#This Row],[Lipidi]]*9</f>
        <v>26.099999999999998</v>
      </c>
      <c r="G324">
        <v>262</v>
      </c>
      <c r="H324">
        <v>0.3</v>
      </c>
      <c r="I324">
        <f>Foglio4[[#This Row],[Carbo]]*4</f>
        <v>1.2</v>
      </c>
      <c r="K324">
        <f>Foglio4[[#This Row],[Amido]]*4</f>
        <v>0</v>
      </c>
      <c r="L324">
        <v>0.3</v>
      </c>
      <c r="M324">
        <f>Foglio4[[#This Row],[Zuccheri]]*4</f>
        <v>1.2</v>
      </c>
      <c r="Q324">
        <f>Foglio4[[#This Row],[Kcal prote]]+Foglio4[[#This Row],[kcal Lipidi]]+Foglio4[[#This Row],[kcal Carbo]]+Foglio4[[#This Row],[Kcal amido]]+Foglio4[[#This Row],[kcal zuccheri]]</f>
        <v>93.3</v>
      </c>
    </row>
    <row r="325" spans="1:17" x14ac:dyDescent="0.25">
      <c r="A325" t="s">
        <v>366</v>
      </c>
      <c r="B325">
        <v>1389</v>
      </c>
      <c r="C325">
        <v>13</v>
      </c>
      <c r="D325">
        <f>Foglio4[[#This Row],[Proteine]]*4</f>
        <v>52</v>
      </c>
      <c r="E325">
        <v>2.6</v>
      </c>
      <c r="F325">
        <f>Foglio4[[#This Row],[Lipidi]]*9</f>
        <v>23.400000000000002</v>
      </c>
      <c r="H325">
        <v>62.5</v>
      </c>
      <c r="I325">
        <f>Foglio4[[#This Row],[Carbo]]*4</f>
        <v>250</v>
      </c>
      <c r="J325">
        <v>53.9</v>
      </c>
      <c r="K325">
        <f>Foglio4[[#This Row],[Amido]]*4</f>
        <v>215.6</v>
      </c>
      <c r="L325">
        <v>3.2</v>
      </c>
      <c r="M325">
        <f>Foglio4[[#This Row],[Zuccheri]]*4</f>
        <v>12.8</v>
      </c>
      <c r="N325">
        <v>9.8000000000000007</v>
      </c>
      <c r="Q325">
        <f>Foglio4[[#This Row],[Kcal prote]]+Foglio4[[#This Row],[kcal Lipidi]]+Foglio4[[#This Row],[kcal Carbo]]+Foglio4[[#This Row],[Kcal amido]]+Foglio4[[#This Row],[kcal zuccheri]]</f>
        <v>553.79999999999995</v>
      </c>
    </row>
    <row r="326" spans="1:17" x14ac:dyDescent="0.25">
      <c r="A326" t="s">
        <v>367</v>
      </c>
      <c r="B326">
        <v>1408</v>
      </c>
      <c r="C326">
        <v>12.3</v>
      </c>
      <c r="D326">
        <f>Foglio4[[#This Row],[Proteine]]*4</f>
        <v>49.2</v>
      </c>
      <c r="E326">
        <v>8</v>
      </c>
      <c r="F326">
        <f>Foglio4[[#This Row],[Lipidi]]*9</f>
        <v>72</v>
      </c>
      <c r="H326">
        <v>65.2</v>
      </c>
      <c r="I326">
        <f>Foglio4[[#This Row],[Carbo]]*4</f>
        <v>260.8</v>
      </c>
      <c r="J326">
        <v>56.3</v>
      </c>
      <c r="K326">
        <f>Foglio4[[#This Row],[Amido]]*4</f>
        <v>225.2</v>
      </c>
      <c r="L326">
        <v>3.3</v>
      </c>
      <c r="M326">
        <f>Foglio4[[#This Row],[Zuccheri]]*4</f>
        <v>13.2</v>
      </c>
      <c r="N326">
        <v>9.6999999999999993</v>
      </c>
      <c r="Q326">
        <f>Foglio4[[#This Row],[Kcal prote]]+Foglio4[[#This Row],[kcal Lipidi]]+Foglio4[[#This Row],[kcal Carbo]]+Foglio4[[#This Row],[Kcal amido]]+Foglio4[[#This Row],[kcal zuccheri]]</f>
        <v>620.40000000000009</v>
      </c>
    </row>
    <row r="327" spans="1:17" x14ac:dyDescent="0.25">
      <c r="A327" t="s">
        <v>368</v>
      </c>
      <c r="B327">
        <v>909</v>
      </c>
      <c r="C327">
        <v>1.9</v>
      </c>
      <c r="D327">
        <f>Foglio4[[#This Row],[Proteine]]*4</f>
        <v>7.6</v>
      </c>
      <c r="E327">
        <v>0.4</v>
      </c>
      <c r="F327">
        <f>Foglio4[[#This Row],[Lipidi]]*9</f>
        <v>3.6</v>
      </c>
      <c r="H327">
        <v>36</v>
      </c>
      <c r="I327">
        <f>Foglio4[[#This Row],[Carbo]]*4</f>
        <v>144</v>
      </c>
      <c r="J327">
        <v>10</v>
      </c>
      <c r="K327">
        <f>Foglio4[[#This Row],[Amido]]*4</f>
        <v>40</v>
      </c>
      <c r="L327">
        <v>25</v>
      </c>
      <c r="M327">
        <f>Foglio4[[#This Row],[Zuccheri]]*4</f>
        <v>100</v>
      </c>
      <c r="N327">
        <v>1.3</v>
      </c>
      <c r="Q327">
        <f>Foglio4[[#This Row],[Kcal prote]]+Foglio4[[#This Row],[kcal Lipidi]]+Foglio4[[#This Row],[kcal Carbo]]+Foglio4[[#This Row],[Kcal amido]]+Foglio4[[#This Row],[kcal zuccheri]]</f>
        <v>295.2</v>
      </c>
    </row>
    <row r="328" spans="1:17" x14ac:dyDescent="0.25">
      <c r="A328" t="s">
        <v>369</v>
      </c>
      <c r="B328">
        <v>148</v>
      </c>
      <c r="C328">
        <v>2.6</v>
      </c>
      <c r="D328">
        <f>Foglio4[[#This Row],[Proteine]]*4</f>
        <v>10.4</v>
      </c>
      <c r="E328">
        <v>0.3</v>
      </c>
      <c r="F328">
        <f>Foglio4[[#This Row],[Lipidi]]*9</f>
        <v>2.6999999999999997</v>
      </c>
      <c r="H328">
        <v>5.3</v>
      </c>
      <c r="I328">
        <f>Foglio4[[#This Row],[Carbo]]*4</f>
        <v>21.2</v>
      </c>
      <c r="K328">
        <f>Foglio4[[#This Row],[Amido]]*4</f>
        <v>0</v>
      </c>
      <c r="L328">
        <v>5.3</v>
      </c>
      <c r="M328">
        <f>Foglio4[[#This Row],[Zuccheri]]*4</f>
        <v>21.2</v>
      </c>
      <c r="N328">
        <v>0.8</v>
      </c>
      <c r="Q328">
        <f>Foglio4[[#This Row],[Kcal prote]]+Foglio4[[#This Row],[kcal Lipidi]]+Foglio4[[#This Row],[kcal Carbo]]+Foglio4[[#This Row],[Kcal amido]]+Foglio4[[#This Row],[kcal zuccheri]]</f>
        <v>55.5</v>
      </c>
    </row>
    <row r="329" spans="1:17" x14ac:dyDescent="0.25">
      <c r="A329" t="s">
        <v>370</v>
      </c>
      <c r="B329">
        <v>156</v>
      </c>
      <c r="C329">
        <v>2.2000000000000002</v>
      </c>
      <c r="D329">
        <f>Foglio4[[#This Row],[Proteine]]*4</f>
        <v>8.8000000000000007</v>
      </c>
      <c r="E329">
        <v>0.4</v>
      </c>
      <c r="F329">
        <f>Foglio4[[#This Row],[Lipidi]]*9</f>
        <v>3.6</v>
      </c>
      <c r="H329">
        <v>5.6</v>
      </c>
      <c r="I329">
        <f>Foglio4[[#This Row],[Carbo]]*4</f>
        <v>22.4</v>
      </c>
      <c r="K329">
        <f>Foglio4[[#This Row],[Amido]]*4</f>
        <v>0</v>
      </c>
      <c r="L329">
        <v>5.6</v>
      </c>
      <c r="M329">
        <f>Foglio4[[#This Row],[Zuccheri]]*4</f>
        <v>22.4</v>
      </c>
      <c r="N329">
        <v>2.4</v>
      </c>
      <c r="Q329">
        <f>Foglio4[[#This Row],[Kcal prote]]+Foglio4[[#This Row],[kcal Lipidi]]+Foglio4[[#This Row],[kcal Carbo]]+Foglio4[[#This Row],[Kcal amido]]+Foglio4[[#This Row],[kcal zuccheri]]</f>
        <v>57.199999999999996</v>
      </c>
    </row>
    <row r="330" spans="1:17" x14ac:dyDescent="0.25">
      <c r="A330" t="s">
        <v>371</v>
      </c>
      <c r="B330">
        <v>192</v>
      </c>
      <c r="C330">
        <v>7</v>
      </c>
      <c r="D330">
        <f>Foglio4[[#This Row],[Proteine]]*4</f>
        <v>28</v>
      </c>
      <c r="E330">
        <v>0.2</v>
      </c>
      <c r="F330">
        <f>Foglio4[[#This Row],[Lipidi]]*9</f>
        <v>1.8</v>
      </c>
      <c r="H330">
        <v>1.5</v>
      </c>
      <c r="I330">
        <f>Foglio4[[#This Row],[Carbo]]*4</f>
        <v>6</v>
      </c>
      <c r="K330">
        <f>Foglio4[[#This Row],[Amido]]*4</f>
        <v>0</v>
      </c>
      <c r="L330">
        <v>1.5</v>
      </c>
      <c r="M330">
        <f>Foglio4[[#This Row],[Zuccheri]]*4</f>
        <v>6</v>
      </c>
      <c r="N330">
        <v>4.3</v>
      </c>
      <c r="Q330">
        <f>Foglio4[[#This Row],[Kcal prote]]+Foglio4[[#This Row],[kcal Lipidi]]+Foglio4[[#This Row],[kcal Carbo]]+Foglio4[[#This Row],[Kcal amido]]+Foglio4[[#This Row],[kcal zuccheri]]</f>
        <v>41.8</v>
      </c>
    </row>
    <row r="331" spans="1:17" x14ac:dyDescent="0.25">
      <c r="A331" t="s">
        <v>372</v>
      </c>
      <c r="B331">
        <v>101</v>
      </c>
      <c r="C331">
        <v>3.7</v>
      </c>
      <c r="D331">
        <f>Foglio4[[#This Row],[Proteine]]*4</f>
        <v>14.8</v>
      </c>
      <c r="E331">
        <v>0.3</v>
      </c>
      <c r="F331">
        <f>Foglio4[[#This Row],[Lipidi]]*9</f>
        <v>2.6999999999999997</v>
      </c>
      <c r="H331">
        <v>0.8</v>
      </c>
      <c r="I331">
        <f>Foglio4[[#This Row],[Carbo]]*4</f>
        <v>3.2</v>
      </c>
      <c r="K331">
        <f>Foglio4[[#This Row],[Amido]]*4</f>
        <v>0</v>
      </c>
      <c r="L331">
        <v>0.8</v>
      </c>
      <c r="M331">
        <f>Foglio4[[#This Row],[Zuccheri]]*4</f>
        <v>3.2</v>
      </c>
      <c r="N331">
        <v>2.2999999999999998</v>
      </c>
      <c r="Q331">
        <f>Foglio4[[#This Row],[Kcal prote]]+Foglio4[[#This Row],[kcal Lipidi]]+Foglio4[[#This Row],[kcal Carbo]]+Foglio4[[#This Row],[Kcal amido]]+Foglio4[[#This Row],[kcal zuccheri]]</f>
        <v>23.9</v>
      </c>
    </row>
    <row r="332" spans="1:17" x14ac:dyDescent="0.25">
      <c r="A332" t="s">
        <v>373</v>
      </c>
      <c r="B332">
        <v>95</v>
      </c>
      <c r="C332">
        <v>2</v>
      </c>
      <c r="D332">
        <f>Foglio4[[#This Row],[Proteine]]*4</f>
        <v>8</v>
      </c>
      <c r="E332">
        <v>0.7</v>
      </c>
      <c r="F332">
        <f>Foglio4[[#This Row],[Lipidi]]*9</f>
        <v>6.3</v>
      </c>
      <c r="H332">
        <v>1.6</v>
      </c>
      <c r="I332">
        <f>Foglio4[[#This Row],[Carbo]]*4</f>
        <v>6.4</v>
      </c>
      <c r="K332">
        <f>Foglio4[[#This Row],[Amido]]*4</f>
        <v>0</v>
      </c>
      <c r="L332">
        <v>1.6</v>
      </c>
      <c r="M332">
        <f>Foglio4[[#This Row],[Zuccheri]]*4</f>
        <v>6.4</v>
      </c>
      <c r="N332">
        <v>3</v>
      </c>
      <c r="Q332">
        <f>Foglio4[[#This Row],[Kcal prote]]+Foglio4[[#This Row],[kcal Lipidi]]+Foglio4[[#This Row],[kcal Carbo]]+Foglio4[[#This Row],[Kcal amido]]+Foglio4[[#This Row],[kcal zuccheri]]</f>
        <v>27.1</v>
      </c>
    </row>
    <row r="333" spans="1:17" x14ac:dyDescent="0.25">
      <c r="A333" t="s">
        <v>374</v>
      </c>
      <c r="B333">
        <v>128</v>
      </c>
      <c r="C333">
        <v>3.9</v>
      </c>
      <c r="D333">
        <f>Foglio4[[#This Row],[Proteine]]*4</f>
        <v>15.6</v>
      </c>
      <c r="E333">
        <v>12.3</v>
      </c>
      <c r="F333">
        <f>Foglio4[[#This Row],[Lipidi]]*9</f>
        <v>110.7</v>
      </c>
      <c r="H333">
        <v>1</v>
      </c>
      <c r="I333">
        <f>Foglio4[[#This Row],[Carbo]]*4</f>
        <v>4</v>
      </c>
      <c r="K333">
        <f>Foglio4[[#This Row],[Amido]]*4</f>
        <v>0</v>
      </c>
      <c r="L333">
        <v>1</v>
      </c>
      <c r="M333">
        <f>Foglio4[[#This Row],[Zuccheri]]*4</f>
        <v>4</v>
      </c>
      <c r="N333">
        <v>2.5</v>
      </c>
      <c r="Q333">
        <f>Foglio4[[#This Row],[Kcal prote]]+Foglio4[[#This Row],[kcal Lipidi]]+Foglio4[[#This Row],[kcal Carbo]]+Foglio4[[#This Row],[Kcal amido]]+Foglio4[[#This Row],[kcal zuccheri]]</f>
        <v>134.30000000000001</v>
      </c>
    </row>
    <row r="334" spans="1:17" x14ac:dyDescent="0.25">
      <c r="A334" t="s">
        <v>375</v>
      </c>
      <c r="B334">
        <v>813</v>
      </c>
      <c r="C334">
        <v>20.9</v>
      </c>
      <c r="D334">
        <f>Foglio4[[#This Row],[Proteine]]*4</f>
        <v>83.6</v>
      </c>
      <c r="E334">
        <v>7.3</v>
      </c>
      <c r="F334">
        <f>Foglio4[[#This Row],[Lipidi]]*9</f>
        <v>65.7</v>
      </c>
      <c r="G334">
        <v>96</v>
      </c>
      <c r="I334">
        <f>Foglio4[[#This Row],[Carbo]]*4</f>
        <v>0</v>
      </c>
      <c r="K334">
        <f>Foglio4[[#This Row],[Amido]]*4</f>
        <v>0</v>
      </c>
      <c r="M334">
        <f>Foglio4[[#This Row],[Zuccheri]]*4</f>
        <v>0</v>
      </c>
      <c r="Q334">
        <f>Foglio4[[#This Row],[Kcal prote]]+Foglio4[[#This Row],[kcal Lipidi]]+Foglio4[[#This Row],[kcal Carbo]]+Foglio4[[#This Row],[Kcal amido]]+Foglio4[[#This Row],[kcal zuccheri]]</f>
        <v>149.30000000000001</v>
      </c>
    </row>
    <row r="335" spans="1:17" x14ac:dyDescent="0.25">
      <c r="A335" t="s">
        <v>376</v>
      </c>
      <c r="B335">
        <v>460</v>
      </c>
      <c r="C335">
        <v>8.6</v>
      </c>
      <c r="D335">
        <f>Foglio4[[#This Row],[Proteine]]*4</f>
        <v>34.4</v>
      </c>
      <c r="E335">
        <v>0.6</v>
      </c>
      <c r="F335">
        <f>Foglio4[[#This Row],[Lipidi]]*9</f>
        <v>5.3999999999999995</v>
      </c>
      <c r="H335">
        <v>1.9</v>
      </c>
      <c r="I335">
        <f>Foglio4[[#This Row],[Carbo]]*4</f>
        <v>7.6</v>
      </c>
      <c r="J335">
        <v>1.1000000000000001</v>
      </c>
      <c r="K335">
        <f>Foglio4[[#This Row],[Amido]]*4</f>
        <v>4.4000000000000004</v>
      </c>
      <c r="L335">
        <v>0.7</v>
      </c>
      <c r="M335">
        <f>Foglio4[[#This Row],[Zuccheri]]*4</f>
        <v>2.8</v>
      </c>
      <c r="N335">
        <v>1.3</v>
      </c>
      <c r="Q335">
        <f>Foglio4[[#This Row],[Kcal prote]]+Foglio4[[#This Row],[kcal Lipidi]]+Foglio4[[#This Row],[kcal Carbo]]+Foglio4[[#This Row],[Kcal amido]]+Foglio4[[#This Row],[kcal zuccheri]]</f>
        <v>54.599999999999994</v>
      </c>
    </row>
    <row r="336" spans="1:17" x14ac:dyDescent="0.25">
      <c r="A336" t="s">
        <v>377</v>
      </c>
      <c r="B336">
        <v>296</v>
      </c>
      <c r="C336">
        <v>13.6</v>
      </c>
      <c r="D336">
        <f>Foglio4[[#This Row],[Proteine]]*4</f>
        <v>54.4</v>
      </c>
      <c r="E336">
        <v>0.9</v>
      </c>
      <c r="F336">
        <f>Foglio4[[#This Row],[Lipidi]]*9</f>
        <v>8.1</v>
      </c>
      <c r="G336">
        <v>150</v>
      </c>
      <c r="H336">
        <v>2.9</v>
      </c>
      <c r="I336">
        <f>Foglio4[[#This Row],[Carbo]]*4</f>
        <v>11.6</v>
      </c>
      <c r="K336">
        <f>Foglio4[[#This Row],[Amido]]*4</f>
        <v>0</v>
      </c>
      <c r="L336">
        <v>2.9</v>
      </c>
      <c r="M336">
        <f>Foglio4[[#This Row],[Zuccheri]]*4</f>
        <v>11.6</v>
      </c>
      <c r="Q336">
        <f>Foglio4[[#This Row],[Kcal prote]]+Foglio4[[#This Row],[kcal Lipidi]]+Foglio4[[#This Row],[kcal Carbo]]+Foglio4[[#This Row],[Kcal amido]]+Foglio4[[#This Row],[kcal zuccheri]]</f>
        <v>85.699999999999989</v>
      </c>
    </row>
    <row r="337" spans="1:17" x14ac:dyDescent="0.25">
      <c r="A337" t="s">
        <v>378</v>
      </c>
      <c r="B337">
        <v>356</v>
      </c>
      <c r="C337">
        <v>16.5</v>
      </c>
      <c r="D337">
        <f>Foglio4[[#This Row],[Proteine]]*4</f>
        <v>66</v>
      </c>
      <c r="E337">
        <v>7.7</v>
      </c>
      <c r="F337">
        <f>Foglio4[[#This Row],[Lipidi]]*9</f>
        <v>69.3</v>
      </c>
      <c r="G337">
        <v>150</v>
      </c>
      <c r="H337">
        <v>2.9</v>
      </c>
      <c r="I337">
        <f>Foglio4[[#This Row],[Carbo]]*4</f>
        <v>11.6</v>
      </c>
      <c r="K337">
        <f>Foglio4[[#This Row],[Amido]]*4</f>
        <v>0</v>
      </c>
      <c r="L337">
        <v>2.9</v>
      </c>
      <c r="M337">
        <f>Foglio4[[#This Row],[Zuccheri]]*4</f>
        <v>11.6</v>
      </c>
      <c r="Q337">
        <f>Foglio4[[#This Row],[Kcal prote]]+Foglio4[[#This Row],[kcal Lipidi]]+Foglio4[[#This Row],[kcal Carbo]]+Foglio4[[#This Row],[Kcal amido]]+Foglio4[[#This Row],[kcal zuccheri]]</f>
        <v>158.5</v>
      </c>
    </row>
    <row r="338" spans="1:17" x14ac:dyDescent="0.25">
      <c r="A338" t="s">
        <v>379</v>
      </c>
      <c r="B338">
        <v>653</v>
      </c>
      <c r="C338">
        <v>9.1</v>
      </c>
      <c r="D338">
        <f>Foglio4[[#This Row],[Proteine]]*4</f>
        <v>36.4</v>
      </c>
      <c r="E338">
        <v>7.3</v>
      </c>
      <c r="F338">
        <f>Foglio4[[#This Row],[Lipidi]]*9</f>
        <v>65.7</v>
      </c>
      <c r="G338">
        <v>31</v>
      </c>
      <c r="H338">
        <v>11.6</v>
      </c>
      <c r="I338">
        <f>Foglio4[[#This Row],[Carbo]]*4</f>
        <v>46.4</v>
      </c>
      <c r="J338">
        <v>9.4</v>
      </c>
      <c r="K338">
        <f>Foglio4[[#This Row],[Amido]]*4</f>
        <v>37.6</v>
      </c>
      <c r="L338">
        <v>1.3</v>
      </c>
      <c r="M338">
        <f>Foglio4[[#This Row],[Zuccheri]]*4</f>
        <v>5.2</v>
      </c>
      <c r="N338">
        <v>3.4</v>
      </c>
      <c r="O338">
        <v>0.59</v>
      </c>
      <c r="P338">
        <v>0.3</v>
      </c>
      <c r="Q338">
        <f>Foglio4[[#This Row],[Kcal prote]]+Foglio4[[#This Row],[kcal Lipidi]]+Foglio4[[#This Row],[kcal Carbo]]+Foglio4[[#This Row],[Kcal amido]]+Foglio4[[#This Row],[kcal zuccheri]]</f>
        <v>191.29999999999998</v>
      </c>
    </row>
    <row r="339" spans="1:17" x14ac:dyDescent="0.25">
      <c r="A339" t="s">
        <v>380</v>
      </c>
      <c r="B339">
        <v>1134</v>
      </c>
      <c r="C339">
        <v>5.3</v>
      </c>
      <c r="D339">
        <f>Foglio4[[#This Row],[Proteine]]*4</f>
        <v>21.2</v>
      </c>
      <c r="E339">
        <v>7.1</v>
      </c>
      <c r="F339">
        <f>Foglio4[[#This Row],[Lipidi]]*9</f>
        <v>63.9</v>
      </c>
      <c r="H339">
        <v>49.1</v>
      </c>
      <c r="I339">
        <f>Foglio4[[#This Row],[Carbo]]*4</f>
        <v>196.4</v>
      </c>
      <c r="K339">
        <f>Foglio4[[#This Row],[Amido]]*4</f>
        <v>0</v>
      </c>
      <c r="M339">
        <f>Foglio4[[#This Row],[Zuccheri]]*4</f>
        <v>0</v>
      </c>
      <c r="Q339">
        <f>Foglio4[[#This Row],[Kcal prote]]+Foglio4[[#This Row],[kcal Lipidi]]+Foglio4[[#This Row],[kcal Carbo]]+Foglio4[[#This Row],[Kcal amido]]+Foglio4[[#This Row],[kcal zuccheri]]</f>
        <v>281.5</v>
      </c>
    </row>
    <row r="340" spans="1:17" x14ac:dyDescent="0.25">
      <c r="A340" t="s">
        <v>381</v>
      </c>
      <c r="B340">
        <v>725</v>
      </c>
      <c r="C340">
        <v>3.6</v>
      </c>
      <c r="D340">
        <f>Foglio4[[#This Row],[Proteine]]*4</f>
        <v>14.4</v>
      </c>
      <c r="E340">
        <v>15</v>
      </c>
      <c r="F340">
        <f>Foglio4[[#This Row],[Lipidi]]*9</f>
        <v>135</v>
      </c>
      <c r="H340">
        <v>25.3</v>
      </c>
      <c r="I340">
        <f>Foglio4[[#This Row],[Carbo]]*4</f>
        <v>101.2</v>
      </c>
      <c r="J340">
        <v>0</v>
      </c>
      <c r="K340">
        <f>Foglio4[[#This Row],[Amido]]*4</f>
        <v>0</v>
      </c>
      <c r="L340">
        <v>25.3</v>
      </c>
      <c r="M340">
        <f>Foglio4[[#This Row],[Zuccheri]]*4</f>
        <v>101.2</v>
      </c>
      <c r="Q340">
        <f>Foglio4[[#This Row],[Kcal prote]]+Foglio4[[#This Row],[kcal Lipidi]]+Foglio4[[#This Row],[kcal Carbo]]+Foglio4[[#This Row],[Kcal amido]]+Foglio4[[#This Row],[kcal zuccheri]]</f>
        <v>351.8</v>
      </c>
    </row>
    <row r="341" spans="1:17" x14ac:dyDescent="0.25">
      <c r="A341" t="s">
        <v>382</v>
      </c>
      <c r="B341">
        <v>1025</v>
      </c>
      <c r="C341">
        <v>5.0999999999999996</v>
      </c>
      <c r="D341">
        <f>Foglio4[[#This Row],[Proteine]]*4</f>
        <v>20.399999999999999</v>
      </c>
      <c r="E341">
        <v>15.5</v>
      </c>
      <c r="F341">
        <f>Foglio4[[#This Row],[Lipidi]]*9</f>
        <v>139.5</v>
      </c>
      <c r="H341">
        <v>23.9</v>
      </c>
      <c r="I341">
        <f>Foglio4[[#This Row],[Carbo]]*4</f>
        <v>95.6</v>
      </c>
      <c r="J341">
        <v>0</v>
      </c>
      <c r="K341">
        <f>Foglio4[[#This Row],[Amido]]*4</f>
        <v>0</v>
      </c>
      <c r="L341">
        <v>23.9</v>
      </c>
      <c r="M341">
        <f>Foglio4[[#This Row],[Zuccheri]]*4</f>
        <v>95.6</v>
      </c>
      <c r="Q341">
        <f>Foglio4[[#This Row],[Kcal prote]]+Foglio4[[#This Row],[kcal Lipidi]]+Foglio4[[#This Row],[kcal Carbo]]+Foglio4[[#This Row],[Kcal amido]]+Foglio4[[#This Row],[kcal zuccheri]]</f>
        <v>351.1</v>
      </c>
    </row>
    <row r="342" spans="1:17" x14ac:dyDescent="0.25">
      <c r="A342" t="s">
        <v>383</v>
      </c>
      <c r="B342">
        <v>1217</v>
      </c>
      <c r="C342">
        <v>5.0999999999999996</v>
      </c>
      <c r="D342">
        <f>Foglio4[[#This Row],[Proteine]]*4</f>
        <v>20.399999999999999</v>
      </c>
      <c r="E342">
        <v>20.5</v>
      </c>
      <c r="F342">
        <f>Foglio4[[#This Row],[Lipidi]]*9</f>
        <v>184.5</v>
      </c>
      <c r="H342">
        <v>34.9</v>
      </c>
      <c r="I342">
        <f>Foglio4[[#This Row],[Carbo]]*4</f>
        <v>139.6</v>
      </c>
      <c r="K342">
        <f>Foglio4[[#This Row],[Amido]]*4</f>
        <v>0</v>
      </c>
      <c r="M342">
        <f>Foglio4[[#This Row],[Zuccheri]]*4</f>
        <v>0</v>
      </c>
      <c r="Q342">
        <f>Foglio4[[#This Row],[Kcal prote]]+Foglio4[[#This Row],[kcal Lipidi]]+Foglio4[[#This Row],[kcal Carbo]]+Foglio4[[#This Row],[Kcal amido]]+Foglio4[[#This Row],[kcal zuccheri]]</f>
        <v>344.5</v>
      </c>
    </row>
    <row r="343" spans="1:17" x14ac:dyDescent="0.25">
      <c r="A343" t="s">
        <v>384</v>
      </c>
      <c r="B343">
        <v>1365</v>
      </c>
      <c r="C343">
        <v>4.2</v>
      </c>
      <c r="D343">
        <f>Foglio4[[#This Row],[Proteine]]*4</f>
        <v>16.8</v>
      </c>
      <c r="E343">
        <v>13.7</v>
      </c>
      <c r="F343">
        <f>Foglio4[[#This Row],[Lipidi]]*9</f>
        <v>123.3</v>
      </c>
      <c r="H343">
        <v>33.299999999999997</v>
      </c>
      <c r="I343">
        <f>Foglio4[[#This Row],[Carbo]]*4</f>
        <v>133.19999999999999</v>
      </c>
      <c r="K343">
        <f>Foglio4[[#This Row],[Amido]]*4</f>
        <v>0</v>
      </c>
      <c r="M343">
        <f>Foglio4[[#This Row],[Zuccheri]]*4</f>
        <v>0</v>
      </c>
      <c r="Q343">
        <f>Foglio4[[#This Row],[Kcal prote]]+Foglio4[[#This Row],[kcal Lipidi]]+Foglio4[[#This Row],[kcal Carbo]]+Foglio4[[#This Row],[Kcal amido]]+Foglio4[[#This Row],[kcal zuccheri]]</f>
        <v>273.29999999999995</v>
      </c>
    </row>
    <row r="344" spans="1:17" x14ac:dyDescent="0.25">
      <c r="A344" t="s">
        <v>385</v>
      </c>
      <c r="B344">
        <v>911</v>
      </c>
      <c r="C344">
        <v>4.2</v>
      </c>
      <c r="D344">
        <f>Foglio4[[#This Row],[Proteine]]*4</f>
        <v>16.8</v>
      </c>
      <c r="E344">
        <v>1.7</v>
      </c>
      <c r="F344">
        <f>Foglio4[[#This Row],[Lipidi]]*9</f>
        <v>15.299999999999999</v>
      </c>
      <c r="H344">
        <v>20.7</v>
      </c>
      <c r="I344">
        <f>Foglio4[[#This Row],[Carbo]]*4</f>
        <v>82.8</v>
      </c>
      <c r="J344">
        <v>0</v>
      </c>
      <c r="K344">
        <f>Foglio4[[#This Row],[Amido]]*4</f>
        <v>0</v>
      </c>
      <c r="L344">
        <v>20.7</v>
      </c>
      <c r="M344">
        <f>Foglio4[[#This Row],[Zuccheri]]*4</f>
        <v>82.8</v>
      </c>
      <c r="Q344">
        <f>Foglio4[[#This Row],[Kcal prote]]+Foglio4[[#This Row],[kcal Lipidi]]+Foglio4[[#This Row],[kcal Carbo]]+Foglio4[[#This Row],[Kcal amido]]+Foglio4[[#This Row],[kcal zuccheri]]</f>
        <v>197.7</v>
      </c>
    </row>
    <row r="345" spans="1:17" x14ac:dyDescent="0.25">
      <c r="A345" t="s">
        <v>386</v>
      </c>
      <c r="B345">
        <v>422</v>
      </c>
      <c r="C345">
        <v>1.4</v>
      </c>
      <c r="D345">
        <f>Foglio4[[#This Row],[Proteine]]*4</f>
        <v>5.6</v>
      </c>
      <c r="E345">
        <v>0</v>
      </c>
      <c r="F345">
        <f>Foglio4[[#This Row],[Lipidi]]*9</f>
        <v>0</v>
      </c>
      <c r="H345">
        <v>21.3</v>
      </c>
      <c r="I345">
        <f>Foglio4[[#This Row],[Carbo]]*4</f>
        <v>85.2</v>
      </c>
      <c r="J345">
        <v>0</v>
      </c>
      <c r="K345">
        <f>Foglio4[[#This Row],[Amido]]*4</f>
        <v>0</v>
      </c>
      <c r="L345">
        <v>21.3</v>
      </c>
      <c r="M345">
        <f>Foglio4[[#This Row],[Zuccheri]]*4</f>
        <v>85.2</v>
      </c>
      <c r="Q345">
        <f>Foglio4[[#This Row],[Kcal prote]]+Foglio4[[#This Row],[kcal Lipidi]]+Foglio4[[#This Row],[kcal Carbo]]+Foglio4[[#This Row],[Kcal amido]]+Foglio4[[#This Row],[kcal zuccheri]]</f>
        <v>176</v>
      </c>
    </row>
    <row r="346" spans="1:17" x14ac:dyDescent="0.25">
      <c r="A346" t="s">
        <v>387</v>
      </c>
      <c r="B346">
        <v>573</v>
      </c>
      <c r="D346">
        <f>Foglio4[[#This Row],[Proteine]]*4</f>
        <v>0</v>
      </c>
      <c r="E346">
        <v>8.4</v>
      </c>
      <c r="F346">
        <f>Foglio4[[#This Row],[Lipidi]]*9</f>
        <v>75.600000000000009</v>
      </c>
      <c r="H346">
        <v>36.5</v>
      </c>
      <c r="I346">
        <f>Foglio4[[#This Row],[Carbo]]*4</f>
        <v>146</v>
      </c>
      <c r="K346">
        <f>Foglio4[[#This Row],[Amido]]*4</f>
        <v>0</v>
      </c>
      <c r="L346">
        <v>36.5</v>
      </c>
      <c r="M346">
        <f>Foglio4[[#This Row],[Zuccheri]]*4</f>
        <v>146</v>
      </c>
      <c r="Q346">
        <f>Foglio4[[#This Row],[Kcal prote]]+Foglio4[[#This Row],[kcal Lipidi]]+Foglio4[[#This Row],[kcal Carbo]]+Foglio4[[#This Row],[Kcal amido]]+Foglio4[[#This Row],[kcal zuccheri]]</f>
        <v>367.6</v>
      </c>
    </row>
    <row r="347" spans="1:17" x14ac:dyDescent="0.25">
      <c r="A347" t="s">
        <v>388</v>
      </c>
      <c r="B347">
        <v>767</v>
      </c>
      <c r="C347">
        <v>3.3</v>
      </c>
      <c r="D347">
        <f>Foglio4[[#This Row],[Proteine]]*4</f>
        <v>13.2</v>
      </c>
      <c r="E347">
        <v>21.4</v>
      </c>
      <c r="F347">
        <f>Foglio4[[#This Row],[Lipidi]]*9</f>
        <v>192.6</v>
      </c>
      <c r="H347">
        <v>25.2</v>
      </c>
      <c r="I347">
        <f>Foglio4[[#This Row],[Carbo]]*4</f>
        <v>100.8</v>
      </c>
      <c r="J347">
        <v>0</v>
      </c>
      <c r="K347">
        <f>Foglio4[[#This Row],[Amido]]*4</f>
        <v>0</v>
      </c>
      <c r="L347">
        <v>25.2</v>
      </c>
      <c r="M347">
        <f>Foglio4[[#This Row],[Zuccheri]]*4</f>
        <v>100.8</v>
      </c>
      <c r="Q347">
        <f>Foglio4[[#This Row],[Kcal prote]]+Foglio4[[#This Row],[kcal Lipidi]]+Foglio4[[#This Row],[kcal Carbo]]+Foglio4[[#This Row],[Kcal amido]]+Foglio4[[#This Row],[kcal zuccheri]]</f>
        <v>407.4</v>
      </c>
    </row>
    <row r="348" spans="1:17" x14ac:dyDescent="0.25">
      <c r="A348" t="s">
        <v>389</v>
      </c>
      <c r="B348">
        <v>1324</v>
      </c>
      <c r="C348">
        <v>4.5</v>
      </c>
      <c r="D348">
        <f>Foglio4[[#This Row],[Proteine]]*4</f>
        <v>18</v>
      </c>
      <c r="E348">
        <v>8.1999999999999993</v>
      </c>
      <c r="F348">
        <f>Foglio4[[#This Row],[Lipidi]]*9</f>
        <v>73.8</v>
      </c>
      <c r="H348">
        <v>28.2</v>
      </c>
      <c r="I348">
        <f>Foglio4[[#This Row],[Carbo]]*4</f>
        <v>112.8</v>
      </c>
      <c r="J348">
        <v>0</v>
      </c>
      <c r="K348">
        <f>Foglio4[[#This Row],[Amido]]*4</f>
        <v>0</v>
      </c>
      <c r="L348">
        <v>28.2</v>
      </c>
      <c r="M348">
        <f>Foglio4[[#This Row],[Zuccheri]]*4</f>
        <v>112.8</v>
      </c>
      <c r="Q348">
        <f>Foglio4[[#This Row],[Kcal prote]]+Foglio4[[#This Row],[kcal Lipidi]]+Foglio4[[#This Row],[kcal Carbo]]+Foglio4[[#This Row],[Kcal amido]]+Foglio4[[#This Row],[kcal zuccheri]]</f>
        <v>317.39999999999998</v>
      </c>
    </row>
    <row r="349" spans="1:17" x14ac:dyDescent="0.25">
      <c r="A349" t="s">
        <v>390</v>
      </c>
      <c r="B349">
        <v>789</v>
      </c>
      <c r="C349">
        <v>3.2</v>
      </c>
      <c r="D349">
        <f>Foglio4[[#This Row],[Proteine]]*4</f>
        <v>12.8</v>
      </c>
      <c r="E349">
        <v>0</v>
      </c>
      <c r="F349">
        <f>Foglio4[[#This Row],[Lipidi]]*9</f>
        <v>0</v>
      </c>
      <c r="H349">
        <v>27.2</v>
      </c>
      <c r="I349">
        <f>Foglio4[[#This Row],[Carbo]]*4</f>
        <v>108.8</v>
      </c>
      <c r="J349">
        <v>0</v>
      </c>
      <c r="K349">
        <f>Foglio4[[#This Row],[Amido]]*4</f>
        <v>0</v>
      </c>
      <c r="L349">
        <v>27.2</v>
      </c>
      <c r="M349">
        <f>Foglio4[[#This Row],[Zuccheri]]*4</f>
        <v>108.8</v>
      </c>
      <c r="Q349">
        <f>Foglio4[[#This Row],[Kcal prote]]+Foglio4[[#This Row],[kcal Lipidi]]+Foglio4[[#This Row],[kcal Carbo]]+Foglio4[[#This Row],[Kcal amido]]+Foglio4[[#This Row],[kcal zuccheri]]</f>
        <v>230.39999999999998</v>
      </c>
    </row>
    <row r="350" spans="1:17" x14ac:dyDescent="0.25">
      <c r="A350" t="s">
        <v>391</v>
      </c>
      <c r="B350">
        <v>552</v>
      </c>
      <c r="C350">
        <v>0.9</v>
      </c>
      <c r="D350">
        <f>Foglio4[[#This Row],[Proteine]]*4</f>
        <v>3.6</v>
      </c>
      <c r="E350">
        <v>7</v>
      </c>
      <c r="F350">
        <f>Foglio4[[#This Row],[Lipidi]]*9</f>
        <v>63</v>
      </c>
      <c r="H350">
        <v>34.200000000000003</v>
      </c>
      <c r="I350">
        <f>Foglio4[[#This Row],[Carbo]]*4</f>
        <v>136.80000000000001</v>
      </c>
      <c r="K350">
        <f>Foglio4[[#This Row],[Amido]]*4</f>
        <v>0</v>
      </c>
      <c r="L350">
        <v>34.200000000000003</v>
      </c>
      <c r="M350">
        <f>Foglio4[[#This Row],[Zuccheri]]*4</f>
        <v>136.80000000000001</v>
      </c>
      <c r="Q350">
        <f>Foglio4[[#This Row],[Kcal prote]]+Foglio4[[#This Row],[kcal Lipidi]]+Foglio4[[#This Row],[kcal Carbo]]+Foglio4[[#This Row],[Kcal amido]]+Foglio4[[#This Row],[kcal zuccheri]]</f>
        <v>340.20000000000005</v>
      </c>
    </row>
    <row r="351" spans="1:17" x14ac:dyDescent="0.25">
      <c r="A351" t="s">
        <v>991</v>
      </c>
      <c r="B351">
        <v>806</v>
      </c>
      <c r="C351">
        <v>2.9</v>
      </c>
      <c r="D351">
        <f>Foglio4[[#This Row],[Proteine]]*4</f>
        <v>11.6</v>
      </c>
      <c r="E351">
        <v>6.7</v>
      </c>
      <c r="F351">
        <f>Foglio4[[#This Row],[Lipidi]]*9</f>
        <v>60.300000000000004</v>
      </c>
      <c r="H351">
        <v>31.5</v>
      </c>
      <c r="I351">
        <f>Foglio4[[#This Row],[Carbo]]*4</f>
        <v>126</v>
      </c>
      <c r="J351">
        <v>0</v>
      </c>
      <c r="K351">
        <f>Foglio4[[#This Row],[Amido]]*4</f>
        <v>0</v>
      </c>
      <c r="L351">
        <v>31.5</v>
      </c>
      <c r="M351">
        <f>Foglio4[[#This Row],[Zuccheri]]*4</f>
        <v>126</v>
      </c>
      <c r="Q351">
        <f>Foglio4[[#This Row],[Kcal prote]]+Foglio4[[#This Row],[kcal Lipidi]]+Foglio4[[#This Row],[kcal Carbo]]+Foglio4[[#This Row],[Kcal amido]]+Foglio4[[#This Row],[kcal zuccheri]]</f>
        <v>323.89999999999998</v>
      </c>
    </row>
    <row r="352" spans="1:17" x14ac:dyDescent="0.25">
      <c r="A352" t="s">
        <v>392</v>
      </c>
      <c r="B352">
        <v>701</v>
      </c>
      <c r="C352">
        <v>2.7</v>
      </c>
      <c r="D352">
        <f>Foglio4[[#This Row],[Proteine]]*4</f>
        <v>10.8</v>
      </c>
      <c r="E352">
        <v>11.7</v>
      </c>
      <c r="F352">
        <f>Foglio4[[#This Row],[Lipidi]]*9</f>
        <v>105.3</v>
      </c>
      <c r="H352">
        <v>25.7</v>
      </c>
      <c r="I352">
        <f>Foglio4[[#This Row],[Carbo]]*4</f>
        <v>102.8</v>
      </c>
      <c r="J352">
        <v>0</v>
      </c>
      <c r="K352">
        <f>Foglio4[[#This Row],[Amido]]*4</f>
        <v>0</v>
      </c>
      <c r="L352">
        <v>25.7</v>
      </c>
      <c r="M352">
        <f>Foglio4[[#This Row],[Zuccheri]]*4</f>
        <v>102.8</v>
      </c>
      <c r="Q352">
        <f>Foglio4[[#This Row],[Kcal prote]]+Foglio4[[#This Row],[kcal Lipidi]]+Foglio4[[#This Row],[kcal Carbo]]+Foglio4[[#This Row],[Kcal amido]]+Foglio4[[#This Row],[kcal zuccheri]]</f>
        <v>321.7</v>
      </c>
    </row>
    <row r="353" spans="1:17" x14ac:dyDescent="0.25">
      <c r="A353" t="s">
        <v>393</v>
      </c>
      <c r="B353">
        <v>1055</v>
      </c>
      <c r="C353">
        <v>4.2</v>
      </c>
      <c r="D353">
        <f>Foglio4[[#This Row],[Proteine]]*4</f>
        <v>16.8</v>
      </c>
      <c r="E353">
        <v>10</v>
      </c>
      <c r="F353">
        <f>Foglio4[[#This Row],[Lipidi]]*9</f>
        <v>90</v>
      </c>
      <c r="H353">
        <v>34.700000000000003</v>
      </c>
      <c r="I353">
        <f>Foglio4[[#This Row],[Carbo]]*4</f>
        <v>138.80000000000001</v>
      </c>
      <c r="J353">
        <v>14.9</v>
      </c>
      <c r="K353">
        <f>Foglio4[[#This Row],[Amido]]*4</f>
        <v>59.6</v>
      </c>
      <c r="L353">
        <v>18.3</v>
      </c>
      <c r="M353">
        <f>Foglio4[[#This Row],[Zuccheri]]*4</f>
        <v>73.2</v>
      </c>
      <c r="N353">
        <v>0</v>
      </c>
      <c r="Q353">
        <f>Foglio4[[#This Row],[Kcal prote]]+Foglio4[[#This Row],[kcal Lipidi]]+Foglio4[[#This Row],[kcal Carbo]]+Foglio4[[#This Row],[Kcal amido]]+Foglio4[[#This Row],[kcal zuccheri]]</f>
        <v>378.40000000000003</v>
      </c>
    </row>
    <row r="354" spans="1:17" x14ac:dyDescent="0.25">
      <c r="A354" t="s">
        <v>394</v>
      </c>
      <c r="B354">
        <v>1582</v>
      </c>
      <c r="C354">
        <v>26</v>
      </c>
      <c r="D354">
        <f>Foglio4[[#This Row],[Proteine]]*4</f>
        <v>104</v>
      </c>
      <c r="E354">
        <v>1.4</v>
      </c>
      <c r="F354">
        <f>Foglio4[[#This Row],[Lipidi]]*9</f>
        <v>12.6</v>
      </c>
      <c r="H354">
        <v>43.5</v>
      </c>
      <c r="I354">
        <f>Foglio4[[#This Row],[Carbo]]*4</f>
        <v>174</v>
      </c>
      <c r="K354">
        <f>Foglio4[[#This Row],[Amido]]*4</f>
        <v>0</v>
      </c>
      <c r="M354">
        <f>Foglio4[[#This Row],[Zuccheri]]*4</f>
        <v>0</v>
      </c>
      <c r="N354">
        <v>10.5</v>
      </c>
      <c r="Q354">
        <f>Foglio4[[#This Row],[Kcal prote]]+Foglio4[[#This Row],[kcal Lipidi]]+Foglio4[[#This Row],[kcal Carbo]]+Foglio4[[#This Row],[Kcal amido]]+Foglio4[[#This Row],[kcal zuccheri]]</f>
        <v>290.60000000000002</v>
      </c>
    </row>
    <row r="355" spans="1:17" x14ac:dyDescent="0.25">
      <c r="A355" t="s">
        <v>395</v>
      </c>
      <c r="B355">
        <v>227</v>
      </c>
      <c r="C355">
        <v>6.2</v>
      </c>
      <c r="D355">
        <f>Foglio4[[#This Row],[Proteine]]*4</f>
        <v>24.8</v>
      </c>
      <c r="E355">
        <v>8.4</v>
      </c>
      <c r="F355">
        <f>Foglio4[[#This Row],[Lipidi]]*9</f>
        <v>75.600000000000009</v>
      </c>
      <c r="H355">
        <v>3</v>
      </c>
      <c r="I355">
        <f>Foglio4[[#This Row],[Carbo]]*4</f>
        <v>12</v>
      </c>
      <c r="K355">
        <f>Foglio4[[#This Row],[Amido]]*4</f>
        <v>0</v>
      </c>
      <c r="L355">
        <v>3</v>
      </c>
      <c r="M355">
        <f>Foglio4[[#This Row],[Zuccheri]]*4</f>
        <v>12</v>
      </c>
      <c r="N355">
        <v>2.8</v>
      </c>
      <c r="Q355">
        <f>Foglio4[[#This Row],[Kcal prote]]+Foglio4[[#This Row],[kcal Lipidi]]+Foglio4[[#This Row],[kcal Carbo]]+Foglio4[[#This Row],[Kcal amido]]+Foglio4[[#This Row],[kcal zuccheri]]</f>
        <v>124.4</v>
      </c>
    </row>
    <row r="356" spans="1:17" x14ac:dyDescent="0.25">
      <c r="A356" t="s">
        <v>396</v>
      </c>
      <c r="B356">
        <v>777</v>
      </c>
      <c r="C356">
        <v>6.4</v>
      </c>
      <c r="D356">
        <f>Foglio4[[#This Row],[Proteine]]*4</f>
        <v>25.6</v>
      </c>
      <c r="E356">
        <v>9</v>
      </c>
      <c r="F356">
        <f>Foglio4[[#This Row],[Lipidi]]*9</f>
        <v>81</v>
      </c>
      <c r="G356">
        <v>8</v>
      </c>
      <c r="H356">
        <v>21.7</v>
      </c>
      <c r="I356">
        <f>Foglio4[[#This Row],[Carbo]]*4</f>
        <v>86.8</v>
      </c>
      <c r="J356">
        <v>18.600000000000001</v>
      </c>
      <c r="K356">
        <f>Foglio4[[#This Row],[Amido]]*4</f>
        <v>74.400000000000006</v>
      </c>
      <c r="L356">
        <v>1.3</v>
      </c>
      <c r="M356">
        <f>Foglio4[[#This Row],[Zuccheri]]*4</f>
        <v>5.2</v>
      </c>
      <c r="N356">
        <v>1.6</v>
      </c>
      <c r="Q356">
        <f>Foglio4[[#This Row],[Kcal prote]]+Foglio4[[#This Row],[kcal Lipidi]]+Foglio4[[#This Row],[kcal Carbo]]+Foglio4[[#This Row],[Kcal amido]]+Foglio4[[#This Row],[kcal zuccheri]]</f>
        <v>272.99999999999994</v>
      </c>
    </row>
    <row r="357" spans="1:17" x14ac:dyDescent="0.25">
      <c r="A357" t="s">
        <v>397</v>
      </c>
      <c r="B357">
        <v>732</v>
      </c>
      <c r="C357">
        <v>8.4</v>
      </c>
      <c r="D357">
        <f>Foglio4[[#This Row],[Proteine]]*4</f>
        <v>33.6</v>
      </c>
      <c r="E357">
        <v>2.8</v>
      </c>
      <c r="F357">
        <f>Foglio4[[#This Row],[Lipidi]]*9</f>
        <v>25.2</v>
      </c>
      <c r="G357">
        <v>26</v>
      </c>
      <c r="H357">
        <v>15.4</v>
      </c>
      <c r="I357">
        <f>Foglio4[[#This Row],[Carbo]]*4</f>
        <v>61.6</v>
      </c>
      <c r="J357">
        <v>12.6</v>
      </c>
      <c r="K357">
        <f>Foglio4[[#This Row],[Amido]]*4</f>
        <v>50.4</v>
      </c>
      <c r="L357">
        <v>1.5</v>
      </c>
      <c r="M357">
        <f>Foglio4[[#This Row],[Zuccheri]]*4</f>
        <v>6</v>
      </c>
      <c r="N357">
        <v>1.3</v>
      </c>
      <c r="Q357">
        <f>Foglio4[[#This Row],[Kcal prote]]+Foglio4[[#This Row],[kcal Lipidi]]+Foglio4[[#This Row],[kcal Carbo]]+Foglio4[[#This Row],[Kcal amido]]+Foglio4[[#This Row],[kcal zuccheri]]</f>
        <v>176.8</v>
      </c>
    </row>
    <row r="358" spans="1:17" x14ac:dyDescent="0.25">
      <c r="A358" t="s">
        <v>398</v>
      </c>
      <c r="B358">
        <v>467</v>
      </c>
      <c r="C358">
        <v>2.5</v>
      </c>
      <c r="D358">
        <f>Foglio4[[#This Row],[Proteine]]*4</f>
        <v>10</v>
      </c>
      <c r="E358">
        <v>0.2</v>
      </c>
      <c r="F358">
        <f>Foglio4[[#This Row],[Lipidi]]*9</f>
        <v>1.8</v>
      </c>
      <c r="G358">
        <v>0</v>
      </c>
      <c r="H358">
        <v>19.399999999999999</v>
      </c>
      <c r="I358">
        <f>Foglio4[[#This Row],[Carbo]]*4</f>
        <v>77.599999999999994</v>
      </c>
      <c r="J358">
        <v>15.6</v>
      </c>
      <c r="K358">
        <f>Foglio4[[#This Row],[Amido]]*4</f>
        <v>62.4</v>
      </c>
      <c r="L358">
        <v>2.2000000000000002</v>
      </c>
      <c r="M358">
        <f>Foglio4[[#This Row],[Zuccheri]]*4</f>
        <v>8.8000000000000007</v>
      </c>
      <c r="N358">
        <v>1.8</v>
      </c>
      <c r="Q358">
        <f>Foglio4[[#This Row],[Kcal prote]]+Foglio4[[#This Row],[kcal Lipidi]]+Foglio4[[#This Row],[kcal Carbo]]+Foglio4[[#This Row],[Kcal amido]]+Foglio4[[#This Row],[kcal zuccheri]]</f>
        <v>160.6</v>
      </c>
    </row>
    <row r="359" spans="1:17" x14ac:dyDescent="0.25">
      <c r="A359" t="s">
        <v>399</v>
      </c>
      <c r="B359">
        <v>615</v>
      </c>
      <c r="C359">
        <v>3.5</v>
      </c>
      <c r="D359">
        <f>Foglio4[[#This Row],[Proteine]]*4</f>
        <v>14</v>
      </c>
      <c r="E359">
        <v>0.3</v>
      </c>
      <c r="F359">
        <f>Foglio4[[#This Row],[Lipidi]]*9</f>
        <v>2.6999999999999997</v>
      </c>
      <c r="G359">
        <v>2</v>
      </c>
      <c r="H359">
        <v>34</v>
      </c>
      <c r="I359">
        <f>Foglio4[[#This Row],[Carbo]]*4</f>
        <v>136</v>
      </c>
      <c r="J359">
        <v>30.1</v>
      </c>
      <c r="K359">
        <f>Foglio4[[#This Row],[Amido]]*4</f>
        <v>120.4</v>
      </c>
      <c r="L359">
        <v>1</v>
      </c>
      <c r="M359">
        <f>Foglio4[[#This Row],[Zuccheri]]*4</f>
        <v>4</v>
      </c>
      <c r="N359">
        <v>1.8</v>
      </c>
      <c r="Q359">
        <f>Foglio4[[#This Row],[Kcal prote]]+Foglio4[[#This Row],[kcal Lipidi]]+Foglio4[[#This Row],[kcal Carbo]]+Foglio4[[#This Row],[Kcal amido]]+Foglio4[[#This Row],[kcal zuccheri]]</f>
        <v>277.10000000000002</v>
      </c>
    </row>
    <row r="360" spans="1:17" x14ac:dyDescent="0.25">
      <c r="A360" t="s">
        <v>400</v>
      </c>
      <c r="B360">
        <v>687</v>
      </c>
      <c r="C360">
        <v>3.9</v>
      </c>
      <c r="D360">
        <f>Foglio4[[#This Row],[Proteine]]*4</f>
        <v>15.6</v>
      </c>
      <c r="E360">
        <v>27.1</v>
      </c>
      <c r="F360">
        <f>Foglio4[[#This Row],[Lipidi]]*9</f>
        <v>243.9</v>
      </c>
      <c r="G360">
        <v>7</v>
      </c>
      <c r="H360">
        <v>37.9</v>
      </c>
      <c r="I360">
        <f>Foglio4[[#This Row],[Carbo]]*4</f>
        <v>151.6</v>
      </c>
      <c r="J360">
        <v>33.200000000000003</v>
      </c>
      <c r="K360">
        <f>Foglio4[[#This Row],[Amido]]*4</f>
        <v>132.80000000000001</v>
      </c>
      <c r="L360">
        <v>1.4</v>
      </c>
      <c r="M360">
        <f>Foglio4[[#This Row],[Zuccheri]]*4</f>
        <v>5.6</v>
      </c>
      <c r="N360">
        <v>1.9</v>
      </c>
      <c r="Q360">
        <f>Foglio4[[#This Row],[Kcal prote]]+Foglio4[[#This Row],[kcal Lipidi]]+Foglio4[[#This Row],[kcal Carbo]]+Foglio4[[#This Row],[Kcal amido]]+Foglio4[[#This Row],[kcal zuccheri]]</f>
        <v>549.50000000000011</v>
      </c>
    </row>
    <row r="361" spans="1:17" x14ac:dyDescent="0.25">
      <c r="A361" t="s">
        <v>992</v>
      </c>
      <c r="B361">
        <v>1098</v>
      </c>
      <c r="D361">
        <f>Foglio4[[#This Row],[Proteine]]*4</f>
        <v>0</v>
      </c>
      <c r="F361">
        <f>Foglio4[[#This Row],[Lipidi]]*9</f>
        <v>0</v>
      </c>
      <c r="H361">
        <v>70</v>
      </c>
      <c r="I361">
        <f>Foglio4[[#This Row],[Carbo]]*4</f>
        <v>280</v>
      </c>
      <c r="K361">
        <f>Foglio4[[#This Row],[Amido]]*4</f>
        <v>0</v>
      </c>
      <c r="L361">
        <v>70</v>
      </c>
      <c r="M361">
        <f>Foglio4[[#This Row],[Zuccheri]]*4</f>
        <v>280</v>
      </c>
      <c r="Q361">
        <f>Foglio4[[#This Row],[Kcal prote]]+Foglio4[[#This Row],[kcal Lipidi]]+Foglio4[[#This Row],[kcal Carbo]]+Foglio4[[#This Row],[Kcal amido]]+Foglio4[[#This Row],[kcal zuccheri]]</f>
        <v>560</v>
      </c>
    </row>
    <row r="362" spans="1:17" x14ac:dyDescent="0.25">
      <c r="A362" t="s">
        <v>401</v>
      </c>
      <c r="B362">
        <v>1356</v>
      </c>
      <c r="C362">
        <v>19.100000000000001</v>
      </c>
      <c r="D362">
        <f>Foglio4[[#This Row],[Proteine]]*4</f>
        <v>76.400000000000006</v>
      </c>
      <c r="E362">
        <v>28.5</v>
      </c>
      <c r="F362">
        <f>Foglio4[[#This Row],[Lipidi]]*9</f>
        <v>256.5</v>
      </c>
      <c r="G362">
        <v>70</v>
      </c>
      <c r="H362">
        <v>1</v>
      </c>
      <c r="I362">
        <f>Foglio4[[#This Row],[Carbo]]*4</f>
        <v>4</v>
      </c>
      <c r="K362">
        <f>Foglio4[[#This Row],[Amido]]*4</f>
        <v>0</v>
      </c>
      <c r="L362">
        <v>1</v>
      </c>
      <c r="M362">
        <f>Foglio4[[#This Row],[Zuccheri]]*4</f>
        <v>4</v>
      </c>
      <c r="Q362">
        <f>Foglio4[[#This Row],[Kcal prote]]+Foglio4[[#This Row],[kcal Lipidi]]+Foglio4[[#This Row],[kcal Carbo]]+Foglio4[[#This Row],[Kcal amido]]+Foglio4[[#This Row],[kcal zuccheri]]</f>
        <v>340.9</v>
      </c>
    </row>
    <row r="363" spans="1:17" x14ac:dyDescent="0.25">
      <c r="A363" t="s">
        <v>402</v>
      </c>
      <c r="B363">
        <v>1641</v>
      </c>
      <c r="C363">
        <v>33.9</v>
      </c>
      <c r="D363">
        <f>Foglio4[[#This Row],[Proteine]]*4</f>
        <v>135.6</v>
      </c>
      <c r="E363">
        <v>0.9</v>
      </c>
      <c r="F363">
        <f>Foglio4[[#This Row],[Lipidi]]*9</f>
        <v>8.1</v>
      </c>
      <c r="G363">
        <v>98</v>
      </c>
      <c r="I363">
        <f>Foglio4[[#This Row],[Carbo]]*4</f>
        <v>0</v>
      </c>
      <c r="K363">
        <f>Foglio4[[#This Row],[Amido]]*4</f>
        <v>0</v>
      </c>
      <c r="M363">
        <f>Foglio4[[#This Row],[Zuccheri]]*4</f>
        <v>0</v>
      </c>
      <c r="Q363">
        <f>Foglio4[[#This Row],[Kcal prote]]+Foglio4[[#This Row],[kcal Lipidi]]+Foglio4[[#This Row],[kcal Carbo]]+Foglio4[[#This Row],[Kcal amido]]+Foglio4[[#This Row],[kcal zuccheri]]</f>
        <v>143.69999999999999</v>
      </c>
    </row>
    <row r="364" spans="1:17" x14ac:dyDescent="0.25">
      <c r="A364" t="s">
        <v>403</v>
      </c>
      <c r="B364">
        <v>337</v>
      </c>
      <c r="C364">
        <v>18.100000000000001</v>
      </c>
      <c r="D364">
        <f>Foglio4[[#This Row],[Proteine]]*4</f>
        <v>72.400000000000006</v>
      </c>
      <c r="E364">
        <v>3.3</v>
      </c>
      <c r="F364">
        <f>Foglio4[[#This Row],[Lipidi]]*9</f>
        <v>29.7</v>
      </c>
      <c r="G364">
        <v>101</v>
      </c>
      <c r="I364">
        <f>Foglio4[[#This Row],[Carbo]]*4</f>
        <v>0</v>
      </c>
      <c r="K364">
        <f>Foglio4[[#This Row],[Amido]]*4</f>
        <v>0</v>
      </c>
      <c r="M364">
        <f>Foglio4[[#This Row],[Zuccheri]]*4</f>
        <v>0</v>
      </c>
      <c r="Q364">
        <f>Foglio4[[#This Row],[Kcal prote]]+Foglio4[[#This Row],[kcal Lipidi]]+Foglio4[[#This Row],[kcal Carbo]]+Foglio4[[#This Row],[Kcal amido]]+Foglio4[[#This Row],[kcal zuccheri]]</f>
        <v>102.10000000000001</v>
      </c>
    </row>
    <row r="365" spans="1:17" x14ac:dyDescent="0.25">
      <c r="A365" t="s">
        <v>404</v>
      </c>
      <c r="B365">
        <v>1376</v>
      </c>
      <c r="C365">
        <v>12.4</v>
      </c>
      <c r="D365">
        <f>Foglio4[[#This Row],[Proteine]]*4</f>
        <v>49.6</v>
      </c>
      <c r="E365">
        <v>13.9</v>
      </c>
      <c r="F365">
        <f>Foglio4[[#This Row],[Lipidi]]*9</f>
        <v>125.10000000000001</v>
      </c>
      <c r="H365">
        <v>61.2</v>
      </c>
      <c r="I365">
        <f>Foglio4[[#This Row],[Carbo]]*4</f>
        <v>244.8</v>
      </c>
      <c r="K365">
        <f>Foglio4[[#This Row],[Amido]]*4</f>
        <v>0</v>
      </c>
      <c r="M365">
        <f>Foglio4[[#This Row],[Zuccheri]]*4</f>
        <v>0</v>
      </c>
      <c r="N365">
        <v>10</v>
      </c>
      <c r="Q365">
        <f>Foglio4[[#This Row],[Kcal prote]]+Foglio4[[#This Row],[kcal Lipidi]]+Foglio4[[#This Row],[kcal Carbo]]+Foglio4[[#This Row],[Kcal amido]]+Foglio4[[#This Row],[kcal zuccheri]]</f>
        <v>419.5</v>
      </c>
    </row>
    <row r="366" spans="1:17" x14ac:dyDescent="0.25">
      <c r="A366" t="s">
        <v>405</v>
      </c>
      <c r="B366">
        <v>1014</v>
      </c>
      <c r="C366">
        <v>0</v>
      </c>
      <c r="D366">
        <f>Foglio4[[#This Row],[Proteine]]*4</f>
        <v>0</v>
      </c>
      <c r="F366">
        <f>Foglio4[[#This Row],[Lipidi]]*9</f>
        <v>0</v>
      </c>
      <c r="H366">
        <v>0</v>
      </c>
      <c r="I366">
        <f>Foglio4[[#This Row],[Carbo]]*4</f>
        <v>0</v>
      </c>
      <c r="K366">
        <f>Foglio4[[#This Row],[Amido]]*4</f>
        <v>0</v>
      </c>
      <c r="L366">
        <v>0</v>
      </c>
      <c r="M366">
        <f>Foglio4[[#This Row],[Zuccheri]]*4</f>
        <v>0</v>
      </c>
      <c r="Q366">
        <f>Foglio4[[#This Row],[Kcal prote]]+Foglio4[[#This Row],[kcal Lipidi]]+Foglio4[[#This Row],[kcal Carbo]]+Foglio4[[#This Row],[Kcal amido]]+Foglio4[[#This Row],[kcal zuccheri]]</f>
        <v>0</v>
      </c>
    </row>
    <row r="367" spans="1:17" x14ac:dyDescent="0.25">
      <c r="A367" t="s">
        <v>406</v>
      </c>
      <c r="B367">
        <v>1763</v>
      </c>
      <c r="C367">
        <v>11.3</v>
      </c>
      <c r="D367">
        <f>Foglio4[[#This Row],[Proteine]]*4</f>
        <v>45.2</v>
      </c>
      <c r="E367">
        <v>32.1</v>
      </c>
      <c r="F367">
        <f>Foglio4[[#This Row],[Lipidi]]*9</f>
        <v>288.90000000000003</v>
      </c>
      <c r="H367">
        <v>65.099999999999994</v>
      </c>
      <c r="I367">
        <f>Foglio4[[#This Row],[Carbo]]*4</f>
        <v>260.39999999999998</v>
      </c>
      <c r="J367">
        <v>57.2</v>
      </c>
      <c r="K367">
        <f>Foglio4[[#This Row],[Amido]]*4</f>
        <v>228.8</v>
      </c>
      <c r="L367">
        <v>2.2000000000000002</v>
      </c>
      <c r="M367">
        <f>Foglio4[[#This Row],[Zuccheri]]*4</f>
        <v>8.8000000000000007</v>
      </c>
      <c r="N367">
        <v>3.5</v>
      </c>
      <c r="Q367">
        <f>Foglio4[[#This Row],[Kcal prote]]+Foglio4[[#This Row],[kcal Lipidi]]+Foglio4[[#This Row],[kcal Carbo]]+Foglio4[[#This Row],[Kcal amido]]+Foglio4[[#This Row],[kcal zuccheri]]</f>
        <v>832.09999999999991</v>
      </c>
    </row>
    <row r="368" spans="1:17" x14ac:dyDescent="0.25">
      <c r="A368" t="s">
        <v>407</v>
      </c>
      <c r="B368">
        <v>1744</v>
      </c>
      <c r="C368">
        <v>30.6</v>
      </c>
      <c r="D368">
        <f>Foglio4[[#This Row],[Proteine]]*4</f>
        <v>122.4</v>
      </c>
      <c r="E368">
        <v>0.5</v>
      </c>
      <c r="F368">
        <f>Foglio4[[#This Row],[Lipidi]]*9</f>
        <v>4.5</v>
      </c>
      <c r="G368">
        <v>100</v>
      </c>
      <c r="H368">
        <v>1.5</v>
      </c>
      <c r="I368">
        <f>Foglio4[[#This Row],[Carbo]]*4</f>
        <v>6</v>
      </c>
      <c r="K368">
        <f>Foglio4[[#This Row],[Amido]]*4</f>
        <v>0</v>
      </c>
      <c r="L368">
        <v>1.5</v>
      </c>
      <c r="M368">
        <f>Foglio4[[#This Row],[Zuccheri]]*4</f>
        <v>6</v>
      </c>
      <c r="Q368">
        <f>Foglio4[[#This Row],[Kcal prote]]+Foglio4[[#This Row],[kcal Lipidi]]+Foglio4[[#This Row],[kcal Carbo]]+Foglio4[[#This Row],[Kcal amido]]+Foglio4[[#This Row],[kcal zuccheri]]</f>
        <v>138.9</v>
      </c>
    </row>
    <row r="369" spans="1:17" x14ac:dyDescent="0.25">
      <c r="A369" t="s">
        <v>408</v>
      </c>
      <c r="B369">
        <v>131</v>
      </c>
      <c r="C369">
        <v>0.7</v>
      </c>
      <c r="D369">
        <f>Foglio4[[#This Row],[Proteine]]*4</f>
        <v>2.8</v>
      </c>
      <c r="E369">
        <v>3.5</v>
      </c>
      <c r="F369">
        <f>Foglio4[[#This Row],[Lipidi]]*9</f>
        <v>31.5</v>
      </c>
      <c r="H369">
        <v>3.5</v>
      </c>
      <c r="I369">
        <f>Foglio4[[#This Row],[Carbo]]*4</f>
        <v>14</v>
      </c>
      <c r="K369">
        <f>Foglio4[[#This Row],[Amido]]*4</f>
        <v>0</v>
      </c>
      <c r="L369">
        <v>3.5</v>
      </c>
      <c r="M369">
        <f>Foglio4[[#This Row],[Zuccheri]]*4</f>
        <v>14</v>
      </c>
      <c r="N369">
        <v>5.4</v>
      </c>
      <c r="Q369">
        <f>Foglio4[[#This Row],[Kcal prote]]+Foglio4[[#This Row],[kcal Lipidi]]+Foglio4[[#This Row],[kcal Carbo]]+Foglio4[[#This Row],[Kcal amido]]+Foglio4[[#This Row],[kcal zuccheri]]</f>
        <v>62.3</v>
      </c>
    </row>
    <row r="370" spans="1:17" x14ac:dyDescent="0.25">
      <c r="A370" t="s">
        <v>409</v>
      </c>
      <c r="B370">
        <v>477</v>
      </c>
      <c r="C370">
        <v>20.6</v>
      </c>
      <c r="D370">
        <f>Foglio4[[#This Row],[Proteine]]*4</f>
        <v>82.4</v>
      </c>
      <c r="E370">
        <v>18.399999999999999</v>
      </c>
      <c r="F370">
        <f>Foglio4[[#This Row],[Lipidi]]*9</f>
        <v>165.6</v>
      </c>
      <c r="G370">
        <v>50</v>
      </c>
      <c r="I370">
        <f>Foglio4[[#This Row],[Carbo]]*4</f>
        <v>0</v>
      </c>
      <c r="K370">
        <f>Foglio4[[#This Row],[Amido]]*4</f>
        <v>0</v>
      </c>
      <c r="M370">
        <f>Foglio4[[#This Row],[Zuccheri]]*4</f>
        <v>0</v>
      </c>
      <c r="Q370">
        <f>Foglio4[[#This Row],[Kcal prote]]+Foglio4[[#This Row],[kcal Lipidi]]+Foglio4[[#This Row],[kcal Carbo]]+Foglio4[[#This Row],[Kcal amido]]+Foglio4[[#This Row],[kcal zuccheri]]</f>
        <v>248</v>
      </c>
    </row>
    <row r="371" spans="1:17" x14ac:dyDescent="0.25">
      <c r="A371" t="s">
        <v>410</v>
      </c>
      <c r="B371">
        <v>1103</v>
      </c>
      <c r="C371">
        <v>24.5</v>
      </c>
      <c r="D371">
        <f>Foglio4[[#This Row],[Proteine]]*4</f>
        <v>98</v>
      </c>
      <c r="E371">
        <v>9.1</v>
      </c>
      <c r="F371">
        <f>Foglio4[[#This Row],[Lipidi]]*9</f>
        <v>81.899999999999991</v>
      </c>
      <c r="I371">
        <f>Foglio4[[#This Row],[Carbo]]*4</f>
        <v>0</v>
      </c>
      <c r="K371">
        <f>Foglio4[[#This Row],[Amido]]*4</f>
        <v>0</v>
      </c>
      <c r="M371">
        <f>Foglio4[[#This Row],[Zuccheri]]*4</f>
        <v>0</v>
      </c>
      <c r="Q371">
        <f>Foglio4[[#This Row],[Kcal prote]]+Foglio4[[#This Row],[kcal Lipidi]]+Foglio4[[#This Row],[kcal Carbo]]+Foglio4[[#This Row],[Kcal amido]]+Foglio4[[#This Row],[kcal zuccheri]]</f>
        <v>179.89999999999998</v>
      </c>
    </row>
    <row r="372" spans="1:17" x14ac:dyDescent="0.25">
      <c r="A372" t="s">
        <v>411</v>
      </c>
      <c r="B372">
        <v>1051</v>
      </c>
      <c r="C372">
        <v>13.1</v>
      </c>
      <c r="D372">
        <f>Foglio4[[#This Row],[Proteine]]*4</f>
        <v>52.4</v>
      </c>
      <c r="E372">
        <v>11</v>
      </c>
      <c r="F372">
        <f>Foglio4[[#This Row],[Lipidi]]*9</f>
        <v>99</v>
      </c>
      <c r="H372">
        <v>30.1</v>
      </c>
      <c r="I372">
        <f>Foglio4[[#This Row],[Carbo]]*4</f>
        <v>120.4</v>
      </c>
      <c r="K372">
        <f>Foglio4[[#This Row],[Amido]]*4</f>
        <v>0</v>
      </c>
      <c r="M372">
        <f>Foglio4[[#This Row],[Zuccheri]]*4</f>
        <v>0</v>
      </c>
      <c r="N372">
        <v>2</v>
      </c>
      <c r="Q372">
        <f>Foglio4[[#This Row],[Kcal prote]]+Foglio4[[#This Row],[kcal Lipidi]]+Foglio4[[#This Row],[kcal Carbo]]+Foglio4[[#This Row],[Kcal amido]]+Foglio4[[#This Row],[kcal zuccheri]]</f>
        <v>271.8</v>
      </c>
    </row>
    <row r="373" spans="1:17" x14ac:dyDescent="0.25">
      <c r="A373" t="s">
        <v>412</v>
      </c>
      <c r="B373">
        <v>704</v>
      </c>
      <c r="C373">
        <v>6.2</v>
      </c>
      <c r="D373">
        <f>Foglio4[[#This Row],[Proteine]]*4</f>
        <v>24.8</v>
      </c>
      <c r="E373">
        <v>0.3</v>
      </c>
      <c r="F373">
        <f>Foglio4[[#This Row],[Lipidi]]*9</f>
        <v>2.6999999999999997</v>
      </c>
      <c r="H373">
        <v>9.4</v>
      </c>
      <c r="I373">
        <f>Foglio4[[#This Row],[Carbo]]*4</f>
        <v>37.6</v>
      </c>
      <c r="J373">
        <v>7.5</v>
      </c>
      <c r="K373">
        <f>Foglio4[[#This Row],[Amido]]*4</f>
        <v>30</v>
      </c>
      <c r="L373">
        <v>1.1000000000000001</v>
      </c>
      <c r="M373">
        <f>Foglio4[[#This Row],[Zuccheri]]*4</f>
        <v>4.4000000000000004</v>
      </c>
      <c r="N373">
        <v>4.5999999999999996</v>
      </c>
      <c r="Q373">
        <f>Foglio4[[#This Row],[Kcal prote]]+Foglio4[[#This Row],[kcal Lipidi]]+Foglio4[[#This Row],[kcal Carbo]]+Foglio4[[#This Row],[Kcal amido]]+Foglio4[[#This Row],[kcal zuccheri]]</f>
        <v>99.5</v>
      </c>
    </row>
    <row r="374" spans="1:17" x14ac:dyDescent="0.25">
      <c r="A374" t="s">
        <v>413</v>
      </c>
      <c r="B374">
        <v>82</v>
      </c>
      <c r="C374">
        <v>0.9</v>
      </c>
      <c r="D374">
        <f>Foglio4[[#This Row],[Proteine]]*4</f>
        <v>3.6</v>
      </c>
      <c r="E374">
        <v>15.4</v>
      </c>
      <c r="F374">
        <f>Foglio4[[#This Row],[Lipidi]]*9</f>
        <v>138.6</v>
      </c>
      <c r="H374">
        <v>2.7</v>
      </c>
      <c r="I374">
        <f>Foglio4[[#This Row],[Carbo]]*4</f>
        <v>10.8</v>
      </c>
      <c r="K374">
        <f>Foglio4[[#This Row],[Amido]]*4</f>
        <v>0</v>
      </c>
      <c r="L374">
        <v>2.7</v>
      </c>
      <c r="M374">
        <f>Foglio4[[#This Row],[Zuccheri]]*4</f>
        <v>10.8</v>
      </c>
      <c r="N374">
        <v>1.6</v>
      </c>
      <c r="Q374">
        <f>Foglio4[[#This Row],[Kcal prote]]+Foglio4[[#This Row],[kcal Lipidi]]+Foglio4[[#This Row],[kcal Carbo]]+Foglio4[[#This Row],[Kcal amido]]+Foglio4[[#This Row],[kcal zuccheri]]</f>
        <v>163.80000000000001</v>
      </c>
    </row>
    <row r="375" spans="1:17" x14ac:dyDescent="0.25">
      <c r="A375" t="s">
        <v>414</v>
      </c>
      <c r="B375">
        <v>997</v>
      </c>
      <c r="C375">
        <v>3.5</v>
      </c>
      <c r="D375">
        <f>Foglio4[[#This Row],[Proteine]]*4</f>
        <v>14</v>
      </c>
      <c r="E375">
        <v>25.2</v>
      </c>
      <c r="F375">
        <f>Foglio4[[#This Row],[Lipidi]]*9</f>
        <v>226.79999999999998</v>
      </c>
      <c r="H375">
        <v>21.6</v>
      </c>
      <c r="I375">
        <f>Foglio4[[#This Row],[Carbo]]*4</f>
        <v>86.4</v>
      </c>
      <c r="J375">
        <v>15.9</v>
      </c>
      <c r="K375">
        <f>Foglio4[[#This Row],[Amido]]*4</f>
        <v>63.6</v>
      </c>
      <c r="L375">
        <v>4.0999999999999996</v>
      </c>
      <c r="M375">
        <f>Foglio4[[#This Row],[Zuccheri]]*4</f>
        <v>16.399999999999999</v>
      </c>
      <c r="N375">
        <v>2.4</v>
      </c>
      <c r="Q375">
        <f>Foglio4[[#This Row],[Kcal prote]]+Foglio4[[#This Row],[kcal Lipidi]]+Foglio4[[#This Row],[kcal Carbo]]+Foglio4[[#This Row],[Kcal amido]]+Foglio4[[#This Row],[kcal zuccheri]]</f>
        <v>407.2</v>
      </c>
    </row>
    <row r="376" spans="1:17" x14ac:dyDescent="0.25">
      <c r="A376" t="s">
        <v>415</v>
      </c>
      <c r="B376">
        <v>1323</v>
      </c>
      <c r="C376">
        <v>21.2</v>
      </c>
      <c r="D376">
        <f>Foglio4[[#This Row],[Proteine]]*4</f>
        <v>84.8</v>
      </c>
      <c r="E376">
        <v>16.7</v>
      </c>
      <c r="F376">
        <f>Foglio4[[#This Row],[Lipidi]]*9</f>
        <v>150.29999999999998</v>
      </c>
      <c r="H376">
        <v>1.2</v>
      </c>
      <c r="I376">
        <f>Foglio4[[#This Row],[Carbo]]*4</f>
        <v>4.8</v>
      </c>
      <c r="K376">
        <f>Foglio4[[#This Row],[Amido]]*4</f>
        <v>0</v>
      </c>
      <c r="L376">
        <v>1.2</v>
      </c>
      <c r="M376">
        <f>Foglio4[[#This Row],[Zuccheri]]*4</f>
        <v>4.8</v>
      </c>
      <c r="Q376">
        <f>Foglio4[[#This Row],[Kcal prote]]+Foglio4[[#This Row],[kcal Lipidi]]+Foglio4[[#This Row],[kcal Carbo]]+Foglio4[[#This Row],[Kcal amido]]+Foglio4[[#This Row],[kcal zuccheri]]</f>
        <v>244.7</v>
      </c>
    </row>
    <row r="377" spans="1:17" x14ac:dyDescent="0.25">
      <c r="A377" t="s">
        <v>416</v>
      </c>
      <c r="B377">
        <v>1126</v>
      </c>
      <c r="C377">
        <v>29.7</v>
      </c>
      <c r="D377">
        <f>Foglio4[[#This Row],[Proteine]]*4</f>
        <v>118.8</v>
      </c>
      <c r="E377">
        <v>0</v>
      </c>
      <c r="F377">
        <f>Foglio4[[#This Row],[Lipidi]]*9</f>
        <v>0</v>
      </c>
      <c r="G377">
        <v>102</v>
      </c>
      <c r="I377">
        <f>Foglio4[[#This Row],[Carbo]]*4</f>
        <v>0</v>
      </c>
      <c r="K377">
        <f>Foglio4[[#This Row],[Amido]]*4</f>
        <v>0</v>
      </c>
      <c r="M377">
        <f>Foglio4[[#This Row],[Zuccheri]]*4</f>
        <v>0</v>
      </c>
      <c r="Q377">
        <f>Foglio4[[#This Row],[Kcal prote]]+Foglio4[[#This Row],[kcal Lipidi]]+Foglio4[[#This Row],[kcal Carbo]]+Foglio4[[#This Row],[Kcal amido]]+Foglio4[[#This Row],[kcal zuccheri]]</f>
        <v>118.8</v>
      </c>
    </row>
    <row r="378" spans="1:17" x14ac:dyDescent="0.25">
      <c r="A378" t="s">
        <v>417</v>
      </c>
      <c r="B378">
        <v>420</v>
      </c>
      <c r="C378">
        <v>2.1</v>
      </c>
      <c r="D378">
        <f>Foglio4[[#This Row],[Proteine]]*4</f>
        <v>8.4</v>
      </c>
      <c r="E378">
        <v>0.6</v>
      </c>
      <c r="F378">
        <f>Foglio4[[#This Row],[Lipidi]]*9</f>
        <v>5.3999999999999995</v>
      </c>
      <c r="H378">
        <v>24</v>
      </c>
      <c r="I378">
        <f>Foglio4[[#This Row],[Carbo]]*4</f>
        <v>96</v>
      </c>
      <c r="J378">
        <v>1</v>
      </c>
      <c r="K378">
        <f>Foglio4[[#This Row],[Amido]]*4</f>
        <v>4</v>
      </c>
      <c r="L378">
        <v>22.9</v>
      </c>
      <c r="M378">
        <f>Foglio4[[#This Row],[Zuccheri]]*4</f>
        <v>91.6</v>
      </c>
      <c r="N378">
        <v>0.9</v>
      </c>
      <c r="Q378">
        <f>Foglio4[[#This Row],[Kcal prote]]+Foglio4[[#This Row],[kcal Lipidi]]+Foglio4[[#This Row],[kcal Carbo]]+Foglio4[[#This Row],[Kcal amido]]+Foglio4[[#This Row],[kcal zuccheri]]</f>
        <v>205.39999999999998</v>
      </c>
    </row>
    <row r="379" spans="1:17" x14ac:dyDescent="0.25">
      <c r="A379" t="s">
        <v>418</v>
      </c>
      <c r="B379">
        <v>202</v>
      </c>
      <c r="C379">
        <v>1.2</v>
      </c>
      <c r="D379">
        <f>Foglio4[[#This Row],[Proteine]]*4</f>
        <v>4.8</v>
      </c>
      <c r="E379">
        <v>0.6</v>
      </c>
      <c r="F379">
        <f>Foglio4[[#This Row],[Lipidi]]*9</f>
        <v>5.3999999999999995</v>
      </c>
      <c r="H379">
        <v>9</v>
      </c>
      <c r="I379">
        <f>Foglio4[[#This Row],[Carbo]]*4</f>
        <v>36</v>
      </c>
      <c r="J379">
        <v>0</v>
      </c>
      <c r="K379">
        <f>Foglio4[[#This Row],[Amido]]*4</f>
        <v>0</v>
      </c>
      <c r="L379">
        <v>9</v>
      </c>
      <c r="M379">
        <f>Foglio4[[#This Row],[Zuccheri]]*4</f>
        <v>36</v>
      </c>
      <c r="N379">
        <v>2.2000000000000002</v>
      </c>
      <c r="Q379">
        <f>Foglio4[[#This Row],[Kcal prote]]+Foglio4[[#This Row],[kcal Lipidi]]+Foglio4[[#This Row],[kcal Carbo]]+Foglio4[[#This Row],[Kcal amido]]+Foglio4[[#This Row],[kcal zuccheri]]</f>
        <v>82.2</v>
      </c>
    </row>
    <row r="380" spans="1:17" x14ac:dyDescent="0.25">
      <c r="A380" t="s">
        <v>419</v>
      </c>
      <c r="B380">
        <v>203</v>
      </c>
      <c r="C380">
        <v>1</v>
      </c>
      <c r="D380">
        <f>Foglio4[[#This Row],[Proteine]]*4</f>
        <v>4</v>
      </c>
      <c r="E380">
        <v>99</v>
      </c>
      <c r="F380">
        <f>Foglio4[[#This Row],[Lipidi]]*9</f>
        <v>891</v>
      </c>
      <c r="H380">
        <v>6.5</v>
      </c>
      <c r="I380">
        <f>Foglio4[[#This Row],[Carbo]]*4</f>
        <v>26</v>
      </c>
      <c r="K380">
        <f>Foglio4[[#This Row],[Amido]]*4</f>
        <v>0</v>
      </c>
      <c r="L380">
        <v>6.5</v>
      </c>
      <c r="M380">
        <f>Foglio4[[#This Row],[Zuccheri]]*4</f>
        <v>26</v>
      </c>
      <c r="N380">
        <v>7.4</v>
      </c>
      <c r="Q380">
        <f>Foglio4[[#This Row],[Kcal prote]]+Foglio4[[#This Row],[kcal Lipidi]]+Foglio4[[#This Row],[kcal Carbo]]+Foglio4[[#This Row],[Kcal amido]]+Foglio4[[#This Row],[kcal zuccheri]]</f>
        <v>947</v>
      </c>
    </row>
    <row r="381" spans="1:17" x14ac:dyDescent="0.25">
      <c r="A381" t="s">
        <v>420</v>
      </c>
      <c r="B381">
        <v>3728</v>
      </c>
      <c r="D381">
        <f>Foglio4[[#This Row],[Proteine]]*4</f>
        <v>0</v>
      </c>
      <c r="E381">
        <v>10.8</v>
      </c>
      <c r="F381">
        <f>Foglio4[[#This Row],[Lipidi]]*9</f>
        <v>97.2</v>
      </c>
      <c r="G381">
        <v>95</v>
      </c>
      <c r="I381">
        <f>Foglio4[[#This Row],[Carbo]]*4</f>
        <v>0</v>
      </c>
      <c r="K381">
        <f>Foglio4[[#This Row],[Amido]]*4</f>
        <v>0</v>
      </c>
      <c r="M381">
        <f>Foglio4[[#This Row],[Zuccheri]]*4</f>
        <v>0</v>
      </c>
      <c r="Q381">
        <f>Foglio4[[#This Row],[Kcal prote]]+Foglio4[[#This Row],[kcal Lipidi]]+Foglio4[[#This Row],[kcal Carbo]]+Foglio4[[#This Row],[Kcal amido]]+Foglio4[[#This Row],[kcal zuccheri]]</f>
        <v>97.2</v>
      </c>
    </row>
    <row r="382" spans="1:17" x14ac:dyDescent="0.25">
      <c r="A382" t="s">
        <v>421</v>
      </c>
      <c r="B382">
        <v>819</v>
      </c>
      <c r="C382">
        <v>11.7</v>
      </c>
      <c r="D382">
        <f>Foglio4[[#This Row],[Proteine]]*4</f>
        <v>46.8</v>
      </c>
      <c r="E382">
        <v>9.6</v>
      </c>
      <c r="F382">
        <f>Foglio4[[#This Row],[Lipidi]]*9</f>
        <v>86.399999999999991</v>
      </c>
      <c r="H382">
        <v>13.4</v>
      </c>
      <c r="I382">
        <f>Foglio4[[#This Row],[Carbo]]*4</f>
        <v>53.6</v>
      </c>
      <c r="J382">
        <v>11.1</v>
      </c>
      <c r="K382">
        <f>Foglio4[[#This Row],[Amido]]*4</f>
        <v>44.4</v>
      </c>
      <c r="L382">
        <v>1.2</v>
      </c>
      <c r="M382">
        <f>Foglio4[[#This Row],[Zuccheri]]*4</f>
        <v>4.8</v>
      </c>
      <c r="N382">
        <v>0.8</v>
      </c>
      <c r="Q382">
        <f>Foglio4[[#This Row],[Kcal prote]]+Foglio4[[#This Row],[kcal Lipidi]]+Foglio4[[#This Row],[kcal Carbo]]+Foglio4[[#This Row],[Kcal amido]]+Foglio4[[#This Row],[kcal zuccheri]]</f>
        <v>236</v>
      </c>
    </row>
    <row r="383" spans="1:17" x14ac:dyDescent="0.25">
      <c r="A383" t="s">
        <v>422</v>
      </c>
      <c r="B383">
        <v>606</v>
      </c>
      <c r="C383">
        <v>14.6</v>
      </c>
      <c r="D383">
        <f>Foglio4[[#This Row],[Proteine]]*4</f>
        <v>58.4</v>
      </c>
      <c r="E383">
        <v>8.5</v>
      </c>
      <c r="F383">
        <f>Foglio4[[#This Row],[Lipidi]]*9</f>
        <v>76.5</v>
      </c>
      <c r="G383">
        <v>48.5</v>
      </c>
      <c r="I383">
        <f>Foglio4[[#This Row],[Carbo]]*4</f>
        <v>0</v>
      </c>
      <c r="K383">
        <f>Foglio4[[#This Row],[Amido]]*4</f>
        <v>0</v>
      </c>
      <c r="M383">
        <f>Foglio4[[#This Row],[Zuccheri]]*4</f>
        <v>0</v>
      </c>
      <c r="Q383">
        <f>Foglio4[[#This Row],[Kcal prote]]+Foglio4[[#This Row],[kcal Lipidi]]+Foglio4[[#This Row],[kcal Carbo]]+Foglio4[[#This Row],[Kcal amido]]+Foglio4[[#This Row],[kcal zuccheri]]</f>
        <v>134.9</v>
      </c>
    </row>
    <row r="384" spans="1:17" x14ac:dyDescent="0.25">
      <c r="A384" t="s">
        <v>423</v>
      </c>
      <c r="B384">
        <v>475</v>
      </c>
      <c r="C384">
        <v>4.5</v>
      </c>
      <c r="D384">
        <f>Foglio4[[#This Row],[Proteine]]*4</f>
        <v>18</v>
      </c>
      <c r="E384">
        <v>4.8</v>
      </c>
      <c r="F384">
        <f>Foglio4[[#This Row],[Lipidi]]*9</f>
        <v>43.199999999999996</v>
      </c>
      <c r="H384">
        <v>5.0999999999999996</v>
      </c>
      <c r="I384">
        <f>Foglio4[[#This Row],[Carbo]]*4</f>
        <v>20.399999999999999</v>
      </c>
      <c r="K384">
        <f>Foglio4[[#This Row],[Amido]]*4</f>
        <v>0</v>
      </c>
      <c r="L384">
        <v>5.0999999999999996</v>
      </c>
      <c r="M384">
        <f>Foglio4[[#This Row],[Zuccheri]]*4</f>
        <v>20.399999999999999</v>
      </c>
      <c r="Q384">
        <f>Foglio4[[#This Row],[Kcal prote]]+Foglio4[[#This Row],[kcal Lipidi]]+Foglio4[[#This Row],[kcal Carbo]]+Foglio4[[#This Row],[Kcal amido]]+Foglio4[[#This Row],[kcal zuccheri]]</f>
        <v>102</v>
      </c>
    </row>
    <row r="385" spans="1:17" x14ac:dyDescent="0.25">
      <c r="A385" t="s">
        <v>424</v>
      </c>
      <c r="B385">
        <v>320</v>
      </c>
      <c r="C385">
        <v>3.9</v>
      </c>
      <c r="D385">
        <f>Foglio4[[#This Row],[Proteine]]*4</f>
        <v>15.6</v>
      </c>
      <c r="E385">
        <v>6.9</v>
      </c>
      <c r="F385">
        <f>Foglio4[[#This Row],[Lipidi]]*9</f>
        <v>62.1</v>
      </c>
      <c r="G385">
        <v>10</v>
      </c>
      <c r="H385">
        <v>4.7</v>
      </c>
      <c r="I385">
        <f>Foglio4[[#This Row],[Carbo]]*4</f>
        <v>18.8</v>
      </c>
      <c r="K385">
        <f>Foglio4[[#This Row],[Amido]]*4</f>
        <v>0</v>
      </c>
      <c r="L385">
        <v>4.7</v>
      </c>
      <c r="M385">
        <f>Foglio4[[#This Row],[Zuccheri]]*4</f>
        <v>18.8</v>
      </c>
      <c r="Q385">
        <f>Foglio4[[#This Row],[Kcal prote]]+Foglio4[[#This Row],[kcal Lipidi]]+Foglio4[[#This Row],[kcal Carbo]]+Foglio4[[#This Row],[Kcal amido]]+Foglio4[[#This Row],[kcal zuccheri]]</f>
        <v>115.3</v>
      </c>
    </row>
    <row r="386" spans="1:17" x14ac:dyDescent="0.25">
      <c r="A386" t="s">
        <v>425</v>
      </c>
      <c r="B386">
        <v>430</v>
      </c>
      <c r="C386">
        <v>5.3</v>
      </c>
      <c r="D386">
        <f>Foglio4[[#This Row],[Proteine]]*4</f>
        <v>21.2</v>
      </c>
      <c r="E386">
        <v>9</v>
      </c>
      <c r="F386">
        <f>Foglio4[[#This Row],[Lipidi]]*9</f>
        <v>81</v>
      </c>
      <c r="G386">
        <v>11</v>
      </c>
      <c r="H386">
        <v>5.2</v>
      </c>
      <c r="I386">
        <f>Foglio4[[#This Row],[Carbo]]*4</f>
        <v>20.8</v>
      </c>
      <c r="K386">
        <f>Foglio4[[#This Row],[Amido]]*4</f>
        <v>0</v>
      </c>
      <c r="L386">
        <v>5.2</v>
      </c>
      <c r="M386">
        <f>Foglio4[[#This Row],[Zuccheri]]*4</f>
        <v>20.8</v>
      </c>
      <c r="Q386">
        <f>Foglio4[[#This Row],[Kcal prote]]+Foglio4[[#This Row],[kcal Lipidi]]+Foglio4[[#This Row],[kcal Carbo]]+Foglio4[[#This Row],[Kcal amido]]+Foglio4[[#This Row],[kcal zuccheri]]</f>
        <v>143.80000000000001</v>
      </c>
    </row>
    <row r="387" spans="1:17" x14ac:dyDescent="0.25">
      <c r="A387" t="s">
        <v>426</v>
      </c>
      <c r="B387">
        <v>1371</v>
      </c>
      <c r="C387">
        <v>8.6999999999999993</v>
      </c>
      <c r="D387">
        <f>Foglio4[[#This Row],[Proteine]]*4</f>
        <v>34.799999999999997</v>
      </c>
      <c r="E387">
        <v>8.1999999999999993</v>
      </c>
      <c r="F387">
        <f>Foglio4[[#This Row],[Lipidi]]*9</f>
        <v>73.8</v>
      </c>
      <c r="G387">
        <v>34</v>
      </c>
      <c r="H387">
        <v>56.5</v>
      </c>
      <c r="I387">
        <f>Foglio4[[#This Row],[Carbo]]*4</f>
        <v>226</v>
      </c>
      <c r="K387">
        <f>Foglio4[[#This Row],[Amido]]*4</f>
        <v>0</v>
      </c>
      <c r="L387">
        <v>56.5</v>
      </c>
      <c r="M387">
        <f>Foglio4[[#This Row],[Zuccheri]]*4</f>
        <v>226</v>
      </c>
      <c r="Q387">
        <f>Foglio4[[#This Row],[Kcal prote]]+Foglio4[[#This Row],[kcal Lipidi]]+Foglio4[[#This Row],[kcal Carbo]]+Foglio4[[#This Row],[Kcal amido]]+Foglio4[[#This Row],[kcal zuccheri]]</f>
        <v>560.6</v>
      </c>
    </row>
    <row r="388" spans="1:17" x14ac:dyDescent="0.25">
      <c r="A388" t="s">
        <v>427</v>
      </c>
      <c r="B388">
        <v>561</v>
      </c>
      <c r="C388">
        <v>7</v>
      </c>
      <c r="D388">
        <f>Foglio4[[#This Row],[Proteine]]*4</f>
        <v>28</v>
      </c>
      <c r="E388">
        <v>24.9</v>
      </c>
      <c r="F388">
        <f>Foglio4[[#This Row],[Lipidi]]*9</f>
        <v>224.1</v>
      </c>
      <c r="G388">
        <v>31</v>
      </c>
      <c r="H388">
        <v>8.6</v>
      </c>
      <c r="I388">
        <f>Foglio4[[#This Row],[Carbo]]*4</f>
        <v>34.4</v>
      </c>
      <c r="K388">
        <f>Foglio4[[#This Row],[Amido]]*4</f>
        <v>0</v>
      </c>
      <c r="L388">
        <v>8.6</v>
      </c>
      <c r="M388">
        <f>Foglio4[[#This Row],[Zuccheri]]*4</f>
        <v>34.4</v>
      </c>
      <c r="Q388">
        <f>Foglio4[[#This Row],[Kcal prote]]+Foglio4[[#This Row],[kcal Lipidi]]+Foglio4[[#This Row],[kcal Carbo]]+Foglio4[[#This Row],[Kcal amido]]+Foglio4[[#This Row],[kcal zuccheri]]</f>
        <v>320.89999999999998</v>
      </c>
    </row>
    <row r="389" spans="1:17" x14ac:dyDescent="0.25">
      <c r="A389" t="s">
        <v>428</v>
      </c>
      <c r="B389">
        <v>2027</v>
      </c>
      <c r="C389">
        <v>25.7</v>
      </c>
      <c r="D389">
        <f>Foglio4[[#This Row],[Proteine]]*4</f>
        <v>102.8</v>
      </c>
      <c r="E389">
        <v>12.7</v>
      </c>
      <c r="F389">
        <f>Foglio4[[#This Row],[Lipidi]]*9</f>
        <v>114.3</v>
      </c>
      <c r="G389">
        <v>109</v>
      </c>
      <c r="H389">
        <v>42</v>
      </c>
      <c r="I389">
        <f>Foglio4[[#This Row],[Carbo]]*4</f>
        <v>168</v>
      </c>
      <c r="K389">
        <f>Foglio4[[#This Row],[Amido]]*4</f>
        <v>0</v>
      </c>
      <c r="L389">
        <v>42</v>
      </c>
      <c r="M389">
        <f>Foglio4[[#This Row],[Zuccheri]]*4</f>
        <v>168</v>
      </c>
      <c r="Q389">
        <f>Foglio4[[#This Row],[Kcal prote]]+Foglio4[[#This Row],[kcal Lipidi]]+Foglio4[[#This Row],[kcal Carbo]]+Foglio4[[#This Row],[Kcal amido]]+Foglio4[[#This Row],[kcal zuccheri]]</f>
        <v>553.1</v>
      </c>
    </row>
    <row r="390" spans="1:17" x14ac:dyDescent="0.25">
      <c r="A390" t="s">
        <v>429</v>
      </c>
      <c r="B390">
        <v>1748</v>
      </c>
      <c r="C390">
        <v>28.8</v>
      </c>
      <c r="D390">
        <f>Foglio4[[#This Row],[Proteine]]*4</f>
        <v>115.2</v>
      </c>
      <c r="E390">
        <v>0.9</v>
      </c>
      <c r="F390">
        <f>Foglio4[[#This Row],[Lipidi]]*9</f>
        <v>8.1</v>
      </c>
      <c r="G390">
        <v>58</v>
      </c>
      <c r="H390">
        <v>50.2</v>
      </c>
      <c r="I390">
        <f>Foglio4[[#This Row],[Carbo]]*4</f>
        <v>200.8</v>
      </c>
      <c r="K390">
        <f>Foglio4[[#This Row],[Amido]]*4</f>
        <v>0</v>
      </c>
      <c r="L390">
        <v>50.2</v>
      </c>
      <c r="M390">
        <f>Foglio4[[#This Row],[Zuccheri]]*4</f>
        <v>200.8</v>
      </c>
      <c r="Q390">
        <f>Foglio4[[#This Row],[Kcal prote]]+Foglio4[[#This Row],[kcal Lipidi]]+Foglio4[[#This Row],[kcal Carbo]]+Foglio4[[#This Row],[Kcal amido]]+Foglio4[[#This Row],[kcal zuccheri]]</f>
        <v>524.90000000000009</v>
      </c>
    </row>
    <row r="391" spans="1:17" x14ac:dyDescent="0.25">
      <c r="A391" t="s">
        <v>430</v>
      </c>
      <c r="B391">
        <v>1470</v>
      </c>
      <c r="C391">
        <v>33.1</v>
      </c>
      <c r="D391">
        <f>Foglio4[[#This Row],[Proteine]]*4</f>
        <v>132.4</v>
      </c>
      <c r="E391">
        <v>3.6</v>
      </c>
      <c r="F391">
        <f>Foglio4[[#This Row],[Lipidi]]*9</f>
        <v>32.4</v>
      </c>
      <c r="G391">
        <v>22</v>
      </c>
      <c r="H391">
        <v>56.2</v>
      </c>
      <c r="I391">
        <f>Foglio4[[#This Row],[Carbo]]*4</f>
        <v>224.8</v>
      </c>
      <c r="K391">
        <f>Foglio4[[#This Row],[Amido]]*4</f>
        <v>0</v>
      </c>
      <c r="L391">
        <v>56.2</v>
      </c>
      <c r="M391">
        <f>Foglio4[[#This Row],[Zuccheri]]*4</f>
        <v>224.8</v>
      </c>
      <c r="Q391">
        <f>Foglio4[[#This Row],[Kcal prote]]+Foglio4[[#This Row],[kcal Lipidi]]+Foglio4[[#This Row],[kcal Carbo]]+Foglio4[[#This Row],[Kcal amido]]+Foglio4[[#This Row],[kcal zuccheri]]</f>
        <v>614.40000000000009</v>
      </c>
    </row>
    <row r="392" spans="1:17" x14ac:dyDescent="0.25">
      <c r="A392" t="s">
        <v>431</v>
      </c>
      <c r="B392">
        <v>268</v>
      </c>
      <c r="C392">
        <v>3.3</v>
      </c>
      <c r="D392">
        <f>Foglio4[[#This Row],[Proteine]]*4</f>
        <v>13.2</v>
      </c>
      <c r="E392">
        <v>1.5</v>
      </c>
      <c r="F392">
        <f>Foglio4[[#This Row],[Lipidi]]*9</f>
        <v>13.5</v>
      </c>
      <c r="G392">
        <v>11</v>
      </c>
      <c r="H392">
        <v>4.9000000000000004</v>
      </c>
      <c r="I392">
        <f>Foglio4[[#This Row],[Carbo]]*4</f>
        <v>19.600000000000001</v>
      </c>
      <c r="K392">
        <f>Foglio4[[#This Row],[Amido]]*4</f>
        <v>0</v>
      </c>
      <c r="L392">
        <v>4.9000000000000004</v>
      </c>
      <c r="M392">
        <f>Foglio4[[#This Row],[Zuccheri]]*4</f>
        <v>19.600000000000001</v>
      </c>
      <c r="Q392">
        <f>Foglio4[[#This Row],[Kcal prote]]+Foglio4[[#This Row],[kcal Lipidi]]+Foglio4[[#This Row],[kcal Carbo]]+Foglio4[[#This Row],[Kcal amido]]+Foglio4[[#This Row],[kcal zuccheri]]</f>
        <v>65.900000000000006</v>
      </c>
    </row>
    <row r="393" spans="1:17" x14ac:dyDescent="0.25">
      <c r="A393" t="s">
        <v>432</v>
      </c>
      <c r="B393">
        <v>194</v>
      </c>
      <c r="C393">
        <v>3.5</v>
      </c>
      <c r="D393">
        <f>Foglio4[[#This Row],[Proteine]]*4</f>
        <v>14</v>
      </c>
      <c r="E393">
        <v>0.2</v>
      </c>
      <c r="F393">
        <f>Foglio4[[#This Row],[Lipidi]]*9</f>
        <v>1.8</v>
      </c>
      <c r="G393">
        <v>7</v>
      </c>
      <c r="H393">
        <v>5</v>
      </c>
      <c r="I393">
        <f>Foglio4[[#This Row],[Carbo]]*4</f>
        <v>20</v>
      </c>
      <c r="K393">
        <f>Foglio4[[#This Row],[Amido]]*4</f>
        <v>0</v>
      </c>
      <c r="L393">
        <v>5</v>
      </c>
      <c r="M393">
        <f>Foglio4[[#This Row],[Zuccheri]]*4</f>
        <v>20</v>
      </c>
      <c r="Q393">
        <f>Foglio4[[#This Row],[Kcal prote]]+Foglio4[[#This Row],[kcal Lipidi]]+Foglio4[[#This Row],[kcal Carbo]]+Foglio4[[#This Row],[Kcal amido]]+Foglio4[[#This Row],[kcal zuccheri]]</f>
        <v>55.8</v>
      </c>
    </row>
    <row r="394" spans="1:17" x14ac:dyDescent="0.25">
      <c r="A394" t="s">
        <v>433</v>
      </c>
      <c r="B394">
        <v>151</v>
      </c>
      <c r="C394">
        <v>3.6</v>
      </c>
      <c r="D394">
        <f>Foglio4[[#This Row],[Proteine]]*4</f>
        <v>14.4</v>
      </c>
      <c r="E394">
        <v>3.6</v>
      </c>
      <c r="F394">
        <f>Foglio4[[#This Row],[Lipidi]]*9</f>
        <v>32.4</v>
      </c>
      <c r="G394">
        <v>2</v>
      </c>
      <c r="H394">
        <v>5.3</v>
      </c>
      <c r="I394">
        <f>Foglio4[[#This Row],[Carbo]]*4</f>
        <v>21.2</v>
      </c>
      <c r="K394">
        <f>Foglio4[[#This Row],[Amido]]*4</f>
        <v>0</v>
      </c>
      <c r="L394">
        <v>5.3</v>
      </c>
      <c r="M394">
        <f>Foglio4[[#This Row],[Zuccheri]]*4</f>
        <v>21.2</v>
      </c>
      <c r="Q394">
        <f>Foglio4[[#This Row],[Kcal prote]]+Foglio4[[#This Row],[kcal Lipidi]]+Foglio4[[#This Row],[kcal Carbo]]+Foglio4[[#This Row],[Kcal amido]]+Foglio4[[#This Row],[kcal zuccheri]]</f>
        <v>89.2</v>
      </c>
    </row>
    <row r="395" spans="1:17" x14ac:dyDescent="0.25">
      <c r="A395" t="s">
        <v>434</v>
      </c>
      <c r="B395">
        <v>265</v>
      </c>
      <c r="C395">
        <v>3.3</v>
      </c>
      <c r="D395">
        <f>Foglio4[[#This Row],[Proteine]]*4</f>
        <v>13.2</v>
      </c>
      <c r="E395">
        <v>1.6</v>
      </c>
      <c r="F395">
        <f>Foglio4[[#This Row],[Lipidi]]*9</f>
        <v>14.4</v>
      </c>
      <c r="G395">
        <v>11</v>
      </c>
      <c r="H395">
        <v>4.7</v>
      </c>
      <c r="I395">
        <f>Foglio4[[#This Row],[Carbo]]*4</f>
        <v>18.8</v>
      </c>
      <c r="K395">
        <f>Foglio4[[#This Row],[Amido]]*4</f>
        <v>0</v>
      </c>
      <c r="L395">
        <v>4.7</v>
      </c>
      <c r="M395">
        <f>Foglio4[[#This Row],[Zuccheri]]*4</f>
        <v>18.8</v>
      </c>
      <c r="Q395">
        <f>Foglio4[[#This Row],[Kcal prote]]+Foglio4[[#This Row],[kcal Lipidi]]+Foglio4[[#This Row],[kcal Carbo]]+Foglio4[[#This Row],[Kcal amido]]+Foglio4[[#This Row],[kcal zuccheri]]</f>
        <v>65.2</v>
      </c>
    </row>
    <row r="396" spans="1:17" x14ac:dyDescent="0.25">
      <c r="A396" t="s">
        <v>435</v>
      </c>
      <c r="B396">
        <v>194</v>
      </c>
      <c r="C396">
        <v>3.2</v>
      </c>
      <c r="D396">
        <f>Foglio4[[#This Row],[Proteine]]*4</f>
        <v>12.8</v>
      </c>
      <c r="E396">
        <v>36.4</v>
      </c>
      <c r="F396">
        <f>Foglio4[[#This Row],[Lipidi]]*9</f>
        <v>327.59999999999997</v>
      </c>
      <c r="G396">
        <v>7</v>
      </c>
      <c r="H396">
        <v>5.0999999999999996</v>
      </c>
      <c r="I396">
        <f>Foglio4[[#This Row],[Carbo]]*4</f>
        <v>20.399999999999999</v>
      </c>
      <c r="K396">
        <f>Foglio4[[#This Row],[Amido]]*4</f>
        <v>0</v>
      </c>
      <c r="L396">
        <v>5.0999999999999996</v>
      </c>
      <c r="M396">
        <f>Foglio4[[#This Row],[Zuccheri]]*4</f>
        <v>20.399999999999999</v>
      </c>
      <c r="Q396">
        <f>Foglio4[[#This Row],[Kcal prote]]+Foglio4[[#This Row],[kcal Lipidi]]+Foglio4[[#This Row],[kcal Carbo]]+Foglio4[[#This Row],[Kcal amido]]+Foglio4[[#This Row],[kcal zuccheri]]</f>
        <v>381.19999999999993</v>
      </c>
    </row>
    <row r="397" spans="1:17" x14ac:dyDescent="0.25">
      <c r="A397" t="s">
        <v>436</v>
      </c>
      <c r="B397">
        <v>1906</v>
      </c>
      <c r="C397">
        <v>30.7</v>
      </c>
      <c r="D397">
        <f>Foglio4[[#This Row],[Proteine]]*4</f>
        <v>122.8</v>
      </c>
      <c r="E397">
        <v>0.2</v>
      </c>
      <c r="F397">
        <f>Foglio4[[#This Row],[Lipidi]]*9</f>
        <v>1.8</v>
      </c>
      <c r="H397">
        <v>1.4</v>
      </c>
      <c r="I397">
        <f>Foglio4[[#This Row],[Carbo]]*4</f>
        <v>5.6</v>
      </c>
      <c r="K397">
        <f>Foglio4[[#This Row],[Amido]]*4</f>
        <v>0</v>
      </c>
      <c r="L397">
        <v>1.4</v>
      </c>
      <c r="M397">
        <f>Foglio4[[#This Row],[Zuccheri]]*4</f>
        <v>5.6</v>
      </c>
      <c r="Q397">
        <f>Foglio4[[#This Row],[Kcal prote]]+Foglio4[[#This Row],[kcal Lipidi]]+Foglio4[[#This Row],[kcal Carbo]]+Foglio4[[#This Row],[Kcal amido]]+Foglio4[[#This Row],[kcal zuccheri]]</f>
        <v>135.79999999999998</v>
      </c>
    </row>
    <row r="398" spans="1:17" x14ac:dyDescent="0.25">
      <c r="A398" t="s">
        <v>437</v>
      </c>
      <c r="B398">
        <v>91</v>
      </c>
      <c r="C398">
        <v>1.5</v>
      </c>
      <c r="D398">
        <f>Foglio4[[#This Row],[Proteine]]*4</f>
        <v>6</v>
      </c>
      <c r="E398">
        <v>0.1</v>
      </c>
      <c r="F398">
        <f>Foglio4[[#This Row],[Lipidi]]*9</f>
        <v>0.9</v>
      </c>
      <c r="H398">
        <v>3</v>
      </c>
      <c r="I398">
        <f>Foglio4[[#This Row],[Carbo]]*4</f>
        <v>12</v>
      </c>
      <c r="K398">
        <f>Foglio4[[#This Row],[Amido]]*4</f>
        <v>0</v>
      </c>
      <c r="L398">
        <v>3</v>
      </c>
      <c r="M398">
        <f>Foglio4[[#This Row],[Zuccheri]]*4</f>
        <v>12</v>
      </c>
      <c r="N398">
        <v>1.3</v>
      </c>
      <c r="Q398">
        <f>Foglio4[[#This Row],[Kcal prote]]+Foglio4[[#This Row],[kcal Lipidi]]+Foglio4[[#This Row],[kcal Carbo]]+Foglio4[[#This Row],[Kcal amido]]+Foglio4[[#This Row],[kcal zuccheri]]</f>
        <v>30.9</v>
      </c>
    </row>
    <row r="399" spans="1:17" x14ac:dyDescent="0.25">
      <c r="A399" t="s">
        <v>438</v>
      </c>
      <c r="B399">
        <v>69</v>
      </c>
      <c r="C399">
        <v>1.1000000000000001</v>
      </c>
      <c r="D399">
        <f>Foglio4[[#This Row],[Proteine]]*4</f>
        <v>4.4000000000000004</v>
      </c>
      <c r="E399">
        <v>0.4</v>
      </c>
      <c r="F399">
        <f>Foglio4[[#This Row],[Lipidi]]*9</f>
        <v>3.6</v>
      </c>
      <c r="H399">
        <v>2.2000000000000002</v>
      </c>
      <c r="I399">
        <f>Foglio4[[#This Row],[Carbo]]*4</f>
        <v>8.8000000000000007</v>
      </c>
      <c r="K399">
        <f>Foglio4[[#This Row],[Amido]]*4</f>
        <v>0</v>
      </c>
      <c r="L399">
        <v>2.2000000000000002</v>
      </c>
      <c r="M399">
        <f>Foglio4[[#This Row],[Zuccheri]]*4</f>
        <v>8.8000000000000007</v>
      </c>
      <c r="N399">
        <v>1.5</v>
      </c>
      <c r="Q399">
        <f>Foglio4[[#This Row],[Kcal prote]]+Foglio4[[#This Row],[kcal Lipidi]]+Foglio4[[#This Row],[kcal Carbo]]+Foglio4[[#This Row],[Kcal amido]]+Foglio4[[#This Row],[kcal zuccheri]]</f>
        <v>25.6</v>
      </c>
    </row>
    <row r="400" spans="1:17" x14ac:dyDescent="0.25">
      <c r="A400" t="s">
        <v>439</v>
      </c>
      <c r="B400">
        <v>92</v>
      </c>
      <c r="C400">
        <v>1.8</v>
      </c>
      <c r="D400">
        <f>Foglio4[[#This Row],[Proteine]]*4</f>
        <v>7.2</v>
      </c>
      <c r="E400">
        <v>0.2</v>
      </c>
      <c r="F400">
        <f>Foglio4[[#This Row],[Lipidi]]*9</f>
        <v>1.8</v>
      </c>
      <c r="H400">
        <v>2.2000000000000002</v>
      </c>
      <c r="I400">
        <f>Foglio4[[#This Row],[Carbo]]*4</f>
        <v>8.8000000000000007</v>
      </c>
      <c r="K400">
        <f>Foglio4[[#This Row],[Amido]]*4</f>
        <v>0</v>
      </c>
      <c r="L400">
        <v>2.2000000000000002</v>
      </c>
      <c r="M400">
        <f>Foglio4[[#This Row],[Zuccheri]]*4</f>
        <v>8.8000000000000007</v>
      </c>
      <c r="N400">
        <v>1.5</v>
      </c>
      <c r="Q400">
        <f>Foglio4[[#This Row],[Kcal prote]]+Foglio4[[#This Row],[kcal Lipidi]]+Foglio4[[#This Row],[kcal Carbo]]+Foglio4[[#This Row],[Kcal amido]]+Foglio4[[#This Row],[kcal zuccheri]]</f>
        <v>26.6</v>
      </c>
    </row>
    <row r="401" spans="1:17" x14ac:dyDescent="0.25">
      <c r="A401" t="s">
        <v>440</v>
      </c>
      <c r="B401">
        <v>66</v>
      </c>
      <c r="C401">
        <v>1.4</v>
      </c>
      <c r="D401">
        <f>Foglio4[[#This Row],[Proteine]]*4</f>
        <v>5.6</v>
      </c>
      <c r="E401">
        <v>0.2</v>
      </c>
      <c r="F401">
        <f>Foglio4[[#This Row],[Lipidi]]*9</f>
        <v>1.8</v>
      </c>
      <c r="H401">
        <v>1.4</v>
      </c>
      <c r="I401">
        <f>Foglio4[[#This Row],[Carbo]]*4</f>
        <v>5.6</v>
      </c>
      <c r="K401">
        <f>Foglio4[[#This Row],[Amido]]*4</f>
        <v>0</v>
      </c>
      <c r="L401">
        <v>1.4</v>
      </c>
      <c r="M401">
        <f>Foglio4[[#This Row],[Zuccheri]]*4</f>
        <v>5.6</v>
      </c>
      <c r="N401">
        <v>1.6</v>
      </c>
      <c r="Q401">
        <f>Foglio4[[#This Row],[Kcal prote]]+Foglio4[[#This Row],[kcal Lipidi]]+Foglio4[[#This Row],[kcal Carbo]]+Foglio4[[#This Row],[Kcal amido]]+Foglio4[[#This Row],[kcal zuccheri]]</f>
        <v>18.600000000000001</v>
      </c>
    </row>
    <row r="402" spans="1:17" x14ac:dyDescent="0.25">
      <c r="A402" t="s">
        <v>441</v>
      </c>
      <c r="B402">
        <v>68</v>
      </c>
      <c r="C402">
        <v>1.5</v>
      </c>
      <c r="D402">
        <f>Foglio4[[#This Row],[Proteine]]*4</f>
        <v>6</v>
      </c>
      <c r="E402">
        <v>17.5</v>
      </c>
      <c r="F402">
        <f>Foglio4[[#This Row],[Lipidi]]*9</f>
        <v>157.5</v>
      </c>
      <c r="H402">
        <v>1.4</v>
      </c>
      <c r="I402">
        <f>Foglio4[[#This Row],[Carbo]]*4</f>
        <v>5.6</v>
      </c>
      <c r="K402">
        <f>Foglio4[[#This Row],[Amido]]*4</f>
        <v>0</v>
      </c>
      <c r="L402">
        <v>1.4</v>
      </c>
      <c r="M402">
        <f>Foglio4[[#This Row],[Zuccheri]]*4</f>
        <v>5.6</v>
      </c>
      <c r="N402">
        <v>1.6</v>
      </c>
      <c r="Q402">
        <f>Foglio4[[#This Row],[Kcal prote]]+Foglio4[[#This Row],[kcal Lipidi]]+Foglio4[[#This Row],[kcal Carbo]]+Foglio4[[#This Row],[Kcal amido]]+Foglio4[[#This Row],[kcal zuccheri]]</f>
        <v>174.7</v>
      </c>
    </row>
    <row r="403" spans="1:17" x14ac:dyDescent="0.25">
      <c r="A403" t="s">
        <v>442</v>
      </c>
      <c r="B403">
        <v>1909</v>
      </c>
      <c r="C403">
        <v>5.4</v>
      </c>
      <c r="D403">
        <f>Foglio4[[#This Row],[Proteine]]*4</f>
        <v>21.6</v>
      </c>
      <c r="E403">
        <v>0.5</v>
      </c>
      <c r="F403">
        <f>Foglio4[[#This Row],[Lipidi]]*9</f>
        <v>4.5</v>
      </c>
      <c r="H403">
        <v>73.900000000000006</v>
      </c>
      <c r="I403">
        <f>Foglio4[[#This Row],[Carbo]]*4</f>
        <v>295.60000000000002</v>
      </c>
      <c r="J403">
        <v>2.8</v>
      </c>
      <c r="K403">
        <f>Foglio4[[#This Row],[Amido]]*4</f>
        <v>11.2</v>
      </c>
      <c r="L403">
        <v>70.8</v>
      </c>
      <c r="M403">
        <f>Foglio4[[#This Row],[Zuccheri]]*4</f>
        <v>283.2</v>
      </c>
      <c r="N403">
        <v>0</v>
      </c>
      <c r="Q403">
        <f>Foglio4[[#This Row],[Kcal prote]]+Foglio4[[#This Row],[kcal Lipidi]]+Foglio4[[#This Row],[kcal Carbo]]+Foglio4[[#This Row],[Kcal amido]]+Foglio4[[#This Row],[kcal zuccheri]]</f>
        <v>616.1</v>
      </c>
    </row>
    <row r="404" spans="1:17" x14ac:dyDescent="0.25">
      <c r="A404" t="s">
        <v>443</v>
      </c>
      <c r="B404">
        <v>379</v>
      </c>
      <c r="C404">
        <v>5</v>
      </c>
      <c r="D404">
        <f>Foglio4[[#This Row],[Proteine]]*4</f>
        <v>20</v>
      </c>
      <c r="E404">
        <v>1</v>
      </c>
      <c r="F404">
        <f>Foglio4[[#This Row],[Lipidi]]*9</f>
        <v>9</v>
      </c>
      <c r="H404">
        <v>15.4</v>
      </c>
      <c r="I404">
        <f>Foglio4[[#This Row],[Carbo]]*4</f>
        <v>61.6</v>
      </c>
      <c r="J404">
        <v>13.4</v>
      </c>
      <c r="K404">
        <f>Foglio4[[#This Row],[Amido]]*4</f>
        <v>53.6</v>
      </c>
      <c r="L404">
        <v>0.7</v>
      </c>
      <c r="M404">
        <f>Foglio4[[#This Row],[Zuccheri]]*4</f>
        <v>2.8</v>
      </c>
      <c r="N404">
        <v>4.2</v>
      </c>
      <c r="Q404">
        <f>Foglio4[[#This Row],[Kcal prote]]+Foglio4[[#This Row],[kcal Lipidi]]+Foglio4[[#This Row],[kcal Carbo]]+Foglio4[[#This Row],[Kcal amido]]+Foglio4[[#This Row],[kcal zuccheri]]</f>
        <v>147</v>
      </c>
    </row>
    <row r="405" spans="1:17" x14ac:dyDescent="0.25">
      <c r="A405" t="s">
        <v>444</v>
      </c>
      <c r="B405">
        <v>1335</v>
      </c>
      <c r="C405">
        <v>22.7</v>
      </c>
      <c r="D405">
        <f>Foglio4[[#This Row],[Proteine]]*4</f>
        <v>90.8</v>
      </c>
      <c r="E405">
        <v>0.4</v>
      </c>
      <c r="F405">
        <f>Foglio4[[#This Row],[Lipidi]]*9</f>
        <v>3.6</v>
      </c>
      <c r="H405">
        <v>51.1</v>
      </c>
      <c r="I405">
        <f>Foglio4[[#This Row],[Carbo]]*4</f>
        <v>204.4</v>
      </c>
      <c r="J405">
        <v>44.8</v>
      </c>
      <c r="K405">
        <f>Foglio4[[#This Row],[Amido]]*4</f>
        <v>179.2</v>
      </c>
      <c r="L405">
        <v>1.8</v>
      </c>
      <c r="M405">
        <f>Foglio4[[#This Row],[Zuccheri]]*4</f>
        <v>7.2</v>
      </c>
      <c r="N405">
        <v>13.8</v>
      </c>
      <c r="Q405">
        <f>Foglio4[[#This Row],[Kcal prote]]+Foglio4[[#This Row],[kcal Lipidi]]+Foglio4[[#This Row],[kcal Carbo]]+Foglio4[[#This Row],[Kcal amido]]+Foglio4[[#This Row],[kcal zuccheri]]</f>
        <v>485.2</v>
      </c>
    </row>
    <row r="406" spans="1:17" x14ac:dyDescent="0.25">
      <c r="A406" t="s">
        <v>445</v>
      </c>
      <c r="B406">
        <v>456</v>
      </c>
      <c r="C406">
        <v>6.9</v>
      </c>
      <c r="D406">
        <f>Foglio4[[#This Row],[Proteine]]*4</f>
        <v>27.6</v>
      </c>
      <c r="E406">
        <v>0.4</v>
      </c>
      <c r="F406">
        <f>Foglio4[[#This Row],[Lipidi]]*9</f>
        <v>3.6</v>
      </c>
      <c r="H406">
        <v>16.3</v>
      </c>
      <c r="I406">
        <f>Foglio4[[#This Row],[Carbo]]*4</f>
        <v>65.2</v>
      </c>
      <c r="J406">
        <v>13.5</v>
      </c>
      <c r="K406">
        <f>Foglio4[[#This Row],[Amido]]*4</f>
        <v>54</v>
      </c>
      <c r="L406">
        <v>0.7</v>
      </c>
      <c r="M406">
        <f>Foglio4[[#This Row],[Zuccheri]]*4</f>
        <v>2.8</v>
      </c>
      <c r="N406">
        <v>8.3000000000000007</v>
      </c>
      <c r="Q406">
        <f>Foglio4[[#This Row],[Kcal prote]]+Foglio4[[#This Row],[kcal Lipidi]]+Foglio4[[#This Row],[kcal Carbo]]+Foglio4[[#This Row],[Kcal amido]]+Foglio4[[#This Row],[kcal zuccheri]]</f>
        <v>153.20000000000002</v>
      </c>
    </row>
    <row r="407" spans="1:17" x14ac:dyDescent="0.25">
      <c r="A407" t="s">
        <v>446</v>
      </c>
      <c r="B407">
        <v>293</v>
      </c>
      <c r="C407">
        <v>12.1</v>
      </c>
      <c r="D407">
        <f>Foglio4[[#This Row],[Proteine]]*4</f>
        <v>48.4</v>
      </c>
      <c r="E407">
        <v>18</v>
      </c>
      <c r="F407">
        <f>Foglio4[[#This Row],[Lipidi]]*9</f>
        <v>162</v>
      </c>
      <c r="H407">
        <v>1.1000000000000001</v>
      </c>
      <c r="I407">
        <f>Foglio4[[#This Row],[Carbo]]*4</f>
        <v>4.4000000000000004</v>
      </c>
      <c r="K407">
        <f>Foglio4[[#This Row],[Amido]]*4</f>
        <v>0</v>
      </c>
      <c r="L407">
        <v>1.1000000000000001</v>
      </c>
      <c r="M407">
        <f>Foglio4[[#This Row],[Zuccheri]]*4</f>
        <v>4.4000000000000004</v>
      </c>
      <c r="N407">
        <v>6.9</v>
      </c>
      <c r="Q407">
        <f>Foglio4[[#This Row],[Kcal prote]]+Foglio4[[#This Row],[kcal Lipidi]]+Foglio4[[#This Row],[kcal Carbo]]+Foglio4[[#This Row],[Kcal amido]]+Foglio4[[#This Row],[kcal zuccheri]]</f>
        <v>219.20000000000002</v>
      </c>
    </row>
    <row r="408" spans="1:17" x14ac:dyDescent="0.25">
      <c r="A408" t="s">
        <v>447</v>
      </c>
      <c r="B408">
        <v>65</v>
      </c>
      <c r="C408">
        <v>0.6</v>
      </c>
      <c r="D408">
        <f>Foglio4[[#This Row],[Proteine]]*4</f>
        <v>2.4</v>
      </c>
      <c r="F408">
        <f>Foglio4[[#This Row],[Lipidi]]*9</f>
        <v>0</v>
      </c>
      <c r="H408">
        <v>2.5</v>
      </c>
      <c r="I408">
        <f>Foglio4[[#This Row],[Carbo]]*4</f>
        <v>10</v>
      </c>
      <c r="K408">
        <f>Foglio4[[#This Row],[Amido]]*4</f>
        <v>0</v>
      </c>
      <c r="L408">
        <v>2.5</v>
      </c>
      <c r="M408">
        <f>Foglio4[[#This Row],[Zuccheri]]*4</f>
        <v>10</v>
      </c>
      <c r="N408">
        <v>1.9</v>
      </c>
      <c r="Q408">
        <f>Foglio4[[#This Row],[Kcal prote]]+Foglio4[[#This Row],[kcal Lipidi]]+Foglio4[[#This Row],[kcal Carbo]]+Foglio4[[#This Row],[Kcal amido]]+Foglio4[[#This Row],[kcal zuccheri]]</f>
        <v>22.4</v>
      </c>
    </row>
    <row r="409" spans="1:17" x14ac:dyDescent="0.25">
      <c r="A409" t="s">
        <v>448</v>
      </c>
      <c r="B409">
        <v>43</v>
      </c>
      <c r="C409">
        <v>0.2</v>
      </c>
      <c r="D409">
        <f>Foglio4[[#This Row],[Proteine]]*4</f>
        <v>0.8</v>
      </c>
      <c r="F409">
        <f>Foglio4[[#This Row],[Lipidi]]*9</f>
        <v>0</v>
      </c>
      <c r="H409">
        <v>2.5</v>
      </c>
      <c r="I409">
        <f>Foglio4[[#This Row],[Carbo]]*4</f>
        <v>10</v>
      </c>
      <c r="K409">
        <f>Foglio4[[#This Row],[Amido]]*4</f>
        <v>0</v>
      </c>
      <c r="L409">
        <v>2.5</v>
      </c>
      <c r="M409">
        <f>Foglio4[[#This Row],[Zuccheri]]*4</f>
        <v>10</v>
      </c>
      <c r="N409">
        <v>0</v>
      </c>
      <c r="Q409">
        <f>Foglio4[[#This Row],[Kcal prote]]+Foglio4[[#This Row],[kcal Lipidi]]+Foglio4[[#This Row],[kcal Carbo]]+Foglio4[[#This Row],[Kcal amido]]+Foglio4[[#This Row],[kcal zuccheri]]</f>
        <v>20.8</v>
      </c>
    </row>
    <row r="410" spans="1:17" x14ac:dyDescent="0.25">
      <c r="A410" t="s">
        <v>449</v>
      </c>
      <c r="B410">
        <v>970</v>
      </c>
      <c r="C410">
        <v>17.100000000000001</v>
      </c>
      <c r="D410">
        <f>Foglio4[[#This Row],[Proteine]]*4</f>
        <v>68.400000000000006</v>
      </c>
      <c r="E410">
        <v>24</v>
      </c>
      <c r="F410">
        <f>Foglio4[[#This Row],[Lipidi]]*9</f>
        <v>216</v>
      </c>
      <c r="G410">
        <v>119</v>
      </c>
      <c r="H410">
        <v>0.4</v>
      </c>
      <c r="I410">
        <f>Foglio4[[#This Row],[Carbo]]*4</f>
        <v>1.6</v>
      </c>
      <c r="K410">
        <f>Foglio4[[#This Row],[Amido]]*4</f>
        <v>0</v>
      </c>
      <c r="L410">
        <v>0.4</v>
      </c>
      <c r="M410">
        <f>Foglio4[[#This Row],[Zuccheri]]*4</f>
        <v>1.6</v>
      </c>
      <c r="Q410">
        <f>Foglio4[[#This Row],[Kcal prote]]+Foglio4[[#This Row],[kcal Lipidi]]+Foglio4[[#This Row],[kcal Carbo]]+Foglio4[[#This Row],[Kcal amido]]+Foglio4[[#This Row],[kcal zuccheri]]</f>
        <v>287.60000000000002</v>
      </c>
    </row>
    <row r="411" spans="1:17" x14ac:dyDescent="0.25">
      <c r="A411" t="s">
        <v>450</v>
      </c>
      <c r="B411">
        <v>1293</v>
      </c>
      <c r="C411">
        <v>22.8</v>
      </c>
      <c r="D411">
        <f>Foglio4[[#This Row],[Proteine]]*4</f>
        <v>91.2</v>
      </c>
      <c r="E411">
        <v>0.1</v>
      </c>
      <c r="F411">
        <f>Foglio4[[#This Row],[Lipidi]]*9</f>
        <v>0.9</v>
      </c>
      <c r="G411">
        <v>211</v>
      </c>
      <c r="H411">
        <v>0.5</v>
      </c>
      <c r="I411">
        <f>Foglio4[[#This Row],[Carbo]]*4</f>
        <v>2</v>
      </c>
      <c r="K411">
        <f>Foglio4[[#This Row],[Amido]]*4</f>
        <v>0</v>
      </c>
      <c r="L411">
        <v>0.5</v>
      </c>
      <c r="M411">
        <f>Foglio4[[#This Row],[Zuccheri]]*4</f>
        <v>2</v>
      </c>
      <c r="Q411">
        <f>Foglio4[[#This Row],[Kcal prote]]+Foglio4[[#This Row],[kcal Lipidi]]+Foglio4[[#This Row],[kcal Carbo]]+Foglio4[[#This Row],[Kcal amido]]+Foglio4[[#This Row],[kcal zuccheri]]</f>
        <v>96.100000000000009</v>
      </c>
    </row>
    <row r="412" spans="1:17" x14ac:dyDescent="0.25">
      <c r="A412" t="s">
        <v>451</v>
      </c>
      <c r="B412">
        <v>1314</v>
      </c>
      <c r="C412">
        <v>0</v>
      </c>
      <c r="D412">
        <f>Foglio4[[#This Row],[Proteine]]*4</f>
        <v>0</v>
      </c>
      <c r="F412">
        <f>Foglio4[[#This Row],[Lipidi]]*9</f>
        <v>0</v>
      </c>
      <c r="H412">
        <v>31.1</v>
      </c>
      <c r="I412">
        <f>Foglio4[[#This Row],[Carbo]]*4</f>
        <v>124.4</v>
      </c>
      <c r="K412">
        <f>Foglio4[[#This Row],[Amido]]*4</f>
        <v>0</v>
      </c>
      <c r="L412">
        <v>31.1</v>
      </c>
      <c r="M412">
        <f>Foglio4[[#This Row],[Zuccheri]]*4</f>
        <v>124.4</v>
      </c>
      <c r="Q412">
        <f>Foglio4[[#This Row],[Kcal prote]]+Foglio4[[#This Row],[kcal Lipidi]]+Foglio4[[#This Row],[kcal Carbo]]+Foglio4[[#This Row],[Kcal amido]]+Foglio4[[#This Row],[kcal zuccheri]]</f>
        <v>248.8</v>
      </c>
    </row>
    <row r="413" spans="1:17" x14ac:dyDescent="0.25">
      <c r="A413" t="s">
        <v>452</v>
      </c>
      <c r="B413">
        <v>303</v>
      </c>
      <c r="C413">
        <v>1.1000000000000001</v>
      </c>
      <c r="D413">
        <f>Foglio4[[#This Row],[Proteine]]*4</f>
        <v>4.4000000000000004</v>
      </c>
      <c r="E413">
        <v>0.3</v>
      </c>
      <c r="F413">
        <f>Foglio4[[#This Row],[Lipidi]]*9</f>
        <v>2.6999999999999997</v>
      </c>
      <c r="H413">
        <v>17.2</v>
      </c>
      <c r="I413">
        <f>Foglio4[[#This Row],[Carbo]]*4</f>
        <v>68.8</v>
      </c>
      <c r="K413">
        <f>Foglio4[[#This Row],[Amido]]*4</f>
        <v>0</v>
      </c>
      <c r="L413">
        <v>17.2</v>
      </c>
      <c r="M413">
        <f>Foglio4[[#This Row],[Zuccheri]]*4</f>
        <v>68.8</v>
      </c>
      <c r="N413">
        <v>1.3</v>
      </c>
      <c r="Q413">
        <f>Foglio4[[#This Row],[Kcal prote]]+Foglio4[[#This Row],[kcal Lipidi]]+Foglio4[[#This Row],[kcal Carbo]]+Foglio4[[#This Row],[Kcal amido]]+Foglio4[[#This Row],[kcal zuccheri]]</f>
        <v>144.69999999999999</v>
      </c>
    </row>
    <row r="414" spans="1:17" x14ac:dyDescent="0.25">
      <c r="A414" t="s">
        <v>453</v>
      </c>
      <c r="B414">
        <v>293</v>
      </c>
      <c r="C414">
        <v>0.6</v>
      </c>
      <c r="D414">
        <f>Foglio4[[#This Row],[Proteine]]*4</f>
        <v>2.4</v>
      </c>
      <c r="E414">
        <v>0.6</v>
      </c>
      <c r="F414">
        <f>Foglio4[[#This Row],[Lipidi]]*9</f>
        <v>5.3999999999999995</v>
      </c>
      <c r="H414">
        <v>16</v>
      </c>
      <c r="I414">
        <f>Foglio4[[#This Row],[Carbo]]*4</f>
        <v>64</v>
      </c>
      <c r="K414">
        <f>Foglio4[[#This Row],[Amido]]*4</f>
        <v>0</v>
      </c>
      <c r="L414">
        <v>16</v>
      </c>
      <c r="M414">
        <f>Foglio4[[#This Row],[Zuccheri]]*4</f>
        <v>64</v>
      </c>
      <c r="N414">
        <v>2.5</v>
      </c>
      <c r="Q414">
        <f>Foglio4[[#This Row],[Kcal prote]]+Foglio4[[#This Row],[kcal Lipidi]]+Foglio4[[#This Row],[kcal Carbo]]+Foglio4[[#This Row],[Kcal amido]]+Foglio4[[#This Row],[kcal zuccheri]]</f>
        <v>135.80000000000001</v>
      </c>
    </row>
    <row r="415" spans="1:17" x14ac:dyDescent="0.25">
      <c r="A415" t="s">
        <v>454</v>
      </c>
      <c r="B415">
        <v>337</v>
      </c>
      <c r="C415">
        <v>18.7</v>
      </c>
      <c r="D415">
        <f>Foglio4[[#This Row],[Proteine]]*4</f>
        <v>74.8</v>
      </c>
      <c r="E415">
        <v>1.7</v>
      </c>
      <c r="F415">
        <f>Foglio4[[#This Row],[Lipidi]]*9</f>
        <v>15.299999999999999</v>
      </c>
      <c r="H415">
        <v>0.1</v>
      </c>
      <c r="I415">
        <f>Foglio4[[#This Row],[Carbo]]*4</f>
        <v>0.4</v>
      </c>
      <c r="K415">
        <f>Foglio4[[#This Row],[Amido]]*4</f>
        <v>0</v>
      </c>
      <c r="L415">
        <v>0.1</v>
      </c>
      <c r="M415">
        <f>Foglio4[[#This Row],[Zuccheri]]*4</f>
        <v>0.4</v>
      </c>
      <c r="Q415">
        <f>Foglio4[[#This Row],[Kcal prote]]+Foglio4[[#This Row],[kcal Lipidi]]+Foglio4[[#This Row],[kcal Carbo]]+Foglio4[[#This Row],[Kcal amido]]+Foglio4[[#This Row],[kcal zuccheri]]</f>
        <v>90.9</v>
      </c>
    </row>
    <row r="416" spans="1:17" x14ac:dyDescent="0.25">
      <c r="A416" t="s">
        <v>455</v>
      </c>
      <c r="B416">
        <v>280</v>
      </c>
      <c r="C416">
        <v>12.9</v>
      </c>
      <c r="D416">
        <f>Foglio4[[#This Row],[Proteine]]*4</f>
        <v>51.6</v>
      </c>
      <c r="E416">
        <v>2.4</v>
      </c>
      <c r="F416">
        <f>Foglio4[[#This Row],[Lipidi]]*9</f>
        <v>21.599999999999998</v>
      </c>
      <c r="G416">
        <v>50</v>
      </c>
      <c r="I416">
        <f>Foglio4[[#This Row],[Carbo]]*4</f>
        <v>0</v>
      </c>
      <c r="K416">
        <f>Foglio4[[#This Row],[Amido]]*4</f>
        <v>0</v>
      </c>
      <c r="M416">
        <f>Foglio4[[#This Row],[Zuccheri]]*4</f>
        <v>0</v>
      </c>
      <c r="Q416">
        <f>Foglio4[[#This Row],[Kcal prote]]+Foglio4[[#This Row],[kcal Lipidi]]+Foglio4[[#This Row],[kcal Carbo]]+Foglio4[[#This Row],[Kcal amido]]+Foglio4[[#This Row],[kcal zuccheri]]</f>
        <v>73.2</v>
      </c>
    </row>
    <row r="417" spans="1:17" x14ac:dyDescent="0.25">
      <c r="A417" t="s">
        <v>456</v>
      </c>
      <c r="B417">
        <v>500</v>
      </c>
      <c r="C417">
        <v>16.399999999999999</v>
      </c>
      <c r="D417">
        <f>Foglio4[[#This Row],[Proteine]]*4</f>
        <v>65.599999999999994</v>
      </c>
      <c r="E417">
        <v>76</v>
      </c>
      <c r="F417">
        <f>Foglio4[[#This Row],[Lipidi]]*9</f>
        <v>684</v>
      </c>
      <c r="H417">
        <v>7.1</v>
      </c>
      <c r="I417">
        <f>Foglio4[[#This Row],[Carbo]]*4</f>
        <v>28.4</v>
      </c>
      <c r="J417">
        <v>6</v>
      </c>
      <c r="K417">
        <f>Foglio4[[#This Row],[Amido]]*4</f>
        <v>24</v>
      </c>
      <c r="L417">
        <v>0.5</v>
      </c>
      <c r="M417">
        <f>Foglio4[[#This Row],[Zuccheri]]*4</f>
        <v>2</v>
      </c>
      <c r="N417">
        <v>2.8</v>
      </c>
      <c r="Q417">
        <f>Foglio4[[#This Row],[Kcal prote]]+Foglio4[[#This Row],[kcal Lipidi]]+Foglio4[[#This Row],[kcal Carbo]]+Foglio4[[#This Row],[Kcal amido]]+Foglio4[[#This Row],[kcal zuccheri]]</f>
        <v>804</v>
      </c>
    </row>
    <row r="418" spans="1:17" x14ac:dyDescent="0.25">
      <c r="A418" t="s">
        <v>457</v>
      </c>
      <c r="B418">
        <v>3143</v>
      </c>
      <c r="C418">
        <v>8</v>
      </c>
      <c r="D418">
        <f>Foglio4[[#This Row],[Proteine]]*4</f>
        <v>32</v>
      </c>
      <c r="E418">
        <v>14.6</v>
      </c>
      <c r="F418">
        <f>Foglio4[[#This Row],[Lipidi]]*9</f>
        <v>131.4</v>
      </c>
      <c r="H418">
        <v>5.0999999999999996</v>
      </c>
      <c r="I418">
        <f>Foglio4[[#This Row],[Carbo]]*4</f>
        <v>20.399999999999999</v>
      </c>
      <c r="J418">
        <v>1</v>
      </c>
      <c r="K418">
        <f>Foglio4[[#This Row],[Amido]]*4</f>
        <v>4</v>
      </c>
      <c r="L418">
        <v>4</v>
      </c>
      <c r="M418">
        <f>Foglio4[[#This Row],[Zuccheri]]*4</f>
        <v>16</v>
      </c>
      <c r="N418">
        <v>8</v>
      </c>
      <c r="Q418">
        <f>Foglio4[[#This Row],[Kcal prote]]+Foglio4[[#This Row],[kcal Lipidi]]+Foglio4[[#This Row],[kcal Carbo]]+Foglio4[[#This Row],[Kcal amido]]+Foglio4[[#This Row],[kcal zuccheri]]</f>
        <v>203.8</v>
      </c>
    </row>
    <row r="419" spans="1:17" x14ac:dyDescent="0.25">
      <c r="A419" t="s">
        <v>458</v>
      </c>
      <c r="B419">
        <v>973</v>
      </c>
      <c r="C419">
        <v>8.6999999999999993</v>
      </c>
      <c r="D419">
        <f>Foglio4[[#This Row],[Proteine]]*4</f>
        <v>34.799999999999997</v>
      </c>
      <c r="E419">
        <v>9.5</v>
      </c>
      <c r="F419">
        <f>Foglio4[[#This Row],[Lipidi]]*9</f>
        <v>85.5</v>
      </c>
      <c r="H419">
        <v>17.7</v>
      </c>
      <c r="I419">
        <f>Foglio4[[#This Row],[Carbo]]*4</f>
        <v>70.8</v>
      </c>
      <c r="J419">
        <v>6.7</v>
      </c>
      <c r="K419">
        <f>Foglio4[[#This Row],[Amido]]*4</f>
        <v>26.8</v>
      </c>
      <c r="L419">
        <v>10.3</v>
      </c>
      <c r="M419">
        <f>Foglio4[[#This Row],[Zuccheri]]*4</f>
        <v>41.2</v>
      </c>
      <c r="N419">
        <v>0</v>
      </c>
      <c r="Q419">
        <f>Foglio4[[#This Row],[Kcal prote]]+Foglio4[[#This Row],[kcal Lipidi]]+Foglio4[[#This Row],[kcal Carbo]]+Foglio4[[#This Row],[Kcal amido]]+Foglio4[[#This Row],[kcal zuccheri]]</f>
        <v>259.10000000000002</v>
      </c>
    </row>
    <row r="420" spans="1:17" x14ac:dyDescent="0.25">
      <c r="A420" t="s">
        <v>459</v>
      </c>
      <c r="B420">
        <v>783</v>
      </c>
      <c r="C420">
        <v>25.4</v>
      </c>
      <c r="D420">
        <f>Foglio4[[#This Row],[Proteine]]*4</f>
        <v>101.6</v>
      </c>
      <c r="E420">
        <v>8</v>
      </c>
      <c r="F420">
        <f>Foglio4[[#This Row],[Lipidi]]*9</f>
        <v>72</v>
      </c>
      <c r="G420">
        <v>74</v>
      </c>
      <c r="I420">
        <f>Foglio4[[#This Row],[Carbo]]*4</f>
        <v>0</v>
      </c>
      <c r="K420">
        <f>Foglio4[[#This Row],[Amido]]*4</f>
        <v>0</v>
      </c>
      <c r="M420">
        <f>Foglio4[[#This Row],[Zuccheri]]*4</f>
        <v>0</v>
      </c>
      <c r="Q420">
        <f>Foglio4[[#This Row],[Kcal prote]]+Foglio4[[#This Row],[kcal Lipidi]]+Foglio4[[#This Row],[kcal Carbo]]+Foglio4[[#This Row],[Kcal amido]]+Foglio4[[#This Row],[kcal zuccheri]]</f>
        <v>173.6</v>
      </c>
    </row>
    <row r="421" spans="1:17" x14ac:dyDescent="0.25">
      <c r="A421" t="s">
        <v>460</v>
      </c>
      <c r="B421">
        <v>658</v>
      </c>
      <c r="C421">
        <v>21.3</v>
      </c>
      <c r="D421">
        <f>Foglio4[[#This Row],[Proteine]]*4</f>
        <v>85.2</v>
      </c>
      <c r="E421">
        <v>3.2</v>
      </c>
      <c r="F421">
        <f>Foglio4[[#This Row],[Lipidi]]*9</f>
        <v>28.8</v>
      </c>
      <c r="G421">
        <v>62</v>
      </c>
      <c r="I421">
        <f>Foglio4[[#This Row],[Carbo]]*4</f>
        <v>0</v>
      </c>
      <c r="K421">
        <f>Foglio4[[#This Row],[Amido]]*4</f>
        <v>0</v>
      </c>
      <c r="M421">
        <f>Foglio4[[#This Row],[Zuccheri]]*4</f>
        <v>0</v>
      </c>
      <c r="Q421">
        <f>Foglio4[[#This Row],[Kcal prote]]+Foglio4[[#This Row],[kcal Lipidi]]+Foglio4[[#This Row],[kcal Carbo]]+Foglio4[[#This Row],[Kcal amido]]+Foglio4[[#This Row],[kcal zuccheri]]</f>
        <v>114</v>
      </c>
    </row>
    <row r="422" spans="1:17" x14ac:dyDescent="0.25">
      <c r="A422" t="s">
        <v>461</v>
      </c>
      <c r="B422">
        <v>459</v>
      </c>
      <c r="C422">
        <v>20.2</v>
      </c>
      <c r="D422">
        <f>Foglio4[[#This Row],[Proteine]]*4</f>
        <v>80.8</v>
      </c>
      <c r="E422">
        <v>7</v>
      </c>
      <c r="F422">
        <f>Foglio4[[#This Row],[Lipidi]]*9</f>
        <v>63</v>
      </c>
      <c r="G422">
        <v>64</v>
      </c>
      <c r="I422">
        <f>Foglio4[[#This Row],[Carbo]]*4</f>
        <v>0</v>
      </c>
      <c r="K422">
        <f>Foglio4[[#This Row],[Amido]]*4</f>
        <v>0</v>
      </c>
      <c r="M422">
        <f>Foglio4[[#This Row],[Zuccheri]]*4</f>
        <v>0</v>
      </c>
      <c r="Q422">
        <f>Foglio4[[#This Row],[Kcal prote]]+Foglio4[[#This Row],[kcal Lipidi]]+Foglio4[[#This Row],[kcal Carbo]]+Foglio4[[#This Row],[Kcal amido]]+Foglio4[[#This Row],[kcal zuccheri]]</f>
        <v>143.80000000000001</v>
      </c>
    </row>
    <row r="423" spans="1:17" x14ac:dyDescent="0.25">
      <c r="A423" t="s">
        <v>462</v>
      </c>
      <c r="B423">
        <v>610</v>
      </c>
      <c r="C423">
        <v>20.7</v>
      </c>
      <c r="D423">
        <f>Foglio4[[#This Row],[Proteine]]*4</f>
        <v>82.8</v>
      </c>
      <c r="E423">
        <v>5.0999999999999996</v>
      </c>
      <c r="F423">
        <f>Foglio4[[#This Row],[Lipidi]]*9</f>
        <v>45.9</v>
      </c>
      <c r="G423">
        <v>61</v>
      </c>
      <c r="I423">
        <f>Foglio4[[#This Row],[Carbo]]*4</f>
        <v>0</v>
      </c>
      <c r="K423">
        <f>Foglio4[[#This Row],[Amido]]*4</f>
        <v>0</v>
      </c>
      <c r="M423">
        <f>Foglio4[[#This Row],[Zuccheri]]*4</f>
        <v>0</v>
      </c>
      <c r="Q423">
        <f>Foglio4[[#This Row],[Kcal prote]]+Foglio4[[#This Row],[kcal Lipidi]]+Foglio4[[#This Row],[kcal Carbo]]+Foglio4[[#This Row],[Kcal amido]]+Foglio4[[#This Row],[kcal zuccheri]]</f>
        <v>128.69999999999999</v>
      </c>
    </row>
    <row r="424" spans="1:17" x14ac:dyDescent="0.25">
      <c r="A424" t="s">
        <v>463</v>
      </c>
      <c r="B424">
        <v>533</v>
      </c>
      <c r="C424">
        <v>20.399999999999999</v>
      </c>
      <c r="D424">
        <f>Foglio4[[#This Row],[Proteine]]*4</f>
        <v>81.599999999999994</v>
      </c>
      <c r="E424">
        <v>9.9</v>
      </c>
      <c r="F424">
        <f>Foglio4[[#This Row],[Lipidi]]*9</f>
        <v>89.100000000000009</v>
      </c>
      <c r="G424">
        <v>89</v>
      </c>
      <c r="I424">
        <f>Foglio4[[#This Row],[Carbo]]*4</f>
        <v>0</v>
      </c>
      <c r="K424">
        <f>Foglio4[[#This Row],[Amido]]*4</f>
        <v>0</v>
      </c>
      <c r="M424">
        <f>Foglio4[[#This Row],[Zuccheri]]*4</f>
        <v>0</v>
      </c>
      <c r="Q424">
        <f>Foglio4[[#This Row],[Kcal prote]]+Foglio4[[#This Row],[kcal Lipidi]]+Foglio4[[#This Row],[kcal Carbo]]+Foglio4[[#This Row],[Kcal amido]]+Foglio4[[#This Row],[kcal zuccheri]]</f>
        <v>170.7</v>
      </c>
    </row>
    <row r="425" spans="1:17" x14ac:dyDescent="0.25">
      <c r="A425" t="s">
        <v>464</v>
      </c>
      <c r="B425">
        <v>721</v>
      </c>
      <c r="C425">
        <v>20.8</v>
      </c>
      <c r="D425">
        <f>Foglio4[[#This Row],[Proteine]]*4</f>
        <v>83.2</v>
      </c>
      <c r="E425">
        <v>8.9</v>
      </c>
      <c r="F425">
        <f>Foglio4[[#This Row],[Lipidi]]*9</f>
        <v>80.100000000000009</v>
      </c>
      <c r="G425">
        <v>88</v>
      </c>
      <c r="I425">
        <f>Foglio4[[#This Row],[Carbo]]*4</f>
        <v>0</v>
      </c>
      <c r="K425">
        <f>Foglio4[[#This Row],[Amido]]*4</f>
        <v>0</v>
      </c>
      <c r="M425">
        <f>Foglio4[[#This Row],[Zuccheri]]*4</f>
        <v>0</v>
      </c>
      <c r="Q425">
        <f>Foglio4[[#This Row],[Kcal prote]]+Foglio4[[#This Row],[kcal Lipidi]]+Foglio4[[#This Row],[kcal Carbo]]+Foglio4[[#This Row],[Kcal amido]]+Foglio4[[#This Row],[kcal zuccheri]]</f>
        <v>163.30000000000001</v>
      </c>
    </row>
    <row r="426" spans="1:17" x14ac:dyDescent="0.25">
      <c r="A426" t="s">
        <v>465</v>
      </c>
      <c r="B426">
        <v>653</v>
      </c>
      <c r="C426">
        <v>19</v>
      </c>
      <c r="D426">
        <f>Foglio4[[#This Row],[Proteine]]*4</f>
        <v>76</v>
      </c>
      <c r="E426">
        <v>6.3</v>
      </c>
      <c r="F426">
        <f>Foglio4[[#This Row],[Lipidi]]*9</f>
        <v>56.699999999999996</v>
      </c>
      <c r="G426">
        <v>83</v>
      </c>
      <c r="I426">
        <f>Foglio4[[#This Row],[Carbo]]*4</f>
        <v>0</v>
      </c>
      <c r="K426">
        <f>Foglio4[[#This Row],[Amido]]*4</f>
        <v>0</v>
      </c>
      <c r="M426">
        <f>Foglio4[[#This Row],[Zuccheri]]*4</f>
        <v>0</v>
      </c>
      <c r="Q426">
        <f>Foglio4[[#This Row],[Kcal prote]]+Foglio4[[#This Row],[kcal Lipidi]]+Foglio4[[#This Row],[kcal Carbo]]+Foglio4[[#This Row],[Kcal amido]]+Foglio4[[#This Row],[kcal zuccheri]]</f>
        <v>132.69999999999999</v>
      </c>
    </row>
    <row r="427" spans="1:17" x14ac:dyDescent="0.25">
      <c r="A427" t="s">
        <v>466</v>
      </c>
      <c r="B427">
        <v>555</v>
      </c>
      <c r="C427">
        <v>19</v>
      </c>
      <c r="D427">
        <f>Foglio4[[#This Row],[Proteine]]*4</f>
        <v>76</v>
      </c>
      <c r="E427">
        <v>71.900000000000006</v>
      </c>
      <c r="F427">
        <f>Foglio4[[#This Row],[Lipidi]]*9</f>
        <v>647.1</v>
      </c>
      <c r="G427">
        <v>67</v>
      </c>
      <c r="I427">
        <f>Foglio4[[#This Row],[Carbo]]*4</f>
        <v>0</v>
      </c>
      <c r="K427">
        <f>Foglio4[[#This Row],[Amido]]*4</f>
        <v>0</v>
      </c>
      <c r="M427">
        <f>Foglio4[[#This Row],[Zuccheri]]*4</f>
        <v>0</v>
      </c>
      <c r="Q427">
        <f>Foglio4[[#This Row],[Kcal prote]]+Foglio4[[#This Row],[kcal Lipidi]]+Foglio4[[#This Row],[kcal Carbo]]+Foglio4[[#This Row],[Kcal amido]]+Foglio4[[#This Row],[kcal zuccheri]]</f>
        <v>723.1</v>
      </c>
    </row>
    <row r="428" spans="1:17" x14ac:dyDescent="0.25">
      <c r="A428" t="s">
        <v>467</v>
      </c>
      <c r="B428">
        <v>2761</v>
      </c>
      <c r="C428">
        <v>3.2</v>
      </c>
      <c r="D428">
        <f>Foglio4[[#This Row],[Proteine]]*4</f>
        <v>12.8</v>
      </c>
      <c r="E428">
        <v>70</v>
      </c>
      <c r="F428">
        <f>Foglio4[[#This Row],[Lipidi]]*9</f>
        <v>630</v>
      </c>
      <c r="G428">
        <v>92</v>
      </c>
      <c r="H428">
        <v>0.1</v>
      </c>
      <c r="I428">
        <f>Foglio4[[#This Row],[Carbo]]*4</f>
        <v>0.4</v>
      </c>
      <c r="K428">
        <f>Foglio4[[#This Row],[Amido]]*4</f>
        <v>0</v>
      </c>
      <c r="L428">
        <v>0.1</v>
      </c>
      <c r="M428">
        <f>Foglio4[[#This Row],[Zuccheri]]*4</f>
        <v>0.4</v>
      </c>
      <c r="Q428">
        <f>Foglio4[[#This Row],[Kcal prote]]+Foglio4[[#This Row],[kcal Lipidi]]+Foglio4[[#This Row],[kcal Carbo]]+Foglio4[[#This Row],[Kcal amido]]+Foglio4[[#This Row],[kcal zuccheri]]</f>
        <v>643.59999999999991</v>
      </c>
    </row>
    <row r="429" spans="1:17" x14ac:dyDescent="0.25">
      <c r="A429" t="s">
        <v>993</v>
      </c>
      <c r="B429">
        <v>2741</v>
      </c>
      <c r="C429">
        <v>4.3</v>
      </c>
      <c r="D429">
        <f>Foglio4[[#This Row],[Proteine]]*4</f>
        <v>17.2</v>
      </c>
      <c r="E429">
        <v>3.8</v>
      </c>
      <c r="F429">
        <f>Foglio4[[#This Row],[Lipidi]]*9</f>
        <v>34.199999999999996</v>
      </c>
      <c r="G429">
        <v>70</v>
      </c>
      <c r="H429">
        <v>2.1</v>
      </c>
      <c r="I429">
        <f>Foglio4[[#This Row],[Carbo]]*4</f>
        <v>8.4</v>
      </c>
      <c r="K429">
        <f>Foglio4[[#This Row],[Amido]]*4</f>
        <v>0</v>
      </c>
      <c r="L429">
        <v>2.1</v>
      </c>
      <c r="M429">
        <f>Foglio4[[#This Row],[Zuccheri]]*4</f>
        <v>8.4</v>
      </c>
      <c r="Q429">
        <f>Foglio4[[#This Row],[Kcal prote]]+Foglio4[[#This Row],[kcal Lipidi]]+Foglio4[[#This Row],[kcal Carbo]]+Foglio4[[#This Row],[Kcal amido]]+Foglio4[[#This Row],[kcal zuccheri]]</f>
        <v>68.199999999999989</v>
      </c>
    </row>
    <row r="430" spans="1:17" x14ac:dyDescent="0.25">
      <c r="A430" t="s">
        <v>468</v>
      </c>
      <c r="B430">
        <v>1492</v>
      </c>
      <c r="C430">
        <v>9.1999999999999993</v>
      </c>
      <c r="D430">
        <f>Foglio4[[#This Row],[Proteine]]*4</f>
        <v>36.799999999999997</v>
      </c>
      <c r="E430">
        <v>0</v>
      </c>
      <c r="F430">
        <f>Foglio4[[#This Row],[Lipidi]]*9</f>
        <v>0</v>
      </c>
      <c r="H430">
        <v>75.099999999999994</v>
      </c>
      <c r="I430">
        <f>Foglio4[[#This Row],[Carbo]]*4</f>
        <v>300.39999999999998</v>
      </c>
      <c r="J430">
        <v>66</v>
      </c>
      <c r="K430">
        <f>Foglio4[[#This Row],[Amido]]*4</f>
        <v>264</v>
      </c>
      <c r="L430">
        <v>2.5</v>
      </c>
      <c r="M430">
        <f>Foglio4[[#This Row],[Zuccheri]]*4</f>
        <v>10</v>
      </c>
      <c r="N430">
        <v>2</v>
      </c>
      <c r="Q430">
        <f>Foglio4[[#This Row],[Kcal prote]]+Foglio4[[#This Row],[kcal Lipidi]]+Foglio4[[#This Row],[kcal Carbo]]+Foglio4[[#This Row],[Kcal amido]]+Foglio4[[#This Row],[kcal zuccheri]]</f>
        <v>611.20000000000005</v>
      </c>
    </row>
    <row r="431" spans="1:17" x14ac:dyDescent="0.25">
      <c r="A431" t="s">
        <v>469</v>
      </c>
      <c r="B431">
        <v>1370</v>
      </c>
      <c r="C431">
        <v>0.3</v>
      </c>
      <c r="D431">
        <f>Foglio4[[#This Row],[Proteine]]*4</f>
        <v>1.2</v>
      </c>
      <c r="E431">
        <v>1.3</v>
      </c>
      <c r="F431">
        <f>Foglio4[[#This Row],[Lipidi]]*9</f>
        <v>11.700000000000001</v>
      </c>
      <c r="H431">
        <v>87</v>
      </c>
      <c r="I431">
        <f>Foglio4[[#This Row],[Carbo]]*4</f>
        <v>348</v>
      </c>
      <c r="J431">
        <v>77.7</v>
      </c>
      <c r="K431">
        <f>Foglio4[[#This Row],[Amido]]*4</f>
        <v>310.8</v>
      </c>
      <c r="L431">
        <v>1.5</v>
      </c>
      <c r="M431">
        <f>Foglio4[[#This Row],[Zuccheri]]*4</f>
        <v>6</v>
      </c>
      <c r="Q431">
        <f>Foglio4[[#This Row],[Kcal prote]]+Foglio4[[#This Row],[kcal Lipidi]]+Foglio4[[#This Row],[kcal Carbo]]+Foglio4[[#This Row],[Kcal amido]]+Foglio4[[#This Row],[kcal zuccheri]]</f>
        <v>677.7</v>
      </c>
    </row>
    <row r="432" spans="1:17" x14ac:dyDescent="0.25">
      <c r="A432" t="s">
        <v>470</v>
      </c>
      <c r="B432">
        <v>439</v>
      </c>
      <c r="C432">
        <v>3.4</v>
      </c>
      <c r="D432">
        <f>Foglio4[[#This Row],[Proteine]]*4</f>
        <v>13.6</v>
      </c>
      <c r="E432">
        <v>0.2</v>
      </c>
      <c r="F432">
        <f>Foglio4[[#This Row],[Lipidi]]*9</f>
        <v>1.8</v>
      </c>
      <c r="H432">
        <v>20.5</v>
      </c>
      <c r="I432">
        <f>Foglio4[[#This Row],[Carbo]]*4</f>
        <v>82</v>
      </c>
      <c r="J432">
        <v>13.8</v>
      </c>
      <c r="K432">
        <f>Foglio4[[#This Row],[Amido]]*4</f>
        <v>55.2</v>
      </c>
      <c r="L432">
        <v>5.3</v>
      </c>
      <c r="M432">
        <f>Foglio4[[#This Row],[Zuccheri]]*4</f>
        <v>21.2</v>
      </c>
      <c r="N432">
        <v>1.4</v>
      </c>
      <c r="Q432">
        <f>Foglio4[[#This Row],[Kcal prote]]+Foglio4[[#This Row],[kcal Lipidi]]+Foglio4[[#This Row],[kcal Carbo]]+Foglio4[[#This Row],[Kcal amido]]+Foglio4[[#This Row],[kcal zuccheri]]</f>
        <v>173.8</v>
      </c>
    </row>
    <row r="433" spans="1:17" x14ac:dyDescent="0.25">
      <c r="A433" t="s">
        <v>471</v>
      </c>
      <c r="B433">
        <v>240</v>
      </c>
      <c r="C433">
        <v>0.8</v>
      </c>
      <c r="D433">
        <f>Foglio4[[#This Row],[Proteine]]*4</f>
        <v>3.2</v>
      </c>
      <c r="E433">
        <v>0.3</v>
      </c>
      <c r="F433">
        <f>Foglio4[[#This Row],[Lipidi]]*9</f>
        <v>2.6999999999999997</v>
      </c>
      <c r="H433">
        <v>12.8</v>
      </c>
      <c r="I433">
        <f>Foglio4[[#This Row],[Carbo]]*4</f>
        <v>51.2</v>
      </c>
      <c r="K433">
        <f>Foglio4[[#This Row],[Amido]]*4</f>
        <v>0</v>
      </c>
      <c r="L433">
        <v>12.8</v>
      </c>
      <c r="M433">
        <f>Foglio4[[#This Row],[Zuccheri]]*4</f>
        <v>51.2</v>
      </c>
      <c r="N433">
        <v>2.2000000000000002</v>
      </c>
      <c r="Q433">
        <f>Foglio4[[#This Row],[Kcal prote]]+Foglio4[[#This Row],[kcal Lipidi]]+Foglio4[[#This Row],[kcal Carbo]]+Foglio4[[#This Row],[Kcal amido]]+Foglio4[[#This Row],[kcal zuccheri]]</f>
        <v>108.30000000000001</v>
      </c>
    </row>
    <row r="434" spans="1:17" x14ac:dyDescent="0.25">
      <c r="A434" t="s">
        <v>472</v>
      </c>
      <c r="B434">
        <v>317</v>
      </c>
      <c r="C434">
        <v>0.9</v>
      </c>
      <c r="D434">
        <f>Foglio4[[#This Row],[Proteine]]*4</f>
        <v>3.6</v>
      </c>
      <c r="E434">
        <v>55.3</v>
      </c>
      <c r="F434">
        <f>Foglio4[[#This Row],[Lipidi]]*9</f>
        <v>497.7</v>
      </c>
      <c r="H434">
        <v>17.600000000000001</v>
      </c>
      <c r="I434">
        <f>Foglio4[[#This Row],[Carbo]]*4</f>
        <v>70.400000000000006</v>
      </c>
      <c r="K434">
        <f>Foglio4[[#This Row],[Amido]]*4</f>
        <v>0</v>
      </c>
      <c r="L434">
        <v>17.600000000000001</v>
      </c>
      <c r="M434">
        <f>Foglio4[[#This Row],[Zuccheri]]*4</f>
        <v>70.400000000000006</v>
      </c>
      <c r="N434">
        <v>1.7</v>
      </c>
      <c r="Q434">
        <f>Foglio4[[#This Row],[Kcal prote]]+Foglio4[[#This Row],[kcal Lipidi]]+Foglio4[[#This Row],[kcal Carbo]]+Foglio4[[#This Row],[Kcal amido]]+Foglio4[[#This Row],[kcal zuccheri]]</f>
        <v>642.1</v>
      </c>
    </row>
    <row r="435" spans="1:17" x14ac:dyDescent="0.25">
      <c r="A435" t="s">
        <v>473</v>
      </c>
      <c r="B435">
        <v>2629</v>
      </c>
      <c r="C435">
        <v>22</v>
      </c>
      <c r="D435">
        <f>Foglio4[[#This Row],[Proteine]]*4</f>
        <v>88</v>
      </c>
      <c r="E435">
        <v>0.2</v>
      </c>
      <c r="F435">
        <f>Foglio4[[#This Row],[Lipidi]]*9</f>
        <v>1.8</v>
      </c>
      <c r="H435">
        <v>4.5999999999999996</v>
      </c>
      <c r="I435">
        <f>Foglio4[[#This Row],[Carbo]]*4</f>
        <v>18.399999999999999</v>
      </c>
      <c r="J435">
        <v>0.8</v>
      </c>
      <c r="K435">
        <f>Foglio4[[#This Row],[Amido]]*4</f>
        <v>3.2</v>
      </c>
      <c r="L435">
        <v>3.7</v>
      </c>
      <c r="M435">
        <f>Foglio4[[#This Row],[Zuccheri]]*4</f>
        <v>14.8</v>
      </c>
      <c r="N435">
        <v>12.7</v>
      </c>
      <c r="Q435">
        <f>Foglio4[[#This Row],[Kcal prote]]+Foglio4[[#This Row],[kcal Lipidi]]+Foglio4[[#This Row],[kcal Carbo]]+Foglio4[[#This Row],[Kcal amido]]+Foglio4[[#This Row],[kcal zuccheri]]</f>
        <v>126.19999999999999</v>
      </c>
    </row>
    <row r="436" spans="1:17" x14ac:dyDescent="0.25">
      <c r="A436" t="s">
        <v>474</v>
      </c>
      <c r="B436">
        <v>235</v>
      </c>
      <c r="C436">
        <v>1</v>
      </c>
      <c r="D436">
        <f>Foglio4[[#This Row],[Proteine]]*4</f>
        <v>4</v>
      </c>
      <c r="E436">
        <v>84</v>
      </c>
      <c r="F436">
        <f>Foglio4[[#This Row],[Lipidi]]*9</f>
        <v>756</v>
      </c>
      <c r="H436">
        <v>12.6</v>
      </c>
      <c r="I436">
        <f>Foglio4[[#This Row],[Carbo]]*4</f>
        <v>50.4</v>
      </c>
      <c r="J436">
        <v>0</v>
      </c>
      <c r="K436">
        <f>Foglio4[[#This Row],[Amido]]*4</f>
        <v>0</v>
      </c>
      <c r="L436">
        <v>12.6</v>
      </c>
      <c r="M436">
        <f>Foglio4[[#This Row],[Zuccheri]]*4</f>
        <v>50.4</v>
      </c>
      <c r="N436">
        <v>1.6</v>
      </c>
      <c r="Q436">
        <f>Foglio4[[#This Row],[Kcal prote]]+Foglio4[[#This Row],[kcal Lipidi]]+Foglio4[[#This Row],[kcal Carbo]]+Foglio4[[#This Row],[Kcal amido]]+Foglio4[[#This Row],[kcal zuccheri]]</f>
        <v>860.8</v>
      </c>
    </row>
    <row r="437" spans="1:17" x14ac:dyDescent="0.25">
      <c r="A437" t="s">
        <v>475</v>
      </c>
      <c r="B437">
        <v>3179</v>
      </c>
      <c r="C437">
        <v>0.6</v>
      </c>
      <c r="D437">
        <f>Foglio4[[#This Row],[Proteine]]*4</f>
        <v>2.4</v>
      </c>
      <c r="E437">
        <v>84</v>
      </c>
      <c r="F437">
        <f>Foglio4[[#This Row],[Lipidi]]*9</f>
        <v>756</v>
      </c>
      <c r="H437">
        <v>0.4</v>
      </c>
      <c r="I437">
        <f>Foglio4[[#This Row],[Carbo]]*4</f>
        <v>1.6</v>
      </c>
      <c r="K437">
        <f>Foglio4[[#This Row],[Amido]]*4</f>
        <v>0</v>
      </c>
      <c r="L437">
        <v>0.4</v>
      </c>
      <c r="M437">
        <f>Foglio4[[#This Row],[Zuccheri]]*4</f>
        <v>1.6</v>
      </c>
      <c r="Q437">
        <f>Foglio4[[#This Row],[Kcal prote]]+Foglio4[[#This Row],[kcal Lipidi]]+Foglio4[[#This Row],[kcal Carbo]]+Foglio4[[#This Row],[Kcal amido]]+Foglio4[[#This Row],[kcal zuccheri]]</f>
        <v>761.6</v>
      </c>
    </row>
    <row r="438" spans="1:17" x14ac:dyDescent="0.25">
      <c r="A438" t="s">
        <v>476</v>
      </c>
      <c r="B438">
        <v>3181</v>
      </c>
      <c r="C438">
        <v>0.7</v>
      </c>
      <c r="D438">
        <f>Foglio4[[#This Row],[Proteine]]*4</f>
        <v>2.8</v>
      </c>
      <c r="E438">
        <v>0</v>
      </c>
      <c r="F438">
        <f>Foglio4[[#This Row],[Lipidi]]*9</f>
        <v>0</v>
      </c>
      <c r="G438">
        <v>50</v>
      </c>
      <c r="H438">
        <v>0.4</v>
      </c>
      <c r="I438">
        <f>Foglio4[[#This Row],[Carbo]]*4</f>
        <v>1.6</v>
      </c>
      <c r="K438">
        <f>Foglio4[[#This Row],[Amido]]*4</f>
        <v>0</v>
      </c>
      <c r="L438">
        <v>0.4</v>
      </c>
      <c r="M438">
        <f>Foglio4[[#This Row],[Zuccheri]]*4</f>
        <v>1.6</v>
      </c>
      <c r="Q438">
        <f>Foglio4[[#This Row],[Kcal prote]]+Foglio4[[#This Row],[kcal Lipidi]]+Foglio4[[#This Row],[kcal Carbo]]+Foglio4[[#This Row],[Kcal amido]]+Foglio4[[#This Row],[kcal zuccheri]]</f>
        <v>6</v>
      </c>
    </row>
    <row r="439" spans="1:17" x14ac:dyDescent="0.25">
      <c r="A439" t="s">
        <v>477</v>
      </c>
      <c r="B439">
        <v>948</v>
      </c>
      <c r="C439">
        <v>0.5</v>
      </c>
      <c r="D439">
        <f>Foglio4[[#This Row],[Proteine]]*4</f>
        <v>2</v>
      </c>
      <c r="E439">
        <v>0</v>
      </c>
      <c r="F439">
        <f>Foglio4[[#This Row],[Lipidi]]*9</f>
        <v>0</v>
      </c>
      <c r="H439">
        <v>58.7</v>
      </c>
      <c r="I439">
        <f>Foglio4[[#This Row],[Carbo]]*4</f>
        <v>234.8</v>
      </c>
      <c r="K439">
        <f>Foglio4[[#This Row],[Amido]]*4</f>
        <v>0</v>
      </c>
      <c r="L439">
        <v>58.7</v>
      </c>
      <c r="M439">
        <f>Foglio4[[#This Row],[Zuccheri]]*4</f>
        <v>234.8</v>
      </c>
      <c r="N439">
        <v>2.2000000000000002</v>
      </c>
      <c r="Q439">
        <f>Foglio4[[#This Row],[Kcal prote]]+Foglio4[[#This Row],[kcal Lipidi]]+Foglio4[[#This Row],[kcal Carbo]]+Foglio4[[#This Row],[Kcal amido]]+Foglio4[[#This Row],[kcal zuccheri]]</f>
        <v>471.6</v>
      </c>
    </row>
    <row r="440" spans="1:17" x14ac:dyDescent="0.25">
      <c r="A440" t="s">
        <v>478</v>
      </c>
      <c r="B440">
        <v>629</v>
      </c>
      <c r="C440">
        <v>0</v>
      </c>
      <c r="D440">
        <f>Foglio4[[#This Row],[Proteine]]*4</f>
        <v>0</v>
      </c>
      <c r="E440">
        <v>47</v>
      </c>
      <c r="F440">
        <f>Foglio4[[#This Row],[Lipidi]]*9</f>
        <v>423</v>
      </c>
      <c r="H440">
        <v>12.4</v>
      </c>
      <c r="I440">
        <f>Foglio4[[#This Row],[Carbo]]*4</f>
        <v>49.6</v>
      </c>
      <c r="K440">
        <f>Foglio4[[#This Row],[Amido]]*4</f>
        <v>0</v>
      </c>
      <c r="L440">
        <v>12.4</v>
      </c>
      <c r="M440">
        <f>Foglio4[[#This Row],[Zuccheri]]*4</f>
        <v>49.6</v>
      </c>
      <c r="Q440">
        <f>Foglio4[[#This Row],[Kcal prote]]+Foglio4[[#This Row],[kcal Lipidi]]+Foglio4[[#This Row],[kcal Carbo]]+Foglio4[[#This Row],[Kcal amido]]+Foglio4[[#This Row],[kcal zuccheri]]</f>
        <v>522.20000000000005</v>
      </c>
    </row>
    <row r="441" spans="1:17" x14ac:dyDescent="0.25">
      <c r="A441" t="s">
        <v>479</v>
      </c>
      <c r="B441">
        <v>850</v>
      </c>
      <c r="C441">
        <v>0</v>
      </c>
      <c r="D441">
        <f>Foglio4[[#This Row],[Proteine]]*4</f>
        <v>0</v>
      </c>
      <c r="F441">
        <f>Foglio4[[#This Row],[Lipidi]]*9</f>
        <v>0</v>
      </c>
      <c r="H441">
        <v>28</v>
      </c>
      <c r="I441">
        <f>Foglio4[[#This Row],[Carbo]]*4</f>
        <v>112</v>
      </c>
      <c r="K441">
        <f>Foglio4[[#This Row],[Amido]]*4</f>
        <v>0</v>
      </c>
      <c r="L441">
        <v>28</v>
      </c>
      <c r="M441">
        <f>Foglio4[[#This Row],[Zuccheri]]*4</f>
        <v>112</v>
      </c>
      <c r="Q441">
        <f>Foglio4[[#This Row],[Kcal prote]]+Foglio4[[#This Row],[kcal Lipidi]]+Foglio4[[#This Row],[kcal Carbo]]+Foglio4[[#This Row],[Kcal amido]]+Foglio4[[#This Row],[kcal zuccheri]]</f>
        <v>224</v>
      </c>
    </row>
    <row r="442" spans="1:17" x14ac:dyDescent="0.25">
      <c r="A442" t="s">
        <v>480</v>
      </c>
      <c r="B442">
        <v>1902</v>
      </c>
      <c r="C442">
        <v>7.6</v>
      </c>
      <c r="D442">
        <f>Foglio4[[#This Row],[Proteine]]*4</f>
        <v>30.4</v>
      </c>
      <c r="E442">
        <v>0.2</v>
      </c>
      <c r="F442">
        <f>Foglio4[[#This Row],[Lipidi]]*9</f>
        <v>1.8</v>
      </c>
      <c r="H442">
        <v>0.3</v>
      </c>
      <c r="I442">
        <f>Foglio4[[#This Row],[Carbo]]*4</f>
        <v>1.2</v>
      </c>
      <c r="K442">
        <f>Foglio4[[#This Row],[Amido]]*4</f>
        <v>0</v>
      </c>
      <c r="L442">
        <v>0.3</v>
      </c>
      <c r="M442">
        <f>Foglio4[[#This Row],[Zuccheri]]*4</f>
        <v>1.2</v>
      </c>
      <c r="Q442">
        <f>Foglio4[[#This Row],[Kcal prote]]+Foglio4[[#This Row],[kcal Lipidi]]+Foglio4[[#This Row],[kcal Carbo]]+Foglio4[[#This Row],[Kcal amido]]+Foglio4[[#This Row],[kcal zuccheri]]</f>
        <v>34.6</v>
      </c>
    </row>
    <row r="443" spans="1:17" x14ac:dyDescent="0.25">
      <c r="A443" t="s">
        <v>481</v>
      </c>
      <c r="B443">
        <v>284</v>
      </c>
      <c r="C443">
        <v>0.5</v>
      </c>
      <c r="D443">
        <f>Foglio4[[#This Row],[Proteine]]*4</f>
        <v>2</v>
      </c>
      <c r="E443">
        <v>0.4</v>
      </c>
      <c r="F443">
        <f>Foglio4[[#This Row],[Lipidi]]*9</f>
        <v>3.6</v>
      </c>
      <c r="H443">
        <v>15.9</v>
      </c>
      <c r="I443">
        <f>Foglio4[[#This Row],[Carbo]]*4</f>
        <v>63.6</v>
      </c>
      <c r="K443">
        <f>Foglio4[[#This Row],[Amido]]*4</f>
        <v>0</v>
      </c>
      <c r="L443">
        <v>15.9</v>
      </c>
      <c r="M443">
        <f>Foglio4[[#This Row],[Zuccheri]]*4</f>
        <v>63.6</v>
      </c>
      <c r="N443">
        <v>2.2000000000000002</v>
      </c>
      <c r="Q443">
        <f>Foglio4[[#This Row],[Kcal prote]]+Foglio4[[#This Row],[kcal Lipidi]]+Foglio4[[#This Row],[kcal Carbo]]+Foglio4[[#This Row],[Kcal amido]]+Foglio4[[#This Row],[kcal zuccheri]]</f>
        <v>132.80000000000001</v>
      </c>
    </row>
    <row r="444" spans="1:17" x14ac:dyDescent="0.25">
      <c r="A444" t="s">
        <v>482</v>
      </c>
      <c r="B444">
        <v>96</v>
      </c>
      <c r="C444">
        <v>0.8</v>
      </c>
      <c r="D444">
        <f>Foglio4[[#This Row],[Proteine]]*4</f>
        <v>3.2</v>
      </c>
      <c r="E444">
        <v>0.7</v>
      </c>
      <c r="F444">
        <f>Foglio4[[#This Row],[Lipidi]]*9</f>
        <v>6.3</v>
      </c>
      <c r="H444">
        <v>3</v>
      </c>
      <c r="I444">
        <f>Foglio4[[#This Row],[Carbo]]*4</f>
        <v>12</v>
      </c>
      <c r="K444">
        <f>Foglio4[[#This Row],[Amido]]*4</f>
        <v>0</v>
      </c>
      <c r="L444">
        <v>3</v>
      </c>
      <c r="M444">
        <f>Foglio4[[#This Row],[Zuccheri]]*4</f>
        <v>12</v>
      </c>
      <c r="N444">
        <v>2.4</v>
      </c>
      <c r="Q444">
        <f>Foglio4[[#This Row],[Kcal prote]]+Foglio4[[#This Row],[kcal Lipidi]]+Foglio4[[#This Row],[kcal Carbo]]+Foglio4[[#This Row],[Kcal amido]]+Foglio4[[#This Row],[kcal zuccheri]]</f>
        <v>33.5</v>
      </c>
    </row>
    <row r="445" spans="1:17" x14ac:dyDescent="0.25">
      <c r="A445" t="s">
        <v>483</v>
      </c>
      <c r="B445">
        <v>164</v>
      </c>
      <c r="C445">
        <v>1.3</v>
      </c>
      <c r="D445">
        <f>Foglio4[[#This Row],[Proteine]]*4</f>
        <v>5.2</v>
      </c>
      <c r="E445">
        <v>0.4</v>
      </c>
      <c r="F445">
        <f>Foglio4[[#This Row],[Lipidi]]*9</f>
        <v>3.6</v>
      </c>
      <c r="H445">
        <v>5.4</v>
      </c>
      <c r="I445">
        <f>Foglio4[[#This Row],[Carbo]]*4</f>
        <v>21.6</v>
      </c>
      <c r="K445">
        <f>Foglio4[[#This Row],[Amido]]*4</f>
        <v>0</v>
      </c>
      <c r="L445">
        <v>5.4</v>
      </c>
      <c r="M445">
        <f>Foglio4[[#This Row],[Zuccheri]]*4</f>
        <v>21.6</v>
      </c>
      <c r="N445">
        <v>3.7</v>
      </c>
      <c r="Q445">
        <f>Foglio4[[#This Row],[Kcal prote]]+Foglio4[[#This Row],[kcal Lipidi]]+Foglio4[[#This Row],[kcal Carbo]]+Foglio4[[#This Row],[Kcal amido]]+Foglio4[[#This Row],[kcal zuccheri]]</f>
        <v>52</v>
      </c>
    </row>
    <row r="446" spans="1:17" x14ac:dyDescent="0.25">
      <c r="A446" t="s">
        <v>484</v>
      </c>
      <c r="B446">
        <v>94</v>
      </c>
      <c r="C446">
        <v>1</v>
      </c>
      <c r="D446">
        <f>Foglio4[[#This Row],[Proteine]]*4</f>
        <v>4</v>
      </c>
      <c r="E446">
        <v>0.1</v>
      </c>
      <c r="F446">
        <f>Foglio4[[#This Row],[Lipidi]]*9</f>
        <v>0.9</v>
      </c>
      <c r="H446">
        <v>2.6</v>
      </c>
      <c r="I446">
        <f>Foglio4[[#This Row],[Carbo]]*4</f>
        <v>10.4</v>
      </c>
      <c r="K446">
        <f>Foglio4[[#This Row],[Amido]]*4</f>
        <v>0</v>
      </c>
      <c r="L446">
        <v>2.6</v>
      </c>
      <c r="M446">
        <f>Foglio4[[#This Row],[Zuccheri]]*4</f>
        <v>10.4</v>
      </c>
      <c r="N446">
        <v>2.6</v>
      </c>
      <c r="Q446">
        <f>Foglio4[[#This Row],[Kcal prote]]+Foglio4[[#This Row],[kcal Lipidi]]+Foglio4[[#This Row],[kcal Carbo]]+Foglio4[[#This Row],[Kcal amido]]+Foglio4[[#This Row],[kcal zuccheri]]</f>
        <v>25.700000000000003</v>
      </c>
    </row>
    <row r="447" spans="1:17" x14ac:dyDescent="0.25">
      <c r="A447" t="s">
        <v>485</v>
      </c>
      <c r="B447">
        <v>157</v>
      </c>
      <c r="C447">
        <v>0.3</v>
      </c>
      <c r="D447">
        <f>Foglio4[[#This Row],[Proteine]]*4</f>
        <v>1.2</v>
      </c>
      <c r="E447">
        <v>2</v>
      </c>
      <c r="F447">
        <f>Foglio4[[#This Row],[Lipidi]]*9</f>
        <v>18</v>
      </c>
      <c r="H447">
        <v>6.3</v>
      </c>
      <c r="I447">
        <f>Foglio4[[#This Row],[Carbo]]*4</f>
        <v>25.2</v>
      </c>
      <c r="J447">
        <v>0</v>
      </c>
      <c r="K447">
        <f>Foglio4[[#This Row],[Amido]]*4</f>
        <v>0</v>
      </c>
      <c r="L447">
        <v>6.3</v>
      </c>
      <c r="M447">
        <f>Foglio4[[#This Row],[Zuccheri]]*4</f>
        <v>25.2</v>
      </c>
      <c r="N447">
        <v>5.9</v>
      </c>
      <c r="Q447">
        <f>Foglio4[[#This Row],[Kcal prote]]+Foglio4[[#This Row],[kcal Lipidi]]+Foglio4[[#This Row],[kcal Carbo]]+Foglio4[[#This Row],[Kcal amido]]+Foglio4[[#This Row],[kcal zuccheri]]</f>
        <v>69.599999999999994</v>
      </c>
    </row>
    <row r="448" spans="1:17" x14ac:dyDescent="0.25">
      <c r="A448" t="s">
        <v>486</v>
      </c>
      <c r="B448">
        <v>1491</v>
      </c>
      <c r="C448">
        <v>1.3</v>
      </c>
      <c r="D448">
        <f>Foglio4[[#This Row],[Proteine]]*4</f>
        <v>5.2</v>
      </c>
      <c r="E448">
        <v>0.1</v>
      </c>
      <c r="F448">
        <f>Foglio4[[#This Row],[Lipidi]]*9</f>
        <v>0.9</v>
      </c>
      <c r="H448">
        <v>82.2</v>
      </c>
      <c r="I448">
        <f>Foglio4[[#This Row],[Carbo]]*4</f>
        <v>328.8</v>
      </c>
      <c r="J448">
        <v>0</v>
      </c>
      <c r="K448">
        <f>Foglio4[[#This Row],[Amido]]*4</f>
        <v>0</v>
      </c>
      <c r="L448">
        <v>82.2</v>
      </c>
      <c r="M448">
        <f>Foglio4[[#This Row],[Zuccheri]]*4</f>
        <v>328.8</v>
      </c>
      <c r="N448">
        <v>12.5</v>
      </c>
      <c r="Q448">
        <f>Foglio4[[#This Row],[Kcal prote]]+Foglio4[[#This Row],[kcal Lipidi]]+Foglio4[[#This Row],[kcal Carbo]]+Foglio4[[#This Row],[Kcal amido]]+Foglio4[[#This Row],[kcal zuccheri]]</f>
        <v>663.7</v>
      </c>
    </row>
    <row r="449" spans="1:17" x14ac:dyDescent="0.25">
      <c r="A449" t="s">
        <v>487</v>
      </c>
      <c r="B449">
        <v>187</v>
      </c>
      <c r="C449">
        <v>0.3</v>
      </c>
      <c r="D449">
        <f>Foglio4[[#This Row],[Proteine]]*4</f>
        <v>1.2</v>
      </c>
      <c r="E449">
        <v>0</v>
      </c>
      <c r="F449">
        <f>Foglio4[[#This Row],[Lipidi]]*9</f>
        <v>0</v>
      </c>
      <c r="H449">
        <v>10.199999999999999</v>
      </c>
      <c r="I449">
        <f>Foglio4[[#This Row],[Carbo]]*4</f>
        <v>40.799999999999997</v>
      </c>
      <c r="J449">
        <v>0</v>
      </c>
      <c r="K449">
        <f>Foglio4[[#This Row],[Amido]]*4</f>
        <v>0</v>
      </c>
      <c r="L449">
        <v>10.199999999999999</v>
      </c>
      <c r="M449">
        <f>Foglio4[[#This Row],[Zuccheri]]*4</f>
        <v>40.799999999999997</v>
      </c>
      <c r="N449">
        <v>2.2000000000000002</v>
      </c>
      <c r="Q449">
        <f>Foglio4[[#This Row],[Kcal prote]]+Foglio4[[#This Row],[kcal Lipidi]]+Foglio4[[#This Row],[kcal Carbo]]+Foglio4[[#This Row],[Kcal amido]]+Foglio4[[#This Row],[kcal zuccheri]]</f>
        <v>82.8</v>
      </c>
    </row>
    <row r="450" spans="1:17" x14ac:dyDescent="0.25">
      <c r="A450" t="s">
        <v>488</v>
      </c>
      <c r="B450">
        <v>182</v>
      </c>
      <c r="C450">
        <v>0.2</v>
      </c>
      <c r="D450">
        <f>Foglio4[[#This Row],[Proteine]]*4</f>
        <v>0.8</v>
      </c>
      <c r="E450">
        <v>0.1</v>
      </c>
      <c r="F450">
        <f>Foglio4[[#This Row],[Lipidi]]*9</f>
        <v>0.9</v>
      </c>
      <c r="H450">
        <v>10</v>
      </c>
      <c r="I450">
        <f>Foglio4[[#This Row],[Carbo]]*4</f>
        <v>40</v>
      </c>
      <c r="K450">
        <f>Foglio4[[#This Row],[Amido]]*4</f>
        <v>0</v>
      </c>
      <c r="L450">
        <v>10</v>
      </c>
      <c r="M450">
        <f>Foglio4[[#This Row],[Zuccheri]]*4</f>
        <v>40</v>
      </c>
      <c r="N450">
        <v>2.6</v>
      </c>
      <c r="Q450">
        <f>Foglio4[[#This Row],[Kcal prote]]+Foglio4[[#This Row],[kcal Lipidi]]+Foglio4[[#This Row],[kcal Carbo]]+Foglio4[[#This Row],[Kcal amido]]+Foglio4[[#This Row],[kcal zuccheri]]</f>
        <v>81.7</v>
      </c>
    </row>
    <row r="451" spans="1:17" x14ac:dyDescent="0.25">
      <c r="A451" t="s">
        <v>489</v>
      </c>
      <c r="B451">
        <v>194</v>
      </c>
      <c r="C451">
        <v>0.2</v>
      </c>
      <c r="D451">
        <f>Foglio4[[#This Row],[Proteine]]*4</f>
        <v>0.8</v>
      </c>
      <c r="E451">
        <v>0.1</v>
      </c>
      <c r="F451">
        <f>Foglio4[[#This Row],[Lipidi]]*9</f>
        <v>0.9</v>
      </c>
      <c r="H451">
        <v>11.1</v>
      </c>
      <c r="I451">
        <f>Foglio4[[#This Row],[Carbo]]*4</f>
        <v>44.4</v>
      </c>
      <c r="J451">
        <v>0</v>
      </c>
      <c r="K451">
        <f>Foglio4[[#This Row],[Amido]]*4</f>
        <v>0</v>
      </c>
      <c r="L451">
        <v>11.1</v>
      </c>
      <c r="M451">
        <f>Foglio4[[#This Row],[Zuccheri]]*4</f>
        <v>44.4</v>
      </c>
      <c r="N451">
        <v>1.5</v>
      </c>
      <c r="Q451">
        <f>Foglio4[[#This Row],[Kcal prote]]+Foglio4[[#This Row],[kcal Lipidi]]+Foglio4[[#This Row],[kcal Carbo]]+Foglio4[[#This Row],[Kcal amido]]+Foglio4[[#This Row],[kcal zuccheri]]</f>
        <v>90.5</v>
      </c>
    </row>
    <row r="452" spans="1:17" x14ac:dyDescent="0.25">
      <c r="A452" t="s">
        <v>490</v>
      </c>
      <c r="B452">
        <v>193</v>
      </c>
      <c r="C452">
        <v>0.4</v>
      </c>
      <c r="D452">
        <f>Foglio4[[#This Row],[Proteine]]*4</f>
        <v>1.6</v>
      </c>
      <c r="E452">
        <v>0.1</v>
      </c>
      <c r="F452">
        <f>Foglio4[[#This Row],[Lipidi]]*9</f>
        <v>0.9</v>
      </c>
      <c r="H452">
        <v>10.7</v>
      </c>
      <c r="I452">
        <f>Foglio4[[#This Row],[Carbo]]*4</f>
        <v>42.8</v>
      </c>
      <c r="J452">
        <v>0</v>
      </c>
      <c r="K452">
        <f>Foglio4[[#This Row],[Amido]]*4</f>
        <v>0</v>
      </c>
      <c r="L452">
        <v>10.7</v>
      </c>
      <c r="M452">
        <f>Foglio4[[#This Row],[Zuccheri]]*4</f>
        <v>42.8</v>
      </c>
      <c r="N452">
        <v>1.7</v>
      </c>
      <c r="Q452">
        <f>Foglio4[[#This Row],[Kcal prote]]+Foglio4[[#This Row],[kcal Lipidi]]+Foglio4[[#This Row],[kcal Carbo]]+Foglio4[[#This Row],[Kcal amido]]+Foglio4[[#This Row],[kcal zuccheri]]</f>
        <v>88.1</v>
      </c>
    </row>
    <row r="453" spans="1:17" x14ac:dyDescent="0.25">
      <c r="A453" t="s">
        <v>491</v>
      </c>
      <c r="B453">
        <v>176</v>
      </c>
      <c r="C453">
        <v>0.5</v>
      </c>
      <c r="D453">
        <f>Foglio4[[#This Row],[Proteine]]*4</f>
        <v>2</v>
      </c>
      <c r="E453">
        <v>0.1</v>
      </c>
      <c r="F453">
        <f>Foglio4[[#This Row],[Lipidi]]*9</f>
        <v>0.9</v>
      </c>
      <c r="H453">
        <v>9.4</v>
      </c>
      <c r="I453">
        <f>Foglio4[[#This Row],[Carbo]]*4</f>
        <v>37.6</v>
      </c>
      <c r="J453">
        <v>0</v>
      </c>
      <c r="K453">
        <f>Foglio4[[#This Row],[Amido]]*4</f>
        <v>0</v>
      </c>
      <c r="L453">
        <v>9.4</v>
      </c>
      <c r="M453">
        <f>Foglio4[[#This Row],[Zuccheri]]*4</f>
        <v>37.6</v>
      </c>
      <c r="N453">
        <v>1.9</v>
      </c>
      <c r="Q453">
        <f>Foglio4[[#This Row],[Kcal prote]]+Foglio4[[#This Row],[kcal Lipidi]]+Foglio4[[#This Row],[kcal Carbo]]+Foglio4[[#This Row],[Kcal amido]]+Foglio4[[#This Row],[kcal zuccheri]]</f>
        <v>78.099999999999994</v>
      </c>
    </row>
    <row r="454" spans="1:17" x14ac:dyDescent="0.25">
      <c r="A454" t="s">
        <v>492</v>
      </c>
      <c r="B454">
        <v>200</v>
      </c>
      <c r="C454">
        <v>0.2</v>
      </c>
      <c r="D454">
        <f>Foglio4[[#This Row],[Proteine]]*4</f>
        <v>0.8</v>
      </c>
      <c r="E454">
        <v>0.1</v>
      </c>
      <c r="F454">
        <f>Foglio4[[#This Row],[Lipidi]]*9</f>
        <v>0.9</v>
      </c>
      <c r="H454">
        <v>11.3</v>
      </c>
      <c r="I454">
        <f>Foglio4[[#This Row],[Carbo]]*4</f>
        <v>45.2</v>
      </c>
      <c r="J454">
        <v>0</v>
      </c>
      <c r="K454">
        <f>Foglio4[[#This Row],[Amido]]*4</f>
        <v>0</v>
      </c>
      <c r="L454">
        <v>11.3</v>
      </c>
      <c r="M454">
        <f>Foglio4[[#This Row],[Zuccheri]]*4</f>
        <v>45.2</v>
      </c>
      <c r="N454">
        <v>1.9</v>
      </c>
      <c r="Q454">
        <f>Foglio4[[#This Row],[Kcal prote]]+Foglio4[[#This Row],[kcal Lipidi]]+Foglio4[[#This Row],[kcal Carbo]]+Foglio4[[#This Row],[Kcal amido]]+Foglio4[[#This Row],[kcal zuccheri]]</f>
        <v>92.100000000000009</v>
      </c>
    </row>
    <row r="455" spans="1:17" x14ac:dyDescent="0.25">
      <c r="A455" t="s">
        <v>493</v>
      </c>
      <c r="B455">
        <v>180</v>
      </c>
      <c r="C455">
        <v>0.3</v>
      </c>
      <c r="D455">
        <f>Foglio4[[#This Row],[Proteine]]*4</f>
        <v>1.2</v>
      </c>
      <c r="E455">
        <v>0.1</v>
      </c>
      <c r="F455">
        <f>Foglio4[[#This Row],[Lipidi]]*9</f>
        <v>0.9</v>
      </c>
      <c r="H455">
        <v>10</v>
      </c>
      <c r="I455">
        <f>Foglio4[[#This Row],[Carbo]]*4</f>
        <v>40</v>
      </c>
      <c r="J455">
        <v>0</v>
      </c>
      <c r="K455">
        <f>Foglio4[[#This Row],[Amido]]*4</f>
        <v>0</v>
      </c>
      <c r="L455">
        <v>10</v>
      </c>
      <c r="M455">
        <f>Foglio4[[#This Row],[Zuccheri]]*4</f>
        <v>40</v>
      </c>
      <c r="N455">
        <v>1.7</v>
      </c>
      <c r="Q455">
        <f>Foglio4[[#This Row],[Kcal prote]]+Foglio4[[#This Row],[kcal Lipidi]]+Foglio4[[#This Row],[kcal Carbo]]+Foglio4[[#This Row],[Kcal amido]]+Foglio4[[#This Row],[kcal zuccheri]]</f>
        <v>82.1</v>
      </c>
    </row>
    <row r="456" spans="1:17" x14ac:dyDescent="0.25">
      <c r="A456" t="s">
        <v>494</v>
      </c>
      <c r="B456">
        <v>240</v>
      </c>
      <c r="C456">
        <v>0.3</v>
      </c>
      <c r="D456">
        <f>Foglio4[[#This Row],[Proteine]]*4</f>
        <v>1.2</v>
      </c>
      <c r="E456">
        <v>0.2</v>
      </c>
      <c r="F456">
        <f>Foglio4[[#This Row],[Lipidi]]*9</f>
        <v>1.8</v>
      </c>
      <c r="H456">
        <v>13.7</v>
      </c>
      <c r="I456">
        <f>Foglio4[[#This Row],[Carbo]]*4</f>
        <v>54.8</v>
      </c>
      <c r="J456">
        <v>0</v>
      </c>
      <c r="K456">
        <f>Foglio4[[#This Row],[Amido]]*4</f>
        <v>0</v>
      </c>
      <c r="L456">
        <v>13.7</v>
      </c>
      <c r="M456">
        <f>Foglio4[[#This Row],[Zuccheri]]*4</f>
        <v>54.8</v>
      </c>
      <c r="N456">
        <v>2</v>
      </c>
      <c r="Q456">
        <f>Foglio4[[#This Row],[Kcal prote]]+Foglio4[[#This Row],[kcal Lipidi]]+Foglio4[[#This Row],[kcal Carbo]]+Foglio4[[#This Row],[Kcal amido]]+Foglio4[[#This Row],[kcal zuccheri]]</f>
        <v>112.6</v>
      </c>
    </row>
    <row r="457" spans="1:17" x14ac:dyDescent="0.25">
      <c r="A457" t="s">
        <v>495</v>
      </c>
      <c r="B457">
        <v>143</v>
      </c>
      <c r="C457">
        <v>0.8</v>
      </c>
      <c r="D457">
        <f>Foglio4[[#This Row],[Proteine]]*4</f>
        <v>3.2</v>
      </c>
      <c r="E457">
        <v>0.2</v>
      </c>
      <c r="F457">
        <f>Foglio4[[#This Row],[Lipidi]]*9</f>
        <v>1.8</v>
      </c>
      <c r="H457">
        <v>7.4</v>
      </c>
      <c r="I457">
        <f>Foglio4[[#This Row],[Carbo]]*4</f>
        <v>29.6</v>
      </c>
      <c r="K457">
        <f>Foglio4[[#This Row],[Amido]]*4</f>
        <v>0</v>
      </c>
      <c r="L457">
        <v>7.4</v>
      </c>
      <c r="M457">
        <f>Foglio4[[#This Row],[Zuccheri]]*4</f>
        <v>29.6</v>
      </c>
      <c r="N457">
        <v>0.7</v>
      </c>
      <c r="Q457">
        <f>Foglio4[[#This Row],[Kcal prote]]+Foglio4[[#This Row],[kcal Lipidi]]+Foglio4[[#This Row],[kcal Carbo]]+Foglio4[[#This Row],[Kcal amido]]+Foglio4[[#This Row],[kcal zuccheri]]</f>
        <v>64.2</v>
      </c>
    </row>
    <row r="458" spans="1:17" x14ac:dyDescent="0.25">
      <c r="A458" t="s">
        <v>496</v>
      </c>
      <c r="B458">
        <v>99</v>
      </c>
      <c r="C458">
        <v>0.5</v>
      </c>
      <c r="D458">
        <f>Foglio4[[#This Row],[Proteine]]*4</f>
        <v>2</v>
      </c>
      <c r="E458">
        <v>0.3</v>
      </c>
      <c r="F458">
        <f>Foglio4[[#This Row],[Lipidi]]*9</f>
        <v>2.6999999999999997</v>
      </c>
      <c r="H458">
        <v>4.9000000000000004</v>
      </c>
      <c r="I458">
        <f>Foglio4[[#This Row],[Carbo]]*4</f>
        <v>19.600000000000001</v>
      </c>
      <c r="K458">
        <f>Foglio4[[#This Row],[Amido]]*4</f>
        <v>0</v>
      </c>
      <c r="L458">
        <v>4.9000000000000004</v>
      </c>
      <c r="M458">
        <f>Foglio4[[#This Row],[Zuccheri]]*4</f>
        <v>19.600000000000001</v>
      </c>
      <c r="N458">
        <v>0.7</v>
      </c>
      <c r="Q458">
        <f>Foglio4[[#This Row],[Kcal prote]]+Foglio4[[#This Row],[kcal Lipidi]]+Foglio4[[#This Row],[kcal Carbo]]+Foglio4[[#This Row],[Kcal amido]]+Foglio4[[#This Row],[kcal zuccheri]]</f>
        <v>43.900000000000006</v>
      </c>
    </row>
    <row r="459" spans="1:17" x14ac:dyDescent="0.25">
      <c r="A459" t="s">
        <v>497</v>
      </c>
      <c r="B459">
        <v>303</v>
      </c>
      <c r="C459">
        <v>17.399999999999999</v>
      </c>
      <c r="D459">
        <f>Foglio4[[#This Row],[Proteine]]*4</f>
        <v>69.599999999999994</v>
      </c>
      <c r="E459">
        <v>0.9</v>
      </c>
      <c r="F459">
        <f>Foglio4[[#This Row],[Lipidi]]*9</f>
        <v>8.1</v>
      </c>
      <c r="G459">
        <v>52</v>
      </c>
      <c r="H459">
        <v>0</v>
      </c>
      <c r="I459">
        <f>Foglio4[[#This Row],[Carbo]]*4</f>
        <v>0</v>
      </c>
      <c r="K459">
        <f>Foglio4[[#This Row],[Amido]]*4</f>
        <v>0</v>
      </c>
      <c r="L459">
        <v>0</v>
      </c>
      <c r="M459">
        <f>Foglio4[[#This Row],[Zuccheri]]*4</f>
        <v>0</v>
      </c>
      <c r="Q459">
        <f>Foglio4[[#This Row],[Kcal prote]]+Foglio4[[#This Row],[kcal Lipidi]]+Foglio4[[#This Row],[kcal Carbo]]+Foglio4[[#This Row],[Kcal amido]]+Foglio4[[#This Row],[kcal zuccheri]]</f>
        <v>77.699999999999989</v>
      </c>
    </row>
    <row r="460" spans="1:17" x14ac:dyDescent="0.25">
      <c r="A460" t="s">
        <v>498</v>
      </c>
      <c r="B460">
        <v>385</v>
      </c>
      <c r="C460">
        <v>20.7</v>
      </c>
      <c r="D460">
        <f>Foglio4[[#This Row],[Proteine]]*4</f>
        <v>82.8</v>
      </c>
      <c r="E460">
        <v>3.5</v>
      </c>
      <c r="F460">
        <f>Foglio4[[#This Row],[Lipidi]]*9</f>
        <v>31.5</v>
      </c>
      <c r="H460">
        <v>0.3</v>
      </c>
      <c r="I460">
        <f>Foglio4[[#This Row],[Carbo]]*4</f>
        <v>1.2</v>
      </c>
      <c r="K460">
        <f>Foglio4[[#This Row],[Amido]]*4</f>
        <v>0</v>
      </c>
      <c r="L460">
        <v>0.3</v>
      </c>
      <c r="M460">
        <f>Foglio4[[#This Row],[Zuccheri]]*4</f>
        <v>1.2</v>
      </c>
      <c r="Q460">
        <f>Foglio4[[#This Row],[Kcal prote]]+Foglio4[[#This Row],[kcal Lipidi]]+Foglio4[[#This Row],[kcal Carbo]]+Foglio4[[#This Row],[Kcal amido]]+Foglio4[[#This Row],[kcal zuccheri]]</f>
        <v>116.7</v>
      </c>
    </row>
    <row r="461" spans="1:17" x14ac:dyDescent="0.25">
      <c r="A461" t="s">
        <v>499</v>
      </c>
      <c r="B461">
        <v>1490</v>
      </c>
      <c r="C461">
        <v>80.099999999999994</v>
      </c>
      <c r="D461">
        <f>Foglio4[[#This Row],[Proteine]]*4</f>
        <v>320.39999999999998</v>
      </c>
      <c r="E461">
        <v>0.7</v>
      </c>
      <c r="F461">
        <f>Foglio4[[#This Row],[Lipidi]]*9</f>
        <v>6.3</v>
      </c>
      <c r="H461">
        <v>1.1000000000000001</v>
      </c>
      <c r="I461">
        <f>Foglio4[[#This Row],[Carbo]]*4</f>
        <v>4.4000000000000004</v>
      </c>
      <c r="K461">
        <f>Foglio4[[#This Row],[Amido]]*4</f>
        <v>0</v>
      </c>
      <c r="L461">
        <v>1.1000000000000001</v>
      </c>
      <c r="M461">
        <f>Foglio4[[#This Row],[Zuccheri]]*4</f>
        <v>4.4000000000000004</v>
      </c>
      <c r="Q461">
        <f>Foglio4[[#This Row],[Kcal prote]]+Foglio4[[#This Row],[kcal Lipidi]]+Foglio4[[#This Row],[kcal Carbo]]+Foglio4[[#This Row],[Kcal amido]]+Foglio4[[#This Row],[kcal zuccheri]]</f>
        <v>335.49999999999994</v>
      </c>
    </row>
    <row r="462" spans="1:17" x14ac:dyDescent="0.25">
      <c r="A462" t="s">
        <v>500</v>
      </c>
      <c r="B462">
        <v>205</v>
      </c>
      <c r="C462">
        <v>3.8</v>
      </c>
      <c r="D462">
        <f>Foglio4[[#This Row],[Proteine]]*4</f>
        <v>15.2</v>
      </c>
      <c r="E462">
        <v>9.5</v>
      </c>
      <c r="F462">
        <f>Foglio4[[#This Row],[Lipidi]]*9</f>
        <v>85.5</v>
      </c>
      <c r="H462">
        <v>5.3</v>
      </c>
      <c r="I462">
        <f>Foglio4[[#This Row],[Carbo]]*4</f>
        <v>21.2</v>
      </c>
      <c r="J462">
        <v>0</v>
      </c>
      <c r="K462">
        <f>Foglio4[[#This Row],[Amido]]*4</f>
        <v>0</v>
      </c>
      <c r="L462">
        <v>5.3</v>
      </c>
      <c r="M462">
        <f>Foglio4[[#This Row],[Zuccheri]]*4</f>
        <v>21.2</v>
      </c>
      <c r="N462">
        <v>3.8</v>
      </c>
      <c r="Q462">
        <f>Foglio4[[#This Row],[Kcal prote]]+Foglio4[[#This Row],[kcal Lipidi]]+Foglio4[[#This Row],[kcal Carbo]]+Foglio4[[#This Row],[Kcal amido]]+Foglio4[[#This Row],[kcal zuccheri]]</f>
        <v>143.1</v>
      </c>
    </row>
    <row r="463" spans="1:17" x14ac:dyDescent="0.25">
      <c r="A463" t="s">
        <v>994</v>
      </c>
      <c r="B463">
        <v>1524</v>
      </c>
      <c r="C463">
        <v>5.5</v>
      </c>
      <c r="D463">
        <f>Foglio4[[#This Row],[Proteine]]*4</f>
        <v>22</v>
      </c>
      <c r="E463">
        <v>15.1</v>
      </c>
      <c r="F463">
        <f>Foglio4[[#This Row],[Lipidi]]*9</f>
        <v>135.9</v>
      </c>
      <c r="H463">
        <v>67.900000000000006</v>
      </c>
      <c r="I463">
        <f>Foglio4[[#This Row],[Carbo]]*4</f>
        <v>271.60000000000002</v>
      </c>
      <c r="J463">
        <v>21</v>
      </c>
      <c r="K463">
        <f>Foglio4[[#This Row],[Amido]]*4</f>
        <v>84</v>
      </c>
      <c r="L463">
        <v>44.8</v>
      </c>
      <c r="M463">
        <f>Foglio4[[#This Row],[Zuccheri]]*4</f>
        <v>179.2</v>
      </c>
      <c r="N463">
        <v>1.1000000000000001</v>
      </c>
      <c r="Q463">
        <f>Foglio4[[#This Row],[Kcal prote]]+Foglio4[[#This Row],[kcal Lipidi]]+Foglio4[[#This Row],[kcal Carbo]]+Foglio4[[#This Row],[Kcal amido]]+Foglio4[[#This Row],[kcal zuccheri]]</f>
        <v>692.7</v>
      </c>
    </row>
    <row r="464" spans="1:17" x14ac:dyDescent="0.25">
      <c r="A464" t="s">
        <v>995</v>
      </c>
      <c r="B464">
        <v>1716</v>
      </c>
      <c r="C464">
        <v>6.2</v>
      </c>
      <c r="D464">
        <f>Foglio4[[#This Row],[Proteine]]*4</f>
        <v>24.8</v>
      </c>
      <c r="E464">
        <v>17.600000000000001</v>
      </c>
      <c r="F464">
        <f>Foglio4[[#This Row],[Lipidi]]*9</f>
        <v>158.4</v>
      </c>
      <c r="H464">
        <v>65.5</v>
      </c>
      <c r="I464">
        <f>Foglio4[[#This Row],[Carbo]]*4</f>
        <v>262</v>
      </c>
      <c r="J464">
        <v>19.7</v>
      </c>
      <c r="K464">
        <f>Foglio4[[#This Row],[Amido]]*4</f>
        <v>78.8</v>
      </c>
      <c r="L464">
        <v>43.8</v>
      </c>
      <c r="M464">
        <f>Foglio4[[#This Row],[Zuccheri]]*4</f>
        <v>175.2</v>
      </c>
      <c r="N464">
        <v>1.9</v>
      </c>
      <c r="Q464">
        <f>Foglio4[[#This Row],[Kcal prote]]+Foglio4[[#This Row],[kcal Lipidi]]+Foglio4[[#This Row],[kcal Carbo]]+Foglio4[[#This Row],[Kcal amido]]+Foglio4[[#This Row],[kcal zuccheri]]</f>
        <v>699.2</v>
      </c>
    </row>
    <row r="465" spans="1:17" x14ac:dyDescent="0.25">
      <c r="A465" t="s">
        <v>996</v>
      </c>
      <c r="B465">
        <v>1839</v>
      </c>
      <c r="C465">
        <v>8.1999999999999993</v>
      </c>
      <c r="D465">
        <f>Foglio4[[#This Row],[Proteine]]*4</f>
        <v>32.799999999999997</v>
      </c>
      <c r="E465">
        <v>13.1</v>
      </c>
      <c r="F465">
        <f>Foglio4[[#This Row],[Lipidi]]*9</f>
        <v>117.89999999999999</v>
      </c>
      <c r="G465">
        <v>47</v>
      </c>
      <c r="H465">
        <v>65.7</v>
      </c>
      <c r="I465">
        <f>Foglio4[[#This Row],[Carbo]]*4</f>
        <v>262.8</v>
      </c>
      <c r="J465">
        <v>39.299999999999997</v>
      </c>
      <c r="K465">
        <f>Foglio4[[#This Row],[Amido]]*4</f>
        <v>157.19999999999999</v>
      </c>
      <c r="L465">
        <v>22.5</v>
      </c>
      <c r="M465">
        <f>Foglio4[[#This Row],[Zuccheri]]*4</f>
        <v>90</v>
      </c>
      <c r="N465">
        <v>1</v>
      </c>
      <c r="Q465">
        <f>Foglio4[[#This Row],[Kcal prote]]+Foglio4[[#This Row],[kcal Lipidi]]+Foglio4[[#This Row],[kcal Carbo]]+Foglio4[[#This Row],[Kcal amido]]+Foglio4[[#This Row],[kcal zuccheri]]</f>
        <v>660.7</v>
      </c>
    </row>
    <row r="466" spans="1:17" x14ac:dyDescent="0.25">
      <c r="A466" t="s">
        <v>997</v>
      </c>
      <c r="B466">
        <v>1613</v>
      </c>
      <c r="C466">
        <v>7.4</v>
      </c>
      <c r="D466">
        <f>Foglio4[[#This Row],[Proteine]]*4</f>
        <v>29.6</v>
      </c>
      <c r="E466">
        <v>17.100000000000001</v>
      </c>
      <c r="F466">
        <f>Foglio4[[#This Row],[Lipidi]]*9</f>
        <v>153.9</v>
      </c>
      <c r="G466">
        <v>58</v>
      </c>
      <c r="H466">
        <v>62.7</v>
      </c>
      <c r="I466">
        <f>Foglio4[[#This Row],[Carbo]]*4</f>
        <v>250.8</v>
      </c>
      <c r="J466">
        <v>25.3</v>
      </c>
      <c r="K466">
        <f>Foglio4[[#This Row],[Amido]]*4</f>
        <v>101.2</v>
      </c>
      <c r="L466">
        <v>34.9</v>
      </c>
      <c r="M466">
        <f>Foglio4[[#This Row],[Zuccheri]]*4</f>
        <v>139.6</v>
      </c>
      <c r="N466">
        <v>1.5</v>
      </c>
      <c r="Q466">
        <f>Foglio4[[#This Row],[Kcal prote]]+Foglio4[[#This Row],[kcal Lipidi]]+Foglio4[[#This Row],[kcal Carbo]]+Foglio4[[#This Row],[Kcal amido]]+Foglio4[[#This Row],[kcal zuccheri]]</f>
        <v>675.1</v>
      </c>
    </row>
    <row r="467" spans="1:17" x14ac:dyDescent="0.25">
      <c r="A467" t="s">
        <v>998</v>
      </c>
      <c r="B467">
        <v>1872</v>
      </c>
      <c r="C467">
        <v>5.3</v>
      </c>
      <c r="D467">
        <f>Foglio4[[#This Row],[Proteine]]*4</f>
        <v>21.2</v>
      </c>
      <c r="E467">
        <v>4.3</v>
      </c>
      <c r="F467">
        <f>Foglio4[[#This Row],[Lipidi]]*9</f>
        <v>38.699999999999996</v>
      </c>
      <c r="G467">
        <v>47</v>
      </c>
      <c r="H467">
        <v>71.7</v>
      </c>
      <c r="I467">
        <f>Foglio4[[#This Row],[Carbo]]*4</f>
        <v>286.8</v>
      </c>
      <c r="J467">
        <v>33.200000000000003</v>
      </c>
      <c r="K467">
        <f>Foglio4[[#This Row],[Amido]]*4</f>
        <v>132.80000000000001</v>
      </c>
      <c r="L467">
        <v>35.200000000000003</v>
      </c>
      <c r="M467">
        <f>Foglio4[[#This Row],[Zuccheri]]*4</f>
        <v>140.80000000000001</v>
      </c>
      <c r="N467">
        <v>1.7</v>
      </c>
      <c r="Q467">
        <f>Foglio4[[#This Row],[Kcal prote]]+Foglio4[[#This Row],[kcal Lipidi]]+Foglio4[[#This Row],[kcal Carbo]]+Foglio4[[#This Row],[Kcal amido]]+Foglio4[[#This Row],[kcal zuccheri]]</f>
        <v>620.29999999999995</v>
      </c>
    </row>
    <row r="468" spans="1:17" x14ac:dyDescent="0.25">
      <c r="A468" t="s">
        <v>501</v>
      </c>
      <c r="B468">
        <v>358</v>
      </c>
      <c r="C468">
        <v>9.6999999999999993</v>
      </c>
      <c r="D468">
        <f>Foglio4[[#This Row],[Proteine]]*4</f>
        <v>38.799999999999997</v>
      </c>
      <c r="E468">
        <v>0.3</v>
      </c>
      <c r="F468">
        <f>Foglio4[[#This Row],[Lipidi]]*9</f>
        <v>2.6999999999999997</v>
      </c>
      <c r="G468">
        <v>28</v>
      </c>
      <c r="H468">
        <v>1.7</v>
      </c>
      <c r="I468">
        <f>Foglio4[[#This Row],[Carbo]]*4</f>
        <v>6.8</v>
      </c>
      <c r="K468">
        <f>Foglio4[[#This Row],[Amido]]*4</f>
        <v>0</v>
      </c>
      <c r="L468">
        <v>1.7</v>
      </c>
      <c r="M468">
        <f>Foglio4[[#This Row],[Zuccheri]]*4</f>
        <v>6.8</v>
      </c>
      <c r="N468">
        <v>0.9</v>
      </c>
      <c r="Q468">
        <f>Foglio4[[#This Row],[Kcal prote]]+Foglio4[[#This Row],[kcal Lipidi]]+Foglio4[[#This Row],[kcal Carbo]]+Foglio4[[#This Row],[Kcal amido]]+Foglio4[[#This Row],[kcal zuccheri]]</f>
        <v>55.099999999999994</v>
      </c>
    </row>
    <row r="469" spans="1:17" x14ac:dyDescent="0.25">
      <c r="A469" t="s">
        <v>502</v>
      </c>
      <c r="B469">
        <v>296</v>
      </c>
      <c r="C469">
        <v>17</v>
      </c>
      <c r="D469">
        <f>Foglio4[[#This Row],[Proteine]]*4</f>
        <v>68</v>
      </c>
      <c r="E469">
        <v>1</v>
      </c>
      <c r="F469">
        <f>Foglio4[[#This Row],[Lipidi]]*9</f>
        <v>9</v>
      </c>
      <c r="G469">
        <v>50</v>
      </c>
      <c r="I469">
        <f>Foglio4[[#This Row],[Carbo]]*4</f>
        <v>0</v>
      </c>
      <c r="K469">
        <f>Foglio4[[#This Row],[Amido]]*4</f>
        <v>0</v>
      </c>
      <c r="M469">
        <f>Foglio4[[#This Row],[Zuccheri]]*4</f>
        <v>0</v>
      </c>
      <c r="Q469">
        <f>Foglio4[[#This Row],[Kcal prote]]+Foglio4[[#This Row],[kcal Lipidi]]+Foglio4[[#This Row],[kcal Carbo]]+Foglio4[[#This Row],[Kcal amido]]+Foglio4[[#This Row],[kcal zuccheri]]</f>
        <v>77</v>
      </c>
    </row>
    <row r="470" spans="1:17" x14ac:dyDescent="0.25">
      <c r="A470" t="s">
        <v>503</v>
      </c>
      <c r="B470">
        <v>399</v>
      </c>
      <c r="C470">
        <v>21.6</v>
      </c>
      <c r="D470">
        <f>Foglio4[[#This Row],[Proteine]]*4</f>
        <v>86.4</v>
      </c>
      <c r="E470">
        <v>1.7</v>
      </c>
      <c r="F470">
        <f>Foglio4[[#This Row],[Lipidi]]*9</f>
        <v>15.299999999999999</v>
      </c>
      <c r="G470">
        <v>50</v>
      </c>
      <c r="I470">
        <f>Foglio4[[#This Row],[Carbo]]*4</f>
        <v>0</v>
      </c>
      <c r="K470">
        <f>Foglio4[[#This Row],[Amido]]*4</f>
        <v>0</v>
      </c>
      <c r="M470">
        <f>Foglio4[[#This Row],[Zuccheri]]*4</f>
        <v>0</v>
      </c>
      <c r="Q470">
        <f>Foglio4[[#This Row],[Kcal prote]]+Foglio4[[#This Row],[kcal Lipidi]]+Foglio4[[#This Row],[kcal Carbo]]+Foglio4[[#This Row],[Kcal amido]]+Foglio4[[#This Row],[kcal zuccheri]]</f>
        <v>101.7</v>
      </c>
    </row>
    <row r="471" spans="1:17" x14ac:dyDescent="0.25">
      <c r="A471" t="s">
        <v>504</v>
      </c>
      <c r="B471">
        <v>549</v>
      </c>
      <c r="C471">
        <v>29</v>
      </c>
      <c r="D471">
        <f>Foglio4[[#This Row],[Proteine]]*4</f>
        <v>116</v>
      </c>
      <c r="E471">
        <v>10.1</v>
      </c>
      <c r="F471">
        <f>Foglio4[[#This Row],[Lipidi]]*9</f>
        <v>90.899999999999991</v>
      </c>
      <c r="G471">
        <v>82</v>
      </c>
      <c r="I471">
        <f>Foglio4[[#This Row],[Carbo]]*4</f>
        <v>0</v>
      </c>
      <c r="K471">
        <f>Foglio4[[#This Row],[Amido]]*4</f>
        <v>0</v>
      </c>
      <c r="M471">
        <f>Foglio4[[#This Row],[Zuccheri]]*4</f>
        <v>0</v>
      </c>
      <c r="Q471">
        <f>Foglio4[[#This Row],[Kcal prote]]+Foglio4[[#This Row],[kcal Lipidi]]+Foglio4[[#This Row],[kcal Carbo]]+Foglio4[[#This Row],[Kcal amido]]+Foglio4[[#This Row],[kcal zuccheri]]</f>
        <v>206.89999999999998</v>
      </c>
    </row>
    <row r="472" spans="1:17" x14ac:dyDescent="0.25">
      <c r="A472" t="s">
        <v>505</v>
      </c>
      <c r="B472">
        <v>800</v>
      </c>
      <c r="C472">
        <v>11</v>
      </c>
      <c r="D472">
        <f>Foglio4[[#This Row],[Proteine]]*4</f>
        <v>44</v>
      </c>
      <c r="E472">
        <v>0.6</v>
      </c>
      <c r="F472">
        <f>Foglio4[[#This Row],[Lipidi]]*9</f>
        <v>5.3999999999999995</v>
      </c>
      <c r="H472">
        <v>15</v>
      </c>
      <c r="I472">
        <f>Foglio4[[#This Row],[Carbo]]*4</f>
        <v>60</v>
      </c>
      <c r="J472">
        <v>13</v>
      </c>
      <c r="K472">
        <f>Foglio4[[#This Row],[Amido]]*4</f>
        <v>52</v>
      </c>
      <c r="L472">
        <v>0.6</v>
      </c>
      <c r="M472">
        <f>Foglio4[[#This Row],[Zuccheri]]*4</f>
        <v>2.4</v>
      </c>
      <c r="Q472">
        <f>Foglio4[[#This Row],[Kcal prote]]+Foglio4[[#This Row],[kcal Lipidi]]+Foglio4[[#This Row],[kcal Carbo]]+Foglio4[[#This Row],[Kcal amido]]+Foglio4[[#This Row],[kcal zuccheri]]</f>
        <v>163.80000000000001</v>
      </c>
    </row>
    <row r="473" spans="1:17" x14ac:dyDescent="0.25">
      <c r="A473" t="s">
        <v>506</v>
      </c>
      <c r="B473">
        <v>312</v>
      </c>
      <c r="C473">
        <v>17.3</v>
      </c>
      <c r="D473">
        <f>Foglio4[[#This Row],[Proteine]]*4</f>
        <v>69.2</v>
      </c>
      <c r="E473">
        <v>0.9</v>
      </c>
      <c r="F473">
        <f>Foglio4[[#This Row],[Lipidi]]*9</f>
        <v>8.1</v>
      </c>
      <c r="G473">
        <v>50</v>
      </c>
      <c r="I473">
        <f>Foglio4[[#This Row],[Carbo]]*4</f>
        <v>0</v>
      </c>
      <c r="K473">
        <f>Foglio4[[#This Row],[Amido]]*4</f>
        <v>0</v>
      </c>
      <c r="M473">
        <f>Foglio4[[#This Row],[Zuccheri]]*4</f>
        <v>0</v>
      </c>
      <c r="Q473">
        <f>Foglio4[[#This Row],[Kcal prote]]+Foglio4[[#This Row],[kcal Lipidi]]+Foglio4[[#This Row],[kcal Carbo]]+Foglio4[[#This Row],[Kcal amido]]+Foglio4[[#This Row],[kcal zuccheri]]</f>
        <v>77.3</v>
      </c>
    </row>
    <row r="474" spans="1:17" x14ac:dyDescent="0.25">
      <c r="A474" t="s">
        <v>507</v>
      </c>
      <c r="B474">
        <v>449</v>
      </c>
      <c r="C474">
        <v>24.8</v>
      </c>
      <c r="D474">
        <f>Foglio4[[#This Row],[Proteine]]*4</f>
        <v>99.2</v>
      </c>
      <c r="E474">
        <v>0.9</v>
      </c>
      <c r="F474">
        <f>Foglio4[[#This Row],[Lipidi]]*9</f>
        <v>8.1</v>
      </c>
      <c r="G474">
        <v>62</v>
      </c>
      <c r="I474">
        <f>Foglio4[[#This Row],[Carbo]]*4</f>
        <v>0</v>
      </c>
      <c r="K474">
        <f>Foglio4[[#This Row],[Amido]]*4</f>
        <v>0</v>
      </c>
      <c r="M474">
        <f>Foglio4[[#This Row],[Zuccheri]]*4</f>
        <v>0</v>
      </c>
      <c r="Q474">
        <f>Foglio4[[#This Row],[Kcal prote]]+Foglio4[[#This Row],[kcal Lipidi]]+Foglio4[[#This Row],[kcal Carbo]]+Foglio4[[#This Row],[Kcal amido]]+Foglio4[[#This Row],[kcal zuccheri]]</f>
        <v>107.3</v>
      </c>
    </row>
    <row r="475" spans="1:17" x14ac:dyDescent="0.25">
      <c r="A475" t="s">
        <v>508</v>
      </c>
      <c r="B475">
        <v>327</v>
      </c>
      <c r="C475">
        <v>17.5</v>
      </c>
      <c r="D475">
        <f>Foglio4[[#This Row],[Proteine]]*4</f>
        <v>70</v>
      </c>
      <c r="E475">
        <v>0.6</v>
      </c>
      <c r="F475">
        <f>Foglio4[[#This Row],[Lipidi]]*9</f>
        <v>5.3999999999999995</v>
      </c>
      <c r="G475">
        <v>60</v>
      </c>
      <c r="I475">
        <f>Foglio4[[#This Row],[Carbo]]*4</f>
        <v>0</v>
      </c>
      <c r="K475">
        <f>Foglio4[[#This Row],[Amido]]*4</f>
        <v>0</v>
      </c>
      <c r="M475">
        <f>Foglio4[[#This Row],[Zuccheri]]*4</f>
        <v>0</v>
      </c>
      <c r="Q475">
        <f>Foglio4[[#This Row],[Kcal prote]]+Foglio4[[#This Row],[kcal Lipidi]]+Foglio4[[#This Row],[kcal Carbo]]+Foglio4[[#This Row],[Kcal amido]]+Foglio4[[#This Row],[kcal zuccheri]]</f>
        <v>75.400000000000006</v>
      </c>
    </row>
    <row r="476" spans="1:17" x14ac:dyDescent="0.25">
      <c r="A476" t="s">
        <v>509</v>
      </c>
      <c r="B476">
        <v>284</v>
      </c>
      <c r="C476">
        <v>15.6</v>
      </c>
      <c r="D476">
        <f>Foglio4[[#This Row],[Proteine]]*4</f>
        <v>62.4</v>
      </c>
      <c r="E476">
        <v>3.9</v>
      </c>
      <c r="F476">
        <f>Foglio4[[#This Row],[Lipidi]]*9</f>
        <v>35.1</v>
      </c>
      <c r="G476">
        <v>49</v>
      </c>
      <c r="I476">
        <f>Foglio4[[#This Row],[Carbo]]*4</f>
        <v>0</v>
      </c>
      <c r="K476">
        <f>Foglio4[[#This Row],[Amido]]*4</f>
        <v>0</v>
      </c>
      <c r="M476">
        <f>Foglio4[[#This Row],[Zuccheri]]*4</f>
        <v>0</v>
      </c>
      <c r="Q476">
        <f>Foglio4[[#This Row],[Kcal prote]]+Foglio4[[#This Row],[kcal Lipidi]]+Foglio4[[#This Row],[kcal Carbo]]+Foglio4[[#This Row],[Kcal amido]]+Foglio4[[#This Row],[kcal zuccheri]]</f>
        <v>97.5</v>
      </c>
    </row>
    <row r="477" spans="1:17" x14ac:dyDescent="0.25">
      <c r="A477" t="s">
        <v>510</v>
      </c>
      <c r="B477">
        <v>1270</v>
      </c>
      <c r="C477">
        <v>0.6</v>
      </c>
      <c r="D477">
        <f>Foglio4[[#This Row],[Proteine]]*4</f>
        <v>2.4</v>
      </c>
      <c r="F477">
        <f>Foglio4[[#This Row],[Lipidi]]*9</f>
        <v>0</v>
      </c>
      <c r="H477">
        <v>80.3</v>
      </c>
      <c r="I477">
        <f>Foglio4[[#This Row],[Carbo]]*4</f>
        <v>321.2</v>
      </c>
      <c r="K477">
        <f>Foglio4[[#This Row],[Amido]]*4</f>
        <v>0</v>
      </c>
      <c r="L477">
        <v>80.3</v>
      </c>
      <c r="M477">
        <f>Foglio4[[#This Row],[Zuccheri]]*4</f>
        <v>321.2</v>
      </c>
      <c r="Q477">
        <f>Foglio4[[#This Row],[Kcal prote]]+Foglio4[[#This Row],[kcal Lipidi]]+Foglio4[[#This Row],[kcal Carbo]]+Foglio4[[#This Row],[Kcal amido]]+Foglio4[[#This Row],[kcal zuccheri]]</f>
        <v>644.79999999999995</v>
      </c>
    </row>
    <row r="478" spans="1:17" x14ac:dyDescent="0.25">
      <c r="A478" t="s">
        <v>511</v>
      </c>
      <c r="B478">
        <v>1434</v>
      </c>
      <c r="C478">
        <v>11.8</v>
      </c>
      <c r="D478">
        <f>Foglio4[[#This Row],[Proteine]]*4</f>
        <v>47.2</v>
      </c>
      <c r="E478">
        <v>4.2</v>
      </c>
      <c r="F478">
        <f>Foglio4[[#This Row],[Lipidi]]*9</f>
        <v>37.800000000000004</v>
      </c>
      <c r="H478">
        <v>64.900000000000006</v>
      </c>
      <c r="I478">
        <f>Foglio4[[#This Row],[Carbo]]*4</f>
        <v>259.60000000000002</v>
      </c>
      <c r="K478">
        <f>Foglio4[[#This Row],[Amido]]*4</f>
        <v>0</v>
      </c>
      <c r="M478">
        <f>Foglio4[[#This Row],[Zuccheri]]*4</f>
        <v>0</v>
      </c>
      <c r="N478">
        <v>8.5</v>
      </c>
      <c r="Q478">
        <f>Foglio4[[#This Row],[Kcal prote]]+Foglio4[[#This Row],[kcal Lipidi]]+Foglio4[[#This Row],[kcal Carbo]]+Foglio4[[#This Row],[Kcal amido]]+Foglio4[[#This Row],[kcal zuccheri]]</f>
        <v>344.6</v>
      </c>
    </row>
    <row r="479" spans="1:17" x14ac:dyDescent="0.25">
      <c r="A479" t="s">
        <v>512</v>
      </c>
      <c r="B479">
        <v>1432</v>
      </c>
      <c r="C479">
        <v>11</v>
      </c>
      <c r="D479">
        <f>Foglio4[[#This Row],[Proteine]]*4</f>
        <v>44</v>
      </c>
      <c r="E479">
        <v>3.7</v>
      </c>
      <c r="F479">
        <f>Foglio4[[#This Row],[Lipidi]]*9</f>
        <v>33.300000000000004</v>
      </c>
      <c r="H479">
        <v>67.8</v>
      </c>
      <c r="I479">
        <f>Foglio4[[#This Row],[Carbo]]*4</f>
        <v>271.2</v>
      </c>
      <c r="J479">
        <v>57.2</v>
      </c>
      <c r="K479">
        <f>Foglio4[[#This Row],[Amido]]*4</f>
        <v>228.8</v>
      </c>
      <c r="L479">
        <v>4.9000000000000004</v>
      </c>
      <c r="M479">
        <f>Foglio4[[#This Row],[Zuccheri]]*4</f>
        <v>19.600000000000001</v>
      </c>
      <c r="N479">
        <v>3.1</v>
      </c>
      <c r="Q479">
        <f>Foglio4[[#This Row],[Kcal prote]]+Foglio4[[#This Row],[kcal Lipidi]]+Foglio4[[#This Row],[kcal Carbo]]+Foglio4[[#This Row],[Kcal amido]]+Foglio4[[#This Row],[kcal zuccheri]]</f>
        <v>596.9</v>
      </c>
    </row>
    <row r="480" spans="1:17" x14ac:dyDescent="0.25">
      <c r="A480" t="s">
        <v>513</v>
      </c>
      <c r="B480">
        <v>449</v>
      </c>
      <c r="C480">
        <v>18.5</v>
      </c>
      <c r="D480">
        <f>Foglio4[[#This Row],[Proteine]]*4</f>
        <v>74</v>
      </c>
      <c r="E480">
        <v>0.7</v>
      </c>
      <c r="F480">
        <f>Foglio4[[#This Row],[Lipidi]]*9</f>
        <v>6.3</v>
      </c>
      <c r="I480">
        <f>Foglio4[[#This Row],[Carbo]]*4</f>
        <v>0</v>
      </c>
      <c r="K480">
        <f>Foglio4[[#This Row],[Amido]]*4</f>
        <v>0</v>
      </c>
      <c r="M480">
        <f>Foglio4[[#This Row],[Zuccheri]]*4</f>
        <v>0</v>
      </c>
      <c r="Q480">
        <f>Foglio4[[#This Row],[Kcal prote]]+Foglio4[[#This Row],[kcal Lipidi]]+Foglio4[[#This Row],[kcal Carbo]]+Foglio4[[#This Row],[Kcal amido]]+Foglio4[[#This Row],[kcal zuccheri]]</f>
        <v>80.3</v>
      </c>
    </row>
    <row r="481" spans="1:17" x14ac:dyDescent="0.25">
      <c r="A481" t="s">
        <v>999</v>
      </c>
      <c r="B481">
        <v>109</v>
      </c>
      <c r="C481">
        <v>1</v>
      </c>
      <c r="D481">
        <f>Foglio4[[#This Row],[Proteine]]*4</f>
        <v>4</v>
      </c>
      <c r="E481">
        <v>1</v>
      </c>
      <c r="F481">
        <f>Foglio4[[#This Row],[Lipidi]]*9</f>
        <v>9</v>
      </c>
      <c r="H481">
        <v>4.2</v>
      </c>
      <c r="I481">
        <f>Foglio4[[#This Row],[Carbo]]*4</f>
        <v>16.8</v>
      </c>
      <c r="K481">
        <f>Foglio4[[#This Row],[Amido]]*4</f>
        <v>0</v>
      </c>
      <c r="M481">
        <f>Foglio4[[#This Row],[Zuccheri]]*4</f>
        <v>0</v>
      </c>
      <c r="Q481">
        <f>Foglio4[[#This Row],[Kcal prote]]+Foglio4[[#This Row],[kcal Lipidi]]+Foglio4[[#This Row],[kcal Carbo]]+Foglio4[[#This Row],[Kcal amido]]+Foglio4[[#This Row],[kcal zuccheri]]</f>
        <v>29.8</v>
      </c>
    </row>
    <row r="482" spans="1:17" x14ac:dyDescent="0.25">
      <c r="A482" t="s">
        <v>1000</v>
      </c>
      <c r="B482">
        <v>109</v>
      </c>
      <c r="C482">
        <v>2.2000000000000002</v>
      </c>
      <c r="D482">
        <f>Foglio4[[#This Row],[Proteine]]*4</f>
        <v>8.8000000000000007</v>
      </c>
      <c r="E482">
        <v>4</v>
      </c>
      <c r="F482">
        <f>Foglio4[[#This Row],[Lipidi]]*9</f>
        <v>36</v>
      </c>
      <c r="H482">
        <v>2.2000000000000002</v>
      </c>
      <c r="I482">
        <f>Foglio4[[#This Row],[Carbo]]*4</f>
        <v>8.8000000000000007</v>
      </c>
      <c r="K482">
        <f>Foglio4[[#This Row],[Amido]]*4</f>
        <v>0</v>
      </c>
      <c r="M482">
        <f>Foglio4[[#This Row],[Zuccheri]]*4</f>
        <v>0</v>
      </c>
      <c r="Q482">
        <f>Foglio4[[#This Row],[Kcal prote]]+Foglio4[[#This Row],[kcal Lipidi]]+Foglio4[[#This Row],[kcal Carbo]]+Foglio4[[#This Row],[Kcal amido]]+Foglio4[[#This Row],[kcal zuccheri]]</f>
        <v>53.599999999999994</v>
      </c>
    </row>
    <row r="483" spans="1:17" x14ac:dyDescent="0.25">
      <c r="A483" t="s">
        <v>1001</v>
      </c>
      <c r="B483">
        <v>233</v>
      </c>
      <c r="C483">
        <v>1</v>
      </c>
      <c r="D483">
        <f>Foglio4[[#This Row],[Proteine]]*4</f>
        <v>4</v>
      </c>
      <c r="E483">
        <v>3.8</v>
      </c>
      <c r="F483">
        <f>Foglio4[[#This Row],[Lipidi]]*9</f>
        <v>34.199999999999996</v>
      </c>
      <c r="H483">
        <v>4.2</v>
      </c>
      <c r="I483">
        <f>Foglio4[[#This Row],[Carbo]]*4</f>
        <v>16.8</v>
      </c>
      <c r="K483">
        <f>Foglio4[[#This Row],[Amido]]*4</f>
        <v>0</v>
      </c>
      <c r="M483">
        <f>Foglio4[[#This Row],[Zuccheri]]*4</f>
        <v>0</v>
      </c>
      <c r="Q483">
        <f>Foglio4[[#This Row],[Kcal prote]]+Foglio4[[#This Row],[kcal Lipidi]]+Foglio4[[#This Row],[kcal Carbo]]+Foglio4[[#This Row],[Kcal amido]]+Foglio4[[#This Row],[kcal zuccheri]]</f>
        <v>55</v>
      </c>
    </row>
    <row r="484" spans="1:17" x14ac:dyDescent="0.25">
      <c r="A484" t="s">
        <v>1002</v>
      </c>
      <c r="B484">
        <v>242</v>
      </c>
      <c r="C484">
        <v>1.7</v>
      </c>
      <c r="D484">
        <f>Foglio4[[#This Row],[Proteine]]*4</f>
        <v>6.8</v>
      </c>
      <c r="E484">
        <v>1</v>
      </c>
      <c r="F484">
        <f>Foglio4[[#This Row],[Lipidi]]*9</f>
        <v>9</v>
      </c>
      <c r="H484">
        <v>4.5</v>
      </c>
      <c r="I484">
        <f>Foglio4[[#This Row],[Carbo]]*4</f>
        <v>18</v>
      </c>
      <c r="J484">
        <v>3.1</v>
      </c>
      <c r="K484">
        <f>Foglio4[[#This Row],[Amido]]*4</f>
        <v>12.4</v>
      </c>
      <c r="L484">
        <v>1.1000000000000001</v>
      </c>
      <c r="M484">
        <f>Foglio4[[#This Row],[Zuccheri]]*4</f>
        <v>4.4000000000000004</v>
      </c>
      <c r="Q484">
        <f>Foglio4[[#This Row],[Kcal prote]]+Foglio4[[#This Row],[kcal Lipidi]]+Foglio4[[#This Row],[kcal Carbo]]+Foglio4[[#This Row],[Kcal amido]]+Foglio4[[#This Row],[kcal zuccheri]]</f>
        <v>50.599999999999994</v>
      </c>
    </row>
    <row r="485" spans="1:17" x14ac:dyDescent="0.25">
      <c r="A485" t="s">
        <v>1003</v>
      </c>
      <c r="B485">
        <v>151</v>
      </c>
      <c r="C485">
        <v>0.8</v>
      </c>
      <c r="D485">
        <f>Foglio4[[#This Row],[Proteine]]*4</f>
        <v>3.2</v>
      </c>
      <c r="E485">
        <v>8.8000000000000007</v>
      </c>
      <c r="F485">
        <f>Foglio4[[#This Row],[Lipidi]]*9</f>
        <v>79.2</v>
      </c>
      <c r="H485">
        <v>6.4</v>
      </c>
      <c r="I485">
        <f>Foglio4[[#This Row],[Carbo]]*4</f>
        <v>25.6</v>
      </c>
      <c r="K485">
        <f>Foglio4[[#This Row],[Amido]]*4</f>
        <v>0</v>
      </c>
      <c r="M485">
        <f>Foglio4[[#This Row],[Zuccheri]]*4</f>
        <v>0</v>
      </c>
      <c r="Q485">
        <f>Foglio4[[#This Row],[Kcal prote]]+Foglio4[[#This Row],[kcal Lipidi]]+Foglio4[[#This Row],[kcal Carbo]]+Foglio4[[#This Row],[Kcal amido]]+Foglio4[[#This Row],[kcal zuccheri]]</f>
        <v>108</v>
      </c>
    </row>
    <row r="486" spans="1:17" x14ac:dyDescent="0.25">
      <c r="A486" t="s">
        <v>1004</v>
      </c>
      <c r="B486">
        <v>1247</v>
      </c>
      <c r="C486">
        <v>10.1</v>
      </c>
      <c r="D486">
        <f>Foglio4[[#This Row],[Proteine]]*4</f>
        <v>40.4</v>
      </c>
      <c r="E486">
        <v>0.4</v>
      </c>
      <c r="F486">
        <f>Foglio4[[#This Row],[Lipidi]]*9</f>
        <v>3.6</v>
      </c>
      <c r="H486">
        <v>47.6</v>
      </c>
      <c r="I486">
        <f>Foglio4[[#This Row],[Carbo]]*4</f>
        <v>190.4</v>
      </c>
      <c r="J486">
        <v>29.4</v>
      </c>
      <c r="K486">
        <f>Foglio4[[#This Row],[Amido]]*4</f>
        <v>117.6</v>
      </c>
      <c r="L486">
        <v>15</v>
      </c>
      <c r="M486">
        <f>Foglio4[[#This Row],[Zuccheri]]*4</f>
        <v>60</v>
      </c>
      <c r="Q486">
        <f>Foglio4[[#This Row],[Kcal prote]]+Foglio4[[#This Row],[kcal Lipidi]]+Foglio4[[#This Row],[kcal Carbo]]+Foglio4[[#This Row],[Kcal amido]]+Foglio4[[#This Row],[kcal zuccheri]]</f>
        <v>412</v>
      </c>
    </row>
    <row r="487" spans="1:17" x14ac:dyDescent="0.25">
      <c r="A487" t="s">
        <v>1005</v>
      </c>
      <c r="B487">
        <v>188</v>
      </c>
      <c r="C487">
        <v>2</v>
      </c>
      <c r="D487">
        <f>Foglio4[[#This Row],[Proteine]]*4</f>
        <v>8</v>
      </c>
      <c r="E487">
        <v>0.2</v>
      </c>
      <c r="F487">
        <f>Foglio4[[#This Row],[Lipidi]]*9</f>
        <v>1.8</v>
      </c>
      <c r="H487">
        <v>7.8</v>
      </c>
      <c r="I487">
        <f>Foglio4[[#This Row],[Carbo]]*4</f>
        <v>31.2</v>
      </c>
      <c r="K487">
        <f>Foglio4[[#This Row],[Amido]]*4</f>
        <v>0</v>
      </c>
      <c r="M487">
        <f>Foglio4[[#This Row],[Zuccheri]]*4</f>
        <v>0</v>
      </c>
      <c r="N487">
        <v>2.1</v>
      </c>
      <c r="Q487">
        <f>Foglio4[[#This Row],[Kcal prote]]+Foglio4[[#This Row],[kcal Lipidi]]+Foglio4[[#This Row],[kcal Carbo]]+Foglio4[[#This Row],[Kcal amido]]+Foglio4[[#This Row],[kcal zuccheri]]</f>
        <v>41</v>
      </c>
    </row>
    <row r="488" spans="1:17" x14ac:dyDescent="0.25">
      <c r="A488" t="s">
        <v>514</v>
      </c>
      <c r="B488">
        <v>207</v>
      </c>
      <c r="C488">
        <v>0.9</v>
      </c>
      <c r="D488">
        <f>Foglio4[[#This Row],[Proteine]]*4</f>
        <v>3.6</v>
      </c>
      <c r="E488">
        <v>0</v>
      </c>
      <c r="F488">
        <f>Foglio4[[#This Row],[Lipidi]]*9</f>
        <v>0</v>
      </c>
      <c r="H488">
        <v>10.1</v>
      </c>
      <c r="I488">
        <f>Foglio4[[#This Row],[Carbo]]*4</f>
        <v>40.4</v>
      </c>
      <c r="K488">
        <f>Foglio4[[#This Row],[Amido]]*4</f>
        <v>0</v>
      </c>
      <c r="L488">
        <v>10.1</v>
      </c>
      <c r="M488">
        <f>Foglio4[[#This Row],[Zuccheri]]*4</f>
        <v>40.4</v>
      </c>
      <c r="N488">
        <v>3.1</v>
      </c>
      <c r="Q488">
        <f>Foglio4[[#This Row],[Kcal prote]]+Foglio4[[#This Row],[kcal Lipidi]]+Foglio4[[#This Row],[kcal Carbo]]+Foglio4[[#This Row],[Kcal amido]]+Foglio4[[#This Row],[kcal zuccheri]]</f>
        <v>84.4</v>
      </c>
    </row>
    <row r="489" spans="1:17" x14ac:dyDescent="0.25">
      <c r="A489" t="s">
        <v>515</v>
      </c>
      <c r="B489">
        <v>176</v>
      </c>
      <c r="C489">
        <v>1.3</v>
      </c>
      <c r="D489">
        <f>Foglio4[[#This Row],[Proteine]]*4</f>
        <v>5.2</v>
      </c>
      <c r="E489">
        <v>1.9</v>
      </c>
      <c r="F489">
        <f>Foglio4[[#This Row],[Lipidi]]*9</f>
        <v>17.099999999999998</v>
      </c>
      <c r="H489">
        <v>8.1</v>
      </c>
      <c r="I489">
        <f>Foglio4[[#This Row],[Carbo]]*4</f>
        <v>32.4</v>
      </c>
      <c r="K489">
        <f>Foglio4[[#This Row],[Amido]]*4</f>
        <v>0</v>
      </c>
      <c r="L489">
        <v>8.1</v>
      </c>
      <c r="M489">
        <f>Foglio4[[#This Row],[Zuccheri]]*4</f>
        <v>32.4</v>
      </c>
      <c r="N489">
        <v>3.2</v>
      </c>
      <c r="Q489">
        <f>Foglio4[[#This Row],[Kcal prote]]+Foglio4[[#This Row],[kcal Lipidi]]+Foglio4[[#This Row],[kcal Carbo]]+Foglio4[[#This Row],[Kcal amido]]+Foglio4[[#This Row],[kcal zuccheri]]</f>
        <v>87.1</v>
      </c>
    </row>
    <row r="490" spans="1:17" x14ac:dyDescent="0.25">
      <c r="A490" t="s">
        <v>516</v>
      </c>
      <c r="B490">
        <v>404</v>
      </c>
      <c r="C490">
        <v>18</v>
      </c>
      <c r="D490">
        <f>Foglio4[[#This Row],[Proteine]]*4</f>
        <v>72</v>
      </c>
      <c r="E490">
        <v>25</v>
      </c>
      <c r="F490">
        <f>Foglio4[[#This Row],[Lipidi]]*9</f>
        <v>225</v>
      </c>
      <c r="G490">
        <v>45</v>
      </c>
      <c r="H490">
        <v>2</v>
      </c>
      <c r="I490">
        <f>Foglio4[[#This Row],[Carbo]]*4</f>
        <v>8</v>
      </c>
      <c r="K490">
        <f>Foglio4[[#This Row],[Amido]]*4</f>
        <v>0</v>
      </c>
      <c r="L490">
        <v>2</v>
      </c>
      <c r="M490">
        <f>Foglio4[[#This Row],[Zuccheri]]*4</f>
        <v>8</v>
      </c>
      <c r="Q490">
        <f>Foglio4[[#This Row],[Kcal prote]]+Foglio4[[#This Row],[kcal Lipidi]]+Foglio4[[#This Row],[kcal Carbo]]+Foglio4[[#This Row],[Kcal amido]]+Foglio4[[#This Row],[kcal zuccheri]]</f>
        <v>313</v>
      </c>
    </row>
    <row r="491" spans="1:17" x14ac:dyDescent="0.25">
      <c r="A491" t="s">
        <v>517</v>
      </c>
      <c r="B491">
        <v>1204</v>
      </c>
      <c r="C491">
        <v>15.7</v>
      </c>
      <c r="D491">
        <f>Foglio4[[#This Row],[Proteine]]*4</f>
        <v>62.8</v>
      </c>
      <c r="E491">
        <v>37</v>
      </c>
      <c r="F491">
        <f>Foglio4[[#This Row],[Lipidi]]*9</f>
        <v>333</v>
      </c>
      <c r="G491">
        <v>72</v>
      </c>
      <c r="H491">
        <v>0</v>
      </c>
      <c r="I491">
        <f>Foglio4[[#This Row],[Carbo]]*4</f>
        <v>0</v>
      </c>
      <c r="K491">
        <f>Foglio4[[#This Row],[Amido]]*4</f>
        <v>0</v>
      </c>
      <c r="M491">
        <f>Foglio4[[#This Row],[Zuccheri]]*4</f>
        <v>0</v>
      </c>
      <c r="Q491">
        <f>Foglio4[[#This Row],[Kcal prote]]+Foglio4[[#This Row],[kcal Lipidi]]+Foglio4[[#This Row],[kcal Carbo]]+Foglio4[[#This Row],[Kcal amido]]+Foglio4[[#This Row],[kcal zuccheri]]</f>
        <v>395.8</v>
      </c>
    </row>
    <row r="492" spans="1:17" x14ac:dyDescent="0.25">
      <c r="A492" t="s">
        <v>518</v>
      </c>
      <c r="B492">
        <v>1624</v>
      </c>
      <c r="C492">
        <v>13.3</v>
      </c>
      <c r="D492">
        <f>Foglio4[[#This Row],[Proteine]]*4</f>
        <v>53.2</v>
      </c>
      <c r="E492">
        <v>24.4</v>
      </c>
      <c r="F492">
        <f>Foglio4[[#This Row],[Lipidi]]*9</f>
        <v>219.6</v>
      </c>
      <c r="H492">
        <v>0.5</v>
      </c>
      <c r="I492">
        <f>Foglio4[[#This Row],[Carbo]]*4</f>
        <v>2</v>
      </c>
      <c r="K492">
        <f>Foglio4[[#This Row],[Amido]]*4</f>
        <v>0</v>
      </c>
      <c r="L492">
        <v>0.5</v>
      </c>
      <c r="M492">
        <f>Foglio4[[#This Row],[Zuccheri]]*4</f>
        <v>2</v>
      </c>
      <c r="Q492">
        <f>Foglio4[[#This Row],[Kcal prote]]+Foglio4[[#This Row],[kcal Lipidi]]+Foglio4[[#This Row],[kcal Carbo]]+Foglio4[[#This Row],[Kcal amido]]+Foglio4[[#This Row],[kcal zuccheri]]</f>
        <v>276.8</v>
      </c>
    </row>
    <row r="493" spans="1:17" x14ac:dyDescent="0.25">
      <c r="A493" t="s">
        <v>519</v>
      </c>
      <c r="B493">
        <v>1205</v>
      </c>
      <c r="C493">
        <v>16.7</v>
      </c>
      <c r="D493">
        <f>Foglio4[[#This Row],[Proteine]]*4</f>
        <v>66.8</v>
      </c>
      <c r="E493">
        <v>21.7</v>
      </c>
      <c r="F493">
        <f>Foglio4[[#This Row],[Lipidi]]*9</f>
        <v>195.29999999999998</v>
      </c>
      <c r="H493">
        <v>0.4</v>
      </c>
      <c r="I493">
        <f>Foglio4[[#This Row],[Carbo]]*4</f>
        <v>1.6</v>
      </c>
      <c r="K493">
        <f>Foglio4[[#This Row],[Amido]]*4</f>
        <v>0</v>
      </c>
      <c r="L493">
        <v>0.4</v>
      </c>
      <c r="M493">
        <f>Foglio4[[#This Row],[Zuccheri]]*4</f>
        <v>1.6</v>
      </c>
      <c r="Q493">
        <f>Foglio4[[#This Row],[Kcal prote]]+Foglio4[[#This Row],[kcal Lipidi]]+Foglio4[[#This Row],[kcal Carbo]]+Foglio4[[#This Row],[Kcal amido]]+Foglio4[[#This Row],[kcal zuccheri]]</f>
        <v>265.3</v>
      </c>
    </row>
    <row r="494" spans="1:17" x14ac:dyDescent="0.25">
      <c r="A494" t="s">
        <v>520</v>
      </c>
      <c r="B494">
        <v>1075</v>
      </c>
      <c r="C494">
        <v>14.1</v>
      </c>
      <c r="D494">
        <f>Foglio4[[#This Row],[Proteine]]*4</f>
        <v>56.4</v>
      </c>
      <c r="E494">
        <v>19.5</v>
      </c>
      <c r="F494">
        <f>Foglio4[[#This Row],[Lipidi]]*9</f>
        <v>175.5</v>
      </c>
      <c r="G494">
        <v>52</v>
      </c>
      <c r="H494">
        <v>1.4</v>
      </c>
      <c r="I494">
        <f>Foglio4[[#This Row],[Carbo]]*4</f>
        <v>5.6</v>
      </c>
      <c r="K494">
        <f>Foglio4[[#This Row],[Amido]]*4</f>
        <v>0</v>
      </c>
      <c r="M494">
        <f>Foglio4[[#This Row],[Zuccheri]]*4</f>
        <v>0</v>
      </c>
      <c r="Q494">
        <f>Foglio4[[#This Row],[Kcal prote]]+Foglio4[[#This Row],[kcal Lipidi]]+Foglio4[[#This Row],[kcal Carbo]]+Foglio4[[#This Row],[Kcal amido]]+Foglio4[[#This Row],[kcal zuccheri]]</f>
        <v>237.5</v>
      </c>
    </row>
    <row r="495" spans="1:17" x14ac:dyDescent="0.25">
      <c r="A495" t="s">
        <v>521</v>
      </c>
      <c r="B495">
        <v>1058</v>
      </c>
      <c r="C495">
        <v>18.7</v>
      </c>
      <c r="D495">
        <f>Foglio4[[#This Row],[Proteine]]*4</f>
        <v>74.8</v>
      </c>
      <c r="E495">
        <v>6</v>
      </c>
      <c r="F495">
        <f>Foglio4[[#This Row],[Lipidi]]*9</f>
        <v>54</v>
      </c>
      <c r="G495">
        <v>46</v>
      </c>
      <c r="H495">
        <v>0.7</v>
      </c>
      <c r="I495">
        <f>Foglio4[[#This Row],[Carbo]]*4</f>
        <v>2.8</v>
      </c>
      <c r="K495">
        <f>Foglio4[[#This Row],[Amido]]*4</f>
        <v>0</v>
      </c>
      <c r="L495">
        <v>0.7</v>
      </c>
      <c r="M495">
        <f>Foglio4[[#This Row],[Zuccheri]]*4</f>
        <v>2.8</v>
      </c>
      <c r="Q495">
        <f>Foglio4[[#This Row],[Kcal prote]]+Foglio4[[#This Row],[kcal Lipidi]]+Foglio4[[#This Row],[kcal Carbo]]+Foglio4[[#This Row],[Kcal amido]]+Foglio4[[#This Row],[kcal zuccheri]]</f>
        <v>134.40000000000003</v>
      </c>
    </row>
    <row r="496" spans="1:17" x14ac:dyDescent="0.25">
      <c r="A496" t="s">
        <v>522</v>
      </c>
      <c r="B496">
        <v>1567</v>
      </c>
      <c r="C496">
        <v>9.6999999999999993</v>
      </c>
      <c r="D496">
        <f>Foglio4[[#This Row],[Proteine]]*4</f>
        <v>38.799999999999997</v>
      </c>
      <c r="E496">
        <v>26.1</v>
      </c>
      <c r="F496">
        <f>Foglio4[[#This Row],[Lipidi]]*9</f>
        <v>234.9</v>
      </c>
      <c r="H496">
        <v>71.7</v>
      </c>
      <c r="I496">
        <f>Foglio4[[#This Row],[Carbo]]*4</f>
        <v>286.8</v>
      </c>
      <c r="J496">
        <v>41.4</v>
      </c>
      <c r="K496">
        <f>Foglio4[[#This Row],[Amido]]*4</f>
        <v>165.6</v>
      </c>
      <c r="L496">
        <v>26.2</v>
      </c>
      <c r="M496">
        <f>Foglio4[[#This Row],[Zuccheri]]*4</f>
        <v>104.8</v>
      </c>
      <c r="N496">
        <v>6.4</v>
      </c>
      <c r="Q496">
        <f>Foglio4[[#This Row],[Kcal prote]]+Foglio4[[#This Row],[kcal Lipidi]]+Foglio4[[#This Row],[kcal Carbo]]+Foglio4[[#This Row],[Kcal amido]]+Foglio4[[#This Row],[kcal zuccheri]]</f>
        <v>830.9</v>
      </c>
    </row>
    <row r="497" spans="1:17" x14ac:dyDescent="0.25">
      <c r="A497" t="s">
        <v>523</v>
      </c>
      <c r="B497">
        <v>2140</v>
      </c>
      <c r="C497">
        <v>6.5</v>
      </c>
      <c r="D497">
        <f>Foglio4[[#This Row],[Proteine]]*4</f>
        <v>26</v>
      </c>
      <c r="E497">
        <v>0.4</v>
      </c>
      <c r="F497">
        <f>Foglio4[[#This Row],[Lipidi]]*9</f>
        <v>3.6</v>
      </c>
      <c r="H497">
        <v>63.8</v>
      </c>
      <c r="I497">
        <f>Foglio4[[#This Row],[Carbo]]*4</f>
        <v>255.2</v>
      </c>
      <c r="J497">
        <v>57.8</v>
      </c>
      <c r="K497">
        <f>Foglio4[[#This Row],[Amido]]*4</f>
        <v>231.2</v>
      </c>
      <c r="M497">
        <f>Foglio4[[#This Row],[Zuccheri]]*4</f>
        <v>0</v>
      </c>
      <c r="N497">
        <v>5.7</v>
      </c>
      <c r="Q497">
        <f>Foglio4[[#This Row],[Kcal prote]]+Foglio4[[#This Row],[kcal Lipidi]]+Foglio4[[#This Row],[kcal Carbo]]+Foglio4[[#This Row],[Kcal amido]]+Foglio4[[#This Row],[kcal zuccheri]]</f>
        <v>516</v>
      </c>
    </row>
    <row r="498" spans="1:17" x14ac:dyDescent="0.25">
      <c r="A498" t="s">
        <v>524</v>
      </c>
      <c r="B498">
        <v>135</v>
      </c>
      <c r="C498">
        <v>0.4</v>
      </c>
      <c r="D498">
        <f>Foglio4[[#This Row],[Proteine]]*4</f>
        <v>1.6</v>
      </c>
      <c r="E498">
        <v>64.099999999999994</v>
      </c>
      <c r="F498">
        <f>Foglio4[[#This Row],[Lipidi]]*9</f>
        <v>576.9</v>
      </c>
      <c r="H498">
        <v>6.1</v>
      </c>
      <c r="I498">
        <f>Foglio4[[#This Row],[Carbo]]*4</f>
        <v>24.4</v>
      </c>
      <c r="K498">
        <f>Foglio4[[#This Row],[Amido]]*4</f>
        <v>0</v>
      </c>
      <c r="L498">
        <v>6.1</v>
      </c>
      <c r="M498">
        <f>Foglio4[[#This Row],[Zuccheri]]*4</f>
        <v>24.4</v>
      </c>
      <c r="N498">
        <v>2.1</v>
      </c>
      <c r="Q498">
        <f>Foglio4[[#This Row],[Kcal prote]]+Foglio4[[#This Row],[kcal Lipidi]]+Foglio4[[#This Row],[kcal Carbo]]+Foglio4[[#This Row],[Kcal amido]]+Foglio4[[#This Row],[kcal zuccheri]]</f>
        <v>627.29999999999995</v>
      </c>
    </row>
    <row r="499" spans="1:17" x14ac:dyDescent="0.25">
      <c r="A499" t="s">
        <v>525</v>
      </c>
      <c r="B499">
        <v>2808</v>
      </c>
      <c r="C499">
        <v>13.8</v>
      </c>
      <c r="D499">
        <f>Foglio4[[#This Row],[Proteine]]*4</f>
        <v>55.2</v>
      </c>
      <c r="E499">
        <v>57.7</v>
      </c>
      <c r="F499">
        <f>Foglio4[[#This Row],[Lipidi]]*9</f>
        <v>519.30000000000007</v>
      </c>
      <c r="H499">
        <v>6.1</v>
      </c>
      <c r="I499">
        <f>Foglio4[[#This Row],[Carbo]]*4</f>
        <v>24.4</v>
      </c>
      <c r="J499">
        <v>1.8</v>
      </c>
      <c r="K499">
        <f>Foglio4[[#This Row],[Amido]]*4</f>
        <v>7.2</v>
      </c>
      <c r="L499">
        <v>4.0999999999999996</v>
      </c>
      <c r="M499">
        <f>Foglio4[[#This Row],[Zuccheri]]*4</f>
        <v>16.399999999999999</v>
      </c>
      <c r="N499">
        <v>8.1</v>
      </c>
      <c r="Q499">
        <f>Foglio4[[#This Row],[Kcal prote]]+Foglio4[[#This Row],[kcal Lipidi]]+Foglio4[[#This Row],[kcal Carbo]]+Foglio4[[#This Row],[Kcal amido]]+Foglio4[[#This Row],[kcal zuccheri]]</f>
        <v>622.50000000000011</v>
      </c>
    </row>
    <row r="500" spans="1:17" x14ac:dyDescent="0.25">
      <c r="A500" t="s">
        <v>526</v>
      </c>
      <c r="B500">
        <v>2464</v>
      </c>
      <c r="C500">
        <v>10.5</v>
      </c>
      <c r="D500">
        <f>Foglio4[[#This Row],[Proteine]]*4</f>
        <v>42</v>
      </c>
      <c r="E500">
        <v>71.8</v>
      </c>
      <c r="F500">
        <f>Foglio4[[#This Row],[Lipidi]]*9</f>
        <v>646.19999999999993</v>
      </c>
      <c r="H500">
        <v>5.5</v>
      </c>
      <c r="I500">
        <f>Foglio4[[#This Row],[Carbo]]*4</f>
        <v>22</v>
      </c>
      <c r="J500">
        <v>1.9</v>
      </c>
      <c r="K500">
        <f>Foglio4[[#This Row],[Amido]]*4</f>
        <v>7.6</v>
      </c>
      <c r="L500">
        <v>3.4</v>
      </c>
      <c r="M500">
        <f>Foglio4[[#This Row],[Zuccheri]]*4</f>
        <v>13.6</v>
      </c>
      <c r="N500">
        <v>3.5</v>
      </c>
      <c r="Q500">
        <f>Foglio4[[#This Row],[Kcal prote]]+Foglio4[[#This Row],[kcal Lipidi]]+Foglio4[[#This Row],[kcal Carbo]]+Foglio4[[#This Row],[Kcal amido]]+Foglio4[[#This Row],[kcal zuccheri]]</f>
        <v>731.4</v>
      </c>
    </row>
    <row r="501" spans="1:17" x14ac:dyDescent="0.25">
      <c r="A501" t="s">
        <v>527</v>
      </c>
      <c r="B501">
        <v>3027</v>
      </c>
      <c r="C501">
        <v>7.2</v>
      </c>
      <c r="D501">
        <f>Foglio4[[#This Row],[Proteine]]*4</f>
        <v>28.8</v>
      </c>
      <c r="E501">
        <v>68.099999999999994</v>
      </c>
      <c r="F501">
        <f>Foglio4[[#This Row],[Lipidi]]*9</f>
        <v>612.9</v>
      </c>
      <c r="H501">
        <v>7.9</v>
      </c>
      <c r="I501">
        <f>Foglio4[[#This Row],[Carbo]]*4</f>
        <v>31.6</v>
      </c>
      <c r="J501">
        <v>3.3</v>
      </c>
      <c r="K501">
        <f>Foglio4[[#This Row],[Amido]]*4</f>
        <v>13.2</v>
      </c>
      <c r="L501">
        <v>4.3</v>
      </c>
      <c r="M501">
        <f>Foglio4[[#This Row],[Zuccheri]]*4</f>
        <v>17.2</v>
      </c>
      <c r="N501">
        <v>9.4</v>
      </c>
      <c r="Q501">
        <f>Foglio4[[#This Row],[Kcal prote]]+Foglio4[[#This Row],[kcal Lipidi]]+Foglio4[[#This Row],[kcal Carbo]]+Foglio4[[#This Row],[Kcal amido]]+Foglio4[[#This Row],[kcal zuccheri]]</f>
        <v>703.7</v>
      </c>
    </row>
    <row r="502" spans="1:17" x14ac:dyDescent="0.25">
      <c r="A502" t="s">
        <v>528</v>
      </c>
      <c r="B502">
        <v>2936</v>
      </c>
      <c r="C502">
        <v>14.3</v>
      </c>
      <c r="D502">
        <f>Foglio4[[#This Row],[Proteine]]*4</f>
        <v>57.2</v>
      </c>
      <c r="E502">
        <v>38</v>
      </c>
      <c r="F502">
        <f>Foglio4[[#This Row],[Lipidi]]*9</f>
        <v>342</v>
      </c>
      <c r="H502">
        <v>5.0999999999999996</v>
      </c>
      <c r="I502">
        <f>Foglio4[[#This Row],[Carbo]]*4</f>
        <v>20.399999999999999</v>
      </c>
      <c r="J502">
        <v>1.8</v>
      </c>
      <c r="K502">
        <f>Foglio4[[#This Row],[Amido]]*4</f>
        <v>7.2</v>
      </c>
      <c r="L502">
        <v>3.1</v>
      </c>
      <c r="M502">
        <f>Foglio4[[#This Row],[Zuccheri]]*4</f>
        <v>12.4</v>
      </c>
      <c r="N502">
        <v>6.2</v>
      </c>
      <c r="Q502">
        <f>Foglio4[[#This Row],[Kcal prote]]+Foglio4[[#This Row],[kcal Lipidi]]+Foglio4[[#This Row],[kcal Carbo]]+Foglio4[[#This Row],[Kcal amido]]+Foglio4[[#This Row],[kcal zuccheri]]</f>
        <v>439.19999999999993</v>
      </c>
    </row>
    <row r="503" spans="1:17" x14ac:dyDescent="0.25">
      <c r="A503" t="s">
        <v>529</v>
      </c>
      <c r="B503">
        <v>2339</v>
      </c>
      <c r="C503">
        <v>0.8</v>
      </c>
      <c r="D503">
        <f>Foglio4[[#This Row],[Proteine]]*4</f>
        <v>3.2</v>
      </c>
      <c r="E503">
        <v>34.4</v>
      </c>
      <c r="F503">
        <f>Foglio4[[#This Row],[Lipidi]]*9</f>
        <v>309.59999999999997</v>
      </c>
      <c r="H503">
        <v>57</v>
      </c>
      <c r="I503">
        <f>Foglio4[[#This Row],[Carbo]]*4</f>
        <v>228</v>
      </c>
      <c r="J503">
        <v>48</v>
      </c>
      <c r="K503">
        <f>Foglio4[[#This Row],[Amido]]*4</f>
        <v>192</v>
      </c>
      <c r="L503">
        <v>4.2</v>
      </c>
      <c r="M503">
        <f>Foglio4[[#This Row],[Zuccheri]]*4</f>
        <v>16.8</v>
      </c>
      <c r="N503">
        <v>0</v>
      </c>
      <c r="Q503">
        <f>Foglio4[[#This Row],[Kcal prote]]+Foglio4[[#This Row],[kcal Lipidi]]+Foglio4[[#This Row],[kcal Carbo]]+Foglio4[[#This Row],[Kcal amido]]+Foglio4[[#This Row],[kcal zuccheri]]</f>
        <v>749.59999999999991</v>
      </c>
    </row>
    <row r="504" spans="1:17" x14ac:dyDescent="0.25">
      <c r="A504" t="s">
        <v>530</v>
      </c>
      <c r="B504">
        <v>1560</v>
      </c>
      <c r="C504">
        <v>15.8</v>
      </c>
      <c r="D504">
        <f>Foglio4[[#This Row],[Proteine]]*4</f>
        <v>63.2</v>
      </c>
      <c r="E504">
        <v>3.7</v>
      </c>
      <c r="F504">
        <f>Foglio4[[#This Row],[Lipidi]]*9</f>
        <v>33.300000000000004</v>
      </c>
      <c r="G504">
        <v>68</v>
      </c>
      <c r="I504">
        <f>Foglio4[[#This Row],[Carbo]]*4</f>
        <v>0</v>
      </c>
      <c r="K504">
        <f>Foglio4[[#This Row],[Amido]]*4</f>
        <v>0</v>
      </c>
      <c r="M504">
        <f>Foglio4[[#This Row],[Zuccheri]]*4</f>
        <v>0</v>
      </c>
      <c r="Q504">
        <f>Foglio4[[#This Row],[Kcal prote]]+Foglio4[[#This Row],[kcal Lipidi]]+Foglio4[[#This Row],[kcal Carbo]]+Foglio4[[#This Row],[Kcal amido]]+Foglio4[[#This Row],[kcal zuccheri]]</f>
        <v>96.5</v>
      </c>
    </row>
    <row r="505" spans="1:17" x14ac:dyDescent="0.25">
      <c r="A505" t="s">
        <v>531</v>
      </c>
      <c r="B505">
        <v>489</v>
      </c>
      <c r="C505">
        <v>19</v>
      </c>
      <c r="D505">
        <f>Foglio4[[#This Row],[Proteine]]*4</f>
        <v>76</v>
      </c>
      <c r="E505">
        <v>99.9</v>
      </c>
      <c r="F505">
        <f>Foglio4[[#This Row],[Lipidi]]*9</f>
        <v>899.1</v>
      </c>
      <c r="G505">
        <v>48</v>
      </c>
      <c r="H505">
        <v>2</v>
      </c>
      <c r="I505">
        <f>Foglio4[[#This Row],[Carbo]]*4</f>
        <v>8</v>
      </c>
      <c r="K505">
        <f>Foglio4[[#This Row],[Amido]]*4</f>
        <v>0</v>
      </c>
      <c r="L505">
        <v>2</v>
      </c>
      <c r="M505">
        <f>Foglio4[[#This Row],[Zuccheri]]*4</f>
        <v>8</v>
      </c>
      <c r="Q505">
        <f>Foglio4[[#This Row],[Kcal prote]]+Foglio4[[#This Row],[kcal Lipidi]]+Foglio4[[#This Row],[kcal Carbo]]+Foglio4[[#This Row],[Kcal amido]]+Foglio4[[#This Row],[kcal zuccheri]]</f>
        <v>991.1</v>
      </c>
    </row>
    <row r="506" spans="1:17" x14ac:dyDescent="0.25">
      <c r="A506" t="s">
        <v>532</v>
      </c>
      <c r="B506">
        <v>3762</v>
      </c>
      <c r="D506">
        <f>Foglio4[[#This Row],[Proteine]]*4</f>
        <v>0</v>
      </c>
      <c r="E506">
        <v>99.9</v>
      </c>
      <c r="F506">
        <f>Foglio4[[#This Row],[Lipidi]]*9</f>
        <v>899.1</v>
      </c>
      <c r="I506">
        <f>Foglio4[[#This Row],[Carbo]]*4</f>
        <v>0</v>
      </c>
      <c r="K506">
        <f>Foglio4[[#This Row],[Amido]]*4</f>
        <v>0</v>
      </c>
      <c r="M506">
        <f>Foglio4[[#This Row],[Zuccheri]]*4</f>
        <v>0</v>
      </c>
      <c r="Q506">
        <f>Foglio4[[#This Row],[Kcal prote]]+Foglio4[[#This Row],[kcal Lipidi]]+Foglio4[[#This Row],[kcal Carbo]]+Foglio4[[#This Row],[Kcal amido]]+Foglio4[[#This Row],[kcal zuccheri]]</f>
        <v>899.1</v>
      </c>
    </row>
    <row r="507" spans="1:17" x14ac:dyDescent="0.25">
      <c r="A507" t="s">
        <v>533</v>
      </c>
      <c r="B507">
        <v>3762</v>
      </c>
      <c r="D507">
        <f>Foglio4[[#This Row],[Proteine]]*4</f>
        <v>0</v>
      </c>
      <c r="E507">
        <v>99.9</v>
      </c>
      <c r="F507">
        <f>Foglio4[[#This Row],[Lipidi]]*9</f>
        <v>899.1</v>
      </c>
      <c r="I507">
        <f>Foglio4[[#This Row],[Carbo]]*4</f>
        <v>0</v>
      </c>
      <c r="K507">
        <f>Foglio4[[#This Row],[Amido]]*4</f>
        <v>0</v>
      </c>
      <c r="M507">
        <f>Foglio4[[#This Row],[Zuccheri]]*4</f>
        <v>0</v>
      </c>
      <c r="Q507">
        <f>Foglio4[[#This Row],[Kcal prote]]+Foglio4[[#This Row],[kcal Lipidi]]+Foglio4[[#This Row],[kcal Carbo]]+Foglio4[[#This Row],[Kcal amido]]+Foglio4[[#This Row],[kcal zuccheri]]</f>
        <v>899.1</v>
      </c>
    </row>
    <row r="508" spans="1:17" x14ac:dyDescent="0.25">
      <c r="A508" t="s">
        <v>534</v>
      </c>
      <c r="B508">
        <v>3762</v>
      </c>
      <c r="D508">
        <f>Foglio4[[#This Row],[Proteine]]*4</f>
        <v>0</v>
      </c>
      <c r="E508">
        <v>99.9</v>
      </c>
      <c r="F508">
        <f>Foglio4[[#This Row],[Lipidi]]*9</f>
        <v>899.1</v>
      </c>
      <c r="I508">
        <f>Foglio4[[#This Row],[Carbo]]*4</f>
        <v>0</v>
      </c>
      <c r="K508">
        <f>Foglio4[[#This Row],[Amido]]*4</f>
        <v>0</v>
      </c>
      <c r="M508">
        <f>Foglio4[[#This Row],[Zuccheri]]*4</f>
        <v>0</v>
      </c>
      <c r="Q508">
        <f>Foglio4[[#This Row],[Kcal prote]]+Foglio4[[#This Row],[kcal Lipidi]]+Foglio4[[#This Row],[kcal Carbo]]+Foglio4[[#This Row],[Kcal amido]]+Foglio4[[#This Row],[kcal zuccheri]]</f>
        <v>899.1</v>
      </c>
    </row>
    <row r="509" spans="1:17" x14ac:dyDescent="0.25">
      <c r="A509" t="s">
        <v>535</v>
      </c>
      <c r="B509">
        <v>3762</v>
      </c>
      <c r="D509">
        <f>Foglio4[[#This Row],[Proteine]]*4</f>
        <v>0</v>
      </c>
      <c r="E509">
        <v>99.9</v>
      </c>
      <c r="F509">
        <f>Foglio4[[#This Row],[Lipidi]]*9</f>
        <v>899.1</v>
      </c>
      <c r="I509">
        <f>Foglio4[[#This Row],[Carbo]]*4</f>
        <v>0</v>
      </c>
      <c r="K509">
        <f>Foglio4[[#This Row],[Amido]]*4</f>
        <v>0</v>
      </c>
      <c r="M509">
        <f>Foglio4[[#This Row],[Zuccheri]]*4</f>
        <v>0</v>
      </c>
      <c r="Q509">
        <f>Foglio4[[#This Row],[Kcal prote]]+Foglio4[[#This Row],[kcal Lipidi]]+Foglio4[[#This Row],[kcal Carbo]]+Foglio4[[#This Row],[Kcal amido]]+Foglio4[[#This Row],[kcal zuccheri]]</f>
        <v>899.1</v>
      </c>
    </row>
    <row r="510" spans="1:17" x14ac:dyDescent="0.25">
      <c r="A510" t="s">
        <v>536</v>
      </c>
      <c r="B510">
        <v>3762</v>
      </c>
      <c r="D510">
        <f>Foglio4[[#This Row],[Proteine]]*4</f>
        <v>0</v>
      </c>
      <c r="E510">
        <v>99.9</v>
      </c>
      <c r="F510">
        <f>Foglio4[[#This Row],[Lipidi]]*9</f>
        <v>899.1</v>
      </c>
      <c r="G510">
        <v>570</v>
      </c>
      <c r="I510">
        <f>Foglio4[[#This Row],[Carbo]]*4</f>
        <v>0</v>
      </c>
      <c r="K510">
        <f>Foglio4[[#This Row],[Amido]]*4</f>
        <v>0</v>
      </c>
      <c r="M510">
        <f>Foglio4[[#This Row],[Zuccheri]]*4</f>
        <v>0</v>
      </c>
      <c r="Q510">
        <f>Foglio4[[#This Row],[Kcal prote]]+Foglio4[[#This Row],[kcal Lipidi]]+Foglio4[[#This Row],[kcal Carbo]]+Foglio4[[#This Row],[Kcal amido]]+Foglio4[[#This Row],[kcal zuccheri]]</f>
        <v>899.1</v>
      </c>
    </row>
    <row r="511" spans="1:17" x14ac:dyDescent="0.25">
      <c r="A511" t="s">
        <v>537</v>
      </c>
      <c r="B511">
        <v>3762</v>
      </c>
      <c r="D511">
        <f>Foglio4[[#This Row],[Proteine]]*4</f>
        <v>0</v>
      </c>
      <c r="E511">
        <v>99.9</v>
      </c>
      <c r="F511">
        <f>Foglio4[[#This Row],[Lipidi]]*9</f>
        <v>899.1</v>
      </c>
      <c r="I511">
        <f>Foglio4[[#This Row],[Carbo]]*4</f>
        <v>0</v>
      </c>
      <c r="K511">
        <f>Foglio4[[#This Row],[Amido]]*4</f>
        <v>0</v>
      </c>
      <c r="M511">
        <f>Foglio4[[#This Row],[Zuccheri]]*4</f>
        <v>0</v>
      </c>
      <c r="Q511">
        <f>Foglio4[[#This Row],[Kcal prote]]+Foglio4[[#This Row],[kcal Lipidi]]+Foglio4[[#This Row],[kcal Carbo]]+Foglio4[[#This Row],[Kcal amido]]+Foglio4[[#This Row],[kcal zuccheri]]</f>
        <v>899.1</v>
      </c>
    </row>
    <row r="512" spans="1:17" x14ac:dyDescent="0.25">
      <c r="A512" t="s">
        <v>538</v>
      </c>
      <c r="B512">
        <v>3762</v>
      </c>
      <c r="D512">
        <f>Foglio4[[#This Row],[Proteine]]*4</f>
        <v>0</v>
      </c>
      <c r="E512">
        <v>99.9</v>
      </c>
      <c r="F512">
        <f>Foglio4[[#This Row],[Lipidi]]*9</f>
        <v>899.1</v>
      </c>
      <c r="I512">
        <f>Foglio4[[#This Row],[Carbo]]*4</f>
        <v>0</v>
      </c>
      <c r="K512">
        <f>Foglio4[[#This Row],[Amido]]*4</f>
        <v>0</v>
      </c>
      <c r="M512">
        <f>Foglio4[[#This Row],[Zuccheri]]*4</f>
        <v>0</v>
      </c>
      <c r="Q512">
        <f>Foglio4[[#This Row],[Kcal prote]]+Foglio4[[#This Row],[kcal Lipidi]]+Foglio4[[#This Row],[kcal Carbo]]+Foglio4[[#This Row],[Kcal amido]]+Foglio4[[#This Row],[kcal zuccheri]]</f>
        <v>899.1</v>
      </c>
    </row>
    <row r="513" spans="1:17" x14ac:dyDescent="0.25">
      <c r="A513" t="s">
        <v>539</v>
      </c>
      <c r="B513">
        <v>3762</v>
      </c>
      <c r="D513">
        <f>Foglio4[[#This Row],[Proteine]]*4</f>
        <v>0</v>
      </c>
      <c r="E513">
        <v>99.9</v>
      </c>
      <c r="F513">
        <f>Foglio4[[#This Row],[Lipidi]]*9</f>
        <v>899.1</v>
      </c>
      <c r="I513">
        <f>Foglio4[[#This Row],[Carbo]]*4</f>
        <v>0</v>
      </c>
      <c r="K513">
        <f>Foglio4[[#This Row],[Amido]]*4</f>
        <v>0</v>
      </c>
      <c r="M513">
        <f>Foglio4[[#This Row],[Zuccheri]]*4</f>
        <v>0</v>
      </c>
      <c r="Q513">
        <f>Foglio4[[#This Row],[Kcal prote]]+Foglio4[[#This Row],[kcal Lipidi]]+Foglio4[[#This Row],[kcal Carbo]]+Foglio4[[#This Row],[Kcal amido]]+Foglio4[[#This Row],[kcal zuccheri]]</f>
        <v>899.1</v>
      </c>
    </row>
    <row r="514" spans="1:17" x14ac:dyDescent="0.25">
      <c r="A514" t="s">
        <v>540</v>
      </c>
      <c r="B514">
        <v>3762</v>
      </c>
      <c r="D514">
        <f>Foglio4[[#This Row],[Proteine]]*4</f>
        <v>0</v>
      </c>
      <c r="E514">
        <v>99.9</v>
      </c>
      <c r="F514">
        <f>Foglio4[[#This Row],[Lipidi]]*9</f>
        <v>899.1</v>
      </c>
      <c r="I514">
        <f>Foglio4[[#This Row],[Carbo]]*4</f>
        <v>0</v>
      </c>
      <c r="K514">
        <f>Foglio4[[#This Row],[Amido]]*4</f>
        <v>0</v>
      </c>
      <c r="M514">
        <f>Foglio4[[#This Row],[Zuccheri]]*4</f>
        <v>0</v>
      </c>
      <c r="Q514">
        <f>Foglio4[[#This Row],[Kcal prote]]+Foglio4[[#This Row],[kcal Lipidi]]+Foglio4[[#This Row],[kcal Carbo]]+Foglio4[[#This Row],[Kcal amido]]+Foglio4[[#This Row],[kcal zuccheri]]</f>
        <v>899.1</v>
      </c>
    </row>
    <row r="515" spans="1:17" x14ac:dyDescent="0.25">
      <c r="A515" t="s">
        <v>541</v>
      </c>
      <c r="B515">
        <v>3762</v>
      </c>
      <c r="D515">
        <f>Foglio4[[#This Row],[Proteine]]*4</f>
        <v>0</v>
      </c>
      <c r="E515">
        <v>99.9</v>
      </c>
      <c r="F515">
        <f>Foglio4[[#This Row],[Lipidi]]*9</f>
        <v>899.1</v>
      </c>
      <c r="I515">
        <f>Foglio4[[#This Row],[Carbo]]*4</f>
        <v>0</v>
      </c>
      <c r="K515">
        <f>Foglio4[[#This Row],[Amido]]*4</f>
        <v>0</v>
      </c>
      <c r="M515">
        <f>Foglio4[[#This Row],[Zuccheri]]*4</f>
        <v>0</v>
      </c>
      <c r="Q515">
        <f>Foglio4[[#This Row],[Kcal prote]]+Foglio4[[#This Row],[kcal Lipidi]]+Foglio4[[#This Row],[kcal Carbo]]+Foglio4[[#This Row],[Kcal amido]]+Foglio4[[#This Row],[kcal zuccheri]]</f>
        <v>899.1</v>
      </c>
    </row>
    <row r="516" spans="1:17" x14ac:dyDescent="0.25">
      <c r="A516" t="s">
        <v>1006</v>
      </c>
      <c r="B516">
        <v>3762</v>
      </c>
      <c r="D516">
        <f>Foglio4[[#This Row],[Proteine]]*4</f>
        <v>0</v>
      </c>
      <c r="E516">
        <v>99.9</v>
      </c>
      <c r="F516">
        <f>Foglio4[[#This Row],[Lipidi]]*9</f>
        <v>899.1</v>
      </c>
      <c r="I516">
        <f>Foglio4[[#This Row],[Carbo]]*4</f>
        <v>0</v>
      </c>
      <c r="K516">
        <f>Foglio4[[#This Row],[Amido]]*4</f>
        <v>0</v>
      </c>
      <c r="M516">
        <f>Foglio4[[#This Row],[Zuccheri]]*4</f>
        <v>0</v>
      </c>
      <c r="Q516">
        <f>Foglio4[[#This Row],[Kcal prote]]+Foglio4[[#This Row],[kcal Lipidi]]+Foglio4[[#This Row],[kcal Carbo]]+Foglio4[[#This Row],[Kcal amido]]+Foglio4[[#This Row],[kcal zuccheri]]</f>
        <v>899.1</v>
      </c>
    </row>
    <row r="517" spans="1:17" x14ac:dyDescent="0.25">
      <c r="A517" t="s">
        <v>542</v>
      </c>
      <c r="B517">
        <v>3762</v>
      </c>
      <c r="D517">
        <f>Foglio4[[#This Row],[Proteine]]*4</f>
        <v>0</v>
      </c>
      <c r="E517">
        <v>99.9</v>
      </c>
      <c r="F517">
        <f>Foglio4[[#This Row],[Lipidi]]*9</f>
        <v>899.1</v>
      </c>
      <c r="I517">
        <f>Foglio4[[#This Row],[Carbo]]*4</f>
        <v>0</v>
      </c>
      <c r="K517">
        <f>Foglio4[[#This Row],[Amido]]*4</f>
        <v>0</v>
      </c>
      <c r="M517">
        <f>Foglio4[[#This Row],[Zuccheri]]*4</f>
        <v>0</v>
      </c>
      <c r="Q517">
        <f>Foglio4[[#This Row],[Kcal prote]]+Foglio4[[#This Row],[kcal Lipidi]]+Foglio4[[#This Row],[kcal Carbo]]+Foglio4[[#This Row],[Kcal amido]]+Foglio4[[#This Row],[kcal zuccheri]]</f>
        <v>899.1</v>
      </c>
    </row>
    <row r="518" spans="1:17" x14ac:dyDescent="0.25">
      <c r="A518" t="s">
        <v>543</v>
      </c>
      <c r="B518">
        <v>3762</v>
      </c>
      <c r="D518">
        <f>Foglio4[[#This Row],[Proteine]]*4</f>
        <v>0</v>
      </c>
      <c r="E518">
        <v>99.9</v>
      </c>
      <c r="F518">
        <f>Foglio4[[#This Row],[Lipidi]]*9</f>
        <v>899.1</v>
      </c>
      <c r="I518">
        <f>Foglio4[[#This Row],[Carbo]]*4</f>
        <v>0</v>
      </c>
      <c r="K518">
        <f>Foglio4[[#This Row],[Amido]]*4</f>
        <v>0</v>
      </c>
      <c r="M518">
        <f>Foglio4[[#This Row],[Zuccheri]]*4</f>
        <v>0</v>
      </c>
      <c r="Q518">
        <f>Foglio4[[#This Row],[Kcal prote]]+Foglio4[[#This Row],[kcal Lipidi]]+Foglio4[[#This Row],[kcal Carbo]]+Foglio4[[#This Row],[Kcal amido]]+Foglio4[[#This Row],[kcal zuccheri]]</f>
        <v>899.1</v>
      </c>
    </row>
    <row r="519" spans="1:17" x14ac:dyDescent="0.25">
      <c r="A519" t="s">
        <v>544</v>
      </c>
      <c r="B519">
        <v>3762</v>
      </c>
      <c r="D519">
        <f>Foglio4[[#This Row],[Proteine]]*4</f>
        <v>0</v>
      </c>
      <c r="E519">
        <v>99.9</v>
      </c>
      <c r="F519">
        <f>Foglio4[[#This Row],[Lipidi]]*9</f>
        <v>899.1</v>
      </c>
      <c r="I519">
        <f>Foglio4[[#This Row],[Carbo]]*4</f>
        <v>0</v>
      </c>
      <c r="K519">
        <f>Foglio4[[#This Row],[Amido]]*4</f>
        <v>0</v>
      </c>
      <c r="M519">
        <f>Foglio4[[#This Row],[Zuccheri]]*4</f>
        <v>0</v>
      </c>
      <c r="Q519">
        <f>Foglio4[[#This Row],[Kcal prote]]+Foglio4[[#This Row],[kcal Lipidi]]+Foglio4[[#This Row],[kcal Carbo]]+Foglio4[[#This Row],[Kcal amido]]+Foglio4[[#This Row],[kcal zuccheri]]</f>
        <v>899.1</v>
      </c>
    </row>
    <row r="520" spans="1:17" x14ac:dyDescent="0.25">
      <c r="A520" t="s">
        <v>545</v>
      </c>
      <c r="B520">
        <v>3762</v>
      </c>
      <c r="D520">
        <f>Foglio4[[#This Row],[Proteine]]*4</f>
        <v>0</v>
      </c>
      <c r="E520">
        <v>20</v>
      </c>
      <c r="F520">
        <f>Foglio4[[#This Row],[Lipidi]]*9</f>
        <v>180</v>
      </c>
      <c r="I520">
        <f>Foglio4[[#This Row],[Carbo]]*4</f>
        <v>0</v>
      </c>
      <c r="K520">
        <f>Foglio4[[#This Row],[Amido]]*4</f>
        <v>0</v>
      </c>
      <c r="M520">
        <f>Foglio4[[#This Row],[Zuccheri]]*4</f>
        <v>0</v>
      </c>
      <c r="Q520">
        <f>Foglio4[[#This Row],[Kcal prote]]+Foglio4[[#This Row],[kcal Lipidi]]+Foglio4[[#This Row],[kcal Carbo]]+Foglio4[[#This Row],[Kcal amido]]+Foglio4[[#This Row],[kcal zuccheri]]</f>
        <v>180</v>
      </c>
    </row>
    <row r="521" spans="1:17" x14ac:dyDescent="0.25">
      <c r="A521" t="s">
        <v>546</v>
      </c>
      <c r="B521">
        <v>801</v>
      </c>
      <c r="C521">
        <v>1.4</v>
      </c>
      <c r="D521">
        <f>Foglio4[[#This Row],[Proteine]]*4</f>
        <v>5.6</v>
      </c>
      <c r="E521">
        <v>22.1</v>
      </c>
      <c r="F521">
        <f>Foglio4[[#This Row],[Lipidi]]*9</f>
        <v>198.9</v>
      </c>
      <c r="H521">
        <v>0.19</v>
      </c>
      <c r="I521">
        <f>Foglio4[[#This Row],[Carbo]]*4</f>
        <v>0.76</v>
      </c>
      <c r="K521">
        <f>Foglio4[[#This Row],[Amido]]*4</f>
        <v>0</v>
      </c>
      <c r="L521">
        <v>0.19</v>
      </c>
      <c r="M521">
        <f>Foglio4[[#This Row],[Zuccheri]]*4</f>
        <v>0.76</v>
      </c>
      <c r="N521">
        <v>2.6</v>
      </c>
      <c r="O521">
        <v>0.1</v>
      </c>
      <c r="P521">
        <v>0.06</v>
      </c>
      <c r="Q521">
        <f>Foglio4[[#This Row],[Kcal prote]]+Foglio4[[#This Row],[kcal Lipidi]]+Foglio4[[#This Row],[kcal Carbo]]+Foglio4[[#This Row],[Kcal amido]]+Foglio4[[#This Row],[kcal zuccheri]]</f>
        <v>206.01999999999998</v>
      </c>
    </row>
    <row r="522" spans="1:17" x14ac:dyDescent="0.25">
      <c r="A522" t="s">
        <v>547</v>
      </c>
      <c r="B522">
        <v>884</v>
      </c>
      <c r="C522">
        <v>1.4</v>
      </c>
      <c r="D522">
        <f>Foglio4[[#This Row],[Proteine]]*4</f>
        <v>5.6</v>
      </c>
      <c r="E522">
        <v>27</v>
      </c>
      <c r="F522">
        <f>Foglio4[[#This Row],[Lipidi]]*9</f>
        <v>243</v>
      </c>
      <c r="H522">
        <v>0.06</v>
      </c>
      <c r="I522">
        <f>Foglio4[[#This Row],[Carbo]]*4</f>
        <v>0.24</v>
      </c>
      <c r="K522">
        <f>Foglio4[[#This Row],[Amido]]*4</f>
        <v>0</v>
      </c>
      <c r="L522">
        <v>0.06</v>
      </c>
      <c r="M522">
        <f>Foglio4[[#This Row],[Zuccheri]]*4</f>
        <v>0.24</v>
      </c>
      <c r="N522">
        <v>3.3</v>
      </c>
      <c r="O522">
        <v>0.04</v>
      </c>
      <c r="P522">
        <v>0.01</v>
      </c>
      <c r="Q522">
        <f>Foglio4[[#This Row],[Kcal prote]]+Foglio4[[#This Row],[kcal Lipidi]]+Foglio4[[#This Row],[kcal Carbo]]+Foglio4[[#This Row],[Kcal amido]]+Foglio4[[#This Row],[kcal zuccheri]]</f>
        <v>249.08</v>
      </c>
    </row>
    <row r="523" spans="1:17" x14ac:dyDescent="0.25">
      <c r="A523" t="s">
        <v>548</v>
      </c>
      <c r="B523">
        <v>1157</v>
      </c>
      <c r="C523">
        <v>1.5</v>
      </c>
      <c r="D523">
        <f>Foglio4[[#This Row],[Proteine]]*4</f>
        <v>6</v>
      </c>
      <c r="E523">
        <v>25.1</v>
      </c>
      <c r="F523">
        <f>Foglio4[[#This Row],[Lipidi]]*9</f>
        <v>225.9</v>
      </c>
      <c r="H523">
        <v>5</v>
      </c>
      <c r="I523">
        <f>Foglio4[[#This Row],[Carbo]]*4</f>
        <v>20</v>
      </c>
      <c r="K523">
        <f>Foglio4[[#This Row],[Amido]]*4</f>
        <v>0</v>
      </c>
      <c r="L523">
        <v>5</v>
      </c>
      <c r="M523">
        <f>Foglio4[[#This Row],[Zuccheri]]*4</f>
        <v>20</v>
      </c>
      <c r="N523">
        <v>4.4000000000000004</v>
      </c>
      <c r="Q523">
        <f>Foglio4[[#This Row],[Kcal prote]]+Foglio4[[#This Row],[kcal Lipidi]]+Foglio4[[#This Row],[kcal Carbo]]+Foglio4[[#This Row],[Kcal amido]]+Foglio4[[#This Row],[kcal zuccheri]]</f>
        <v>271.89999999999998</v>
      </c>
    </row>
    <row r="524" spans="1:17" x14ac:dyDescent="0.25">
      <c r="A524" t="s">
        <v>549</v>
      </c>
      <c r="B524">
        <v>1017</v>
      </c>
      <c r="C524">
        <v>1.6</v>
      </c>
      <c r="D524">
        <f>Foglio4[[#This Row],[Proteine]]*4</f>
        <v>6.4</v>
      </c>
      <c r="E524">
        <v>15</v>
      </c>
      <c r="F524">
        <f>Foglio4[[#This Row],[Lipidi]]*9</f>
        <v>135</v>
      </c>
      <c r="H524">
        <v>0.8</v>
      </c>
      <c r="I524">
        <f>Foglio4[[#This Row],[Carbo]]*4</f>
        <v>3.2</v>
      </c>
      <c r="K524">
        <f>Foglio4[[#This Row],[Amido]]*4</f>
        <v>0</v>
      </c>
      <c r="L524">
        <v>0.8</v>
      </c>
      <c r="M524">
        <f>Foglio4[[#This Row],[Zuccheri]]*4</f>
        <v>3.2</v>
      </c>
      <c r="N524">
        <v>3.9</v>
      </c>
      <c r="Q524">
        <f>Foglio4[[#This Row],[Kcal prote]]+Foglio4[[#This Row],[kcal Lipidi]]+Foglio4[[#This Row],[kcal Carbo]]+Foglio4[[#This Row],[Kcal amido]]+Foglio4[[#This Row],[kcal zuccheri]]</f>
        <v>147.79999999999998</v>
      </c>
    </row>
    <row r="525" spans="1:17" x14ac:dyDescent="0.25">
      <c r="A525" t="s">
        <v>550</v>
      </c>
      <c r="B525">
        <v>619</v>
      </c>
      <c r="C525">
        <v>0.8</v>
      </c>
      <c r="D525">
        <f>Foglio4[[#This Row],[Proteine]]*4</f>
        <v>3.2</v>
      </c>
      <c r="E525">
        <v>11</v>
      </c>
      <c r="F525">
        <f>Foglio4[[#This Row],[Lipidi]]*9</f>
        <v>99</v>
      </c>
      <c r="H525">
        <v>1</v>
      </c>
      <c r="I525">
        <f>Foglio4[[#This Row],[Carbo]]*4</f>
        <v>4</v>
      </c>
      <c r="K525">
        <f>Foglio4[[#This Row],[Amido]]*4</f>
        <v>0</v>
      </c>
      <c r="L525">
        <v>1</v>
      </c>
      <c r="M525">
        <f>Foglio4[[#This Row],[Zuccheri]]*4</f>
        <v>4</v>
      </c>
      <c r="N525">
        <v>3</v>
      </c>
      <c r="Q525">
        <f>Foglio4[[#This Row],[Kcal prote]]+Foglio4[[#This Row],[kcal Lipidi]]+Foglio4[[#This Row],[kcal Carbo]]+Foglio4[[#This Row],[Kcal amido]]+Foglio4[[#This Row],[kcal zuccheri]]</f>
        <v>110.2</v>
      </c>
    </row>
    <row r="526" spans="1:17" x14ac:dyDescent="0.25">
      <c r="A526" t="s">
        <v>551</v>
      </c>
      <c r="B526">
        <v>473</v>
      </c>
      <c r="C526">
        <v>1.2</v>
      </c>
      <c r="D526">
        <f>Foglio4[[#This Row],[Proteine]]*4</f>
        <v>4.8</v>
      </c>
      <c r="E526">
        <v>8.4</v>
      </c>
      <c r="F526">
        <f>Foglio4[[#This Row],[Lipidi]]*9</f>
        <v>75.600000000000009</v>
      </c>
      <c r="H526">
        <v>1</v>
      </c>
      <c r="I526">
        <f>Foglio4[[#This Row],[Carbo]]*4</f>
        <v>4</v>
      </c>
      <c r="K526">
        <f>Foglio4[[#This Row],[Amido]]*4</f>
        <v>0</v>
      </c>
      <c r="L526">
        <v>1</v>
      </c>
      <c r="M526">
        <f>Foglio4[[#This Row],[Zuccheri]]*4</f>
        <v>4</v>
      </c>
      <c r="N526">
        <v>2.8</v>
      </c>
      <c r="Q526">
        <f>Foglio4[[#This Row],[Kcal prote]]+Foglio4[[#This Row],[kcal Lipidi]]+Foglio4[[#This Row],[kcal Carbo]]+Foglio4[[#This Row],[Kcal amido]]+Foglio4[[#This Row],[kcal zuccheri]]</f>
        <v>88.4</v>
      </c>
    </row>
    <row r="527" spans="1:17" x14ac:dyDescent="0.25">
      <c r="A527" t="s">
        <v>552</v>
      </c>
      <c r="B527">
        <v>665</v>
      </c>
      <c r="C527">
        <v>19.7</v>
      </c>
      <c r="D527">
        <f>Foglio4[[#This Row],[Proteine]]*4</f>
        <v>78.8</v>
      </c>
      <c r="E527">
        <v>3.8</v>
      </c>
      <c r="F527">
        <f>Foglio4[[#This Row],[Lipidi]]*9</f>
        <v>34.199999999999996</v>
      </c>
      <c r="G527">
        <v>68</v>
      </c>
      <c r="H527">
        <v>1.2</v>
      </c>
      <c r="I527">
        <f>Foglio4[[#This Row],[Carbo]]*4</f>
        <v>4.8</v>
      </c>
      <c r="K527">
        <f>Foglio4[[#This Row],[Amido]]*4</f>
        <v>0</v>
      </c>
      <c r="L527">
        <v>1.2</v>
      </c>
      <c r="M527">
        <f>Foglio4[[#This Row],[Zuccheri]]*4</f>
        <v>4.8</v>
      </c>
      <c r="Q527">
        <f>Foglio4[[#This Row],[Kcal prote]]+Foglio4[[#This Row],[kcal Lipidi]]+Foglio4[[#This Row],[kcal Carbo]]+Foglio4[[#This Row],[Kcal amido]]+Foglio4[[#This Row],[kcal zuccheri]]</f>
        <v>122.6</v>
      </c>
    </row>
    <row r="528" spans="1:17" x14ac:dyDescent="0.25">
      <c r="A528" t="s">
        <v>553</v>
      </c>
      <c r="B528">
        <v>505</v>
      </c>
      <c r="C528">
        <v>20.7</v>
      </c>
      <c r="D528">
        <f>Foglio4[[#This Row],[Proteine]]*4</f>
        <v>82.8</v>
      </c>
      <c r="E528">
        <v>1.2</v>
      </c>
      <c r="F528">
        <f>Foglio4[[#This Row],[Lipidi]]*9</f>
        <v>10.799999999999999</v>
      </c>
      <c r="G528">
        <v>64</v>
      </c>
      <c r="H528">
        <v>1</v>
      </c>
      <c r="I528">
        <f>Foglio4[[#This Row],[Carbo]]*4</f>
        <v>4</v>
      </c>
      <c r="K528">
        <f>Foglio4[[#This Row],[Amido]]*4</f>
        <v>0</v>
      </c>
      <c r="L528">
        <v>1</v>
      </c>
      <c r="M528">
        <f>Foglio4[[#This Row],[Zuccheri]]*4</f>
        <v>4</v>
      </c>
      <c r="Q528">
        <f>Foglio4[[#This Row],[Kcal prote]]+Foglio4[[#This Row],[kcal Lipidi]]+Foglio4[[#This Row],[kcal Carbo]]+Foglio4[[#This Row],[Kcal amido]]+Foglio4[[#This Row],[kcal zuccheri]]</f>
        <v>101.6</v>
      </c>
    </row>
    <row r="529" spans="1:17" x14ac:dyDescent="0.25">
      <c r="A529" t="s">
        <v>554</v>
      </c>
      <c r="B529">
        <v>392</v>
      </c>
      <c r="C529">
        <v>19.8</v>
      </c>
      <c r="D529">
        <f>Foglio4[[#This Row],[Proteine]]*4</f>
        <v>79.2</v>
      </c>
      <c r="E529">
        <v>1.5</v>
      </c>
      <c r="F529">
        <f>Foglio4[[#This Row],[Lipidi]]*9</f>
        <v>13.5</v>
      </c>
      <c r="G529">
        <v>63</v>
      </c>
      <c r="H529">
        <v>1</v>
      </c>
      <c r="I529">
        <f>Foglio4[[#This Row],[Carbo]]*4</f>
        <v>4</v>
      </c>
      <c r="K529">
        <f>Foglio4[[#This Row],[Amido]]*4</f>
        <v>0</v>
      </c>
      <c r="L529">
        <v>1</v>
      </c>
      <c r="M529">
        <f>Foglio4[[#This Row],[Zuccheri]]*4</f>
        <v>4</v>
      </c>
      <c r="Q529">
        <f>Foglio4[[#This Row],[Kcal prote]]+Foglio4[[#This Row],[kcal Lipidi]]+Foglio4[[#This Row],[kcal Carbo]]+Foglio4[[#This Row],[Kcal amido]]+Foglio4[[#This Row],[kcal zuccheri]]</f>
        <v>100.7</v>
      </c>
    </row>
    <row r="530" spans="1:17" x14ac:dyDescent="0.25">
      <c r="A530" t="s">
        <v>555</v>
      </c>
      <c r="B530">
        <v>1447</v>
      </c>
      <c r="C530">
        <v>9.4</v>
      </c>
      <c r="D530">
        <f>Foglio4[[#This Row],[Proteine]]*4</f>
        <v>37.6</v>
      </c>
      <c r="E530">
        <v>0.6</v>
      </c>
      <c r="F530">
        <f>Foglio4[[#This Row],[Lipidi]]*9</f>
        <v>5.3999999999999995</v>
      </c>
      <c r="H530">
        <v>73.7</v>
      </c>
      <c r="I530">
        <f>Foglio4[[#This Row],[Carbo]]*4</f>
        <v>294.8</v>
      </c>
      <c r="J530">
        <v>65.599999999999994</v>
      </c>
      <c r="K530">
        <f>Foglio4[[#This Row],[Amido]]*4</f>
        <v>262.39999999999998</v>
      </c>
      <c r="L530">
        <v>1.5</v>
      </c>
      <c r="M530">
        <f>Foglio4[[#This Row],[Zuccheri]]*4</f>
        <v>6</v>
      </c>
      <c r="N530">
        <v>9.1999999999999993</v>
      </c>
      <c r="O530">
        <v>0.6</v>
      </c>
      <c r="P530">
        <v>0.1</v>
      </c>
      <c r="Q530">
        <f>Foglio4[[#This Row],[Kcal prote]]+Foglio4[[#This Row],[kcal Lipidi]]+Foglio4[[#This Row],[kcal Carbo]]+Foglio4[[#This Row],[Kcal amido]]+Foglio4[[#This Row],[kcal zuccheri]]</f>
        <v>606.20000000000005</v>
      </c>
    </row>
    <row r="531" spans="1:17" x14ac:dyDescent="0.25">
      <c r="A531" t="s">
        <v>556</v>
      </c>
      <c r="B531">
        <v>495</v>
      </c>
      <c r="C531">
        <v>2.6</v>
      </c>
      <c r="D531">
        <f>Foglio4[[#This Row],[Proteine]]*4</f>
        <v>10.4</v>
      </c>
      <c r="E531">
        <v>0.9</v>
      </c>
      <c r="F531">
        <f>Foglio4[[#This Row],[Lipidi]]*9</f>
        <v>8.1</v>
      </c>
      <c r="H531">
        <v>26.4</v>
      </c>
      <c r="I531">
        <f>Foglio4[[#This Row],[Carbo]]*4</f>
        <v>105.6</v>
      </c>
      <c r="J531">
        <v>22.9</v>
      </c>
      <c r="K531">
        <f>Foglio4[[#This Row],[Amido]]*4</f>
        <v>91.6</v>
      </c>
      <c r="L531">
        <v>1.2</v>
      </c>
      <c r="M531">
        <f>Foglio4[[#This Row],[Zuccheri]]*4</f>
        <v>4.8</v>
      </c>
      <c r="N531">
        <v>1.8</v>
      </c>
      <c r="O531">
        <v>0.61</v>
      </c>
      <c r="P531">
        <v>0.06</v>
      </c>
      <c r="Q531">
        <f>Foglio4[[#This Row],[Kcal prote]]+Foglio4[[#This Row],[kcal Lipidi]]+Foglio4[[#This Row],[kcal Carbo]]+Foglio4[[#This Row],[Kcal amido]]+Foglio4[[#This Row],[kcal zuccheri]]</f>
        <v>220.5</v>
      </c>
    </row>
    <row r="532" spans="1:17" x14ac:dyDescent="0.25">
      <c r="A532" t="s">
        <v>1007</v>
      </c>
      <c r="B532">
        <v>289</v>
      </c>
      <c r="C532">
        <v>10.199999999999999</v>
      </c>
      <c r="D532">
        <f>Foglio4[[#This Row],[Proteine]]*4</f>
        <v>40.799999999999997</v>
      </c>
      <c r="E532">
        <v>1.9</v>
      </c>
      <c r="F532">
        <f>Foglio4[[#This Row],[Lipidi]]*9</f>
        <v>17.099999999999998</v>
      </c>
      <c r="G532">
        <v>30</v>
      </c>
      <c r="H532">
        <v>5.4</v>
      </c>
      <c r="I532">
        <f>Foglio4[[#This Row],[Carbo]]*4</f>
        <v>21.6</v>
      </c>
      <c r="J532">
        <v>4.5</v>
      </c>
      <c r="K532">
        <f>Foglio4[[#This Row],[Amido]]*4</f>
        <v>18</v>
      </c>
      <c r="L532">
        <v>0.5</v>
      </c>
      <c r="M532">
        <f>Foglio4[[#This Row],[Zuccheri]]*4</f>
        <v>2</v>
      </c>
      <c r="Q532">
        <f>Foglio4[[#This Row],[Kcal prote]]+Foglio4[[#This Row],[kcal Lipidi]]+Foglio4[[#This Row],[kcal Carbo]]+Foglio4[[#This Row],[Kcal amido]]+Foglio4[[#This Row],[kcal zuccheri]]</f>
        <v>99.5</v>
      </c>
    </row>
    <row r="533" spans="1:17" x14ac:dyDescent="0.25">
      <c r="A533" t="s">
        <v>557</v>
      </c>
      <c r="B533">
        <v>423</v>
      </c>
      <c r="C533">
        <v>21</v>
      </c>
      <c r="D533">
        <f>Foglio4[[#This Row],[Proteine]]*4</f>
        <v>84</v>
      </c>
      <c r="E533">
        <v>3</v>
      </c>
      <c r="F533">
        <f>Foglio4[[#This Row],[Lipidi]]*9</f>
        <v>27</v>
      </c>
      <c r="G533">
        <v>35</v>
      </c>
      <c r="I533">
        <f>Foglio4[[#This Row],[Carbo]]*4</f>
        <v>0</v>
      </c>
      <c r="K533">
        <f>Foglio4[[#This Row],[Amido]]*4</f>
        <v>0</v>
      </c>
      <c r="M533">
        <f>Foglio4[[#This Row],[Zuccheri]]*4</f>
        <v>0</v>
      </c>
      <c r="Q533">
        <f>Foglio4[[#This Row],[Kcal prote]]+Foglio4[[#This Row],[kcal Lipidi]]+Foglio4[[#This Row],[kcal Carbo]]+Foglio4[[#This Row],[Kcal amido]]+Foglio4[[#This Row],[kcal zuccheri]]</f>
        <v>111</v>
      </c>
    </row>
    <row r="534" spans="1:17" x14ac:dyDescent="0.25">
      <c r="A534" t="s">
        <v>558</v>
      </c>
      <c r="B534">
        <v>495</v>
      </c>
      <c r="C534">
        <v>20</v>
      </c>
      <c r="D534">
        <f>Foglio4[[#This Row],[Proteine]]*4</f>
        <v>80</v>
      </c>
      <c r="E534">
        <v>1.2</v>
      </c>
      <c r="F534">
        <f>Foglio4[[#This Row],[Lipidi]]*9</f>
        <v>10.799999999999999</v>
      </c>
      <c r="G534">
        <v>23</v>
      </c>
      <c r="H534">
        <v>3</v>
      </c>
      <c r="I534">
        <f>Foglio4[[#This Row],[Carbo]]*4</f>
        <v>12</v>
      </c>
      <c r="K534">
        <f>Foglio4[[#This Row],[Amido]]*4</f>
        <v>0</v>
      </c>
      <c r="L534">
        <v>3</v>
      </c>
      <c r="M534">
        <f>Foglio4[[#This Row],[Zuccheri]]*4</f>
        <v>12</v>
      </c>
      <c r="Q534">
        <f>Foglio4[[#This Row],[Kcal prote]]+Foglio4[[#This Row],[kcal Lipidi]]+Foglio4[[#This Row],[kcal Carbo]]+Foglio4[[#This Row],[Kcal amido]]+Foglio4[[#This Row],[kcal zuccheri]]</f>
        <v>114.8</v>
      </c>
    </row>
    <row r="535" spans="1:17" x14ac:dyDescent="0.25">
      <c r="A535" t="s">
        <v>559</v>
      </c>
      <c r="B535">
        <v>333</v>
      </c>
      <c r="C535">
        <v>16</v>
      </c>
      <c r="D535">
        <f>Foglio4[[#This Row],[Proteine]]*4</f>
        <v>64</v>
      </c>
      <c r="E535">
        <v>5.0999999999999996</v>
      </c>
      <c r="F535">
        <f>Foglio4[[#This Row],[Lipidi]]*9</f>
        <v>45.9</v>
      </c>
      <c r="H535">
        <v>1.3</v>
      </c>
      <c r="I535">
        <f>Foglio4[[#This Row],[Carbo]]*4</f>
        <v>5.2</v>
      </c>
      <c r="K535">
        <f>Foglio4[[#This Row],[Amido]]*4</f>
        <v>0</v>
      </c>
      <c r="L535">
        <v>1.3</v>
      </c>
      <c r="M535">
        <f>Foglio4[[#This Row],[Zuccheri]]*4</f>
        <v>5.2</v>
      </c>
      <c r="Q535">
        <f>Foglio4[[#This Row],[Kcal prote]]+Foglio4[[#This Row],[kcal Lipidi]]+Foglio4[[#This Row],[kcal Carbo]]+Foglio4[[#This Row],[Kcal amido]]+Foglio4[[#This Row],[kcal zuccheri]]</f>
        <v>120.30000000000001</v>
      </c>
    </row>
    <row r="536" spans="1:17" x14ac:dyDescent="0.25">
      <c r="A536" t="s">
        <v>560</v>
      </c>
      <c r="B536">
        <v>1153</v>
      </c>
      <c r="C536">
        <v>10.1</v>
      </c>
      <c r="D536">
        <f>Foglio4[[#This Row],[Proteine]]*4</f>
        <v>40.4</v>
      </c>
      <c r="E536">
        <v>52.2</v>
      </c>
      <c r="F536">
        <f>Foglio4[[#This Row],[Lipidi]]*9</f>
        <v>469.8</v>
      </c>
      <c r="G536">
        <v>144</v>
      </c>
      <c r="H536">
        <v>49.7</v>
      </c>
      <c r="I536">
        <f>Foglio4[[#This Row],[Carbo]]*4</f>
        <v>198.8</v>
      </c>
      <c r="J536">
        <v>16.8</v>
      </c>
      <c r="K536">
        <f>Foglio4[[#This Row],[Amido]]*4</f>
        <v>67.2</v>
      </c>
      <c r="L536">
        <v>31.2</v>
      </c>
      <c r="M536">
        <f>Foglio4[[#This Row],[Zuccheri]]*4</f>
        <v>124.8</v>
      </c>
      <c r="N536">
        <v>1.4</v>
      </c>
      <c r="O536">
        <v>30.83</v>
      </c>
      <c r="P536">
        <v>0.24</v>
      </c>
      <c r="Q536">
        <f>Foglio4[[#This Row],[Kcal prote]]+Foglio4[[#This Row],[kcal Lipidi]]+Foglio4[[#This Row],[kcal Carbo]]+Foglio4[[#This Row],[Kcal amido]]+Foglio4[[#This Row],[kcal zuccheri]]</f>
        <v>901</v>
      </c>
    </row>
    <row r="537" spans="1:17" x14ac:dyDescent="0.25">
      <c r="A537" t="s">
        <v>561</v>
      </c>
      <c r="B537">
        <v>2219</v>
      </c>
      <c r="C537">
        <v>15.1</v>
      </c>
      <c r="D537">
        <f>Foglio4[[#This Row],[Proteine]]*4</f>
        <v>60.4</v>
      </c>
      <c r="E537">
        <v>25.3</v>
      </c>
      <c r="F537">
        <f>Foglio4[[#This Row],[Lipidi]]*9</f>
        <v>227.70000000000002</v>
      </c>
      <c r="G537">
        <v>68</v>
      </c>
      <c r="H537">
        <v>0</v>
      </c>
      <c r="I537">
        <f>Foglio4[[#This Row],[Carbo]]*4</f>
        <v>0</v>
      </c>
      <c r="K537">
        <f>Foglio4[[#This Row],[Amido]]*4</f>
        <v>0</v>
      </c>
      <c r="M537">
        <f>Foglio4[[#This Row],[Zuccheri]]*4</f>
        <v>0</v>
      </c>
      <c r="Q537">
        <f>Foglio4[[#This Row],[Kcal prote]]+Foglio4[[#This Row],[kcal Lipidi]]+Foglio4[[#This Row],[kcal Carbo]]+Foglio4[[#This Row],[Kcal amido]]+Foglio4[[#This Row],[kcal zuccheri]]</f>
        <v>288.10000000000002</v>
      </c>
    </row>
    <row r="538" spans="1:17" x14ac:dyDescent="0.25">
      <c r="A538" t="s">
        <v>562</v>
      </c>
      <c r="B538">
        <v>1316</v>
      </c>
      <c r="C538">
        <v>21.7</v>
      </c>
      <c r="D538">
        <f>Foglio4[[#This Row],[Proteine]]*4</f>
        <v>86.8</v>
      </c>
      <c r="E538">
        <v>28.1</v>
      </c>
      <c r="F538">
        <f>Foglio4[[#This Row],[Lipidi]]*9</f>
        <v>252.9</v>
      </c>
      <c r="G538">
        <v>65</v>
      </c>
      <c r="I538">
        <f>Foglio4[[#This Row],[Carbo]]*4</f>
        <v>0</v>
      </c>
      <c r="K538">
        <f>Foglio4[[#This Row],[Amido]]*4</f>
        <v>0</v>
      </c>
      <c r="M538">
        <f>Foglio4[[#This Row],[Zuccheri]]*4</f>
        <v>0</v>
      </c>
      <c r="Q538">
        <f>Foglio4[[#This Row],[Kcal prote]]+Foglio4[[#This Row],[kcal Lipidi]]+Foglio4[[#This Row],[kcal Carbo]]+Foglio4[[#This Row],[Kcal amido]]+Foglio4[[#This Row],[kcal zuccheri]]</f>
        <v>339.7</v>
      </c>
    </row>
    <row r="539" spans="1:17" x14ac:dyDescent="0.25">
      <c r="A539" t="s">
        <v>563</v>
      </c>
      <c r="B539">
        <v>1408</v>
      </c>
      <c r="C539">
        <v>20.9</v>
      </c>
      <c r="D539">
        <f>Foglio4[[#This Row],[Proteine]]*4</f>
        <v>83.6</v>
      </c>
      <c r="E539">
        <v>2.4</v>
      </c>
      <c r="F539">
        <f>Foglio4[[#This Row],[Lipidi]]*9</f>
        <v>21.599999999999998</v>
      </c>
      <c r="G539">
        <v>80</v>
      </c>
      <c r="I539">
        <f>Foglio4[[#This Row],[Carbo]]*4</f>
        <v>0</v>
      </c>
      <c r="K539">
        <f>Foglio4[[#This Row],[Amido]]*4</f>
        <v>0</v>
      </c>
      <c r="M539">
        <f>Foglio4[[#This Row],[Zuccheri]]*4</f>
        <v>0</v>
      </c>
      <c r="Q539">
        <f>Foglio4[[#This Row],[Kcal prote]]+Foglio4[[#This Row],[kcal Lipidi]]+Foglio4[[#This Row],[kcal Carbo]]+Foglio4[[#This Row],[Kcal amido]]+Foglio4[[#This Row],[kcal zuccheri]]</f>
        <v>105.19999999999999</v>
      </c>
    </row>
    <row r="540" spans="1:17" x14ac:dyDescent="0.25">
      <c r="A540" t="s">
        <v>564</v>
      </c>
      <c r="B540">
        <v>1163</v>
      </c>
      <c r="C540">
        <v>8.3000000000000007</v>
      </c>
      <c r="D540">
        <f>Foglio4[[#This Row],[Proteine]]*4</f>
        <v>33.200000000000003</v>
      </c>
      <c r="E540">
        <v>1</v>
      </c>
      <c r="F540">
        <f>Foglio4[[#This Row],[Lipidi]]*9</f>
        <v>9</v>
      </c>
      <c r="H540">
        <v>56.6</v>
      </c>
      <c r="I540">
        <f>Foglio4[[#This Row],[Carbo]]*4</f>
        <v>226.4</v>
      </c>
      <c r="J540">
        <v>27.7</v>
      </c>
      <c r="K540">
        <f>Foglio4[[#This Row],[Amido]]*4</f>
        <v>110.8</v>
      </c>
      <c r="L540">
        <v>26.1</v>
      </c>
      <c r="M540">
        <f>Foglio4[[#This Row],[Zuccheri]]*4</f>
        <v>104.4</v>
      </c>
      <c r="N540">
        <v>5.5</v>
      </c>
      <c r="Q540">
        <f>Foglio4[[#This Row],[Kcal prote]]+Foglio4[[#This Row],[kcal Lipidi]]+Foglio4[[#This Row],[kcal Carbo]]+Foglio4[[#This Row],[Kcal amido]]+Foglio4[[#This Row],[kcal zuccheri]]</f>
        <v>483.80000000000007</v>
      </c>
    </row>
    <row r="541" spans="1:17" x14ac:dyDescent="0.25">
      <c r="A541" t="s">
        <v>565</v>
      </c>
      <c r="B541">
        <v>1528</v>
      </c>
      <c r="C541">
        <v>10.7</v>
      </c>
      <c r="D541">
        <f>Foglio4[[#This Row],[Proteine]]*4</f>
        <v>42.8</v>
      </c>
      <c r="E541">
        <v>0.5</v>
      </c>
      <c r="F541">
        <f>Foglio4[[#This Row],[Lipidi]]*9</f>
        <v>4.5</v>
      </c>
      <c r="H541">
        <v>81.7</v>
      </c>
      <c r="I541">
        <f>Foglio4[[#This Row],[Carbo]]*4</f>
        <v>326.8</v>
      </c>
      <c r="J541">
        <v>72.5</v>
      </c>
      <c r="K541">
        <f>Foglio4[[#This Row],[Amido]]*4</f>
        <v>290</v>
      </c>
      <c r="L541">
        <v>1.9</v>
      </c>
      <c r="M541">
        <f>Foglio4[[#This Row],[Zuccheri]]*4</f>
        <v>7.6</v>
      </c>
      <c r="N541">
        <v>3.5</v>
      </c>
      <c r="Q541">
        <f>Foglio4[[#This Row],[Kcal prote]]+Foglio4[[#This Row],[kcal Lipidi]]+Foglio4[[#This Row],[kcal Carbo]]+Foglio4[[#This Row],[Kcal amido]]+Foglio4[[#This Row],[kcal zuccheri]]</f>
        <v>671.7</v>
      </c>
    </row>
    <row r="542" spans="1:17" x14ac:dyDescent="0.25">
      <c r="A542" t="s">
        <v>566</v>
      </c>
      <c r="B542">
        <v>1120</v>
      </c>
      <c r="C542">
        <v>8.1</v>
      </c>
      <c r="D542">
        <f>Foglio4[[#This Row],[Proteine]]*4</f>
        <v>32.4</v>
      </c>
      <c r="E542">
        <v>1.7</v>
      </c>
      <c r="F542">
        <f>Foglio4[[#This Row],[Lipidi]]*9</f>
        <v>15.299999999999999</v>
      </c>
      <c r="H542">
        <v>59.5</v>
      </c>
      <c r="I542">
        <f>Foglio4[[#This Row],[Carbo]]*4</f>
        <v>238</v>
      </c>
      <c r="J542">
        <v>52.3</v>
      </c>
      <c r="K542">
        <f>Foglio4[[#This Row],[Amido]]*4</f>
        <v>209.2</v>
      </c>
      <c r="L542">
        <v>2</v>
      </c>
      <c r="M542">
        <f>Foglio4[[#This Row],[Zuccheri]]*4</f>
        <v>8</v>
      </c>
      <c r="N542">
        <v>3.8</v>
      </c>
      <c r="Q542">
        <f>Foglio4[[#This Row],[Kcal prote]]+Foglio4[[#This Row],[kcal Lipidi]]+Foglio4[[#This Row],[kcal Carbo]]+Foglio4[[#This Row],[Kcal amido]]+Foglio4[[#This Row],[kcal zuccheri]]</f>
        <v>502.9</v>
      </c>
    </row>
    <row r="543" spans="1:17" x14ac:dyDescent="0.25">
      <c r="A543" t="s">
        <v>567</v>
      </c>
      <c r="B543">
        <v>954</v>
      </c>
      <c r="C543">
        <v>8.3000000000000007</v>
      </c>
      <c r="D543">
        <f>Foglio4[[#This Row],[Proteine]]*4</f>
        <v>33.200000000000003</v>
      </c>
      <c r="E543">
        <v>1.3</v>
      </c>
      <c r="F543">
        <f>Foglio4[[#This Row],[Lipidi]]*9</f>
        <v>11.700000000000001</v>
      </c>
      <c r="H543">
        <v>45.4</v>
      </c>
      <c r="I543">
        <f>Foglio4[[#This Row],[Carbo]]*4</f>
        <v>181.6</v>
      </c>
      <c r="J543">
        <v>39.5</v>
      </c>
      <c r="K543">
        <f>Foglio4[[#This Row],[Amido]]*4</f>
        <v>158</v>
      </c>
      <c r="L543">
        <v>1.8</v>
      </c>
      <c r="M543">
        <f>Foglio4[[#This Row],[Zuccheri]]*4</f>
        <v>7.2</v>
      </c>
      <c r="N543">
        <v>4.5999999999999996</v>
      </c>
      <c r="Q543">
        <f>Foglio4[[#This Row],[Kcal prote]]+Foglio4[[#This Row],[kcal Lipidi]]+Foglio4[[#This Row],[kcal Carbo]]+Foglio4[[#This Row],[Kcal amido]]+Foglio4[[#This Row],[kcal zuccheri]]</f>
        <v>391.7</v>
      </c>
    </row>
    <row r="544" spans="1:17" x14ac:dyDescent="0.25">
      <c r="A544" t="s">
        <v>948</v>
      </c>
      <c r="B544">
        <v>275</v>
      </c>
      <c r="C544">
        <v>11</v>
      </c>
      <c r="D544">
        <f>Foglio4[[#This Row],[Proteine]]*4</f>
        <v>44</v>
      </c>
      <c r="E544">
        <v>5.0999999999999996</v>
      </c>
      <c r="F544">
        <f>Foglio4[[#This Row],[Lipidi]]*9</f>
        <v>45.9</v>
      </c>
      <c r="H544">
        <v>44</v>
      </c>
      <c r="I544">
        <f>Foglio4[[#This Row],[Carbo]]*4</f>
        <v>176</v>
      </c>
      <c r="J544">
        <v>38.200000000000003</v>
      </c>
      <c r="K544">
        <f>Foglio4[[#This Row],[Amido]]*4</f>
        <v>152.80000000000001</v>
      </c>
      <c r="L544">
        <v>4</v>
      </c>
      <c r="M544">
        <f>Foglio4[[#This Row],[Zuccheri]]*4</f>
        <v>16</v>
      </c>
      <c r="N544">
        <v>6.5</v>
      </c>
      <c r="Q544">
        <f>Foglio4[[#This Row],[Kcal prote]]+Foglio4[[#This Row],[kcal Lipidi]]+Foglio4[[#This Row],[kcal Carbo]]+Foglio4[[#This Row],[Kcal amido]]+Foglio4[[#This Row],[kcal zuccheri]]</f>
        <v>434.7</v>
      </c>
    </row>
    <row r="545" spans="1:17" x14ac:dyDescent="0.25">
      <c r="A545" t="s">
        <v>568</v>
      </c>
      <c r="B545">
        <v>1001</v>
      </c>
      <c r="C545">
        <v>8.3000000000000007</v>
      </c>
      <c r="D545">
        <f>Foglio4[[#This Row],[Proteine]]*4</f>
        <v>33.200000000000003</v>
      </c>
      <c r="E545">
        <v>1.9</v>
      </c>
      <c r="F545">
        <f>Foglio4[[#This Row],[Lipidi]]*9</f>
        <v>17.099999999999998</v>
      </c>
      <c r="H545">
        <v>52</v>
      </c>
      <c r="I545">
        <f>Foglio4[[#This Row],[Carbo]]*4</f>
        <v>208</v>
      </c>
      <c r="J545">
        <v>45.3</v>
      </c>
      <c r="K545">
        <f>Foglio4[[#This Row],[Amido]]*4</f>
        <v>181.2</v>
      </c>
      <c r="L545">
        <v>2.2000000000000002</v>
      </c>
      <c r="M545">
        <f>Foglio4[[#This Row],[Zuccheri]]*4</f>
        <v>8.8000000000000007</v>
      </c>
      <c r="N545">
        <v>4.2</v>
      </c>
      <c r="Q545">
        <f>Foglio4[[#This Row],[Kcal prote]]+Foglio4[[#This Row],[kcal Lipidi]]+Foglio4[[#This Row],[kcal Carbo]]+Foglio4[[#This Row],[Kcal amido]]+Foglio4[[#This Row],[kcal zuccheri]]</f>
        <v>448.3</v>
      </c>
    </row>
    <row r="546" spans="1:17" x14ac:dyDescent="0.25">
      <c r="A546" t="s">
        <v>569</v>
      </c>
      <c r="B546">
        <v>1152</v>
      </c>
      <c r="C546">
        <v>9</v>
      </c>
      <c r="D546">
        <f>Foglio4[[#This Row],[Proteine]]*4</f>
        <v>36</v>
      </c>
      <c r="E546">
        <v>10.7</v>
      </c>
      <c r="F546">
        <f>Foglio4[[#This Row],[Lipidi]]*9</f>
        <v>96.3</v>
      </c>
      <c r="H546">
        <v>57.6</v>
      </c>
      <c r="I546">
        <f>Foglio4[[#This Row],[Carbo]]*4</f>
        <v>230.4</v>
      </c>
      <c r="J546">
        <v>45.5</v>
      </c>
      <c r="K546">
        <f>Foglio4[[#This Row],[Amido]]*4</f>
        <v>182</v>
      </c>
      <c r="L546">
        <v>7.5</v>
      </c>
      <c r="M546">
        <f>Foglio4[[#This Row],[Zuccheri]]*4</f>
        <v>30</v>
      </c>
      <c r="N546">
        <v>3.1</v>
      </c>
      <c r="Q546">
        <f>Foglio4[[#This Row],[Kcal prote]]+Foglio4[[#This Row],[kcal Lipidi]]+Foglio4[[#This Row],[kcal Carbo]]+Foglio4[[#This Row],[Kcal amido]]+Foglio4[[#This Row],[kcal zuccheri]]</f>
        <v>574.70000000000005</v>
      </c>
    </row>
    <row r="547" spans="1:17" x14ac:dyDescent="0.25">
      <c r="A547" t="s">
        <v>570</v>
      </c>
      <c r="B547">
        <v>1409</v>
      </c>
      <c r="C547">
        <v>6.4</v>
      </c>
      <c r="D547">
        <f>Foglio4[[#This Row],[Proteine]]*4</f>
        <v>25.6</v>
      </c>
      <c r="E547">
        <v>2.1</v>
      </c>
      <c r="F547">
        <f>Foglio4[[#This Row],[Lipidi]]*9</f>
        <v>18.900000000000002</v>
      </c>
      <c r="H547">
        <v>56.2</v>
      </c>
      <c r="I547">
        <f>Foglio4[[#This Row],[Carbo]]*4</f>
        <v>224.8</v>
      </c>
      <c r="J547">
        <v>30.3</v>
      </c>
      <c r="K547">
        <f>Foglio4[[#This Row],[Amido]]*4</f>
        <v>121.2</v>
      </c>
      <c r="L547">
        <v>22.9</v>
      </c>
      <c r="M547">
        <f>Foglio4[[#This Row],[Zuccheri]]*4</f>
        <v>91.6</v>
      </c>
      <c r="N547">
        <v>2.1</v>
      </c>
      <c r="Q547">
        <f>Foglio4[[#This Row],[Kcal prote]]+Foglio4[[#This Row],[kcal Lipidi]]+Foglio4[[#This Row],[kcal Carbo]]+Foglio4[[#This Row],[Kcal amido]]+Foglio4[[#This Row],[kcal zuccheri]]</f>
        <v>482.1</v>
      </c>
    </row>
    <row r="548" spans="1:17" x14ac:dyDescent="0.25">
      <c r="A548" t="s">
        <v>571</v>
      </c>
      <c r="B548">
        <v>1496</v>
      </c>
      <c r="C548">
        <v>10.1</v>
      </c>
      <c r="D548">
        <f>Foglio4[[#This Row],[Proteine]]*4</f>
        <v>40.4</v>
      </c>
      <c r="E548">
        <v>8.6999999999999993</v>
      </c>
      <c r="F548">
        <f>Foglio4[[#This Row],[Lipidi]]*9</f>
        <v>78.3</v>
      </c>
      <c r="H548">
        <v>77.8</v>
      </c>
      <c r="I548">
        <f>Foglio4[[#This Row],[Carbo]]*4</f>
        <v>311.2</v>
      </c>
      <c r="J548">
        <v>66.2</v>
      </c>
      <c r="K548">
        <f>Foglio4[[#This Row],[Amido]]*4</f>
        <v>264.8</v>
      </c>
      <c r="L548">
        <v>5</v>
      </c>
      <c r="M548">
        <f>Foglio4[[#This Row],[Zuccheri]]*4</f>
        <v>20</v>
      </c>
      <c r="N548">
        <v>3.2</v>
      </c>
      <c r="Q548">
        <f>Foglio4[[#This Row],[Kcal prote]]+Foglio4[[#This Row],[kcal Lipidi]]+Foglio4[[#This Row],[kcal Carbo]]+Foglio4[[#This Row],[Kcal amido]]+Foglio4[[#This Row],[kcal zuccheri]]</f>
        <v>714.7</v>
      </c>
    </row>
    <row r="549" spans="1:17" x14ac:dyDescent="0.25">
      <c r="A549" t="s">
        <v>572</v>
      </c>
      <c r="B549">
        <v>1249</v>
      </c>
      <c r="C549">
        <v>9</v>
      </c>
      <c r="D549">
        <f>Foglio4[[#This Row],[Proteine]]*4</f>
        <v>36</v>
      </c>
      <c r="E549">
        <v>5.8</v>
      </c>
      <c r="F549">
        <f>Foglio4[[#This Row],[Lipidi]]*9</f>
        <v>52.199999999999996</v>
      </c>
      <c r="H549">
        <v>48.1</v>
      </c>
      <c r="I549">
        <f>Foglio4[[#This Row],[Carbo]]*4</f>
        <v>192.4</v>
      </c>
      <c r="J549">
        <v>41.3</v>
      </c>
      <c r="K549">
        <f>Foglio4[[#This Row],[Amido]]*4</f>
        <v>165.2</v>
      </c>
      <c r="L549">
        <v>2.7</v>
      </c>
      <c r="M549">
        <f>Foglio4[[#This Row],[Zuccheri]]*4</f>
        <v>10.8</v>
      </c>
      <c r="N549">
        <v>1.9</v>
      </c>
      <c r="Q549">
        <f>Foglio4[[#This Row],[Kcal prote]]+Foglio4[[#This Row],[kcal Lipidi]]+Foglio4[[#This Row],[kcal Carbo]]+Foglio4[[#This Row],[Kcal amido]]+Foglio4[[#This Row],[kcal zuccheri]]</f>
        <v>456.6</v>
      </c>
    </row>
    <row r="550" spans="1:17" x14ac:dyDescent="0.25">
      <c r="A550" t="s">
        <v>573</v>
      </c>
      <c r="B550">
        <v>1204</v>
      </c>
      <c r="C550">
        <v>7.7</v>
      </c>
      <c r="D550">
        <f>Foglio4[[#This Row],[Proteine]]*4</f>
        <v>30.8</v>
      </c>
      <c r="E550">
        <v>8.9</v>
      </c>
      <c r="F550">
        <f>Foglio4[[#This Row],[Lipidi]]*9</f>
        <v>80.100000000000009</v>
      </c>
      <c r="H550">
        <v>52.6</v>
      </c>
      <c r="I550">
        <f>Foglio4[[#This Row],[Carbo]]*4</f>
        <v>210.4</v>
      </c>
      <c r="J550">
        <v>44.2</v>
      </c>
      <c r="K550">
        <f>Foglio4[[#This Row],[Amido]]*4</f>
        <v>176.8</v>
      </c>
      <c r="L550">
        <v>4</v>
      </c>
      <c r="M550">
        <f>Foglio4[[#This Row],[Zuccheri]]*4</f>
        <v>16</v>
      </c>
      <c r="N550">
        <v>3.7</v>
      </c>
      <c r="Q550">
        <f>Foglio4[[#This Row],[Kcal prote]]+Foglio4[[#This Row],[kcal Lipidi]]+Foglio4[[#This Row],[kcal Carbo]]+Foglio4[[#This Row],[Kcal amido]]+Foglio4[[#This Row],[kcal zuccheri]]</f>
        <v>514.1</v>
      </c>
    </row>
    <row r="551" spans="1:17" x14ac:dyDescent="0.25">
      <c r="A551" t="s">
        <v>574</v>
      </c>
      <c r="B551">
        <v>1061</v>
      </c>
      <c r="C551">
        <v>15.6</v>
      </c>
      <c r="D551">
        <f>Foglio4[[#This Row],[Proteine]]*4</f>
        <v>62.4</v>
      </c>
      <c r="E551">
        <v>3</v>
      </c>
      <c r="F551">
        <f>Foglio4[[#This Row],[Lipidi]]*9</f>
        <v>27</v>
      </c>
      <c r="H551">
        <v>29</v>
      </c>
      <c r="I551">
        <f>Foglio4[[#This Row],[Carbo]]*4</f>
        <v>116</v>
      </c>
      <c r="J551">
        <v>22.1</v>
      </c>
      <c r="K551">
        <f>Foglio4[[#This Row],[Amido]]*4</f>
        <v>88.4</v>
      </c>
      <c r="L551">
        <v>4.7</v>
      </c>
      <c r="M551">
        <f>Foglio4[[#This Row],[Zuccheri]]*4</f>
        <v>18.8</v>
      </c>
      <c r="N551">
        <v>1.2</v>
      </c>
      <c r="O551">
        <v>0.7</v>
      </c>
      <c r="P551">
        <v>2.1</v>
      </c>
      <c r="Q551">
        <f>Foglio4[[#This Row],[Kcal prote]]+Foglio4[[#This Row],[kcal Lipidi]]+Foglio4[[#This Row],[kcal Carbo]]+Foglio4[[#This Row],[Kcal amido]]+Foglio4[[#This Row],[kcal zuccheri]]</f>
        <v>312.60000000000002</v>
      </c>
    </row>
    <row r="552" spans="1:17" x14ac:dyDescent="0.25">
      <c r="A552" t="s">
        <v>575</v>
      </c>
      <c r="B552">
        <v>1036</v>
      </c>
      <c r="C552">
        <v>10.1</v>
      </c>
      <c r="D552">
        <f>Foglio4[[#This Row],[Proteine]]*4</f>
        <v>40.4</v>
      </c>
      <c r="E552">
        <v>23</v>
      </c>
      <c r="F552">
        <f>Foglio4[[#This Row],[Lipidi]]*9</f>
        <v>207</v>
      </c>
      <c r="H552">
        <v>47</v>
      </c>
      <c r="I552">
        <f>Foglio4[[#This Row],[Carbo]]*4</f>
        <v>188</v>
      </c>
      <c r="J552">
        <v>35.9</v>
      </c>
      <c r="K552">
        <f>Foglio4[[#This Row],[Amido]]*4</f>
        <v>143.6</v>
      </c>
      <c r="L552">
        <v>7.5</v>
      </c>
      <c r="M552">
        <f>Foglio4[[#This Row],[Zuccheri]]*4</f>
        <v>30</v>
      </c>
      <c r="N552">
        <v>2</v>
      </c>
      <c r="O552">
        <v>1.1000000000000001</v>
      </c>
      <c r="P552">
        <v>3.4</v>
      </c>
      <c r="Q552">
        <f>Foglio4[[#This Row],[Kcal prote]]+Foglio4[[#This Row],[kcal Lipidi]]+Foglio4[[#This Row],[kcal Carbo]]+Foglio4[[#This Row],[Kcal amido]]+Foglio4[[#This Row],[kcal zuccheri]]</f>
        <v>609</v>
      </c>
    </row>
    <row r="553" spans="1:17" x14ac:dyDescent="0.25">
      <c r="A553" t="s">
        <v>576</v>
      </c>
      <c r="B553">
        <v>974</v>
      </c>
      <c r="C553">
        <v>2.7</v>
      </c>
      <c r="D553">
        <f>Foglio4[[#This Row],[Proteine]]*4</f>
        <v>10.8</v>
      </c>
      <c r="E553">
        <v>35</v>
      </c>
      <c r="F553">
        <f>Foglio4[[#This Row],[Lipidi]]*9</f>
        <v>315</v>
      </c>
      <c r="G553">
        <v>79</v>
      </c>
      <c r="H553">
        <v>4</v>
      </c>
      <c r="I553">
        <f>Foglio4[[#This Row],[Carbo]]*4</f>
        <v>16</v>
      </c>
      <c r="K553">
        <f>Foglio4[[#This Row],[Amido]]*4</f>
        <v>0</v>
      </c>
      <c r="L553">
        <v>4</v>
      </c>
      <c r="M553">
        <f>Foglio4[[#This Row],[Zuccheri]]*4</f>
        <v>16</v>
      </c>
      <c r="Q553">
        <f>Foglio4[[#This Row],[Kcal prote]]+Foglio4[[#This Row],[kcal Lipidi]]+Foglio4[[#This Row],[kcal Carbo]]+Foglio4[[#This Row],[Kcal amido]]+Foglio4[[#This Row],[kcal zuccheri]]</f>
        <v>357.8</v>
      </c>
    </row>
    <row r="554" spans="1:17" x14ac:dyDescent="0.25">
      <c r="A554" t="s">
        <v>577</v>
      </c>
      <c r="B554">
        <v>1410</v>
      </c>
      <c r="C554">
        <v>2.2999999999999998</v>
      </c>
      <c r="D554">
        <f>Foglio4[[#This Row],[Proteine]]*4</f>
        <v>9.1999999999999993</v>
      </c>
      <c r="E554">
        <v>0.1</v>
      </c>
      <c r="F554">
        <f>Foglio4[[#This Row],[Lipidi]]*9</f>
        <v>0.9</v>
      </c>
      <c r="G554">
        <v>120</v>
      </c>
      <c r="H554">
        <v>3.4</v>
      </c>
      <c r="I554">
        <f>Foglio4[[#This Row],[Carbo]]*4</f>
        <v>13.6</v>
      </c>
      <c r="K554">
        <f>Foglio4[[#This Row],[Amido]]*4</f>
        <v>0</v>
      </c>
      <c r="L554">
        <v>3.4</v>
      </c>
      <c r="M554">
        <f>Foglio4[[#This Row],[Zuccheri]]*4</f>
        <v>13.6</v>
      </c>
      <c r="Q554">
        <f>Foglio4[[#This Row],[Kcal prote]]+Foglio4[[#This Row],[kcal Lipidi]]+Foglio4[[#This Row],[kcal Carbo]]+Foglio4[[#This Row],[Kcal amido]]+Foglio4[[#This Row],[kcal zuccheri]]</f>
        <v>37.299999999999997</v>
      </c>
    </row>
    <row r="555" spans="1:17" x14ac:dyDescent="0.25">
      <c r="A555" t="s">
        <v>578</v>
      </c>
      <c r="B555">
        <v>138</v>
      </c>
      <c r="C555">
        <v>0.4</v>
      </c>
      <c r="D555">
        <f>Foglio4[[#This Row],[Proteine]]*4</f>
        <v>1.6</v>
      </c>
      <c r="E555">
        <v>6</v>
      </c>
      <c r="F555">
        <f>Foglio4[[#This Row],[Lipidi]]*9</f>
        <v>54</v>
      </c>
      <c r="H555">
        <v>6.9</v>
      </c>
      <c r="I555">
        <f>Foglio4[[#This Row],[Carbo]]*4</f>
        <v>27.6</v>
      </c>
      <c r="K555">
        <f>Foglio4[[#This Row],[Amido]]*4</f>
        <v>0</v>
      </c>
      <c r="L555">
        <v>6.9</v>
      </c>
      <c r="M555">
        <f>Foglio4[[#This Row],[Zuccheri]]*4</f>
        <v>27.6</v>
      </c>
      <c r="N555">
        <v>2.2999999999999998</v>
      </c>
      <c r="Q555">
        <f>Foglio4[[#This Row],[Kcal prote]]+Foglio4[[#This Row],[kcal Lipidi]]+Foglio4[[#This Row],[kcal Carbo]]+Foglio4[[#This Row],[Kcal amido]]+Foglio4[[#This Row],[kcal zuccheri]]</f>
        <v>110.80000000000001</v>
      </c>
    </row>
    <row r="556" spans="1:17" x14ac:dyDescent="0.25">
      <c r="A556" t="s">
        <v>579</v>
      </c>
      <c r="B556">
        <v>613</v>
      </c>
      <c r="C556">
        <v>10</v>
      </c>
      <c r="D556">
        <f>Foglio4[[#This Row],[Proteine]]*4</f>
        <v>40</v>
      </c>
      <c r="E556">
        <v>21</v>
      </c>
      <c r="F556">
        <f>Foglio4[[#This Row],[Lipidi]]*9</f>
        <v>189</v>
      </c>
      <c r="H556">
        <v>14</v>
      </c>
      <c r="I556">
        <f>Foglio4[[#This Row],[Carbo]]*4</f>
        <v>56</v>
      </c>
      <c r="K556">
        <f>Foglio4[[#This Row],[Amido]]*4</f>
        <v>0</v>
      </c>
      <c r="L556">
        <v>14</v>
      </c>
      <c r="M556">
        <f>Foglio4[[#This Row],[Zuccheri]]*4</f>
        <v>56</v>
      </c>
      <c r="Q556">
        <f>Foglio4[[#This Row],[Kcal prote]]+Foglio4[[#This Row],[kcal Lipidi]]+Foglio4[[#This Row],[kcal Carbo]]+Foglio4[[#This Row],[Kcal amido]]+Foglio4[[#This Row],[kcal zuccheri]]</f>
        <v>341</v>
      </c>
    </row>
    <row r="557" spans="1:17" x14ac:dyDescent="0.25">
      <c r="A557" t="s">
        <v>580</v>
      </c>
      <c r="B557">
        <v>1011</v>
      </c>
      <c r="C557">
        <v>7</v>
      </c>
      <c r="D557">
        <f>Foglio4[[#This Row],[Proteine]]*4</f>
        <v>28</v>
      </c>
      <c r="E557">
        <v>29.7</v>
      </c>
      <c r="F557">
        <f>Foglio4[[#This Row],[Lipidi]]*9</f>
        <v>267.3</v>
      </c>
      <c r="G557">
        <v>141</v>
      </c>
      <c r="H557">
        <v>4</v>
      </c>
      <c r="I557">
        <f>Foglio4[[#This Row],[Carbo]]*4</f>
        <v>16</v>
      </c>
      <c r="K557">
        <f>Foglio4[[#This Row],[Amido]]*4</f>
        <v>0</v>
      </c>
      <c r="L557">
        <v>4</v>
      </c>
      <c r="M557">
        <f>Foglio4[[#This Row],[Zuccheri]]*4</f>
        <v>16</v>
      </c>
      <c r="N557">
        <v>4.8</v>
      </c>
      <c r="O557">
        <v>0.65</v>
      </c>
      <c r="P557">
        <v>0.94</v>
      </c>
      <c r="Q557">
        <f>Foglio4[[#This Row],[Kcal prote]]+Foglio4[[#This Row],[kcal Lipidi]]+Foglio4[[#This Row],[kcal Carbo]]+Foglio4[[#This Row],[Kcal amido]]+Foglio4[[#This Row],[kcal zuccheri]]</f>
        <v>327.3</v>
      </c>
    </row>
    <row r="558" spans="1:17" x14ac:dyDescent="0.25">
      <c r="A558" t="s">
        <v>581</v>
      </c>
      <c r="B558">
        <v>1661</v>
      </c>
      <c r="C558">
        <v>32.4</v>
      </c>
      <c r="D558">
        <f>Foglio4[[#This Row],[Proteine]]*4</f>
        <v>129.6</v>
      </c>
      <c r="E558">
        <v>0.3</v>
      </c>
      <c r="F558">
        <f>Foglio4[[#This Row],[Lipidi]]*9</f>
        <v>2.6999999999999997</v>
      </c>
      <c r="G558">
        <v>83</v>
      </c>
      <c r="H558">
        <v>0</v>
      </c>
      <c r="I558">
        <f>Foglio4[[#This Row],[Carbo]]*4</f>
        <v>0</v>
      </c>
      <c r="K558">
        <f>Foglio4[[#This Row],[Amido]]*4</f>
        <v>0</v>
      </c>
      <c r="L558">
        <v>0</v>
      </c>
      <c r="M558">
        <f>Foglio4[[#This Row],[Zuccheri]]*4</f>
        <v>0</v>
      </c>
      <c r="Q558">
        <f>Foglio4[[#This Row],[Kcal prote]]+Foglio4[[#This Row],[kcal Lipidi]]+Foglio4[[#This Row],[kcal Carbo]]+Foglio4[[#This Row],[Kcal amido]]+Foglio4[[#This Row],[kcal zuccheri]]</f>
        <v>132.29999999999998</v>
      </c>
    </row>
    <row r="559" spans="1:17" x14ac:dyDescent="0.25">
      <c r="A559" t="s">
        <v>582</v>
      </c>
      <c r="B559">
        <v>267</v>
      </c>
      <c r="C559">
        <v>3</v>
      </c>
      <c r="D559">
        <f>Foglio4[[#This Row],[Proteine]]*4</f>
        <v>12</v>
      </c>
      <c r="E559">
        <v>7.9</v>
      </c>
      <c r="F559">
        <f>Foglio4[[#This Row],[Lipidi]]*9</f>
        <v>71.100000000000009</v>
      </c>
      <c r="H559">
        <v>5.7</v>
      </c>
      <c r="I559">
        <f>Foglio4[[#This Row],[Carbo]]*4</f>
        <v>22.8</v>
      </c>
      <c r="K559">
        <f>Foglio4[[#This Row],[Amido]]*4</f>
        <v>0</v>
      </c>
      <c r="L559">
        <v>5.7</v>
      </c>
      <c r="M559">
        <f>Foglio4[[#This Row],[Zuccheri]]*4</f>
        <v>22.8</v>
      </c>
      <c r="N559">
        <v>13.9</v>
      </c>
      <c r="Q559">
        <f>Foglio4[[#This Row],[Kcal prote]]+Foglio4[[#This Row],[kcal Lipidi]]+Foglio4[[#This Row],[kcal Carbo]]+Foglio4[[#This Row],[Kcal amido]]+Foglio4[[#This Row],[kcal zuccheri]]</f>
        <v>128.70000000000002</v>
      </c>
    </row>
    <row r="560" spans="1:17" x14ac:dyDescent="0.25">
      <c r="A560" t="s">
        <v>583</v>
      </c>
      <c r="B560">
        <v>795</v>
      </c>
      <c r="C560">
        <v>4.2</v>
      </c>
      <c r="D560">
        <f>Foglio4[[#This Row],[Proteine]]*4</f>
        <v>16.8</v>
      </c>
      <c r="E560">
        <v>7.2</v>
      </c>
      <c r="F560">
        <f>Foglio4[[#This Row],[Lipidi]]*9</f>
        <v>64.8</v>
      </c>
      <c r="H560">
        <v>26.5</v>
      </c>
      <c r="I560">
        <f>Foglio4[[#This Row],[Carbo]]*4</f>
        <v>106</v>
      </c>
      <c r="J560">
        <v>23.1</v>
      </c>
      <c r="K560">
        <f>Foglio4[[#This Row],[Amido]]*4</f>
        <v>92.4</v>
      </c>
      <c r="L560">
        <v>1.2</v>
      </c>
      <c r="M560">
        <f>Foglio4[[#This Row],[Zuccheri]]*4</f>
        <v>4.8</v>
      </c>
      <c r="N560">
        <v>1.4</v>
      </c>
      <c r="Q560">
        <f>Foglio4[[#This Row],[Kcal prote]]+Foglio4[[#This Row],[kcal Lipidi]]+Foglio4[[#This Row],[kcal Carbo]]+Foglio4[[#This Row],[Kcal amido]]+Foglio4[[#This Row],[kcal zuccheri]]</f>
        <v>284.8</v>
      </c>
    </row>
    <row r="561" spans="1:17" x14ac:dyDescent="0.25">
      <c r="A561" t="s">
        <v>584</v>
      </c>
      <c r="B561">
        <v>732</v>
      </c>
      <c r="C561">
        <v>6.7</v>
      </c>
      <c r="D561">
        <f>Foglio4[[#This Row],[Proteine]]*4</f>
        <v>26.8</v>
      </c>
      <c r="E561">
        <v>8</v>
      </c>
      <c r="F561">
        <f>Foglio4[[#This Row],[Lipidi]]*9</f>
        <v>72</v>
      </c>
      <c r="G561">
        <v>7</v>
      </c>
      <c r="H561">
        <v>21.4</v>
      </c>
      <c r="I561">
        <f>Foglio4[[#This Row],[Carbo]]*4</f>
        <v>85.6</v>
      </c>
      <c r="J561">
        <v>18.2</v>
      </c>
      <c r="K561">
        <f>Foglio4[[#This Row],[Amido]]*4</f>
        <v>72.8</v>
      </c>
      <c r="L561">
        <v>1.5</v>
      </c>
      <c r="M561">
        <f>Foglio4[[#This Row],[Zuccheri]]*4</f>
        <v>6</v>
      </c>
      <c r="N561">
        <v>1.5</v>
      </c>
      <c r="Q561">
        <f>Foglio4[[#This Row],[Kcal prote]]+Foglio4[[#This Row],[kcal Lipidi]]+Foglio4[[#This Row],[kcal Carbo]]+Foglio4[[#This Row],[Kcal amido]]+Foglio4[[#This Row],[kcal zuccheri]]</f>
        <v>263.2</v>
      </c>
    </row>
    <row r="562" spans="1:17" x14ac:dyDescent="0.25">
      <c r="A562" t="s">
        <v>585</v>
      </c>
      <c r="B562">
        <v>703</v>
      </c>
      <c r="C562">
        <v>8.4</v>
      </c>
      <c r="D562">
        <f>Foglio4[[#This Row],[Proteine]]*4</f>
        <v>33.6</v>
      </c>
      <c r="E562">
        <v>2.6</v>
      </c>
      <c r="F562">
        <f>Foglio4[[#This Row],[Lipidi]]*9</f>
        <v>23.400000000000002</v>
      </c>
      <c r="G562">
        <v>22</v>
      </c>
      <c r="H562">
        <v>16</v>
      </c>
      <c r="I562">
        <f>Foglio4[[#This Row],[Carbo]]*4</f>
        <v>64</v>
      </c>
      <c r="J562">
        <v>13.1</v>
      </c>
      <c r="K562">
        <f>Foglio4[[#This Row],[Amido]]*4</f>
        <v>52.4</v>
      </c>
      <c r="L562">
        <v>1.6</v>
      </c>
      <c r="M562">
        <f>Foglio4[[#This Row],[Zuccheri]]*4</f>
        <v>6.4</v>
      </c>
      <c r="N562">
        <v>1.2</v>
      </c>
      <c r="Q562">
        <f>Foglio4[[#This Row],[Kcal prote]]+Foglio4[[#This Row],[kcal Lipidi]]+Foglio4[[#This Row],[kcal Carbo]]+Foglio4[[#This Row],[Kcal amido]]+Foglio4[[#This Row],[kcal zuccheri]]</f>
        <v>179.8</v>
      </c>
    </row>
    <row r="563" spans="1:17" x14ac:dyDescent="0.25">
      <c r="A563" t="s">
        <v>586</v>
      </c>
      <c r="B563">
        <v>472</v>
      </c>
      <c r="C563">
        <v>3.3</v>
      </c>
      <c r="D563">
        <f>Foglio4[[#This Row],[Proteine]]*4</f>
        <v>13.2</v>
      </c>
      <c r="E563">
        <v>11</v>
      </c>
      <c r="F563">
        <f>Foglio4[[#This Row],[Lipidi]]*9</f>
        <v>99</v>
      </c>
      <c r="H563">
        <v>19.5</v>
      </c>
      <c r="I563">
        <f>Foglio4[[#This Row],[Carbo]]*4</f>
        <v>78</v>
      </c>
      <c r="J563">
        <v>15.7</v>
      </c>
      <c r="K563">
        <f>Foglio4[[#This Row],[Amido]]*4</f>
        <v>62.8</v>
      </c>
      <c r="L563">
        <v>2.2000000000000002</v>
      </c>
      <c r="M563">
        <f>Foglio4[[#This Row],[Zuccheri]]*4</f>
        <v>8.8000000000000007</v>
      </c>
      <c r="N563">
        <v>1.6</v>
      </c>
      <c r="Q563">
        <f>Foglio4[[#This Row],[Kcal prote]]+Foglio4[[#This Row],[kcal Lipidi]]+Foglio4[[#This Row],[kcal Carbo]]+Foglio4[[#This Row],[Kcal amido]]+Foglio4[[#This Row],[kcal zuccheri]]</f>
        <v>261.8</v>
      </c>
    </row>
    <row r="564" spans="1:17" x14ac:dyDescent="0.25">
      <c r="A564" t="s">
        <v>1008</v>
      </c>
      <c r="B564">
        <v>1007</v>
      </c>
      <c r="C564">
        <v>7.5</v>
      </c>
      <c r="D564">
        <f>Foglio4[[#This Row],[Proteine]]*4</f>
        <v>30</v>
      </c>
      <c r="E564">
        <v>10.3</v>
      </c>
      <c r="F564">
        <f>Foglio4[[#This Row],[Lipidi]]*9</f>
        <v>92.7</v>
      </c>
      <c r="G564">
        <v>14</v>
      </c>
      <c r="H564">
        <v>28.7</v>
      </c>
      <c r="I564">
        <f>Foglio4[[#This Row],[Carbo]]*4</f>
        <v>114.8</v>
      </c>
      <c r="J564">
        <v>24.4</v>
      </c>
      <c r="K564">
        <f>Foglio4[[#This Row],[Amido]]*4</f>
        <v>97.6</v>
      </c>
      <c r="L564">
        <v>1.8</v>
      </c>
      <c r="M564">
        <f>Foglio4[[#This Row],[Zuccheri]]*4</f>
        <v>7.2</v>
      </c>
      <c r="N564">
        <v>2</v>
      </c>
      <c r="O564">
        <v>0.15</v>
      </c>
      <c r="P564">
        <v>0.55000000000000004</v>
      </c>
      <c r="Q564">
        <f>Foglio4[[#This Row],[Kcal prote]]+Foglio4[[#This Row],[kcal Lipidi]]+Foglio4[[#This Row],[kcal Carbo]]+Foglio4[[#This Row],[Kcal amido]]+Foglio4[[#This Row],[kcal zuccheri]]</f>
        <v>342.3</v>
      </c>
    </row>
    <row r="565" spans="1:17" x14ac:dyDescent="0.25">
      <c r="A565" t="s">
        <v>587</v>
      </c>
      <c r="B565">
        <v>1024</v>
      </c>
      <c r="C565">
        <v>10.8</v>
      </c>
      <c r="D565">
        <f>Foglio4[[#This Row],[Proteine]]*4</f>
        <v>43.2</v>
      </c>
      <c r="E565">
        <v>2.4</v>
      </c>
      <c r="F565">
        <f>Foglio4[[#This Row],[Lipidi]]*9</f>
        <v>21.599999999999998</v>
      </c>
      <c r="G565">
        <v>95</v>
      </c>
      <c r="H565">
        <v>28.4</v>
      </c>
      <c r="I565">
        <f>Foglio4[[#This Row],[Carbo]]*4</f>
        <v>113.6</v>
      </c>
      <c r="J565">
        <v>24.9</v>
      </c>
      <c r="K565">
        <f>Foglio4[[#This Row],[Amido]]*4</f>
        <v>99.6</v>
      </c>
      <c r="L565">
        <v>1</v>
      </c>
      <c r="M565">
        <f>Foglio4[[#This Row],[Zuccheri]]*4</f>
        <v>4</v>
      </c>
      <c r="N565">
        <v>1.2</v>
      </c>
      <c r="O565">
        <v>0.16</v>
      </c>
      <c r="P565">
        <v>0.08</v>
      </c>
      <c r="Q565">
        <f>Foglio4[[#This Row],[Kcal prote]]+Foglio4[[#This Row],[kcal Lipidi]]+Foglio4[[#This Row],[kcal Carbo]]+Foglio4[[#This Row],[Kcal amido]]+Foglio4[[#This Row],[kcal zuccheri]]</f>
        <v>282</v>
      </c>
    </row>
    <row r="566" spans="1:17" x14ac:dyDescent="0.25">
      <c r="A566" t="s">
        <v>588</v>
      </c>
      <c r="B566">
        <v>657</v>
      </c>
      <c r="C566">
        <v>6.7</v>
      </c>
      <c r="D566">
        <f>Foglio4[[#This Row],[Proteine]]*4</f>
        <v>26.8</v>
      </c>
      <c r="E566">
        <v>2.4</v>
      </c>
      <c r="F566">
        <f>Foglio4[[#This Row],[Lipidi]]*9</f>
        <v>21.599999999999998</v>
      </c>
      <c r="G566">
        <v>34</v>
      </c>
      <c r="H566">
        <v>28.3</v>
      </c>
      <c r="I566">
        <f>Foglio4[[#This Row],[Carbo]]*4</f>
        <v>113.2</v>
      </c>
      <c r="J566">
        <v>25</v>
      </c>
      <c r="K566">
        <f>Foglio4[[#This Row],[Amido]]*4</f>
        <v>100</v>
      </c>
      <c r="L566">
        <v>0.8</v>
      </c>
      <c r="M566">
        <f>Foglio4[[#This Row],[Zuccheri]]*4</f>
        <v>3.2</v>
      </c>
      <c r="N566">
        <v>1.3</v>
      </c>
      <c r="O566">
        <v>0.13</v>
      </c>
      <c r="P566">
        <v>0.05</v>
      </c>
      <c r="Q566">
        <f>Foglio4[[#This Row],[Kcal prote]]+Foglio4[[#This Row],[kcal Lipidi]]+Foglio4[[#This Row],[kcal Carbo]]+Foglio4[[#This Row],[Kcal amido]]+Foglio4[[#This Row],[kcal zuccheri]]</f>
        <v>264.8</v>
      </c>
    </row>
    <row r="567" spans="1:17" x14ac:dyDescent="0.25">
      <c r="A567" t="s">
        <v>589</v>
      </c>
      <c r="B567">
        <v>1449</v>
      </c>
      <c r="C567">
        <v>13</v>
      </c>
      <c r="D567">
        <f>Foglio4[[#This Row],[Proteine]]*4</f>
        <v>52</v>
      </c>
      <c r="E567">
        <v>0.8</v>
      </c>
      <c r="F567">
        <f>Foglio4[[#This Row],[Lipidi]]*9</f>
        <v>7.2</v>
      </c>
      <c r="G567">
        <v>94</v>
      </c>
      <c r="H567">
        <v>71</v>
      </c>
      <c r="I567">
        <f>Foglio4[[#This Row],[Carbo]]*4</f>
        <v>284</v>
      </c>
      <c r="J567">
        <v>62.7</v>
      </c>
      <c r="K567">
        <f>Foglio4[[#This Row],[Amido]]*4</f>
        <v>250.8</v>
      </c>
      <c r="L567">
        <v>2</v>
      </c>
      <c r="M567">
        <f>Foglio4[[#This Row],[Zuccheri]]*4</f>
        <v>8</v>
      </c>
      <c r="N567">
        <v>3.2</v>
      </c>
      <c r="Q567">
        <f>Foglio4[[#This Row],[Kcal prote]]+Foglio4[[#This Row],[kcal Lipidi]]+Foglio4[[#This Row],[kcal Carbo]]+Foglio4[[#This Row],[Kcal amido]]+Foglio4[[#This Row],[kcal zuccheri]]</f>
        <v>602</v>
      </c>
    </row>
    <row r="568" spans="1:17" x14ac:dyDescent="0.25">
      <c r="A568" t="s">
        <v>590</v>
      </c>
      <c r="B568">
        <v>516</v>
      </c>
      <c r="C568">
        <v>4.5999999999999996</v>
      </c>
      <c r="D568">
        <f>Foglio4[[#This Row],[Proteine]]*4</f>
        <v>18.399999999999999</v>
      </c>
      <c r="E568">
        <v>6.1</v>
      </c>
      <c r="F568">
        <f>Foglio4[[#This Row],[Lipidi]]*9</f>
        <v>54.9</v>
      </c>
      <c r="G568">
        <v>31</v>
      </c>
      <c r="H568">
        <v>25.5</v>
      </c>
      <c r="I568">
        <f>Foglio4[[#This Row],[Carbo]]*4</f>
        <v>102</v>
      </c>
      <c r="J568">
        <v>23</v>
      </c>
      <c r="K568">
        <f>Foglio4[[#This Row],[Amido]]*4</f>
        <v>92</v>
      </c>
      <c r="L568">
        <v>0.17</v>
      </c>
      <c r="M568">
        <f>Foglio4[[#This Row],[Zuccheri]]*4</f>
        <v>0.68</v>
      </c>
      <c r="N568">
        <v>1.1000000000000001</v>
      </c>
      <c r="O568">
        <v>0.02</v>
      </c>
      <c r="P568">
        <v>0.01</v>
      </c>
      <c r="Q568">
        <f>Foglio4[[#This Row],[Kcal prote]]+Foglio4[[#This Row],[kcal Lipidi]]+Foglio4[[#This Row],[kcal Carbo]]+Foglio4[[#This Row],[Kcal amido]]+Foglio4[[#This Row],[kcal zuccheri]]</f>
        <v>267.98</v>
      </c>
    </row>
    <row r="569" spans="1:17" x14ac:dyDescent="0.25">
      <c r="A569" t="s">
        <v>591</v>
      </c>
      <c r="B569">
        <v>769</v>
      </c>
      <c r="C569">
        <v>6</v>
      </c>
      <c r="D569">
        <f>Foglio4[[#This Row],[Proteine]]*4</f>
        <v>24</v>
      </c>
      <c r="E569">
        <v>3.8</v>
      </c>
      <c r="F569">
        <f>Foglio4[[#This Row],[Lipidi]]*9</f>
        <v>34.199999999999996</v>
      </c>
      <c r="G569">
        <v>17</v>
      </c>
      <c r="H569">
        <v>27.3</v>
      </c>
      <c r="I569">
        <f>Foglio4[[#This Row],[Carbo]]*4</f>
        <v>109.2</v>
      </c>
      <c r="J569">
        <v>23.7</v>
      </c>
      <c r="K569">
        <f>Foglio4[[#This Row],[Amido]]*4</f>
        <v>94.8</v>
      </c>
      <c r="L569">
        <v>1.2</v>
      </c>
      <c r="M569">
        <f>Foglio4[[#This Row],[Zuccheri]]*4</f>
        <v>4.8</v>
      </c>
      <c r="N569">
        <v>1.3</v>
      </c>
      <c r="Q569">
        <f>Foglio4[[#This Row],[Kcal prote]]+Foglio4[[#This Row],[kcal Lipidi]]+Foglio4[[#This Row],[kcal Carbo]]+Foglio4[[#This Row],[Kcal amido]]+Foglio4[[#This Row],[kcal zuccheri]]</f>
        <v>267</v>
      </c>
    </row>
    <row r="570" spans="1:17" x14ac:dyDescent="0.25">
      <c r="A570" t="s">
        <v>592</v>
      </c>
      <c r="B570">
        <v>699</v>
      </c>
      <c r="C570">
        <v>6.9</v>
      </c>
      <c r="D570">
        <f>Foglio4[[#This Row],[Proteine]]*4</f>
        <v>27.6</v>
      </c>
      <c r="E570">
        <v>23.4</v>
      </c>
      <c r="F570">
        <f>Foglio4[[#This Row],[Lipidi]]*9</f>
        <v>210.6</v>
      </c>
      <c r="G570">
        <v>9</v>
      </c>
      <c r="H570">
        <v>27.4</v>
      </c>
      <c r="I570">
        <f>Foglio4[[#This Row],[Carbo]]*4</f>
        <v>109.6</v>
      </c>
      <c r="J570">
        <v>23.7</v>
      </c>
      <c r="K570">
        <f>Foglio4[[#This Row],[Amido]]*4</f>
        <v>94.8</v>
      </c>
      <c r="L570">
        <v>1.4</v>
      </c>
      <c r="M570">
        <f>Foglio4[[#This Row],[Zuccheri]]*4</f>
        <v>5.6</v>
      </c>
      <c r="N570">
        <v>1.3</v>
      </c>
      <c r="Q570">
        <f>Foglio4[[#This Row],[Kcal prote]]+Foglio4[[#This Row],[kcal Lipidi]]+Foglio4[[#This Row],[kcal Carbo]]+Foglio4[[#This Row],[Kcal amido]]+Foglio4[[#This Row],[kcal zuccheri]]</f>
        <v>448.2</v>
      </c>
    </row>
    <row r="571" spans="1:17" x14ac:dyDescent="0.25">
      <c r="A571" t="s">
        <v>593</v>
      </c>
      <c r="B571">
        <v>1904</v>
      </c>
      <c r="C571">
        <v>9.9</v>
      </c>
      <c r="D571">
        <f>Foglio4[[#This Row],[Proteine]]*4</f>
        <v>39.6</v>
      </c>
      <c r="E571">
        <v>1.2</v>
      </c>
      <c r="F571">
        <f>Foglio4[[#This Row],[Lipidi]]*9</f>
        <v>10.799999999999999</v>
      </c>
      <c r="H571">
        <v>54.6</v>
      </c>
      <c r="I571">
        <f>Foglio4[[#This Row],[Carbo]]*4</f>
        <v>218.4</v>
      </c>
      <c r="K571">
        <f>Foglio4[[#This Row],[Amido]]*4</f>
        <v>0</v>
      </c>
      <c r="L571">
        <v>54.6</v>
      </c>
      <c r="M571">
        <f>Foglio4[[#This Row],[Zuccheri]]*4</f>
        <v>218.4</v>
      </c>
      <c r="Q571">
        <f>Foglio4[[#This Row],[Kcal prote]]+Foglio4[[#This Row],[kcal Lipidi]]+Foglio4[[#This Row],[kcal Carbo]]+Foglio4[[#This Row],[Kcal amido]]+Foglio4[[#This Row],[kcal zuccheri]]</f>
        <v>487.20000000000005</v>
      </c>
    </row>
    <row r="572" spans="1:17" x14ac:dyDescent="0.25">
      <c r="A572" t="s">
        <v>594</v>
      </c>
      <c r="B572">
        <v>1426</v>
      </c>
      <c r="C572">
        <v>13.5</v>
      </c>
      <c r="D572">
        <f>Foglio4[[#This Row],[Proteine]]*4</f>
        <v>54</v>
      </c>
      <c r="E572">
        <v>0.6</v>
      </c>
      <c r="F572">
        <f>Foglio4[[#This Row],[Lipidi]]*9</f>
        <v>5.3999999999999995</v>
      </c>
      <c r="H572">
        <v>72.7</v>
      </c>
      <c r="I572">
        <f>Foglio4[[#This Row],[Carbo]]*4</f>
        <v>290.8</v>
      </c>
      <c r="J572">
        <v>64.099999999999994</v>
      </c>
      <c r="K572">
        <f>Foglio4[[#This Row],[Amido]]*4</f>
        <v>256.39999999999998</v>
      </c>
      <c r="L572">
        <v>2.2000000000000002</v>
      </c>
      <c r="M572">
        <f>Foglio4[[#This Row],[Zuccheri]]*4</f>
        <v>8.8000000000000007</v>
      </c>
      <c r="N572">
        <v>1.7</v>
      </c>
      <c r="Q572">
        <f>Foglio4[[#This Row],[Kcal prote]]+Foglio4[[#This Row],[kcal Lipidi]]+Foglio4[[#This Row],[kcal Carbo]]+Foglio4[[#This Row],[Kcal amido]]+Foglio4[[#This Row],[kcal zuccheri]]</f>
        <v>615.39999999999986</v>
      </c>
    </row>
    <row r="573" spans="1:17" x14ac:dyDescent="0.25">
      <c r="A573" t="s">
        <v>595</v>
      </c>
      <c r="B573">
        <v>731</v>
      </c>
      <c r="C573">
        <v>6.9</v>
      </c>
      <c r="D573">
        <f>Foglio4[[#This Row],[Proteine]]*4</f>
        <v>27.6</v>
      </c>
      <c r="E573">
        <v>2.2000000000000002</v>
      </c>
      <c r="F573">
        <f>Foglio4[[#This Row],[Lipidi]]*9</f>
        <v>19.8</v>
      </c>
      <c r="H573">
        <v>37.299999999999997</v>
      </c>
      <c r="I573">
        <f>Foglio4[[#This Row],[Carbo]]*4</f>
        <v>149.19999999999999</v>
      </c>
      <c r="J573">
        <v>32.9</v>
      </c>
      <c r="K573">
        <f>Foglio4[[#This Row],[Amido]]*4</f>
        <v>131.6</v>
      </c>
      <c r="L573">
        <v>1.1000000000000001</v>
      </c>
      <c r="M573">
        <f>Foglio4[[#This Row],[Zuccheri]]*4</f>
        <v>4.4000000000000004</v>
      </c>
      <c r="N573">
        <v>0.9</v>
      </c>
      <c r="Q573">
        <f>Foglio4[[#This Row],[Kcal prote]]+Foglio4[[#This Row],[kcal Lipidi]]+Foglio4[[#This Row],[kcal Carbo]]+Foglio4[[#This Row],[Kcal amido]]+Foglio4[[#This Row],[kcal zuccheri]]</f>
        <v>332.59999999999997</v>
      </c>
    </row>
    <row r="574" spans="1:17" x14ac:dyDescent="0.25">
      <c r="A574" t="s">
        <v>596</v>
      </c>
      <c r="B574">
        <v>1382</v>
      </c>
      <c r="C574">
        <v>13.3</v>
      </c>
      <c r="D574">
        <f>Foglio4[[#This Row],[Proteine]]*4</f>
        <v>53.2</v>
      </c>
      <c r="E574">
        <v>1.2</v>
      </c>
      <c r="F574">
        <f>Foglio4[[#This Row],[Lipidi]]*9</f>
        <v>10.799999999999999</v>
      </c>
      <c r="H574">
        <v>64.8</v>
      </c>
      <c r="I574">
        <f>Foglio4[[#This Row],[Carbo]]*4</f>
        <v>259.2</v>
      </c>
      <c r="J574">
        <v>56.2</v>
      </c>
      <c r="K574">
        <f>Foglio4[[#This Row],[Amido]]*4</f>
        <v>224.8</v>
      </c>
      <c r="L574">
        <v>3</v>
      </c>
      <c r="M574">
        <f>Foglio4[[#This Row],[Zuccheri]]*4</f>
        <v>12</v>
      </c>
      <c r="N574">
        <v>7.1</v>
      </c>
      <c r="Q574">
        <f>Foglio4[[#This Row],[Kcal prote]]+Foglio4[[#This Row],[kcal Lipidi]]+Foglio4[[#This Row],[kcal Carbo]]+Foglio4[[#This Row],[Kcal amido]]+Foglio4[[#This Row],[kcal zuccheri]]</f>
        <v>560</v>
      </c>
    </row>
    <row r="575" spans="1:17" x14ac:dyDescent="0.25">
      <c r="A575" t="s">
        <v>597</v>
      </c>
      <c r="B575">
        <v>763</v>
      </c>
      <c r="C575">
        <v>7.4</v>
      </c>
      <c r="D575">
        <f>Foglio4[[#This Row],[Proteine]]*4</f>
        <v>29.6</v>
      </c>
      <c r="E575">
        <v>5.0999999999999996</v>
      </c>
      <c r="F575">
        <f>Foglio4[[#This Row],[Lipidi]]*9</f>
        <v>45.9</v>
      </c>
      <c r="H575">
        <v>36</v>
      </c>
      <c r="I575">
        <f>Foglio4[[#This Row],[Carbo]]*4</f>
        <v>144</v>
      </c>
      <c r="J575">
        <v>31.2</v>
      </c>
      <c r="K575">
        <f>Foglio4[[#This Row],[Amido]]*4</f>
        <v>124.8</v>
      </c>
      <c r="L575">
        <v>1.7</v>
      </c>
      <c r="M575">
        <f>Foglio4[[#This Row],[Zuccheri]]*4</f>
        <v>6.8</v>
      </c>
      <c r="N575">
        <v>3.5</v>
      </c>
      <c r="Q575">
        <f>Foglio4[[#This Row],[Kcal prote]]+Foglio4[[#This Row],[kcal Lipidi]]+Foglio4[[#This Row],[kcal Carbo]]+Foglio4[[#This Row],[Kcal amido]]+Foglio4[[#This Row],[kcal zuccheri]]</f>
        <v>351.1</v>
      </c>
    </row>
    <row r="576" spans="1:17" x14ac:dyDescent="0.25">
      <c r="A576" t="s">
        <v>598</v>
      </c>
      <c r="B576">
        <v>485</v>
      </c>
      <c r="C576">
        <v>4.9000000000000004</v>
      </c>
      <c r="D576">
        <f>Foglio4[[#This Row],[Proteine]]*4</f>
        <v>19.600000000000001</v>
      </c>
      <c r="E576">
        <v>3.2</v>
      </c>
      <c r="F576">
        <f>Foglio4[[#This Row],[Lipidi]]*9</f>
        <v>28.8</v>
      </c>
      <c r="G576">
        <v>34</v>
      </c>
      <c r="H576">
        <v>12.2</v>
      </c>
      <c r="I576">
        <f>Foglio4[[#This Row],[Carbo]]*4</f>
        <v>48.8</v>
      </c>
      <c r="J576">
        <v>9.5</v>
      </c>
      <c r="K576">
        <f>Foglio4[[#This Row],[Amido]]*4</f>
        <v>38</v>
      </c>
      <c r="L576">
        <v>1.8</v>
      </c>
      <c r="M576">
        <f>Foglio4[[#This Row],[Zuccheri]]*4</f>
        <v>7.2</v>
      </c>
      <c r="N576">
        <v>2.2999999999999998</v>
      </c>
      <c r="Q576">
        <f>Foglio4[[#This Row],[Kcal prote]]+Foglio4[[#This Row],[kcal Lipidi]]+Foglio4[[#This Row],[kcal Carbo]]+Foglio4[[#This Row],[Kcal amido]]+Foglio4[[#This Row],[kcal zuccheri]]</f>
        <v>142.39999999999998</v>
      </c>
    </row>
    <row r="577" spans="1:17" x14ac:dyDescent="0.25">
      <c r="A577" t="s">
        <v>599</v>
      </c>
      <c r="B577">
        <v>554</v>
      </c>
      <c r="C577">
        <v>4.5999999999999996</v>
      </c>
      <c r="D577">
        <f>Foglio4[[#This Row],[Proteine]]*4</f>
        <v>18.399999999999999</v>
      </c>
      <c r="E577">
        <v>11</v>
      </c>
      <c r="F577">
        <f>Foglio4[[#This Row],[Lipidi]]*9</f>
        <v>99</v>
      </c>
      <c r="H577">
        <v>21.3</v>
      </c>
      <c r="I577">
        <f>Foglio4[[#This Row],[Carbo]]*4</f>
        <v>85.2</v>
      </c>
      <c r="J577">
        <v>18.7</v>
      </c>
      <c r="K577">
        <f>Foglio4[[#This Row],[Amido]]*4</f>
        <v>74.8</v>
      </c>
      <c r="L577">
        <v>0.9</v>
      </c>
      <c r="M577">
        <f>Foglio4[[#This Row],[Zuccheri]]*4</f>
        <v>3.6</v>
      </c>
      <c r="N577">
        <v>2.7</v>
      </c>
      <c r="Q577">
        <f>Foglio4[[#This Row],[Kcal prote]]+Foglio4[[#This Row],[kcal Lipidi]]+Foglio4[[#This Row],[kcal Carbo]]+Foglio4[[#This Row],[Kcal amido]]+Foglio4[[#This Row],[kcal zuccheri]]</f>
        <v>281.00000000000006</v>
      </c>
    </row>
    <row r="578" spans="1:17" x14ac:dyDescent="0.25">
      <c r="A578" t="s">
        <v>600</v>
      </c>
      <c r="B578">
        <v>1235</v>
      </c>
      <c r="C578">
        <v>7.2</v>
      </c>
      <c r="D578">
        <f>Foglio4[[#This Row],[Proteine]]*4</f>
        <v>28.8</v>
      </c>
      <c r="E578">
        <v>0.3</v>
      </c>
      <c r="F578">
        <f>Foglio4[[#This Row],[Lipidi]]*9</f>
        <v>2.6999999999999997</v>
      </c>
      <c r="G578">
        <v>88</v>
      </c>
      <c r="H578">
        <v>43.6</v>
      </c>
      <c r="I578">
        <f>Foglio4[[#This Row],[Carbo]]*4</f>
        <v>174.4</v>
      </c>
      <c r="J578">
        <v>15.3</v>
      </c>
      <c r="K578">
        <f>Foglio4[[#This Row],[Amido]]*4</f>
        <v>61.2</v>
      </c>
      <c r="L578">
        <v>26.7</v>
      </c>
      <c r="M578">
        <f>Foglio4[[#This Row],[Zuccheri]]*4</f>
        <v>106.8</v>
      </c>
      <c r="N578">
        <v>1.9</v>
      </c>
      <c r="O578">
        <v>23.8</v>
      </c>
      <c r="P578">
        <v>0.64</v>
      </c>
      <c r="Q578">
        <f>Foglio4[[#This Row],[Kcal prote]]+Foglio4[[#This Row],[kcal Lipidi]]+Foglio4[[#This Row],[kcal Carbo]]+Foglio4[[#This Row],[Kcal amido]]+Foglio4[[#This Row],[kcal zuccheri]]</f>
        <v>373.90000000000003</v>
      </c>
    </row>
    <row r="579" spans="1:17" x14ac:dyDescent="0.25">
      <c r="A579" t="s">
        <v>601</v>
      </c>
      <c r="B579">
        <v>303</v>
      </c>
      <c r="C579">
        <v>2</v>
      </c>
      <c r="D579">
        <f>Foglio4[[#This Row],[Proteine]]*4</f>
        <v>8</v>
      </c>
      <c r="E579">
        <v>0.2</v>
      </c>
      <c r="F579">
        <f>Foglio4[[#This Row],[Lipidi]]*9</f>
        <v>1.8</v>
      </c>
      <c r="H579">
        <v>15.7</v>
      </c>
      <c r="I579">
        <f>Foglio4[[#This Row],[Carbo]]*4</f>
        <v>62.8</v>
      </c>
      <c r="J579">
        <v>14.1</v>
      </c>
      <c r="K579">
        <f>Foglio4[[#This Row],[Amido]]*4</f>
        <v>56.4</v>
      </c>
      <c r="L579">
        <v>0.2</v>
      </c>
      <c r="M579">
        <f>Foglio4[[#This Row],[Zuccheri]]*4</f>
        <v>0.8</v>
      </c>
      <c r="N579">
        <v>1.4</v>
      </c>
      <c r="Q579">
        <f>Foglio4[[#This Row],[Kcal prote]]+Foglio4[[#This Row],[kcal Lipidi]]+Foglio4[[#This Row],[kcal Carbo]]+Foglio4[[#This Row],[Kcal amido]]+Foglio4[[#This Row],[kcal zuccheri]]</f>
        <v>129.80000000000001</v>
      </c>
    </row>
    <row r="580" spans="1:17" x14ac:dyDescent="0.25">
      <c r="A580" t="s">
        <v>602</v>
      </c>
      <c r="B580">
        <v>285</v>
      </c>
      <c r="C580">
        <v>1.9</v>
      </c>
      <c r="D580">
        <f>Foglio4[[#This Row],[Proteine]]*4</f>
        <v>7.6</v>
      </c>
      <c r="E580">
        <v>0.3</v>
      </c>
      <c r="F580">
        <f>Foglio4[[#This Row],[Lipidi]]*9</f>
        <v>2.6999999999999997</v>
      </c>
      <c r="H580">
        <v>14.9</v>
      </c>
      <c r="I580">
        <f>Foglio4[[#This Row],[Carbo]]*4</f>
        <v>59.6</v>
      </c>
      <c r="J580">
        <v>13.4</v>
      </c>
      <c r="K580">
        <f>Foglio4[[#This Row],[Amido]]*4</f>
        <v>53.6</v>
      </c>
      <c r="L580">
        <v>0.2</v>
      </c>
      <c r="M580">
        <f>Foglio4[[#This Row],[Zuccheri]]*4</f>
        <v>0.8</v>
      </c>
      <c r="N580">
        <v>1.4</v>
      </c>
      <c r="Q580">
        <f>Foglio4[[#This Row],[Kcal prote]]+Foglio4[[#This Row],[kcal Lipidi]]+Foglio4[[#This Row],[kcal Carbo]]+Foglio4[[#This Row],[Kcal amido]]+Foglio4[[#This Row],[kcal zuccheri]]</f>
        <v>124.3</v>
      </c>
    </row>
    <row r="581" spans="1:17" x14ac:dyDescent="0.25">
      <c r="A581" t="s">
        <v>603</v>
      </c>
      <c r="B581">
        <v>303</v>
      </c>
      <c r="C581">
        <v>2</v>
      </c>
      <c r="D581">
        <f>Foglio4[[#This Row],[Proteine]]*4</f>
        <v>8</v>
      </c>
      <c r="E581">
        <v>1</v>
      </c>
      <c r="F581">
        <f>Foglio4[[#This Row],[Lipidi]]*9</f>
        <v>9</v>
      </c>
      <c r="H581">
        <v>15.7</v>
      </c>
      <c r="I581">
        <f>Foglio4[[#This Row],[Carbo]]*4</f>
        <v>62.8</v>
      </c>
      <c r="J581">
        <v>14.1</v>
      </c>
      <c r="K581">
        <f>Foglio4[[#This Row],[Amido]]*4</f>
        <v>56.4</v>
      </c>
      <c r="L581">
        <v>0.2</v>
      </c>
      <c r="M581">
        <f>Foglio4[[#This Row],[Zuccheri]]*4</f>
        <v>0.8</v>
      </c>
      <c r="N581">
        <v>1.4</v>
      </c>
      <c r="Q581">
        <f>Foglio4[[#This Row],[Kcal prote]]+Foglio4[[#This Row],[kcal Lipidi]]+Foglio4[[#This Row],[kcal Carbo]]+Foglio4[[#This Row],[Kcal amido]]+Foglio4[[#This Row],[kcal zuccheri]]</f>
        <v>137</v>
      </c>
    </row>
    <row r="582" spans="1:17" x14ac:dyDescent="0.25">
      <c r="A582" t="s">
        <v>604</v>
      </c>
      <c r="B582">
        <v>367</v>
      </c>
      <c r="C582">
        <v>2.1</v>
      </c>
      <c r="D582">
        <f>Foglio4[[#This Row],[Proteine]]*4</f>
        <v>8.4</v>
      </c>
      <c r="E582">
        <v>1</v>
      </c>
      <c r="F582">
        <f>Foglio4[[#This Row],[Lipidi]]*9</f>
        <v>9</v>
      </c>
      <c r="H582">
        <v>17.899999999999999</v>
      </c>
      <c r="I582">
        <f>Foglio4[[#This Row],[Carbo]]*4</f>
        <v>71.599999999999994</v>
      </c>
      <c r="J582">
        <v>15.9</v>
      </c>
      <c r="K582">
        <f>Foglio4[[#This Row],[Amido]]*4</f>
        <v>63.6</v>
      </c>
      <c r="L582">
        <v>0.4</v>
      </c>
      <c r="M582">
        <f>Foglio4[[#This Row],[Zuccheri]]*4</f>
        <v>1.6</v>
      </c>
      <c r="N582">
        <v>1.6</v>
      </c>
      <c r="Q582">
        <f>Foglio4[[#This Row],[Kcal prote]]+Foglio4[[#This Row],[kcal Lipidi]]+Foglio4[[#This Row],[kcal Carbo]]+Foglio4[[#This Row],[Kcal amido]]+Foglio4[[#This Row],[kcal zuccheri]]</f>
        <v>154.19999999999999</v>
      </c>
    </row>
    <row r="583" spans="1:17" x14ac:dyDescent="0.25">
      <c r="A583" t="s">
        <v>605</v>
      </c>
      <c r="B583">
        <v>367</v>
      </c>
      <c r="C583">
        <v>2.1</v>
      </c>
      <c r="D583">
        <f>Foglio4[[#This Row],[Proteine]]*4</f>
        <v>8.4</v>
      </c>
      <c r="E583">
        <v>4.5</v>
      </c>
      <c r="F583">
        <f>Foglio4[[#This Row],[Lipidi]]*9</f>
        <v>40.5</v>
      </c>
      <c r="H583">
        <v>17.899999999999999</v>
      </c>
      <c r="I583">
        <f>Foglio4[[#This Row],[Carbo]]*4</f>
        <v>71.599999999999994</v>
      </c>
      <c r="J583">
        <v>15.9</v>
      </c>
      <c r="K583">
        <f>Foglio4[[#This Row],[Amido]]*4</f>
        <v>63.6</v>
      </c>
      <c r="L583">
        <v>0.4</v>
      </c>
      <c r="M583">
        <f>Foglio4[[#This Row],[Zuccheri]]*4</f>
        <v>1.6</v>
      </c>
      <c r="N583">
        <v>1.6</v>
      </c>
      <c r="Q583">
        <f>Foglio4[[#This Row],[Kcal prote]]+Foglio4[[#This Row],[kcal Lipidi]]+Foglio4[[#This Row],[kcal Carbo]]+Foglio4[[#This Row],[Kcal amido]]+Foglio4[[#This Row],[kcal zuccheri]]</f>
        <v>185.7</v>
      </c>
    </row>
    <row r="584" spans="1:17" x14ac:dyDescent="0.25">
      <c r="A584" t="s">
        <v>606</v>
      </c>
      <c r="B584">
        <v>636</v>
      </c>
      <c r="C584">
        <v>2.9</v>
      </c>
      <c r="D584">
        <f>Foglio4[[#This Row],[Proteine]]*4</f>
        <v>11.6</v>
      </c>
      <c r="E584">
        <v>0.1</v>
      </c>
      <c r="F584">
        <f>Foglio4[[#This Row],[Lipidi]]*9</f>
        <v>0.9</v>
      </c>
      <c r="H584">
        <v>25.7</v>
      </c>
      <c r="I584">
        <f>Foglio4[[#This Row],[Carbo]]*4</f>
        <v>102.8</v>
      </c>
      <c r="J584">
        <v>22.8</v>
      </c>
      <c r="K584">
        <f>Foglio4[[#This Row],[Amido]]*4</f>
        <v>91.2</v>
      </c>
      <c r="L584">
        <v>0.6</v>
      </c>
      <c r="M584">
        <f>Foglio4[[#This Row],[Zuccheri]]*4</f>
        <v>2.4</v>
      </c>
      <c r="N584">
        <v>1.8</v>
      </c>
      <c r="Q584">
        <f>Foglio4[[#This Row],[Kcal prote]]+Foglio4[[#This Row],[kcal Lipidi]]+Foglio4[[#This Row],[kcal Carbo]]+Foglio4[[#This Row],[Kcal amido]]+Foglio4[[#This Row],[kcal zuccheri]]</f>
        <v>208.9</v>
      </c>
    </row>
    <row r="585" spans="1:17" x14ac:dyDescent="0.25">
      <c r="A585" t="s">
        <v>607</v>
      </c>
      <c r="B585">
        <v>303</v>
      </c>
      <c r="C585">
        <v>2</v>
      </c>
      <c r="D585">
        <f>Foglio4[[#This Row],[Proteine]]*4</f>
        <v>8</v>
      </c>
      <c r="E585">
        <v>6.7</v>
      </c>
      <c r="F585">
        <f>Foglio4[[#This Row],[Lipidi]]*9</f>
        <v>60.300000000000004</v>
      </c>
      <c r="H585">
        <v>16</v>
      </c>
      <c r="I585">
        <f>Foglio4[[#This Row],[Carbo]]*4</f>
        <v>64</v>
      </c>
      <c r="J585">
        <v>13.5</v>
      </c>
      <c r="K585">
        <f>Foglio4[[#This Row],[Amido]]*4</f>
        <v>54</v>
      </c>
      <c r="L585">
        <v>1</v>
      </c>
      <c r="M585">
        <f>Foglio4[[#This Row],[Zuccheri]]*4</f>
        <v>4</v>
      </c>
      <c r="N585">
        <v>1.8</v>
      </c>
      <c r="O585">
        <v>0.76</v>
      </c>
      <c r="P585">
        <v>0.19</v>
      </c>
      <c r="Q585">
        <f>Foglio4[[#This Row],[Kcal prote]]+Foglio4[[#This Row],[kcal Lipidi]]+Foglio4[[#This Row],[kcal Carbo]]+Foglio4[[#This Row],[Kcal amido]]+Foglio4[[#This Row],[kcal zuccheri]]</f>
        <v>190.3</v>
      </c>
    </row>
    <row r="586" spans="1:17" x14ac:dyDescent="0.25">
      <c r="A586" t="s">
        <v>608</v>
      </c>
      <c r="B586">
        <v>805</v>
      </c>
      <c r="C586">
        <v>3.9</v>
      </c>
      <c r="D586">
        <f>Foglio4[[#This Row],[Proteine]]*4</f>
        <v>15.6</v>
      </c>
      <c r="E586">
        <v>0.1</v>
      </c>
      <c r="F586">
        <f>Foglio4[[#This Row],[Lipidi]]*9</f>
        <v>0.9</v>
      </c>
      <c r="H586">
        <v>29.9</v>
      </c>
      <c r="I586">
        <f>Foglio4[[#This Row],[Carbo]]*4</f>
        <v>119.6</v>
      </c>
      <c r="J586">
        <v>26.6</v>
      </c>
      <c r="K586">
        <f>Foglio4[[#This Row],[Amido]]*4</f>
        <v>106.4</v>
      </c>
      <c r="L586">
        <v>0.6</v>
      </c>
      <c r="M586">
        <f>Foglio4[[#This Row],[Zuccheri]]*4</f>
        <v>2.4</v>
      </c>
      <c r="N586">
        <v>2.2000000000000002</v>
      </c>
      <c r="Q586">
        <f>Foglio4[[#This Row],[Kcal prote]]+Foglio4[[#This Row],[kcal Lipidi]]+Foglio4[[#This Row],[kcal Carbo]]+Foglio4[[#This Row],[Kcal amido]]+Foglio4[[#This Row],[kcal zuccheri]]</f>
        <v>244.9</v>
      </c>
    </row>
    <row r="587" spans="1:17" x14ac:dyDescent="0.25">
      <c r="A587" t="s">
        <v>609</v>
      </c>
      <c r="B587">
        <v>310</v>
      </c>
      <c r="C587">
        <v>1.8</v>
      </c>
      <c r="D587">
        <f>Foglio4[[#This Row],[Proteine]]*4</f>
        <v>7.2</v>
      </c>
      <c r="E587">
        <v>29.6</v>
      </c>
      <c r="F587">
        <f>Foglio4[[#This Row],[Lipidi]]*9</f>
        <v>266.40000000000003</v>
      </c>
      <c r="H587">
        <v>16.899999999999999</v>
      </c>
      <c r="I587">
        <f>Foglio4[[#This Row],[Carbo]]*4</f>
        <v>67.599999999999994</v>
      </c>
      <c r="J587">
        <v>15</v>
      </c>
      <c r="K587">
        <f>Foglio4[[#This Row],[Amido]]*4</f>
        <v>60</v>
      </c>
      <c r="L587">
        <v>0.4</v>
      </c>
      <c r="M587">
        <f>Foglio4[[#This Row],[Zuccheri]]*4</f>
        <v>1.6</v>
      </c>
      <c r="N587">
        <v>1.3</v>
      </c>
      <c r="Q587">
        <f>Foglio4[[#This Row],[Kcal prote]]+Foglio4[[#This Row],[kcal Lipidi]]+Foglio4[[#This Row],[kcal Carbo]]+Foglio4[[#This Row],[Kcal amido]]+Foglio4[[#This Row],[kcal zuccheri]]</f>
        <v>402.80000000000007</v>
      </c>
    </row>
    <row r="588" spans="1:17" x14ac:dyDescent="0.25">
      <c r="A588" t="s">
        <v>610</v>
      </c>
      <c r="B588">
        <v>2142</v>
      </c>
      <c r="C588">
        <v>5.4</v>
      </c>
      <c r="D588">
        <f>Foglio4[[#This Row],[Proteine]]*4</f>
        <v>21.6</v>
      </c>
      <c r="E588">
        <v>13.7</v>
      </c>
      <c r="F588">
        <f>Foglio4[[#This Row],[Lipidi]]*9</f>
        <v>123.3</v>
      </c>
      <c r="H588">
        <v>58</v>
      </c>
      <c r="I588">
        <f>Foglio4[[#This Row],[Carbo]]*4</f>
        <v>232</v>
      </c>
      <c r="J588">
        <v>51.8</v>
      </c>
      <c r="K588">
        <f>Foglio4[[#This Row],[Amido]]*4</f>
        <v>207.2</v>
      </c>
      <c r="L588">
        <v>1</v>
      </c>
      <c r="M588">
        <f>Foglio4[[#This Row],[Zuccheri]]*4</f>
        <v>4</v>
      </c>
      <c r="N588">
        <v>3.2</v>
      </c>
      <c r="Q588">
        <f>Foglio4[[#This Row],[Kcal prote]]+Foglio4[[#This Row],[kcal Lipidi]]+Foglio4[[#This Row],[kcal Carbo]]+Foglio4[[#This Row],[Kcal amido]]+Foglio4[[#This Row],[kcal zuccheri]]</f>
        <v>588.09999999999991</v>
      </c>
    </row>
    <row r="589" spans="1:17" x14ac:dyDescent="0.25">
      <c r="A589" t="s">
        <v>611</v>
      </c>
      <c r="B589">
        <v>1184</v>
      </c>
      <c r="C589">
        <v>3.3</v>
      </c>
      <c r="D589">
        <f>Foglio4[[#This Row],[Proteine]]*4</f>
        <v>13.2</v>
      </c>
      <c r="E589">
        <v>32.200000000000003</v>
      </c>
      <c r="F589">
        <f>Foglio4[[#This Row],[Lipidi]]*9</f>
        <v>289.8</v>
      </c>
      <c r="H589">
        <v>37.6</v>
      </c>
      <c r="I589">
        <f>Foglio4[[#This Row],[Carbo]]*4</f>
        <v>150.4</v>
      </c>
      <c r="J589">
        <v>36.299999999999997</v>
      </c>
      <c r="K589">
        <f>Foglio4[[#This Row],[Amido]]*4</f>
        <v>145.19999999999999</v>
      </c>
      <c r="L589">
        <v>1.3</v>
      </c>
      <c r="M589">
        <f>Foglio4[[#This Row],[Zuccheri]]*4</f>
        <v>5.2</v>
      </c>
      <c r="N589">
        <v>2.7</v>
      </c>
      <c r="O589">
        <v>0.2</v>
      </c>
      <c r="P589">
        <v>0.7</v>
      </c>
      <c r="Q589">
        <f>Foglio4[[#This Row],[Kcal prote]]+Foglio4[[#This Row],[kcal Lipidi]]+Foglio4[[#This Row],[kcal Carbo]]+Foglio4[[#This Row],[Kcal amido]]+Foglio4[[#This Row],[kcal zuccheri]]</f>
        <v>603.79999999999995</v>
      </c>
    </row>
    <row r="590" spans="1:17" x14ac:dyDescent="0.25">
      <c r="A590" t="s">
        <v>612</v>
      </c>
      <c r="B590">
        <v>1447</v>
      </c>
      <c r="C590">
        <v>13</v>
      </c>
      <c r="D590">
        <f>Foglio4[[#This Row],[Proteine]]*4</f>
        <v>52</v>
      </c>
      <c r="E590">
        <v>31.7</v>
      </c>
      <c r="F590">
        <f>Foglio4[[#This Row],[Lipidi]]*9</f>
        <v>285.3</v>
      </c>
      <c r="H590">
        <v>1.1000000000000001</v>
      </c>
      <c r="I590">
        <f>Foglio4[[#This Row],[Carbo]]*4</f>
        <v>4.4000000000000004</v>
      </c>
      <c r="K590">
        <f>Foglio4[[#This Row],[Amido]]*4</f>
        <v>0</v>
      </c>
      <c r="M590">
        <f>Foglio4[[#This Row],[Zuccheri]]*4</f>
        <v>0</v>
      </c>
      <c r="Q590">
        <f>Foglio4[[#This Row],[Kcal prote]]+Foglio4[[#This Row],[kcal Lipidi]]+Foglio4[[#This Row],[kcal Carbo]]+Foglio4[[#This Row],[Kcal amido]]+Foglio4[[#This Row],[kcal zuccheri]]</f>
        <v>341.7</v>
      </c>
    </row>
    <row r="591" spans="1:17" x14ac:dyDescent="0.25">
      <c r="A591" t="s">
        <v>613</v>
      </c>
      <c r="B591">
        <v>1427</v>
      </c>
      <c r="C591">
        <v>12.7</v>
      </c>
      <c r="D591">
        <f>Foglio4[[#This Row],[Proteine]]*4</f>
        <v>50.8</v>
      </c>
      <c r="E591">
        <v>26.2</v>
      </c>
      <c r="F591">
        <f>Foglio4[[#This Row],[Lipidi]]*9</f>
        <v>235.79999999999998</v>
      </c>
      <c r="G591">
        <v>169</v>
      </c>
      <c r="H591">
        <v>1.3</v>
      </c>
      <c r="I591">
        <f>Foglio4[[#This Row],[Carbo]]*4</f>
        <v>5.2</v>
      </c>
      <c r="K591">
        <f>Foglio4[[#This Row],[Amido]]*4</f>
        <v>0</v>
      </c>
      <c r="M591">
        <f>Foglio4[[#This Row],[Zuccheri]]*4</f>
        <v>0</v>
      </c>
      <c r="Q591">
        <f>Foglio4[[#This Row],[Kcal prote]]+Foglio4[[#This Row],[kcal Lipidi]]+Foglio4[[#This Row],[kcal Carbo]]+Foglio4[[#This Row],[Kcal amido]]+Foglio4[[#This Row],[kcal zuccheri]]</f>
        <v>291.79999999999995</v>
      </c>
    </row>
    <row r="592" spans="1:17" x14ac:dyDescent="0.25">
      <c r="A592" t="s">
        <v>614</v>
      </c>
      <c r="B592">
        <v>1208</v>
      </c>
      <c r="C592">
        <v>11.1</v>
      </c>
      <c r="D592">
        <f>Foglio4[[#This Row],[Proteine]]*4</f>
        <v>44.4</v>
      </c>
      <c r="E592">
        <v>34.299999999999997</v>
      </c>
      <c r="F592">
        <f>Foglio4[[#This Row],[Lipidi]]*9</f>
        <v>308.7</v>
      </c>
      <c r="H592">
        <v>2.2999999999999998</v>
      </c>
      <c r="I592">
        <f>Foglio4[[#This Row],[Carbo]]*4</f>
        <v>9.1999999999999993</v>
      </c>
      <c r="K592">
        <f>Foglio4[[#This Row],[Amido]]*4</f>
        <v>0</v>
      </c>
      <c r="M592">
        <f>Foglio4[[#This Row],[Zuccheri]]*4</f>
        <v>0</v>
      </c>
      <c r="Q592">
        <f>Foglio4[[#This Row],[Kcal prote]]+Foglio4[[#This Row],[kcal Lipidi]]+Foglio4[[#This Row],[kcal Carbo]]+Foglio4[[#This Row],[Kcal amido]]+Foglio4[[#This Row],[kcal zuccheri]]</f>
        <v>362.29999999999995</v>
      </c>
    </row>
    <row r="593" spans="1:17" x14ac:dyDescent="0.25">
      <c r="A593" t="s">
        <v>615</v>
      </c>
      <c r="B593">
        <v>1498</v>
      </c>
      <c r="C593">
        <v>11.3</v>
      </c>
      <c r="D593">
        <f>Foglio4[[#This Row],[Proteine]]*4</f>
        <v>45.2</v>
      </c>
      <c r="E593">
        <v>4.0999999999999996</v>
      </c>
      <c r="F593">
        <f>Foglio4[[#This Row],[Lipidi]]*9</f>
        <v>36.9</v>
      </c>
      <c r="H593">
        <v>1.1000000000000001</v>
      </c>
      <c r="I593">
        <f>Foglio4[[#This Row],[Carbo]]*4</f>
        <v>4.4000000000000004</v>
      </c>
      <c r="K593">
        <f>Foglio4[[#This Row],[Amido]]*4</f>
        <v>0</v>
      </c>
      <c r="M593">
        <f>Foglio4[[#This Row],[Zuccheri]]*4</f>
        <v>0</v>
      </c>
      <c r="Q593">
        <f>Foglio4[[#This Row],[Kcal prote]]+Foglio4[[#This Row],[kcal Lipidi]]+Foglio4[[#This Row],[kcal Carbo]]+Foglio4[[#This Row],[Kcal amido]]+Foglio4[[#This Row],[kcal zuccheri]]</f>
        <v>86.5</v>
      </c>
    </row>
    <row r="594" spans="1:17" x14ac:dyDescent="0.25">
      <c r="A594" t="s">
        <v>616</v>
      </c>
      <c r="B594">
        <v>506</v>
      </c>
      <c r="C594">
        <v>21</v>
      </c>
      <c r="D594">
        <f>Foglio4[[#This Row],[Proteine]]*4</f>
        <v>84</v>
      </c>
      <c r="E594">
        <v>32</v>
      </c>
      <c r="F594">
        <f>Foglio4[[#This Row],[Lipidi]]*9</f>
        <v>288</v>
      </c>
      <c r="G594">
        <v>67</v>
      </c>
      <c r="I594">
        <f>Foglio4[[#This Row],[Carbo]]*4</f>
        <v>0</v>
      </c>
      <c r="K594">
        <f>Foglio4[[#This Row],[Amido]]*4</f>
        <v>0</v>
      </c>
      <c r="M594">
        <f>Foglio4[[#This Row],[Zuccheri]]*4</f>
        <v>0</v>
      </c>
      <c r="Q594">
        <f>Foglio4[[#This Row],[Kcal prote]]+Foglio4[[#This Row],[kcal Lipidi]]+Foglio4[[#This Row],[kcal Carbo]]+Foglio4[[#This Row],[Kcal amido]]+Foglio4[[#This Row],[kcal zuccheri]]</f>
        <v>372</v>
      </c>
    </row>
    <row r="595" spans="1:17" x14ac:dyDescent="0.25">
      <c r="A595" t="s">
        <v>617</v>
      </c>
      <c r="B595">
        <v>1690</v>
      </c>
      <c r="C595">
        <v>28.8</v>
      </c>
      <c r="D595">
        <f>Foglio4[[#This Row],[Proteine]]*4</f>
        <v>115.2</v>
      </c>
      <c r="E595">
        <v>33.1</v>
      </c>
      <c r="F595">
        <f>Foglio4[[#This Row],[Lipidi]]*9</f>
        <v>297.90000000000003</v>
      </c>
      <c r="G595">
        <v>88</v>
      </c>
      <c r="H595">
        <v>0.2</v>
      </c>
      <c r="I595">
        <f>Foglio4[[#This Row],[Carbo]]*4</f>
        <v>0.8</v>
      </c>
      <c r="K595">
        <f>Foglio4[[#This Row],[Amido]]*4</f>
        <v>0</v>
      </c>
      <c r="L595">
        <v>0.2</v>
      </c>
      <c r="M595">
        <f>Foglio4[[#This Row],[Zuccheri]]*4</f>
        <v>0.8</v>
      </c>
      <c r="Q595">
        <f>Foglio4[[#This Row],[Kcal prote]]+Foglio4[[#This Row],[kcal Lipidi]]+Foglio4[[#This Row],[kcal Carbo]]+Foglio4[[#This Row],[Kcal amido]]+Foglio4[[#This Row],[kcal zuccheri]]</f>
        <v>414.70000000000005</v>
      </c>
    </row>
    <row r="596" spans="1:17" x14ac:dyDescent="0.25">
      <c r="A596" t="s">
        <v>618</v>
      </c>
      <c r="B596">
        <v>1710</v>
      </c>
      <c r="C596">
        <v>26</v>
      </c>
      <c r="D596">
        <f>Foglio4[[#This Row],[Proteine]]*4</f>
        <v>104</v>
      </c>
      <c r="E596">
        <v>33.6</v>
      </c>
      <c r="F596">
        <f>Foglio4[[#This Row],[Lipidi]]*9</f>
        <v>302.40000000000003</v>
      </c>
      <c r="G596">
        <v>90</v>
      </c>
      <c r="H596">
        <v>1.8</v>
      </c>
      <c r="I596">
        <f>Foglio4[[#This Row],[Carbo]]*4</f>
        <v>7.2</v>
      </c>
      <c r="K596">
        <f>Foglio4[[#This Row],[Amido]]*4</f>
        <v>0</v>
      </c>
      <c r="L596">
        <v>1.8</v>
      </c>
      <c r="M596">
        <f>Foglio4[[#This Row],[Zuccheri]]*4</f>
        <v>7.2</v>
      </c>
      <c r="Q596">
        <f>Foglio4[[#This Row],[Kcal prote]]+Foglio4[[#This Row],[kcal Lipidi]]+Foglio4[[#This Row],[kcal Carbo]]+Foglio4[[#This Row],[Kcal amido]]+Foglio4[[#This Row],[kcal zuccheri]]</f>
        <v>420.8</v>
      </c>
    </row>
    <row r="597" spans="1:17" x14ac:dyDescent="0.25">
      <c r="A597" t="s">
        <v>619</v>
      </c>
      <c r="B597">
        <v>1787</v>
      </c>
      <c r="C597">
        <v>28.9</v>
      </c>
      <c r="D597">
        <f>Foglio4[[#This Row],[Proteine]]*4</f>
        <v>115.6</v>
      </c>
      <c r="E597">
        <v>3.3</v>
      </c>
      <c r="F597">
        <f>Foglio4[[#This Row],[Lipidi]]*9</f>
        <v>29.7</v>
      </c>
      <c r="G597">
        <v>90</v>
      </c>
      <c r="H597">
        <v>2.4</v>
      </c>
      <c r="I597">
        <f>Foglio4[[#This Row],[Carbo]]*4</f>
        <v>9.6</v>
      </c>
      <c r="K597">
        <f>Foglio4[[#This Row],[Amido]]*4</f>
        <v>0</v>
      </c>
      <c r="L597">
        <v>2.4</v>
      </c>
      <c r="M597">
        <f>Foglio4[[#This Row],[Zuccheri]]*4</f>
        <v>9.6</v>
      </c>
      <c r="Q597">
        <f>Foglio4[[#This Row],[Kcal prote]]+Foglio4[[#This Row],[kcal Lipidi]]+Foglio4[[#This Row],[kcal Carbo]]+Foglio4[[#This Row],[Kcal amido]]+Foglio4[[#This Row],[kcal zuccheri]]</f>
        <v>164.49999999999997</v>
      </c>
    </row>
    <row r="598" spans="1:17" x14ac:dyDescent="0.25">
      <c r="A598" t="s">
        <v>620</v>
      </c>
      <c r="B598">
        <v>1301</v>
      </c>
      <c r="C598">
        <v>11.4</v>
      </c>
      <c r="D598">
        <f>Foglio4[[#This Row],[Proteine]]*4</f>
        <v>45.6</v>
      </c>
      <c r="E598">
        <v>0.5</v>
      </c>
      <c r="F598">
        <f>Foglio4[[#This Row],[Lipidi]]*9</f>
        <v>4.5</v>
      </c>
      <c r="H598">
        <v>49</v>
      </c>
      <c r="I598">
        <f>Foglio4[[#This Row],[Carbo]]*4</f>
        <v>196</v>
      </c>
      <c r="J598">
        <v>44.5</v>
      </c>
      <c r="K598">
        <f>Foglio4[[#This Row],[Amido]]*4</f>
        <v>178</v>
      </c>
      <c r="M598">
        <f>Foglio4[[#This Row],[Zuccheri]]*4</f>
        <v>0</v>
      </c>
      <c r="N598">
        <v>25.9</v>
      </c>
      <c r="Q598">
        <f>Foglio4[[#This Row],[Kcal prote]]+Foglio4[[#This Row],[kcal Lipidi]]+Foglio4[[#This Row],[kcal Carbo]]+Foglio4[[#This Row],[Kcal amido]]+Foglio4[[#This Row],[kcal zuccheri]]</f>
        <v>424.1</v>
      </c>
    </row>
    <row r="599" spans="1:17" x14ac:dyDescent="0.25">
      <c r="A599" t="s">
        <v>621</v>
      </c>
      <c r="B599">
        <v>125</v>
      </c>
      <c r="C599">
        <v>1.8</v>
      </c>
      <c r="D599">
        <f>Foglio4[[#This Row],[Proteine]]*4</f>
        <v>7.2</v>
      </c>
      <c r="E599">
        <v>1.5</v>
      </c>
      <c r="F599">
        <f>Foglio4[[#This Row],[Lipidi]]*9</f>
        <v>13.5</v>
      </c>
      <c r="H599">
        <v>3.8</v>
      </c>
      <c r="I599">
        <f>Foglio4[[#This Row],[Carbo]]*4</f>
        <v>15.2</v>
      </c>
      <c r="J599">
        <v>2.1</v>
      </c>
      <c r="K599">
        <f>Foglio4[[#This Row],[Amido]]*4</f>
        <v>8.4</v>
      </c>
      <c r="L599">
        <v>1.5</v>
      </c>
      <c r="M599">
        <f>Foglio4[[#This Row],[Zuccheri]]*4</f>
        <v>6</v>
      </c>
      <c r="N599">
        <v>2</v>
      </c>
      <c r="Q599">
        <f>Foglio4[[#This Row],[Kcal prote]]+Foglio4[[#This Row],[kcal Lipidi]]+Foglio4[[#This Row],[kcal Carbo]]+Foglio4[[#This Row],[Kcal amido]]+Foglio4[[#This Row],[kcal zuccheri]]</f>
        <v>50.3</v>
      </c>
    </row>
    <row r="600" spans="1:17" x14ac:dyDescent="0.25">
      <c r="A600" t="s">
        <v>622</v>
      </c>
      <c r="B600">
        <v>598</v>
      </c>
      <c r="C600">
        <v>5.2</v>
      </c>
      <c r="D600">
        <f>Foglio4[[#This Row],[Proteine]]*4</f>
        <v>20.8</v>
      </c>
      <c r="E600">
        <v>0.3</v>
      </c>
      <c r="F600">
        <f>Foglio4[[#This Row],[Lipidi]]*9</f>
        <v>2.6999999999999997</v>
      </c>
      <c r="H600">
        <v>24.3</v>
      </c>
      <c r="I600">
        <f>Foglio4[[#This Row],[Carbo]]*4</f>
        <v>97.2</v>
      </c>
      <c r="K600">
        <f>Foglio4[[#This Row],[Amido]]*4</f>
        <v>0</v>
      </c>
      <c r="L600">
        <v>24.3</v>
      </c>
      <c r="M600">
        <f>Foglio4[[#This Row],[Zuccheri]]*4</f>
        <v>97.2</v>
      </c>
      <c r="N600">
        <v>8.6999999999999993</v>
      </c>
      <c r="Q600">
        <f>Foglio4[[#This Row],[Kcal prote]]+Foglio4[[#This Row],[kcal Lipidi]]+Foglio4[[#This Row],[kcal Carbo]]+Foglio4[[#This Row],[Kcal amido]]+Foglio4[[#This Row],[kcal zuccheri]]</f>
        <v>217.9</v>
      </c>
    </row>
    <row r="601" spans="1:17" x14ac:dyDescent="0.25">
      <c r="A601" t="s">
        <v>623</v>
      </c>
      <c r="B601">
        <v>108</v>
      </c>
      <c r="C601">
        <v>0.9</v>
      </c>
      <c r="D601">
        <f>Foglio4[[#This Row],[Proteine]]*4</f>
        <v>3.6</v>
      </c>
      <c r="E601">
        <v>0.2</v>
      </c>
      <c r="F601">
        <f>Foglio4[[#This Row],[Lipidi]]*9</f>
        <v>1.8</v>
      </c>
      <c r="H601">
        <v>4.2</v>
      </c>
      <c r="I601">
        <f>Foglio4[[#This Row],[Carbo]]*4</f>
        <v>16.8</v>
      </c>
      <c r="K601">
        <f>Foglio4[[#This Row],[Amido]]*4</f>
        <v>0</v>
      </c>
      <c r="L601">
        <v>4.2</v>
      </c>
      <c r="M601">
        <f>Foglio4[[#This Row],[Zuccheri]]*4</f>
        <v>16.8</v>
      </c>
      <c r="N601">
        <v>1.9</v>
      </c>
      <c r="Q601">
        <f>Foglio4[[#This Row],[Kcal prote]]+Foglio4[[#This Row],[kcal Lipidi]]+Foglio4[[#This Row],[kcal Carbo]]+Foglio4[[#This Row],[Kcal amido]]+Foglio4[[#This Row],[kcal zuccheri]]</f>
        <v>39</v>
      </c>
    </row>
    <row r="602" spans="1:17" x14ac:dyDescent="0.25">
      <c r="A602" t="s">
        <v>624</v>
      </c>
      <c r="B602">
        <v>172</v>
      </c>
      <c r="C602">
        <v>1.1000000000000001</v>
      </c>
      <c r="D602">
        <f>Foglio4[[#This Row],[Proteine]]*4</f>
        <v>4.4000000000000004</v>
      </c>
      <c r="E602">
        <v>0.2</v>
      </c>
      <c r="F602">
        <f>Foglio4[[#This Row],[Lipidi]]*9</f>
        <v>1.8</v>
      </c>
      <c r="H602">
        <v>8.1</v>
      </c>
      <c r="I602">
        <f>Foglio4[[#This Row],[Carbo]]*4</f>
        <v>32.4</v>
      </c>
      <c r="K602">
        <f>Foglio4[[#This Row],[Amido]]*4</f>
        <v>0</v>
      </c>
      <c r="L602">
        <v>8.1</v>
      </c>
      <c r="M602">
        <f>Foglio4[[#This Row],[Zuccheri]]*4</f>
        <v>32.4</v>
      </c>
      <c r="N602">
        <v>2.2999999999999998</v>
      </c>
      <c r="Q602">
        <f>Foglio4[[#This Row],[Kcal prote]]+Foglio4[[#This Row],[kcal Lipidi]]+Foglio4[[#This Row],[kcal Carbo]]+Foglio4[[#This Row],[Kcal amido]]+Foglio4[[#This Row],[kcal zuccheri]]</f>
        <v>71</v>
      </c>
    </row>
    <row r="603" spans="1:17" x14ac:dyDescent="0.25">
      <c r="A603" t="s">
        <v>625</v>
      </c>
      <c r="B603">
        <v>145</v>
      </c>
      <c r="C603">
        <v>0.9</v>
      </c>
      <c r="D603">
        <f>Foglio4[[#This Row],[Proteine]]*4</f>
        <v>3.6</v>
      </c>
      <c r="E603">
        <v>0.3</v>
      </c>
      <c r="F603">
        <f>Foglio4[[#This Row],[Lipidi]]*9</f>
        <v>2.6999999999999997</v>
      </c>
      <c r="H603">
        <v>6.8</v>
      </c>
      <c r="I603">
        <f>Foglio4[[#This Row],[Carbo]]*4</f>
        <v>27.2</v>
      </c>
      <c r="K603">
        <f>Foglio4[[#This Row],[Amido]]*4</f>
        <v>0</v>
      </c>
      <c r="L603">
        <v>6.8</v>
      </c>
      <c r="M603">
        <f>Foglio4[[#This Row],[Zuccheri]]*4</f>
        <v>27.2</v>
      </c>
      <c r="N603">
        <v>1.9</v>
      </c>
      <c r="Q603">
        <f>Foglio4[[#This Row],[Kcal prote]]+Foglio4[[#This Row],[kcal Lipidi]]+Foglio4[[#This Row],[kcal Carbo]]+Foglio4[[#This Row],[Kcal amido]]+Foglio4[[#This Row],[kcal zuccheri]]</f>
        <v>60.7</v>
      </c>
    </row>
    <row r="604" spans="1:17" x14ac:dyDescent="0.25">
      <c r="A604" t="s">
        <v>626</v>
      </c>
      <c r="B604">
        <v>147</v>
      </c>
      <c r="C604">
        <v>0.9</v>
      </c>
      <c r="D604">
        <f>Foglio4[[#This Row],[Proteine]]*4</f>
        <v>3.6</v>
      </c>
      <c r="E604">
        <v>0.4</v>
      </c>
      <c r="F604">
        <f>Foglio4[[#This Row],[Lipidi]]*9</f>
        <v>3.6</v>
      </c>
      <c r="H604">
        <v>6.7</v>
      </c>
      <c r="I604">
        <f>Foglio4[[#This Row],[Carbo]]*4</f>
        <v>26.8</v>
      </c>
      <c r="K604">
        <f>Foglio4[[#This Row],[Amido]]*4</f>
        <v>0</v>
      </c>
      <c r="L604">
        <v>6.7</v>
      </c>
      <c r="M604">
        <f>Foglio4[[#This Row],[Zuccheri]]*4</f>
        <v>26.8</v>
      </c>
      <c r="N604">
        <v>1.9</v>
      </c>
      <c r="Q604">
        <f>Foglio4[[#This Row],[Kcal prote]]+Foglio4[[#This Row],[kcal Lipidi]]+Foglio4[[#This Row],[kcal Carbo]]+Foglio4[[#This Row],[Kcal amido]]+Foglio4[[#This Row],[kcal zuccheri]]</f>
        <v>60.8</v>
      </c>
    </row>
    <row r="605" spans="1:17" x14ac:dyDescent="0.25">
      <c r="A605" t="s">
        <v>627</v>
      </c>
      <c r="B605">
        <v>177</v>
      </c>
      <c r="C605">
        <v>1.1000000000000001</v>
      </c>
      <c r="D605">
        <f>Foglio4[[#This Row],[Proteine]]*4</f>
        <v>4.4000000000000004</v>
      </c>
      <c r="E605">
        <v>0.3</v>
      </c>
      <c r="F605">
        <f>Foglio4[[#This Row],[Lipidi]]*9</f>
        <v>2.6999999999999997</v>
      </c>
      <c r="H605">
        <v>7.9</v>
      </c>
      <c r="I605">
        <f>Foglio4[[#This Row],[Carbo]]*4</f>
        <v>31.6</v>
      </c>
      <c r="K605">
        <f>Foglio4[[#This Row],[Amido]]*4</f>
        <v>0</v>
      </c>
      <c r="L605">
        <v>7.9</v>
      </c>
      <c r="M605">
        <f>Foglio4[[#This Row],[Zuccheri]]*4</f>
        <v>31.6</v>
      </c>
      <c r="N605">
        <v>2.2999999999999998</v>
      </c>
      <c r="Q605">
        <f>Foglio4[[#This Row],[Kcal prote]]+Foglio4[[#This Row],[kcal Lipidi]]+Foglio4[[#This Row],[kcal Carbo]]+Foglio4[[#This Row],[Kcal amido]]+Foglio4[[#This Row],[kcal zuccheri]]</f>
        <v>70.300000000000011</v>
      </c>
    </row>
    <row r="606" spans="1:17" x14ac:dyDescent="0.25">
      <c r="A606" t="s">
        <v>628</v>
      </c>
      <c r="B606">
        <v>144</v>
      </c>
      <c r="C606">
        <v>0.9</v>
      </c>
      <c r="D606">
        <f>Foglio4[[#This Row],[Proteine]]*4</f>
        <v>3.6</v>
      </c>
      <c r="E606">
        <v>0.2</v>
      </c>
      <c r="F606">
        <f>Foglio4[[#This Row],[Lipidi]]*9</f>
        <v>1.8</v>
      </c>
      <c r="H606">
        <v>6.5</v>
      </c>
      <c r="I606">
        <f>Foglio4[[#This Row],[Carbo]]*4</f>
        <v>26</v>
      </c>
      <c r="K606">
        <f>Foglio4[[#This Row],[Amido]]*4</f>
        <v>0</v>
      </c>
      <c r="L606">
        <v>6.5</v>
      </c>
      <c r="M606">
        <f>Foglio4[[#This Row],[Zuccheri]]*4</f>
        <v>26</v>
      </c>
      <c r="N606">
        <v>1.9</v>
      </c>
      <c r="Q606">
        <f>Foglio4[[#This Row],[Kcal prote]]+Foglio4[[#This Row],[kcal Lipidi]]+Foglio4[[#This Row],[kcal Carbo]]+Foglio4[[#This Row],[Kcal amido]]+Foglio4[[#This Row],[kcal zuccheri]]</f>
        <v>57.4</v>
      </c>
    </row>
    <row r="607" spans="1:17" x14ac:dyDescent="0.25">
      <c r="A607" t="s">
        <v>629</v>
      </c>
      <c r="B607">
        <v>129</v>
      </c>
      <c r="C607">
        <v>0.7</v>
      </c>
      <c r="D607">
        <f>Foglio4[[#This Row],[Proteine]]*4</f>
        <v>2.8</v>
      </c>
      <c r="E607">
        <v>0.4</v>
      </c>
      <c r="F607">
        <f>Foglio4[[#This Row],[Lipidi]]*9</f>
        <v>3.6</v>
      </c>
      <c r="H607">
        <v>6</v>
      </c>
      <c r="I607">
        <f>Foglio4[[#This Row],[Carbo]]*4</f>
        <v>24</v>
      </c>
      <c r="K607">
        <f>Foglio4[[#This Row],[Amido]]*4</f>
        <v>0</v>
      </c>
      <c r="L607">
        <v>6</v>
      </c>
      <c r="M607">
        <f>Foglio4[[#This Row],[Zuccheri]]*4</f>
        <v>24</v>
      </c>
      <c r="N607">
        <v>1.9</v>
      </c>
      <c r="Q607">
        <f>Foglio4[[#This Row],[Kcal prote]]+Foglio4[[#This Row],[kcal Lipidi]]+Foglio4[[#This Row],[kcal Carbo]]+Foglio4[[#This Row],[Kcal amido]]+Foglio4[[#This Row],[kcal zuccheri]]</f>
        <v>54.4</v>
      </c>
    </row>
    <row r="608" spans="1:17" x14ac:dyDescent="0.25">
      <c r="A608" t="s">
        <v>630</v>
      </c>
      <c r="B608">
        <v>1229</v>
      </c>
      <c r="C608">
        <v>1</v>
      </c>
      <c r="D608">
        <f>Foglio4[[#This Row],[Proteine]]*4</f>
        <v>4</v>
      </c>
      <c r="E608">
        <v>0.3</v>
      </c>
      <c r="F608">
        <f>Foglio4[[#This Row],[Lipidi]]*9</f>
        <v>2.6999999999999997</v>
      </c>
      <c r="H608">
        <v>73.900000000000006</v>
      </c>
      <c r="I608">
        <f>Foglio4[[#This Row],[Carbo]]*4</f>
        <v>295.60000000000002</v>
      </c>
      <c r="K608">
        <f>Foglio4[[#This Row],[Amido]]*4</f>
        <v>0</v>
      </c>
      <c r="L608">
        <v>73.900000000000006</v>
      </c>
      <c r="M608">
        <f>Foglio4[[#This Row],[Zuccheri]]*4</f>
        <v>295.60000000000002</v>
      </c>
      <c r="N608">
        <v>4.5</v>
      </c>
      <c r="Q608">
        <f>Foglio4[[#This Row],[Kcal prote]]+Foglio4[[#This Row],[kcal Lipidi]]+Foglio4[[#This Row],[kcal Carbo]]+Foglio4[[#This Row],[Kcal amido]]+Foglio4[[#This Row],[kcal zuccheri]]</f>
        <v>597.90000000000009</v>
      </c>
    </row>
    <row r="609" spans="1:17" x14ac:dyDescent="0.25">
      <c r="A609" t="s">
        <v>631</v>
      </c>
      <c r="B609">
        <v>246</v>
      </c>
      <c r="C609">
        <v>0.2</v>
      </c>
      <c r="D609">
        <f>Foglio4[[#This Row],[Proteine]]*4</f>
        <v>0.8</v>
      </c>
      <c r="E609">
        <v>0.1</v>
      </c>
      <c r="F609">
        <f>Foglio4[[#This Row],[Lipidi]]*9</f>
        <v>0.9</v>
      </c>
      <c r="H609">
        <v>12.7</v>
      </c>
      <c r="I609">
        <f>Foglio4[[#This Row],[Carbo]]*4</f>
        <v>50.8</v>
      </c>
      <c r="K609">
        <f>Foglio4[[#This Row],[Amido]]*4</f>
        <v>0</v>
      </c>
      <c r="L609">
        <v>12.7</v>
      </c>
      <c r="M609">
        <f>Foglio4[[#This Row],[Zuccheri]]*4</f>
        <v>50.8</v>
      </c>
      <c r="N609">
        <v>3.8</v>
      </c>
      <c r="Q609">
        <f>Foglio4[[#This Row],[Kcal prote]]+Foglio4[[#This Row],[kcal Lipidi]]+Foglio4[[#This Row],[kcal Carbo]]+Foglio4[[#This Row],[Kcal amido]]+Foglio4[[#This Row],[kcal zuccheri]]</f>
        <v>103.3</v>
      </c>
    </row>
    <row r="610" spans="1:17" x14ac:dyDescent="0.25">
      <c r="A610" t="s">
        <v>632</v>
      </c>
      <c r="B610">
        <v>176</v>
      </c>
      <c r="C610">
        <v>0.3</v>
      </c>
      <c r="D610">
        <f>Foglio4[[#This Row],[Proteine]]*4</f>
        <v>1.2</v>
      </c>
      <c r="E610">
        <v>0.5</v>
      </c>
      <c r="F610">
        <f>Foglio4[[#This Row],[Lipidi]]*9</f>
        <v>4.5</v>
      </c>
      <c r="H610">
        <v>8.6</v>
      </c>
      <c r="I610">
        <f>Foglio4[[#This Row],[Carbo]]*4</f>
        <v>34.4</v>
      </c>
      <c r="K610">
        <f>Foglio4[[#This Row],[Amido]]*4</f>
        <v>0</v>
      </c>
      <c r="L610">
        <v>8.6</v>
      </c>
      <c r="M610">
        <f>Foglio4[[#This Row],[Zuccheri]]*4</f>
        <v>34.4</v>
      </c>
      <c r="N610">
        <v>3.8</v>
      </c>
      <c r="Q610">
        <f>Foglio4[[#This Row],[Kcal prote]]+Foglio4[[#This Row],[kcal Lipidi]]+Foglio4[[#This Row],[kcal Carbo]]+Foglio4[[#This Row],[Kcal amido]]+Foglio4[[#This Row],[kcal zuccheri]]</f>
        <v>74.5</v>
      </c>
    </row>
    <row r="611" spans="1:17" x14ac:dyDescent="0.25">
      <c r="A611" t="s">
        <v>633</v>
      </c>
      <c r="B611">
        <v>200</v>
      </c>
      <c r="C611">
        <v>0.3</v>
      </c>
      <c r="D611">
        <f>Foglio4[[#This Row],[Proteine]]*4</f>
        <v>1.2</v>
      </c>
      <c r="E611">
        <v>0.4</v>
      </c>
      <c r="F611">
        <f>Foglio4[[#This Row],[Lipidi]]*9</f>
        <v>3.6</v>
      </c>
      <c r="H611">
        <v>9.1999999999999993</v>
      </c>
      <c r="I611">
        <f>Foglio4[[#This Row],[Carbo]]*4</f>
        <v>36.799999999999997</v>
      </c>
      <c r="K611">
        <f>Foglio4[[#This Row],[Amido]]*4</f>
        <v>0</v>
      </c>
      <c r="L611">
        <v>9.1999999999999993</v>
      </c>
      <c r="M611">
        <f>Foglio4[[#This Row],[Zuccheri]]*4</f>
        <v>36.799999999999997</v>
      </c>
      <c r="N611">
        <v>3.8</v>
      </c>
      <c r="Q611">
        <f>Foglio4[[#This Row],[Kcal prote]]+Foglio4[[#This Row],[kcal Lipidi]]+Foglio4[[#This Row],[kcal Carbo]]+Foglio4[[#This Row],[Kcal amido]]+Foglio4[[#This Row],[kcal zuccheri]]</f>
        <v>78.399999999999991</v>
      </c>
    </row>
    <row r="612" spans="1:17" x14ac:dyDescent="0.25">
      <c r="A612" t="s">
        <v>634</v>
      </c>
      <c r="B612">
        <v>209</v>
      </c>
      <c r="C612">
        <v>0.3</v>
      </c>
      <c r="D612">
        <f>Foglio4[[#This Row],[Proteine]]*4</f>
        <v>1.2</v>
      </c>
      <c r="E612">
        <v>0.1</v>
      </c>
      <c r="F612">
        <f>Foglio4[[#This Row],[Lipidi]]*9</f>
        <v>0.9</v>
      </c>
      <c r="H612">
        <v>10</v>
      </c>
      <c r="I612">
        <f>Foglio4[[#This Row],[Carbo]]*4</f>
        <v>40</v>
      </c>
      <c r="K612">
        <f>Foglio4[[#This Row],[Amido]]*4</f>
        <v>0</v>
      </c>
      <c r="L612">
        <v>10</v>
      </c>
      <c r="M612">
        <f>Foglio4[[#This Row],[Zuccheri]]*4</f>
        <v>40</v>
      </c>
      <c r="N612">
        <v>3.8</v>
      </c>
      <c r="Q612">
        <f>Foglio4[[#This Row],[Kcal prote]]+Foglio4[[#This Row],[kcal Lipidi]]+Foglio4[[#This Row],[kcal Carbo]]+Foglio4[[#This Row],[Kcal amido]]+Foglio4[[#This Row],[kcal zuccheri]]</f>
        <v>82.1</v>
      </c>
    </row>
    <row r="613" spans="1:17" x14ac:dyDescent="0.25">
      <c r="A613" t="s">
        <v>635</v>
      </c>
      <c r="B613">
        <v>179</v>
      </c>
      <c r="C613">
        <v>0.3</v>
      </c>
      <c r="D613">
        <f>Foglio4[[#This Row],[Proteine]]*4</f>
        <v>1.2</v>
      </c>
      <c r="E613">
        <v>0.5</v>
      </c>
      <c r="F613">
        <f>Foglio4[[#This Row],[Lipidi]]*9</f>
        <v>4.5</v>
      </c>
      <c r="H613">
        <v>8.8000000000000007</v>
      </c>
      <c r="I613">
        <f>Foglio4[[#This Row],[Carbo]]*4</f>
        <v>35.200000000000003</v>
      </c>
      <c r="K613">
        <f>Foglio4[[#This Row],[Amido]]*4</f>
        <v>0</v>
      </c>
      <c r="L613">
        <v>8.8000000000000007</v>
      </c>
      <c r="M613">
        <f>Foglio4[[#This Row],[Zuccheri]]*4</f>
        <v>35.200000000000003</v>
      </c>
      <c r="N613">
        <v>3.8</v>
      </c>
      <c r="Q613">
        <f>Foglio4[[#This Row],[Kcal prote]]+Foglio4[[#This Row],[kcal Lipidi]]+Foglio4[[#This Row],[kcal Carbo]]+Foglio4[[#This Row],[Kcal amido]]+Foglio4[[#This Row],[kcal zuccheri]]</f>
        <v>76.100000000000009</v>
      </c>
    </row>
    <row r="614" spans="1:17" x14ac:dyDescent="0.25">
      <c r="A614" t="s">
        <v>636</v>
      </c>
      <c r="B614">
        <v>216</v>
      </c>
      <c r="C614">
        <v>0.3</v>
      </c>
      <c r="D614">
        <f>Foglio4[[#This Row],[Proteine]]*4</f>
        <v>1.2</v>
      </c>
      <c r="E614">
        <v>3.3</v>
      </c>
      <c r="F614">
        <f>Foglio4[[#This Row],[Lipidi]]*9</f>
        <v>29.7</v>
      </c>
      <c r="H614">
        <v>10.199999999999999</v>
      </c>
      <c r="I614">
        <f>Foglio4[[#This Row],[Carbo]]*4</f>
        <v>40.799999999999997</v>
      </c>
      <c r="K614">
        <f>Foglio4[[#This Row],[Amido]]*4</f>
        <v>0</v>
      </c>
      <c r="L614">
        <v>10.199999999999999</v>
      </c>
      <c r="M614">
        <f>Foglio4[[#This Row],[Zuccheri]]*4</f>
        <v>40.799999999999997</v>
      </c>
      <c r="N614">
        <v>3.8</v>
      </c>
      <c r="Q614">
        <f>Foglio4[[#This Row],[Kcal prote]]+Foglio4[[#This Row],[kcal Lipidi]]+Foglio4[[#This Row],[kcal Carbo]]+Foglio4[[#This Row],[Kcal amido]]+Foglio4[[#This Row],[kcal zuccheri]]</f>
        <v>112.49999999999999</v>
      </c>
    </row>
    <row r="615" spans="1:17" x14ac:dyDescent="0.25">
      <c r="A615" t="s">
        <v>637</v>
      </c>
      <c r="B615">
        <v>387</v>
      </c>
      <c r="C615">
        <v>15.5</v>
      </c>
      <c r="D615">
        <f>Foglio4[[#This Row],[Proteine]]*4</f>
        <v>62</v>
      </c>
      <c r="E615">
        <v>0.9</v>
      </c>
      <c r="F615">
        <f>Foglio4[[#This Row],[Lipidi]]*9</f>
        <v>8.1</v>
      </c>
      <c r="H615">
        <v>0.2</v>
      </c>
      <c r="I615">
        <f>Foglio4[[#This Row],[Carbo]]*4</f>
        <v>0.8</v>
      </c>
      <c r="K615">
        <f>Foglio4[[#This Row],[Amido]]*4</f>
        <v>0</v>
      </c>
      <c r="L615">
        <v>0.2</v>
      </c>
      <c r="M615">
        <f>Foglio4[[#This Row],[Zuccheri]]*4</f>
        <v>0.8</v>
      </c>
      <c r="Q615">
        <f>Foglio4[[#This Row],[Kcal prote]]+Foglio4[[#This Row],[kcal Lipidi]]+Foglio4[[#This Row],[kcal Carbo]]+Foglio4[[#This Row],[Kcal amido]]+Foglio4[[#This Row],[kcal zuccheri]]</f>
        <v>71.699999999999989</v>
      </c>
    </row>
    <row r="616" spans="1:17" x14ac:dyDescent="0.25">
      <c r="A616" t="s">
        <v>638</v>
      </c>
      <c r="B616">
        <v>1524</v>
      </c>
      <c r="C616">
        <v>4.8</v>
      </c>
      <c r="D616">
        <f>Foglio4[[#This Row],[Proteine]]*4</f>
        <v>19.2</v>
      </c>
      <c r="E616">
        <v>0</v>
      </c>
      <c r="F616">
        <f>Foglio4[[#This Row],[Lipidi]]*9</f>
        <v>0</v>
      </c>
      <c r="H616">
        <v>88</v>
      </c>
      <c r="I616">
        <f>Foglio4[[#This Row],[Carbo]]*4</f>
        <v>352</v>
      </c>
      <c r="K616">
        <f>Foglio4[[#This Row],[Amido]]*4</f>
        <v>0</v>
      </c>
      <c r="L616">
        <v>88</v>
      </c>
      <c r="M616">
        <f>Foglio4[[#This Row],[Zuccheri]]*4</f>
        <v>352</v>
      </c>
      <c r="N616">
        <v>3.5</v>
      </c>
      <c r="Q616">
        <f>Foglio4[[#This Row],[Kcal prote]]+Foglio4[[#This Row],[kcal Lipidi]]+Foglio4[[#This Row],[kcal Carbo]]+Foglio4[[#This Row],[Kcal amido]]+Foglio4[[#This Row],[kcal zuccheri]]</f>
        <v>723.2</v>
      </c>
    </row>
    <row r="617" spans="1:17" x14ac:dyDescent="0.25">
      <c r="A617" t="s">
        <v>639</v>
      </c>
      <c r="B617">
        <v>119</v>
      </c>
      <c r="C617">
        <v>0.7</v>
      </c>
      <c r="D617">
        <f>Foglio4[[#This Row],[Proteine]]*4</f>
        <v>2.8</v>
      </c>
      <c r="E617">
        <v>0.1</v>
      </c>
      <c r="F617">
        <f>Foglio4[[#This Row],[Lipidi]]*9</f>
        <v>0.9</v>
      </c>
      <c r="H617">
        <v>5.8</v>
      </c>
      <c r="I617">
        <f>Foglio4[[#This Row],[Carbo]]*4</f>
        <v>23.2</v>
      </c>
      <c r="K617">
        <f>Foglio4[[#This Row],[Amido]]*4</f>
        <v>0</v>
      </c>
      <c r="L617">
        <v>5.8</v>
      </c>
      <c r="M617">
        <f>Foglio4[[#This Row],[Zuccheri]]*4</f>
        <v>23.2</v>
      </c>
      <c r="N617">
        <v>1.9</v>
      </c>
      <c r="Q617">
        <f>Foglio4[[#This Row],[Kcal prote]]+Foglio4[[#This Row],[kcal Lipidi]]+Foglio4[[#This Row],[kcal Carbo]]+Foglio4[[#This Row],[Kcal amido]]+Foglio4[[#This Row],[kcal zuccheri]]</f>
        <v>50.099999999999994</v>
      </c>
    </row>
    <row r="618" spans="1:17" x14ac:dyDescent="0.25">
      <c r="A618" t="s">
        <v>640</v>
      </c>
      <c r="B618">
        <v>126</v>
      </c>
      <c r="C618">
        <v>0.8</v>
      </c>
      <c r="D618">
        <f>Foglio4[[#This Row],[Proteine]]*4</f>
        <v>3.2</v>
      </c>
      <c r="E618">
        <v>0</v>
      </c>
      <c r="F618">
        <f>Foglio4[[#This Row],[Lipidi]]*9</f>
        <v>0</v>
      </c>
      <c r="H618">
        <v>6.1</v>
      </c>
      <c r="I618">
        <f>Foglio4[[#This Row],[Carbo]]*4</f>
        <v>24.4</v>
      </c>
      <c r="K618">
        <f>Foglio4[[#This Row],[Amido]]*4</f>
        <v>0</v>
      </c>
      <c r="L618">
        <v>6.1</v>
      </c>
      <c r="M618">
        <f>Foglio4[[#This Row],[Zuccheri]]*4</f>
        <v>24.4</v>
      </c>
      <c r="N618">
        <v>1.6</v>
      </c>
      <c r="Q618">
        <f>Foglio4[[#This Row],[Kcal prote]]+Foglio4[[#This Row],[kcal Lipidi]]+Foglio4[[#This Row],[kcal Carbo]]+Foglio4[[#This Row],[Kcal amido]]+Foglio4[[#This Row],[kcal zuccheri]]</f>
        <v>52</v>
      </c>
    </row>
    <row r="619" spans="1:17" x14ac:dyDescent="0.25">
      <c r="A619" t="s">
        <v>641</v>
      </c>
      <c r="B619">
        <v>236</v>
      </c>
      <c r="C619">
        <v>0.5</v>
      </c>
      <c r="D619">
        <f>Foglio4[[#This Row],[Proteine]]*4</f>
        <v>2</v>
      </c>
      <c r="E619">
        <v>0.7</v>
      </c>
      <c r="F619">
        <f>Foglio4[[#This Row],[Lipidi]]*9</f>
        <v>6.3</v>
      </c>
      <c r="H619">
        <v>14</v>
      </c>
      <c r="I619">
        <f>Foglio4[[#This Row],[Carbo]]*4</f>
        <v>56</v>
      </c>
      <c r="K619">
        <f>Foglio4[[#This Row],[Amido]]*4</f>
        <v>0</v>
      </c>
      <c r="L619">
        <v>14</v>
      </c>
      <c r="M619">
        <f>Foglio4[[#This Row],[Zuccheri]]*4</f>
        <v>56</v>
      </c>
      <c r="N619">
        <v>0.9</v>
      </c>
      <c r="Q619">
        <f>Foglio4[[#This Row],[Kcal prote]]+Foglio4[[#This Row],[kcal Lipidi]]+Foglio4[[#This Row],[kcal Carbo]]+Foglio4[[#This Row],[Kcal amido]]+Foglio4[[#This Row],[kcal zuccheri]]</f>
        <v>120.3</v>
      </c>
    </row>
    <row r="620" spans="1:17" x14ac:dyDescent="0.25">
      <c r="A620" t="s">
        <v>642</v>
      </c>
      <c r="B620">
        <v>1173</v>
      </c>
      <c r="C620">
        <v>3.1</v>
      </c>
      <c r="D620">
        <f>Foglio4[[#This Row],[Proteine]]*4</f>
        <v>12.4</v>
      </c>
      <c r="E620">
        <v>0.1</v>
      </c>
      <c r="F620">
        <f>Foglio4[[#This Row],[Lipidi]]*9</f>
        <v>0.9</v>
      </c>
      <c r="H620">
        <v>68.3</v>
      </c>
      <c r="I620">
        <f>Foglio4[[#This Row],[Carbo]]*4</f>
        <v>273.2</v>
      </c>
      <c r="K620">
        <f>Foglio4[[#This Row],[Amido]]*4</f>
        <v>0</v>
      </c>
      <c r="L620">
        <v>68.3</v>
      </c>
      <c r="M620">
        <f>Foglio4[[#This Row],[Zuccheri]]*4</f>
        <v>273.2</v>
      </c>
      <c r="N620">
        <v>2.8</v>
      </c>
      <c r="Q620">
        <f>Foglio4[[#This Row],[Kcal prote]]+Foglio4[[#This Row],[kcal Lipidi]]+Foglio4[[#This Row],[kcal Carbo]]+Foglio4[[#This Row],[Kcal amido]]+Foglio4[[#This Row],[kcal zuccheri]]</f>
        <v>559.70000000000005</v>
      </c>
    </row>
    <row r="621" spans="1:17" x14ac:dyDescent="0.25">
      <c r="A621" t="s">
        <v>643</v>
      </c>
      <c r="B621">
        <v>150</v>
      </c>
      <c r="C621">
        <v>1.4</v>
      </c>
      <c r="D621">
        <f>Foglio4[[#This Row],[Proteine]]*4</f>
        <v>5.6</v>
      </c>
      <c r="E621">
        <v>21.8</v>
      </c>
      <c r="F621">
        <f>Foglio4[[#This Row],[Lipidi]]*9</f>
        <v>196.20000000000002</v>
      </c>
      <c r="H621">
        <v>7</v>
      </c>
      <c r="I621">
        <f>Foglio4[[#This Row],[Carbo]]*4</f>
        <v>28</v>
      </c>
      <c r="K621">
        <f>Foglio4[[#This Row],[Amido]]*4</f>
        <v>0</v>
      </c>
      <c r="L621">
        <v>7</v>
      </c>
      <c r="M621">
        <f>Foglio4[[#This Row],[Zuccheri]]*4</f>
        <v>28</v>
      </c>
      <c r="N621">
        <v>1.5</v>
      </c>
      <c r="Q621">
        <f>Foglio4[[#This Row],[Kcal prote]]+Foglio4[[#This Row],[kcal Lipidi]]+Foglio4[[#This Row],[kcal Carbo]]+Foglio4[[#This Row],[Kcal amido]]+Foglio4[[#This Row],[kcal zuccheri]]</f>
        <v>257.8</v>
      </c>
    </row>
    <row r="622" spans="1:17" x14ac:dyDescent="0.25">
      <c r="A622" t="s">
        <v>644</v>
      </c>
      <c r="B622">
        <v>1044</v>
      </c>
      <c r="C622">
        <v>11</v>
      </c>
      <c r="D622">
        <f>Foglio4[[#This Row],[Proteine]]*4</f>
        <v>44</v>
      </c>
      <c r="E622">
        <v>5.5</v>
      </c>
      <c r="F622">
        <f>Foglio4[[#This Row],[Lipidi]]*9</f>
        <v>49.5</v>
      </c>
      <c r="G622">
        <v>21</v>
      </c>
      <c r="H622">
        <v>1.8</v>
      </c>
      <c r="I622">
        <f>Foglio4[[#This Row],[Carbo]]*4</f>
        <v>7.2</v>
      </c>
      <c r="K622">
        <f>Foglio4[[#This Row],[Amido]]*4</f>
        <v>0</v>
      </c>
      <c r="L622">
        <v>1.8</v>
      </c>
      <c r="M622">
        <f>Foglio4[[#This Row],[Zuccheri]]*4</f>
        <v>7.2</v>
      </c>
      <c r="N622">
        <v>1.3</v>
      </c>
      <c r="Q622">
        <f>Foglio4[[#This Row],[Kcal prote]]+Foglio4[[#This Row],[kcal Lipidi]]+Foglio4[[#This Row],[kcal Carbo]]+Foglio4[[#This Row],[Kcal amido]]+Foglio4[[#This Row],[kcal zuccheri]]</f>
        <v>107.9</v>
      </c>
    </row>
    <row r="623" spans="1:17" x14ac:dyDescent="0.25">
      <c r="A623" t="s">
        <v>645</v>
      </c>
      <c r="B623">
        <v>577</v>
      </c>
      <c r="C623">
        <v>22.1</v>
      </c>
      <c r="D623">
        <f>Foglio4[[#This Row],[Proteine]]*4</f>
        <v>88.4</v>
      </c>
      <c r="E623">
        <v>50.3</v>
      </c>
      <c r="F623">
        <f>Foglio4[[#This Row],[Lipidi]]*9</f>
        <v>452.7</v>
      </c>
      <c r="I623">
        <f>Foglio4[[#This Row],[Carbo]]*4</f>
        <v>0</v>
      </c>
      <c r="K623">
        <f>Foglio4[[#This Row],[Amido]]*4</f>
        <v>0</v>
      </c>
      <c r="M623">
        <f>Foglio4[[#This Row],[Zuccheri]]*4</f>
        <v>0</v>
      </c>
      <c r="Q623">
        <f>Foglio4[[#This Row],[Kcal prote]]+Foglio4[[#This Row],[kcal Lipidi]]+Foglio4[[#This Row],[kcal Carbo]]+Foglio4[[#This Row],[Kcal amido]]+Foglio4[[#This Row],[kcal zuccheri]]</f>
        <v>541.1</v>
      </c>
    </row>
    <row r="624" spans="1:17" x14ac:dyDescent="0.25">
      <c r="A624" t="s">
        <v>646</v>
      </c>
      <c r="B624">
        <v>2528</v>
      </c>
      <c r="C624">
        <v>31.9</v>
      </c>
      <c r="D624">
        <f>Foglio4[[#This Row],[Proteine]]*4</f>
        <v>127.6</v>
      </c>
      <c r="E624">
        <v>0.6</v>
      </c>
      <c r="F624">
        <f>Foglio4[[#This Row],[Lipidi]]*9</f>
        <v>5.3999999999999995</v>
      </c>
      <c r="H624">
        <v>4</v>
      </c>
      <c r="I624">
        <f>Foglio4[[#This Row],[Carbo]]*4</f>
        <v>16</v>
      </c>
      <c r="J624">
        <v>0.1</v>
      </c>
      <c r="K624">
        <f>Foglio4[[#This Row],[Amido]]*4</f>
        <v>0.4</v>
      </c>
      <c r="L624">
        <v>3.9</v>
      </c>
      <c r="M624">
        <f>Foglio4[[#This Row],[Zuccheri]]*4</f>
        <v>15.6</v>
      </c>
      <c r="N624">
        <v>4.5</v>
      </c>
      <c r="Q624">
        <f>Foglio4[[#This Row],[Kcal prote]]+Foglio4[[#This Row],[kcal Lipidi]]+Foglio4[[#This Row],[kcal Carbo]]+Foglio4[[#This Row],[Kcal amido]]+Foglio4[[#This Row],[kcal zuccheri]]</f>
        <v>165</v>
      </c>
    </row>
    <row r="625" spans="1:17" x14ac:dyDescent="0.25">
      <c r="A625" t="s">
        <v>647</v>
      </c>
      <c r="B625">
        <v>269</v>
      </c>
      <c r="C625">
        <v>5.5</v>
      </c>
      <c r="D625">
        <f>Foglio4[[#This Row],[Proteine]]*4</f>
        <v>22</v>
      </c>
      <c r="E625">
        <v>1</v>
      </c>
      <c r="F625">
        <f>Foglio4[[#This Row],[Lipidi]]*9</f>
        <v>9</v>
      </c>
      <c r="H625">
        <v>6.5</v>
      </c>
      <c r="I625">
        <f>Foglio4[[#This Row],[Carbo]]*4</f>
        <v>26</v>
      </c>
      <c r="J625">
        <v>2.2999999999999998</v>
      </c>
      <c r="K625">
        <f>Foglio4[[#This Row],[Amido]]*4</f>
        <v>9.1999999999999993</v>
      </c>
      <c r="L625">
        <v>4</v>
      </c>
      <c r="M625">
        <f>Foglio4[[#This Row],[Zuccheri]]*4</f>
        <v>16</v>
      </c>
      <c r="N625">
        <v>6.3</v>
      </c>
      <c r="Q625">
        <f>Foglio4[[#This Row],[Kcal prote]]+Foglio4[[#This Row],[kcal Lipidi]]+Foglio4[[#This Row],[kcal Carbo]]+Foglio4[[#This Row],[Kcal amido]]+Foglio4[[#This Row],[kcal zuccheri]]</f>
        <v>82.2</v>
      </c>
    </row>
    <row r="626" spans="1:17" x14ac:dyDescent="0.25">
      <c r="A626" t="s">
        <v>648</v>
      </c>
      <c r="B626">
        <v>434</v>
      </c>
      <c r="C626">
        <v>9.6999999999999993</v>
      </c>
      <c r="D626">
        <f>Foglio4[[#This Row],[Proteine]]*4</f>
        <v>38.799999999999997</v>
      </c>
      <c r="E626">
        <v>0.6</v>
      </c>
      <c r="F626">
        <f>Foglio4[[#This Row],[Lipidi]]*9</f>
        <v>5.3999999999999995</v>
      </c>
      <c r="H626">
        <v>11.5</v>
      </c>
      <c r="I626">
        <f>Foglio4[[#This Row],[Carbo]]*4</f>
        <v>46</v>
      </c>
      <c r="J626">
        <v>4.0999999999999996</v>
      </c>
      <c r="K626">
        <f>Foglio4[[#This Row],[Amido]]*4</f>
        <v>16.399999999999999</v>
      </c>
      <c r="L626">
        <v>7</v>
      </c>
      <c r="M626">
        <f>Foglio4[[#This Row],[Zuccheri]]*4</f>
        <v>28</v>
      </c>
      <c r="N626">
        <v>6.4</v>
      </c>
      <c r="Q626">
        <f>Foglio4[[#This Row],[Kcal prote]]+Foglio4[[#This Row],[kcal Lipidi]]+Foglio4[[#This Row],[kcal Carbo]]+Foglio4[[#This Row],[Kcal amido]]+Foglio4[[#This Row],[kcal zuccheri]]</f>
        <v>134.6</v>
      </c>
    </row>
    <row r="627" spans="1:17" x14ac:dyDescent="0.25">
      <c r="A627" t="s">
        <v>649</v>
      </c>
      <c r="B627">
        <v>328</v>
      </c>
      <c r="C627">
        <v>5.3</v>
      </c>
      <c r="D627">
        <f>Foglio4[[#This Row],[Proteine]]*4</f>
        <v>21.2</v>
      </c>
      <c r="E627">
        <v>2</v>
      </c>
      <c r="F627">
        <f>Foglio4[[#This Row],[Lipidi]]*9</f>
        <v>18</v>
      </c>
      <c r="H627">
        <v>11.1</v>
      </c>
      <c r="I627">
        <f>Foglio4[[#This Row],[Carbo]]*4</f>
        <v>44.4</v>
      </c>
      <c r="J627">
        <v>6.5</v>
      </c>
      <c r="K627">
        <f>Foglio4[[#This Row],[Amido]]*4</f>
        <v>26</v>
      </c>
      <c r="L627">
        <v>3.9</v>
      </c>
      <c r="M627">
        <f>Foglio4[[#This Row],[Zuccheri]]*4</f>
        <v>15.6</v>
      </c>
      <c r="N627">
        <v>5.0999999999999996</v>
      </c>
      <c r="Q627">
        <f>Foglio4[[#This Row],[Kcal prote]]+Foglio4[[#This Row],[kcal Lipidi]]+Foglio4[[#This Row],[kcal Carbo]]+Foglio4[[#This Row],[Kcal amido]]+Foglio4[[#This Row],[kcal zuccheri]]</f>
        <v>125.19999999999999</v>
      </c>
    </row>
    <row r="628" spans="1:17" x14ac:dyDescent="0.25">
      <c r="A628" t="s">
        <v>650</v>
      </c>
      <c r="B628">
        <v>1326</v>
      </c>
      <c r="C628">
        <v>21.7</v>
      </c>
      <c r="D628">
        <f>Foglio4[[#This Row],[Proteine]]*4</f>
        <v>86.8</v>
      </c>
      <c r="E628">
        <v>0.3</v>
      </c>
      <c r="F628">
        <f>Foglio4[[#This Row],[Lipidi]]*9</f>
        <v>2.6999999999999997</v>
      </c>
      <c r="H628">
        <v>48.2</v>
      </c>
      <c r="I628">
        <f>Foglio4[[#This Row],[Carbo]]*4</f>
        <v>192.8</v>
      </c>
      <c r="J628">
        <v>41.2</v>
      </c>
      <c r="K628">
        <f>Foglio4[[#This Row],[Amido]]*4</f>
        <v>164.8</v>
      </c>
      <c r="L628">
        <v>2.9</v>
      </c>
      <c r="M628">
        <f>Foglio4[[#This Row],[Zuccheri]]*4</f>
        <v>11.6</v>
      </c>
      <c r="N628">
        <v>15.7</v>
      </c>
      <c r="Q628">
        <f>Foglio4[[#This Row],[Kcal prote]]+Foglio4[[#This Row],[kcal Lipidi]]+Foglio4[[#This Row],[kcal Carbo]]+Foglio4[[#This Row],[Kcal amido]]+Foglio4[[#This Row],[kcal zuccheri]]</f>
        <v>458.70000000000005</v>
      </c>
    </row>
    <row r="629" spans="1:17" x14ac:dyDescent="0.25">
      <c r="A629" t="s">
        <v>651</v>
      </c>
      <c r="B629">
        <v>256</v>
      </c>
      <c r="C629">
        <v>5.4</v>
      </c>
      <c r="D629">
        <f>Foglio4[[#This Row],[Proteine]]*4</f>
        <v>21.6</v>
      </c>
      <c r="E629">
        <v>56.1</v>
      </c>
      <c r="F629">
        <f>Foglio4[[#This Row],[Lipidi]]*9</f>
        <v>504.90000000000003</v>
      </c>
      <c r="H629">
        <v>6.5</v>
      </c>
      <c r="I629">
        <f>Foglio4[[#This Row],[Carbo]]*4</f>
        <v>26</v>
      </c>
      <c r="J629">
        <v>2.2999999999999998</v>
      </c>
      <c r="K629">
        <f>Foglio4[[#This Row],[Amido]]*4</f>
        <v>9.1999999999999993</v>
      </c>
      <c r="L629">
        <v>4</v>
      </c>
      <c r="M629">
        <f>Foglio4[[#This Row],[Zuccheri]]*4</f>
        <v>16</v>
      </c>
      <c r="N629">
        <v>6.3</v>
      </c>
      <c r="Q629">
        <f>Foglio4[[#This Row],[Kcal prote]]+Foglio4[[#This Row],[kcal Lipidi]]+Foglio4[[#This Row],[kcal Carbo]]+Foglio4[[#This Row],[Kcal amido]]+Foglio4[[#This Row],[kcal zuccheri]]</f>
        <v>577.70000000000005</v>
      </c>
    </row>
    <row r="630" spans="1:17" x14ac:dyDescent="0.25">
      <c r="A630" t="s">
        <v>652</v>
      </c>
      <c r="B630">
        <v>2631</v>
      </c>
      <c r="C630">
        <v>18.100000000000001</v>
      </c>
      <c r="D630">
        <f>Foglio4[[#This Row],[Proteine]]*4</f>
        <v>72.400000000000006</v>
      </c>
      <c r="E630">
        <v>48.9</v>
      </c>
      <c r="F630">
        <f>Foglio4[[#This Row],[Lipidi]]*9</f>
        <v>440.09999999999997</v>
      </c>
      <c r="H630">
        <v>8.1</v>
      </c>
      <c r="I630">
        <f>Foglio4[[#This Row],[Carbo]]*4</f>
        <v>32.4</v>
      </c>
      <c r="J630">
        <v>3.3</v>
      </c>
      <c r="K630">
        <f>Foglio4[[#This Row],[Amido]]*4</f>
        <v>13.2</v>
      </c>
      <c r="L630">
        <v>4.5</v>
      </c>
      <c r="M630">
        <f>Foglio4[[#This Row],[Zuccheri]]*4</f>
        <v>18</v>
      </c>
      <c r="N630">
        <v>10.6</v>
      </c>
      <c r="Q630">
        <f>Foglio4[[#This Row],[Kcal prote]]+Foglio4[[#This Row],[kcal Lipidi]]+Foglio4[[#This Row],[kcal Carbo]]+Foglio4[[#This Row],[Kcal amido]]+Foglio4[[#This Row],[kcal zuccheri]]</f>
        <v>576.1</v>
      </c>
    </row>
    <row r="631" spans="1:17" x14ac:dyDescent="0.25">
      <c r="A631" t="s">
        <v>653</v>
      </c>
      <c r="B631">
        <v>2491</v>
      </c>
      <c r="C631">
        <v>24.3</v>
      </c>
      <c r="D631">
        <f>Foglio4[[#This Row],[Proteine]]*4</f>
        <v>97.2</v>
      </c>
      <c r="E631">
        <v>5.9</v>
      </c>
      <c r="F631">
        <f>Foglio4[[#This Row],[Lipidi]]*9</f>
        <v>53.1</v>
      </c>
      <c r="H631">
        <v>7.3</v>
      </c>
      <c r="I631">
        <f>Foglio4[[#This Row],[Carbo]]*4</f>
        <v>29.2</v>
      </c>
      <c r="J631">
        <v>0</v>
      </c>
      <c r="K631">
        <f>Foglio4[[#This Row],[Amido]]*4</f>
        <v>0</v>
      </c>
      <c r="L631">
        <v>7.3</v>
      </c>
      <c r="M631">
        <f>Foglio4[[#This Row],[Zuccheri]]*4</f>
        <v>29.2</v>
      </c>
      <c r="N631">
        <v>15.3</v>
      </c>
      <c r="O631">
        <v>3.72</v>
      </c>
      <c r="P631">
        <v>0.14000000000000001</v>
      </c>
      <c r="Q631">
        <f>Foglio4[[#This Row],[Kcal prote]]+Foglio4[[#This Row],[kcal Lipidi]]+Foglio4[[#This Row],[kcal Carbo]]+Foglio4[[#This Row],[Kcal amido]]+Foglio4[[#This Row],[kcal zuccheri]]</f>
        <v>208.7</v>
      </c>
    </row>
    <row r="632" spans="1:17" x14ac:dyDescent="0.25">
      <c r="A632" t="s">
        <v>654</v>
      </c>
      <c r="B632">
        <v>1282</v>
      </c>
      <c r="C632">
        <v>7.9</v>
      </c>
      <c r="D632">
        <f>Foglio4[[#This Row],[Proteine]]*4</f>
        <v>31.6</v>
      </c>
      <c r="E632">
        <v>6.6</v>
      </c>
      <c r="F632">
        <f>Foglio4[[#This Row],[Lipidi]]*9</f>
        <v>59.4</v>
      </c>
      <c r="H632">
        <v>57.9</v>
      </c>
      <c r="I632">
        <f>Foglio4[[#This Row],[Carbo]]*4</f>
        <v>231.6</v>
      </c>
      <c r="J632">
        <v>50.7</v>
      </c>
      <c r="K632">
        <f>Foglio4[[#This Row],[Amido]]*4</f>
        <v>202.8</v>
      </c>
      <c r="L632">
        <v>2.1</v>
      </c>
      <c r="M632">
        <f>Foglio4[[#This Row],[Zuccheri]]*4</f>
        <v>8.4</v>
      </c>
      <c r="N632">
        <v>2.2999999999999998</v>
      </c>
      <c r="Q632">
        <f>Foglio4[[#This Row],[Kcal prote]]+Foglio4[[#This Row],[kcal Lipidi]]+Foglio4[[#This Row],[kcal Carbo]]+Foglio4[[#This Row],[Kcal amido]]+Foglio4[[#This Row],[kcal zuccheri]]</f>
        <v>533.80000000000007</v>
      </c>
    </row>
    <row r="633" spans="1:17" x14ac:dyDescent="0.25">
      <c r="A633" t="s">
        <v>655</v>
      </c>
      <c r="B633">
        <v>1037</v>
      </c>
      <c r="C633">
        <v>7.6</v>
      </c>
      <c r="D633">
        <f>Foglio4[[#This Row],[Proteine]]*4</f>
        <v>30.4</v>
      </c>
      <c r="E633">
        <v>7.6</v>
      </c>
      <c r="F633">
        <f>Foglio4[[#This Row],[Lipidi]]*9</f>
        <v>68.399999999999991</v>
      </c>
      <c r="H633">
        <v>40.700000000000003</v>
      </c>
      <c r="I633">
        <f>Foglio4[[#This Row],[Carbo]]*4</f>
        <v>162.80000000000001</v>
      </c>
      <c r="J633">
        <v>34.4</v>
      </c>
      <c r="K633">
        <f>Foglio4[[#This Row],[Amido]]*4</f>
        <v>137.6</v>
      </c>
      <c r="L633">
        <v>2.9</v>
      </c>
      <c r="M633">
        <f>Foglio4[[#This Row],[Zuccheri]]*4</f>
        <v>11.6</v>
      </c>
      <c r="N633">
        <v>2.7</v>
      </c>
      <c r="Q633">
        <f>Foglio4[[#This Row],[Kcal prote]]+Foglio4[[#This Row],[kcal Lipidi]]+Foglio4[[#This Row],[kcal Carbo]]+Foglio4[[#This Row],[Kcal amido]]+Foglio4[[#This Row],[kcal zuccheri]]</f>
        <v>410.80000000000007</v>
      </c>
    </row>
    <row r="634" spans="1:17" x14ac:dyDescent="0.25">
      <c r="A634" t="s">
        <v>656</v>
      </c>
      <c r="B634">
        <v>1067</v>
      </c>
      <c r="C634">
        <v>12.1</v>
      </c>
      <c r="D634">
        <f>Foglio4[[#This Row],[Proteine]]*4</f>
        <v>48.4</v>
      </c>
      <c r="E634">
        <v>9.3000000000000007</v>
      </c>
      <c r="F634">
        <f>Foglio4[[#This Row],[Lipidi]]*9</f>
        <v>83.7</v>
      </c>
      <c r="H634">
        <v>35.5</v>
      </c>
      <c r="I634">
        <f>Foglio4[[#This Row],[Carbo]]*4</f>
        <v>142</v>
      </c>
      <c r="J634">
        <v>30</v>
      </c>
      <c r="K634">
        <f>Foglio4[[#This Row],[Amido]]*4</f>
        <v>120</v>
      </c>
      <c r="L634">
        <v>2.5</v>
      </c>
      <c r="M634">
        <f>Foglio4[[#This Row],[Zuccheri]]*4</f>
        <v>10</v>
      </c>
      <c r="N634">
        <v>2.5</v>
      </c>
      <c r="Q634">
        <f>Foglio4[[#This Row],[Kcal prote]]+Foglio4[[#This Row],[kcal Lipidi]]+Foglio4[[#This Row],[kcal Carbo]]+Foglio4[[#This Row],[Kcal amido]]+Foglio4[[#This Row],[kcal zuccheri]]</f>
        <v>404.1</v>
      </c>
    </row>
    <row r="635" spans="1:17" x14ac:dyDescent="0.25">
      <c r="A635" t="s">
        <v>657</v>
      </c>
      <c r="B635">
        <v>982</v>
      </c>
      <c r="C635">
        <v>10.7</v>
      </c>
      <c r="D635">
        <f>Foglio4[[#This Row],[Proteine]]*4</f>
        <v>42.8</v>
      </c>
      <c r="E635">
        <v>5.3</v>
      </c>
      <c r="F635">
        <f>Foglio4[[#This Row],[Lipidi]]*9</f>
        <v>47.699999999999996</v>
      </c>
      <c r="G635">
        <v>17</v>
      </c>
      <c r="H635">
        <v>27.4</v>
      </c>
      <c r="I635">
        <f>Foglio4[[#This Row],[Carbo]]*4</f>
        <v>109.6</v>
      </c>
      <c r="J635">
        <v>24.1</v>
      </c>
      <c r="K635">
        <f>Foglio4[[#This Row],[Amido]]*4</f>
        <v>96.4</v>
      </c>
      <c r="L635">
        <v>0.9</v>
      </c>
      <c r="M635">
        <f>Foglio4[[#This Row],[Zuccheri]]*4</f>
        <v>3.6</v>
      </c>
      <c r="N635">
        <v>2.7</v>
      </c>
      <c r="O635">
        <v>0</v>
      </c>
      <c r="P635">
        <v>0.13</v>
      </c>
      <c r="Q635">
        <f>Foglio4[[#This Row],[Kcal prote]]+Foglio4[[#This Row],[kcal Lipidi]]+Foglio4[[#This Row],[kcal Carbo]]+Foglio4[[#This Row],[Kcal amido]]+Foglio4[[#This Row],[kcal zuccheri]]</f>
        <v>300.10000000000002</v>
      </c>
    </row>
    <row r="636" spans="1:17" x14ac:dyDescent="0.25">
      <c r="A636" t="s">
        <v>658</v>
      </c>
      <c r="B636">
        <v>479</v>
      </c>
      <c r="C636">
        <v>4.5999999999999996</v>
      </c>
      <c r="D636">
        <f>Foglio4[[#This Row],[Proteine]]*4</f>
        <v>18.399999999999999</v>
      </c>
      <c r="E636">
        <v>1.5</v>
      </c>
      <c r="F636">
        <f>Foglio4[[#This Row],[Lipidi]]*9</f>
        <v>13.5</v>
      </c>
      <c r="G636">
        <v>15</v>
      </c>
      <c r="H636">
        <v>12.4</v>
      </c>
      <c r="I636">
        <f>Foglio4[[#This Row],[Carbo]]*4</f>
        <v>49.6</v>
      </c>
      <c r="J636">
        <v>10.6</v>
      </c>
      <c r="K636">
        <f>Foglio4[[#This Row],[Amido]]*4</f>
        <v>42.4</v>
      </c>
      <c r="L636">
        <v>0.8</v>
      </c>
      <c r="M636">
        <f>Foglio4[[#This Row],[Zuccheri]]*4</f>
        <v>3.2</v>
      </c>
      <c r="N636">
        <v>0.9</v>
      </c>
      <c r="Q636">
        <f>Foglio4[[#This Row],[Kcal prote]]+Foglio4[[#This Row],[kcal Lipidi]]+Foglio4[[#This Row],[kcal Carbo]]+Foglio4[[#This Row],[Kcal amido]]+Foglio4[[#This Row],[kcal zuccheri]]</f>
        <v>127.10000000000001</v>
      </c>
    </row>
    <row r="637" spans="1:17" x14ac:dyDescent="0.25">
      <c r="A637" t="s">
        <v>659</v>
      </c>
      <c r="B637">
        <v>305</v>
      </c>
      <c r="C637">
        <v>1</v>
      </c>
      <c r="D637">
        <f>Foglio4[[#This Row],[Proteine]]*4</f>
        <v>4</v>
      </c>
      <c r="E637">
        <v>0.04</v>
      </c>
      <c r="F637">
        <f>Foglio4[[#This Row],[Lipidi]]*9</f>
        <v>0.36</v>
      </c>
      <c r="H637">
        <v>14.2</v>
      </c>
      <c r="I637">
        <f>Foglio4[[#This Row],[Carbo]]*4</f>
        <v>56.8</v>
      </c>
      <c r="J637">
        <v>11.9</v>
      </c>
      <c r="K637">
        <f>Foglio4[[#This Row],[Amido]]*4</f>
        <v>47.6</v>
      </c>
      <c r="L637">
        <v>1.1000000000000001</v>
      </c>
      <c r="M637">
        <f>Foglio4[[#This Row],[Zuccheri]]*4</f>
        <v>4.4000000000000004</v>
      </c>
      <c r="N637">
        <v>1.1000000000000001</v>
      </c>
      <c r="Q637">
        <f>Foglio4[[#This Row],[Kcal prote]]+Foglio4[[#This Row],[kcal Lipidi]]+Foglio4[[#This Row],[kcal Carbo]]+Foglio4[[#This Row],[Kcal amido]]+Foglio4[[#This Row],[kcal zuccheri]]</f>
        <v>113.16</v>
      </c>
    </row>
    <row r="638" spans="1:17" x14ac:dyDescent="0.25">
      <c r="A638" t="s">
        <v>660</v>
      </c>
      <c r="B638">
        <v>303</v>
      </c>
      <c r="C638">
        <v>0.9</v>
      </c>
      <c r="D638">
        <f>Foglio4[[#This Row],[Proteine]]*4</f>
        <v>3.6</v>
      </c>
      <c r="E638">
        <v>0.7</v>
      </c>
      <c r="F638">
        <f>Foglio4[[#This Row],[Lipidi]]*9</f>
        <v>6.3</v>
      </c>
      <c r="H638">
        <v>17.8</v>
      </c>
      <c r="I638">
        <f>Foglio4[[#This Row],[Carbo]]*4</f>
        <v>71.2</v>
      </c>
      <c r="J638">
        <v>16</v>
      </c>
      <c r="K638">
        <f>Foglio4[[#This Row],[Amido]]*4</f>
        <v>64</v>
      </c>
      <c r="L638">
        <v>0.2</v>
      </c>
      <c r="M638">
        <f>Foglio4[[#This Row],[Zuccheri]]*4</f>
        <v>0.8</v>
      </c>
      <c r="N638">
        <v>0.9</v>
      </c>
      <c r="Q638">
        <f>Foglio4[[#This Row],[Kcal prote]]+Foglio4[[#This Row],[kcal Lipidi]]+Foglio4[[#This Row],[kcal Carbo]]+Foglio4[[#This Row],[Kcal amido]]+Foglio4[[#This Row],[kcal zuccheri]]</f>
        <v>145.90000000000003</v>
      </c>
    </row>
    <row r="639" spans="1:17" x14ac:dyDescent="0.25">
      <c r="A639" t="s">
        <v>661</v>
      </c>
      <c r="B639">
        <v>1353</v>
      </c>
      <c r="C639">
        <v>8</v>
      </c>
      <c r="D639">
        <f>Foglio4[[#This Row],[Proteine]]*4</f>
        <v>32</v>
      </c>
      <c r="E639">
        <v>6.6</v>
      </c>
      <c r="F639">
        <f>Foglio4[[#This Row],[Lipidi]]*9</f>
        <v>59.4</v>
      </c>
      <c r="H639">
        <v>72.7</v>
      </c>
      <c r="I639">
        <f>Foglio4[[#This Row],[Carbo]]*4</f>
        <v>290.8</v>
      </c>
      <c r="J639">
        <v>62.5</v>
      </c>
      <c r="K639">
        <f>Foglio4[[#This Row],[Amido]]*4</f>
        <v>250</v>
      </c>
      <c r="L639">
        <v>0.6</v>
      </c>
      <c r="M639">
        <f>Foglio4[[#This Row],[Zuccheri]]*4</f>
        <v>2.4</v>
      </c>
      <c r="N639">
        <v>6.2</v>
      </c>
      <c r="Q639">
        <f>Foglio4[[#This Row],[Kcal prote]]+Foglio4[[#This Row],[kcal Lipidi]]+Foglio4[[#This Row],[kcal Carbo]]+Foglio4[[#This Row],[Kcal amido]]+Foglio4[[#This Row],[kcal zuccheri]]</f>
        <v>634.6</v>
      </c>
    </row>
    <row r="640" spans="1:17" x14ac:dyDescent="0.25">
      <c r="A640" t="s">
        <v>662</v>
      </c>
      <c r="B640">
        <v>527</v>
      </c>
      <c r="C640">
        <v>11.5</v>
      </c>
      <c r="D640">
        <f>Foglio4[[#This Row],[Proteine]]*4</f>
        <v>46</v>
      </c>
      <c r="E640">
        <v>11.9</v>
      </c>
      <c r="F640">
        <f>Foglio4[[#This Row],[Lipidi]]*9</f>
        <v>107.10000000000001</v>
      </c>
      <c r="H640">
        <v>5.5</v>
      </c>
      <c r="I640">
        <f>Foglio4[[#This Row],[Carbo]]*4</f>
        <v>22</v>
      </c>
      <c r="K640">
        <f>Foglio4[[#This Row],[Amido]]*4</f>
        <v>0</v>
      </c>
      <c r="L640">
        <v>5.5</v>
      </c>
      <c r="M640">
        <f>Foglio4[[#This Row],[Zuccheri]]*4</f>
        <v>22</v>
      </c>
      <c r="N640">
        <v>0</v>
      </c>
      <c r="Q640">
        <f>Foglio4[[#This Row],[Kcal prote]]+Foglio4[[#This Row],[kcal Lipidi]]+Foglio4[[#This Row],[kcal Carbo]]+Foglio4[[#This Row],[Kcal amido]]+Foglio4[[#This Row],[kcal zuccheri]]</f>
        <v>197.10000000000002</v>
      </c>
    </row>
    <row r="641" spans="1:17" x14ac:dyDescent="0.25">
      <c r="A641" t="s">
        <v>663</v>
      </c>
      <c r="B641">
        <v>762</v>
      </c>
      <c r="C641">
        <v>16.5</v>
      </c>
      <c r="D641">
        <f>Foglio4[[#This Row],[Proteine]]*4</f>
        <v>66</v>
      </c>
      <c r="E641">
        <v>17.399999999999999</v>
      </c>
      <c r="F641">
        <f>Foglio4[[#This Row],[Lipidi]]*9</f>
        <v>156.6</v>
      </c>
      <c r="H641">
        <v>2.4</v>
      </c>
      <c r="I641">
        <f>Foglio4[[#This Row],[Carbo]]*4</f>
        <v>9.6</v>
      </c>
      <c r="J641">
        <v>1</v>
      </c>
      <c r="K641">
        <f>Foglio4[[#This Row],[Amido]]*4</f>
        <v>4</v>
      </c>
      <c r="L641">
        <v>1.3</v>
      </c>
      <c r="M641">
        <f>Foglio4[[#This Row],[Zuccheri]]*4</f>
        <v>5.2</v>
      </c>
      <c r="N641">
        <v>0</v>
      </c>
      <c r="Q641">
        <f>Foglio4[[#This Row],[Kcal prote]]+Foglio4[[#This Row],[kcal Lipidi]]+Foglio4[[#This Row],[kcal Carbo]]+Foglio4[[#This Row],[Kcal amido]]+Foglio4[[#This Row],[kcal zuccheri]]</f>
        <v>241.39999999999998</v>
      </c>
    </row>
    <row r="642" spans="1:17" x14ac:dyDescent="0.25">
      <c r="A642" t="s">
        <v>664</v>
      </c>
      <c r="B642">
        <v>1186</v>
      </c>
      <c r="C642">
        <v>31.7</v>
      </c>
      <c r="D642">
        <f>Foglio4[[#This Row],[Proteine]]*4</f>
        <v>126.8</v>
      </c>
      <c r="E642">
        <v>14.3</v>
      </c>
      <c r="F642">
        <f>Foglio4[[#This Row],[Lipidi]]*9</f>
        <v>128.70000000000002</v>
      </c>
      <c r="I642">
        <f>Foglio4[[#This Row],[Carbo]]*4</f>
        <v>0</v>
      </c>
      <c r="K642">
        <f>Foglio4[[#This Row],[Amido]]*4</f>
        <v>0</v>
      </c>
      <c r="M642">
        <f>Foglio4[[#This Row],[Zuccheri]]*4</f>
        <v>0</v>
      </c>
      <c r="Q642">
        <f>Foglio4[[#This Row],[Kcal prote]]+Foglio4[[#This Row],[kcal Lipidi]]+Foglio4[[#This Row],[kcal Carbo]]+Foglio4[[#This Row],[Kcal amido]]+Foglio4[[#This Row],[kcal zuccheri]]</f>
        <v>255.5</v>
      </c>
    </row>
    <row r="643" spans="1:17" x14ac:dyDescent="0.25">
      <c r="A643" t="s">
        <v>665</v>
      </c>
      <c r="B643">
        <v>818</v>
      </c>
      <c r="C643">
        <v>16.7</v>
      </c>
      <c r="D643">
        <f>Foglio4[[#This Row],[Proteine]]*4</f>
        <v>66.8</v>
      </c>
      <c r="E643">
        <v>8.5</v>
      </c>
      <c r="F643">
        <f>Foglio4[[#This Row],[Lipidi]]*9</f>
        <v>76.5</v>
      </c>
      <c r="I643">
        <f>Foglio4[[#This Row],[Carbo]]*4</f>
        <v>0</v>
      </c>
      <c r="K643">
        <f>Foglio4[[#This Row],[Amido]]*4</f>
        <v>0</v>
      </c>
      <c r="M643">
        <f>Foglio4[[#This Row],[Zuccheri]]*4</f>
        <v>0</v>
      </c>
      <c r="Q643">
        <f>Foglio4[[#This Row],[Kcal prote]]+Foglio4[[#This Row],[kcal Lipidi]]+Foglio4[[#This Row],[kcal Carbo]]+Foglio4[[#This Row],[Kcal amido]]+Foglio4[[#This Row],[kcal zuccheri]]</f>
        <v>143.30000000000001</v>
      </c>
    </row>
    <row r="644" spans="1:17" x14ac:dyDescent="0.25">
      <c r="A644" t="s">
        <v>666</v>
      </c>
      <c r="B644">
        <v>842</v>
      </c>
      <c r="C644">
        <v>31.2</v>
      </c>
      <c r="D644">
        <f>Foglio4[[#This Row],[Proteine]]*4</f>
        <v>124.8</v>
      </c>
      <c r="E644">
        <v>5.7</v>
      </c>
      <c r="F644">
        <f>Foglio4[[#This Row],[Lipidi]]*9</f>
        <v>51.300000000000004</v>
      </c>
      <c r="G644">
        <v>91</v>
      </c>
      <c r="I644">
        <f>Foglio4[[#This Row],[Carbo]]*4</f>
        <v>0</v>
      </c>
      <c r="K644">
        <f>Foglio4[[#This Row],[Amido]]*4</f>
        <v>0</v>
      </c>
      <c r="M644">
        <f>Foglio4[[#This Row],[Zuccheri]]*4</f>
        <v>0</v>
      </c>
      <c r="Q644">
        <f>Foglio4[[#This Row],[Kcal prote]]+Foglio4[[#This Row],[kcal Lipidi]]+Foglio4[[#This Row],[kcal Carbo]]+Foglio4[[#This Row],[Kcal amido]]+Foglio4[[#This Row],[kcal zuccheri]]</f>
        <v>176.1</v>
      </c>
    </row>
    <row r="645" spans="1:17" x14ac:dyDescent="0.25">
      <c r="A645" t="s">
        <v>667</v>
      </c>
      <c r="B645">
        <v>523</v>
      </c>
      <c r="C645">
        <v>18.399999999999999</v>
      </c>
      <c r="D645">
        <f>Foglio4[[#This Row],[Proteine]]*4</f>
        <v>73.599999999999994</v>
      </c>
      <c r="E645">
        <v>6.2</v>
      </c>
      <c r="F645">
        <f>Foglio4[[#This Row],[Lipidi]]*9</f>
        <v>55.800000000000004</v>
      </c>
      <c r="G645">
        <v>94</v>
      </c>
      <c r="I645">
        <f>Foglio4[[#This Row],[Carbo]]*4</f>
        <v>0</v>
      </c>
      <c r="K645">
        <f>Foglio4[[#This Row],[Amido]]*4</f>
        <v>0</v>
      </c>
      <c r="M645">
        <f>Foglio4[[#This Row],[Zuccheri]]*4</f>
        <v>0</v>
      </c>
      <c r="Q645">
        <f>Foglio4[[#This Row],[Kcal prote]]+Foglio4[[#This Row],[kcal Lipidi]]+Foglio4[[#This Row],[kcal Carbo]]+Foglio4[[#This Row],[Kcal amido]]+Foglio4[[#This Row],[kcal zuccheri]]</f>
        <v>129.4</v>
      </c>
    </row>
    <row r="646" spans="1:17" x14ac:dyDescent="0.25">
      <c r="A646" t="s">
        <v>668</v>
      </c>
      <c r="B646">
        <v>734</v>
      </c>
      <c r="C646">
        <v>29.9</v>
      </c>
      <c r="D646">
        <f>Foglio4[[#This Row],[Proteine]]*4</f>
        <v>119.6</v>
      </c>
      <c r="E646">
        <v>3.7</v>
      </c>
      <c r="F646">
        <f>Foglio4[[#This Row],[Lipidi]]*9</f>
        <v>33.300000000000004</v>
      </c>
      <c r="G646">
        <v>86</v>
      </c>
      <c r="I646">
        <f>Foglio4[[#This Row],[Carbo]]*4</f>
        <v>0</v>
      </c>
      <c r="K646">
        <f>Foglio4[[#This Row],[Amido]]*4</f>
        <v>0</v>
      </c>
      <c r="M646">
        <f>Foglio4[[#This Row],[Zuccheri]]*4</f>
        <v>0</v>
      </c>
      <c r="Q646">
        <f>Foglio4[[#This Row],[Kcal prote]]+Foglio4[[#This Row],[kcal Lipidi]]+Foglio4[[#This Row],[kcal Carbo]]+Foglio4[[#This Row],[Kcal amido]]+Foglio4[[#This Row],[kcal zuccheri]]</f>
        <v>152.9</v>
      </c>
    </row>
    <row r="647" spans="1:17" x14ac:dyDescent="0.25">
      <c r="A647" t="s">
        <v>669</v>
      </c>
      <c r="B647">
        <v>449</v>
      </c>
      <c r="C647">
        <v>18.5</v>
      </c>
      <c r="D647">
        <f>Foglio4[[#This Row],[Proteine]]*4</f>
        <v>74</v>
      </c>
      <c r="E647">
        <v>10.199999999999999</v>
      </c>
      <c r="F647">
        <f>Foglio4[[#This Row],[Lipidi]]*9</f>
        <v>91.8</v>
      </c>
      <c r="G647">
        <v>88</v>
      </c>
      <c r="I647">
        <f>Foglio4[[#This Row],[Carbo]]*4</f>
        <v>0</v>
      </c>
      <c r="K647">
        <f>Foglio4[[#This Row],[Amido]]*4</f>
        <v>0</v>
      </c>
      <c r="M647">
        <f>Foglio4[[#This Row],[Zuccheri]]*4</f>
        <v>0</v>
      </c>
      <c r="Q647">
        <f>Foglio4[[#This Row],[Kcal prote]]+Foglio4[[#This Row],[kcal Lipidi]]+Foglio4[[#This Row],[kcal Carbo]]+Foglio4[[#This Row],[Kcal amido]]+Foglio4[[#This Row],[kcal zuccheri]]</f>
        <v>165.8</v>
      </c>
    </row>
    <row r="648" spans="1:17" x14ac:dyDescent="0.25">
      <c r="A648" t="s">
        <v>670</v>
      </c>
      <c r="B648">
        <v>838</v>
      </c>
      <c r="C648">
        <v>27.1</v>
      </c>
      <c r="D648">
        <f>Foglio4[[#This Row],[Proteine]]*4</f>
        <v>108.4</v>
      </c>
      <c r="E648">
        <v>14.7</v>
      </c>
      <c r="F648">
        <f>Foglio4[[#This Row],[Lipidi]]*9</f>
        <v>132.29999999999998</v>
      </c>
      <c r="G648">
        <v>119</v>
      </c>
      <c r="I648">
        <f>Foglio4[[#This Row],[Carbo]]*4</f>
        <v>0</v>
      </c>
      <c r="K648">
        <f>Foglio4[[#This Row],[Amido]]*4</f>
        <v>0</v>
      </c>
      <c r="M648">
        <f>Foglio4[[#This Row],[Zuccheri]]*4</f>
        <v>0</v>
      </c>
      <c r="Q648">
        <f>Foglio4[[#This Row],[Kcal prote]]+Foglio4[[#This Row],[kcal Lipidi]]+Foglio4[[#This Row],[kcal Carbo]]+Foglio4[[#This Row],[Kcal amido]]+Foglio4[[#This Row],[kcal zuccheri]]</f>
        <v>240.7</v>
      </c>
    </row>
    <row r="649" spans="1:17" x14ac:dyDescent="0.25">
      <c r="A649" t="s">
        <v>671</v>
      </c>
      <c r="B649">
        <v>1027</v>
      </c>
      <c r="C649">
        <v>28.3</v>
      </c>
      <c r="D649">
        <f>Foglio4[[#This Row],[Proteine]]*4</f>
        <v>113.2</v>
      </c>
      <c r="E649">
        <v>10.6</v>
      </c>
      <c r="F649">
        <f>Foglio4[[#This Row],[Lipidi]]*9</f>
        <v>95.399999999999991</v>
      </c>
      <c r="G649">
        <v>119</v>
      </c>
      <c r="I649">
        <f>Foglio4[[#This Row],[Carbo]]*4</f>
        <v>0</v>
      </c>
      <c r="K649">
        <f>Foglio4[[#This Row],[Amido]]*4</f>
        <v>0</v>
      </c>
      <c r="M649">
        <f>Foglio4[[#This Row],[Zuccheri]]*4</f>
        <v>0</v>
      </c>
      <c r="Q649">
        <f>Foglio4[[#This Row],[Kcal prote]]+Foglio4[[#This Row],[kcal Lipidi]]+Foglio4[[#This Row],[kcal Carbo]]+Foglio4[[#This Row],[Kcal amido]]+Foglio4[[#This Row],[kcal zuccheri]]</f>
        <v>208.6</v>
      </c>
    </row>
    <row r="650" spans="1:17" x14ac:dyDescent="0.25">
      <c r="A650" t="s">
        <v>672</v>
      </c>
      <c r="B650">
        <v>717</v>
      </c>
      <c r="C650">
        <v>19</v>
      </c>
      <c r="D650">
        <f>Foglio4[[#This Row],[Proteine]]*4</f>
        <v>76</v>
      </c>
      <c r="E650">
        <v>5.4</v>
      </c>
      <c r="F650">
        <f>Foglio4[[#This Row],[Lipidi]]*9</f>
        <v>48.6</v>
      </c>
      <c r="G650">
        <v>93</v>
      </c>
      <c r="I650">
        <f>Foglio4[[#This Row],[Carbo]]*4</f>
        <v>0</v>
      </c>
      <c r="K650">
        <f>Foglio4[[#This Row],[Amido]]*4</f>
        <v>0</v>
      </c>
      <c r="M650">
        <f>Foglio4[[#This Row],[Zuccheri]]*4</f>
        <v>0</v>
      </c>
      <c r="Q650">
        <f>Foglio4[[#This Row],[Kcal prote]]+Foglio4[[#This Row],[kcal Lipidi]]+Foglio4[[#This Row],[kcal Carbo]]+Foglio4[[#This Row],[Kcal amido]]+Foglio4[[#This Row],[kcal zuccheri]]</f>
        <v>124.6</v>
      </c>
    </row>
    <row r="651" spans="1:17" x14ac:dyDescent="0.25">
      <c r="A651" t="s">
        <v>673</v>
      </c>
      <c r="B651">
        <v>670</v>
      </c>
      <c r="C651">
        <v>27.9</v>
      </c>
      <c r="D651">
        <f>Foglio4[[#This Row],[Proteine]]*4</f>
        <v>111.6</v>
      </c>
      <c r="E651">
        <v>10</v>
      </c>
      <c r="F651">
        <f>Foglio4[[#This Row],[Lipidi]]*9</f>
        <v>90</v>
      </c>
      <c r="G651">
        <v>109</v>
      </c>
      <c r="I651">
        <f>Foglio4[[#This Row],[Carbo]]*4</f>
        <v>0</v>
      </c>
      <c r="K651">
        <f>Foglio4[[#This Row],[Amido]]*4</f>
        <v>0</v>
      </c>
      <c r="M651">
        <f>Foglio4[[#This Row],[Zuccheri]]*4</f>
        <v>0</v>
      </c>
      <c r="Q651">
        <f>Foglio4[[#This Row],[Kcal prote]]+Foglio4[[#This Row],[kcal Lipidi]]+Foglio4[[#This Row],[kcal Carbo]]+Foglio4[[#This Row],[Kcal amido]]+Foglio4[[#This Row],[kcal zuccheri]]</f>
        <v>201.6</v>
      </c>
    </row>
    <row r="652" spans="1:17" x14ac:dyDescent="0.25">
      <c r="A652" t="s">
        <v>674</v>
      </c>
      <c r="B652">
        <v>860</v>
      </c>
      <c r="C652">
        <v>28.9</v>
      </c>
      <c r="D652">
        <f>Foglio4[[#This Row],[Proteine]]*4</f>
        <v>115.6</v>
      </c>
      <c r="E652">
        <v>3.6</v>
      </c>
      <c r="F652">
        <f>Foglio4[[#This Row],[Lipidi]]*9</f>
        <v>32.4</v>
      </c>
      <c r="G652">
        <v>109</v>
      </c>
      <c r="I652">
        <f>Foglio4[[#This Row],[Carbo]]*4</f>
        <v>0</v>
      </c>
      <c r="K652">
        <f>Foglio4[[#This Row],[Amido]]*4</f>
        <v>0</v>
      </c>
      <c r="M652">
        <f>Foglio4[[#This Row],[Zuccheri]]*4</f>
        <v>0</v>
      </c>
      <c r="Q652">
        <f>Foglio4[[#This Row],[Kcal prote]]+Foglio4[[#This Row],[kcal Lipidi]]+Foglio4[[#This Row],[kcal Carbo]]+Foglio4[[#This Row],[Kcal amido]]+Foglio4[[#This Row],[kcal zuccheri]]</f>
        <v>148</v>
      </c>
    </row>
    <row r="653" spans="1:17" x14ac:dyDescent="0.25">
      <c r="A653" t="s">
        <v>675</v>
      </c>
      <c r="B653">
        <v>460</v>
      </c>
      <c r="C653">
        <v>19.399999999999999</v>
      </c>
      <c r="D653">
        <f>Foglio4[[#This Row],[Proteine]]*4</f>
        <v>77.599999999999994</v>
      </c>
      <c r="E653">
        <v>0.9</v>
      </c>
      <c r="F653">
        <f>Foglio4[[#This Row],[Lipidi]]*9</f>
        <v>8.1</v>
      </c>
      <c r="G653">
        <v>75</v>
      </c>
      <c r="I653">
        <f>Foglio4[[#This Row],[Carbo]]*4</f>
        <v>0</v>
      </c>
      <c r="K653">
        <f>Foglio4[[#This Row],[Amido]]*4</f>
        <v>0</v>
      </c>
      <c r="M653">
        <f>Foglio4[[#This Row],[Zuccheri]]*4</f>
        <v>0</v>
      </c>
      <c r="Q653">
        <f>Foglio4[[#This Row],[Kcal prote]]+Foglio4[[#This Row],[kcal Lipidi]]+Foglio4[[#This Row],[kcal Carbo]]+Foglio4[[#This Row],[Kcal amido]]+Foglio4[[#This Row],[kcal zuccheri]]</f>
        <v>85.699999999999989</v>
      </c>
    </row>
    <row r="654" spans="1:17" x14ac:dyDescent="0.25">
      <c r="A654" t="s">
        <v>676</v>
      </c>
      <c r="B654">
        <v>539</v>
      </c>
      <c r="C654">
        <v>30.2</v>
      </c>
      <c r="D654">
        <f>Foglio4[[#This Row],[Proteine]]*4</f>
        <v>120.8</v>
      </c>
      <c r="E654">
        <v>0.8</v>
      </c>
      <c r="F654">
        <f>Foglio4[[#This Row],[Lipidi]]*9</f>
        <v>7.2</v>
      </c>
      <c r="G654">
        <v>75</v>
      </c>
      <c r="I654">
        <f>Foglio4[[#This Row],[Carbo]]*4</f>
        <v>0</v>
      </c>
      <c r="K654">
        <f>Foglio4[[#This Row],[Amido]]*4</f>
        <v>0</v>
      </c>
      <c r="M654">
        <f>Foglio4[[#This Row],[Zuccheri]]*4</f>
        <v>0</v>
      </c>
      <c r="Q654">
        <f>Foglio4[[#This Row],[Kcal prote]]+Foglio4[[#This Row],[kcal Lipidi]]+Foglio4[[#This Row],[kcal Carbo]]+Foglio4[[#This Row],[Kcal amido]]+Foglio4[[#This Row],[kcal zuccheri]]</f>
        <v>128</v>
      </c>
    </row>
    <row r="655" spans="1:17" x14ac:dyDescent="0.25">
      <c r="A655" t="s">
        <v>677</v>
      </c>
      <c r="B655">
        <v>420</v>
      </c>
      <c r="C655">
        <v>23.3</v>
      </c>
      <c r="D655">
        <f>Foglio4[[#This Row],[Proteine]]*4</f>
        <v>93.2</v>
      </c>
      <c r="E655">
        <v>12.5</v>
      </c>
      <c r="F655">
        <f>Foglio4[[#This Row],[Lipidi]]*9</f>
        <v>112.5</v>
      </c>
      <c r="G655">
        <v>60</v>
      </c>
      <c r="I655">
        <f>Foglio4[[#This Row],[Carbo]]*4</f>
        <v>0</v>
      </c>
      <c r="K655">
        <f>Foglio4[[#This Row],[Amido]]*4</f>
        <v>0</v>
      </c>
      <c r="M655">
        <f>Foglio4[[#This Row],[Zuccheri]]*4</f>
        <v>0</v>
      </c>
      <c r="Q655">
        <f>Foglio4[[#This Row],[Kcal prote]]+Foglio4[[#This Row],[kcal Lipidi]]+Foglio4[[#This Row],[kcal Carbo]]+Foglio4[[#This Row],[Kcal amido]]+Foglio4[[#This Row],[kcal zuccheri]]</f>
        <v>205.7</v>
      </c>
    </row>
    <row r="656" spans="1:17" x14ac:dyDescent="0.25">
      <c r="A656" t="s">
        <v>678</v>
      </c>
      <c r="B656">
        <v>918</v>
      </c>
      <c r="C656">
        <v>26.7</v>
      </c>
      <c r="D656">
        <f>Foglio4[[#This Row],[Proteine]]*4</f>
        <v>106.8</v>
      </c>
      <c r="E656">
        <v>14</v>
      </c>
      <c r="F656">
        <f>Foglio4[[#This Row],[Lipidi]]*9</f>
        <v>126</v>
      </c>
      <c r="G656">
        <v>80</v>
      </c>
      <c r="I656">
        <f>Foglio4[[#This Row],[Carbo]]*4</f>
        <v>0</v>
      </c>
      <c r="K656">
        <f>Foglio4[[#This Row],[Amido]]*4</f>
        <v>0</v>
      </c>
      <c r="M656">
        <f>Foglio4[[#This Row],[Zuccheri]]*4</f>
        <v>0</v>
      </c>
      <c r="Q656">
        <f>Foglio4[[#This Row],[Kcal prote]]+Foglio4[[#This Row],[kcal Lipidi]]+Foglio4[[#This Row],[kcal Carbo]]+Foglio4[[#This Row],[Kcal amido]]+Foglio4[[#This Row],[kcal zuccheri]]</f>
        <v>232.8</v>
      </c>
    </row>
    <row r="657" spans="1:17" x14ac:dyDescent="0.25">
      <c r="A657" t="s">
        <v>679</v>
      </c>
      <c r="B657">
        <v>818</v>
      </c>
      <c r="C657">
        <v>17.399999999999999</v>
      </c>
      <c r="D657">
        <f>Foglio4[[#This Row],[Proteine]]*4</f>
        <v>69.599999999999994</v>
      </c>
      <c r="E657">
        <v>8.3000000000000007</v>
      </c>
      <c r="F657">
        <f>Foglio4[[#This Row],[Lipidi]]*9</f>
        <v>74.7</v>
      </c>
      <c r="G657">
        <v>82</v>
      </c>
      <c r="I657">
        <f>Foglio4[[#This Row],[Carbo]]*4</f>
        <v>0</v>
      </c>
      <c r="K657">
        <f>Foglio4[[#This Row],[Amido]]*4</f>
        <v>0</v>
      </c>
      <c r="M657">
        <f>Foglio4[[#This Row],[Zuccheri]]*4</f>
        <v>0</v>
      </c>
      <c r="Q657">
        <f>Foglio4[[#This Row],[Kcal prote]]+Foglio4[[#This Row],[kcal Lipidi]]+Foglio4[[#This Row],[kcal Carbo]]+Foglio4[[#This Row],[Kcal amido]]+Foglio4[[#This Row],[kcal zuccheri]]</f>
        <v>144.30000000000001</v>
      </c>
    </row>
    <row r="658" spans="1:17" x14ac:dyDescent="0.25">
      <c r="A658" t="s">
        <v>680</v>
      </c>
      <c r="B658">
        <v>786</v>
      </c>
      <c r="C658">
        <v>28.3</v>
      </c>
      <c r="D658">
        <f>Foglio4[[#This Row],[Proteine]]*4</f>
        <v>113.2</v>
      </c>
      <c r="E658">
        <v>6.3</v>
      </c>
      <c r="F658">
        <f>Foglio4[[#This Row],[Lipidi]]*9</f>
        <v>56.699999999999996</v>
      </c>
      <c r="G658">
        <v>70</v>
      </c>
      <c r="I658">
        <f>Foglio4[[#This Row],[Carbo]]*4</f>
        <v>0</v>
      </c>
      <c r="K658">
        <f>Foglio4[[#This Row],[Amido]]*4</f>
        <v>0</v>
      </c>
      <c r="M658">
        <f>Foglio4[[#This Row],[Zuccheri]]*4</f>
        <v>0</v>
      </c>
      <c r="Q658">
        <f>Foglio4[[#This Row],[Kcal prote]]+Foglio4[[#This Row],[kcal Lipidi]]+Foglio4[[#This Row],[kcal Carbo]]+Foglio4[[#This Row],[Kcal amido]]+Foglio4[[#This Row],[kcal zuccheri]]</f>
        <v>169.9</v>
      </c>
    </row>
    <row r="659" spans="1:17" x14ac:dyDescent="0.25">
      <c r="A659" t="s">
        <v>681</v>
      </c>
      <c r="B659">
        <v>550</v>
      </c>
      <c r="C659">
        <v>18.7</v>
      </c>
      <c r="D659">
        <f>Foglio4[[#This Row],[Proteine]]*4</f>
        <v>74.8</v>
      </c>
      <c r="E659">
        <v>2.1</v>
      </c>
      <c r="F659">
        <f>Foglio4[[#This Row],[Lipidi]]*9</f>
        <v>18.900000000000002</v>
      </c>
      <c r="G659">
        <v>73</v>
      </c>
      <c r="I659">
        <f>Foglio4[[#This Row],[Carbo]]*4</f>
        <v>0</v>
      </c>
      <c r="K659">
        <f>Foglio4[[#This Row],[Amido]]*4</f>
        <v>0</v>
      </c>
      <c r="M659">
        <f>Foglio4[[#This Row],[Zuccheri]]*4</f>
        <v>0</v>
      </c>
      <c r="Q659">
        <f>Foglio4[[#This Row],[Kcal prote]]+Foglio4[[#This Row],[kcal Lipidi]]+Foglio4[[#This Row],[kcal Carbo]]+Foglio4[[#This Row],[Kcal amido]]+Foglio4[[#This Row],[kcal zuccheri]]</f>
        <v>93.7</v>
      </c>
    </row>
    <row r="660" spans="1:17" x14ac:dyDescent="0.25">
      <c r="A660" t="s">
        <v>682</v>
      </c>
      <c r="B660">
        <v>313</v>
      </c>
      <c r="C660">
        <v>14</v>
      </c>
      <c r="D660">
        <f>Foglio4[[#This Row],[Proteine]]*4</f>
        <v>56</v>
      </c>
      <c r="E660">
        <v>1</v>
      </c>
      <c r="F660">
        <f>Foglio4[[#This Row],[Lipidi]]*9</f>
        <v>9</v>
      </c>
      <c r="I660">
        <f>Foglio4[[#This Row],[Carbo]]*4</f>
        <v>0</v>
      </c>
      <c r="K660">
        <f>Foglio4[[#This Row],[Amido]]*4</f>
        <v>0</v>
      </c>
      <c r="M660">
        <f>Foglio4[[#This Row],[Zuccheri]]*4</f>
        <v>0</v>
      </c>
      <c r="Q660">
        <f>Foglio4[[#This Row],[Kcal prote]]+Foglio4[[#This Row],[kcal Lipidi]]+Foglio4[[#This Row],[kcal Carbo]]+Foglio4[[#This Row],[Kcal amido]]+Foglio4[[#This Row],[kcal zuccheri]]</f>
        <v>65</v>
      </c>
    </row>
    <row r="661" spans="1:17" x14ac:dyDescent="0.25">
      <c r="A661" t="s">
        <v>683</v>
      </c>
      <c r="B661">
        <v>237</v>
      </c>
      <c r="C661">
        <v>10.6</v>
      </c>
      <c r="D661">
        <f>Foglio4[[#This Row],[Proteine]]*4</f>
        <v>42.4</v>
      </c>
      <c r="E661">
        <v>2.8</v>
      </c>
      <c r="F661">
        <f>Foglio4[[#This Row],[Lipidi]]*9</f>
        <v>25.2</v>
      </c>
      <c r="G661">
        <v>72</v>
      </c>
      <c r="H661">
        <v>1.4</v>
      </c>
      <c r="I661">
        <f>Foglio4[[#This Row],[Carbo]]*4</f>
        <v>5.6</v>
      </c>
      <c r="K661">
        <f>Foglio4[[#This Row],[Amido]]*4</f>
        <v>0</v>
      </c>
      <c r="L661">
        <v>1.4</v>
      </c>
      <c r="M661">
        <f>Foglio4[[#This Row],[Zuccheri]]*4</f>
        <v>5.6</v>
      </c>
      <c r="Q661">
        <f>Foglio4[[#This Row],[Kcal prote]]+Foglio4[[#This Row],[kcal Lipidi]]+Foglio4[[#This Row],[kcal Carbo]]+Foglio4[[#This Row],[Kcal amido]]+Foglio4[[#This Row],[kcal zuccheri]]</f>
        <v>78.799999999999983</v>
      </c>
    </row>
    <row r="662" spans="1:17" x14ac:dyDescent="0.25">
      <c r="A662" t="s">
        <v>684</v>
      </c>
      <c r="B662">
        <v>390</v>
      </c>
      <c r="C662">
        <v>2</v>
      </c>
      <c r="D662">
        <f>Foglio4[[#This Row],[Proteine]]*4</f>
        <v>8</v>
      </c>
      <c r="E662">
        <v>0.4</v>
      </c>
      <c r="F662">
        <f>Foglio4[[#This Row],[Lipidi]]*9</f>
        <v>3.6</v>
      </c>
      <c r="H662">
        <v>14.5</v>
      </c>
      <c r="I662">
        <f>Foglio4[[#This Row],[Carbo]]*4</f>
        <v>58</v>
      </c>
      <c r="J662">
        <v>12.4</v>
      </c>
      <c r="K662">
        <f>Foglio4[[#This Row],[Amido]]*4</f>
        <v>49.6</v>
      </c>
      <c r="L662">
        <v>0.9</v>
      </c>
      <c r="M662">
        <f>Foglio4[[#This Row],[Zuccheri]]*4</f>
        <v>3.6</v>
      </c>
      <c r="N662">
        <v>2.8</v>
      </c>
      <c r="P662">
        <v>0.56999999999999995</v>
      </c>
      <c r="Q662">
        <f>Foglio4[[#This Row],[Kcal prote]]+Foglio4[[#This Row],[kcal Lipidi]]+Foglio4[[#This Row],[kcal Carbo]]+Foglio4[[#This Row],[Kcal amido]]+Foglio4[[#This Row],[kcal zuccheri]]</f>
        <v>122.79999999999998</v>
      </c>
    </row>
    <row r="663" spans="1:17" x14ac:dyDescent="0.25">
      <c r="A663" t="s">
        <v>685</v>
      </c>
      <c r="B663">
        <v>417</v>
      </c>
      <c r="C663">
        <v>3.9</v>
      </c>
      <c r="D663">
        <f>Foglio4[[#This Row],[Proteine]]*4</f>
        <v>15.6</v>
      </c>
      <c r="E663">
        <v>0.2</v>
      </c>
      <c r="F663">
        <f>Foglio4[[#This Row],[Lipidi]]*9</f>
        <v>1.8</v>
      </c>
      <c r="H663">
        <v>20.399999999999999</v>
      </c>
      <c r="I663">
        <f>Foglio4[[#This Row],[Carbo]]*4</f>
        <v>81.599999999999994</v>
      </c>
      <c r="K663">
        <f>Foglio4[[#This Row],[Amido]]*4</f>
        <v>0</v>
      </c>
      <c r="L663">
        <v>20.399999999999999</v>
      </c>
      <c r="M663">
        <f>Foglio4[[#This Row],[Zuccheri]]*4</f>
        <v>81.599999999999994</v>
      </c>
      <c r="N663">
        <v>2</v>
      </c>
      <c r="Q663">
        <f>Foglio4[[#This Row],[Kcal prote]]+Foglio4[[#This Row],[kcal Lipidi]]+Foglio4[[#This Row],[kcal Carbo]]+Foglio4[[#This Row],[Kcal amido]]+Foglio4[[#This Row],[kcal zuccheri]]</f>
        <v>180.6</v>
      </c>
    </row>
    <row r="664" spans="1:17" x14ac:dyDescent="0.25">
      <c r="A664" t="s">
        <v>686</v>
      </c>
      <c r="B664">
        <v>80</v>
      </c>
      <c r="C664">
        <v>1.2</v>
      </c>
      <c r="D664">
        <f>Foglio4[[#This Row],[Proteine]]*4</f>
        <v>4.8</v>
      </c>
      <c r="E664">
        <v>0.2</v>
      </c>
      <c r="F664">
        <f>Foglio4[[#This Row],[Lipidi]]*9</f>
        <v>1.8</v>
      </c>
      <c r="H664">
        <v>2.8</v>
      </c>
      <c r="I664">
        <f>Foglio4[[#This Row],[Carbo]]*4</f>
        <v>11.2</v>
      </c>
      <c r="K664">
        <f>Foglio4[[#This Row],[Amido]]*4</f>
        <v>0</v>
      </c>
      <c r="L664">
        <v>2.8</v>
      </c>
      <c r="M664">
        <f>Foglio4[[#This Row],[Zuccheri]]*4</f>
        <v>11.2</v>
      </c>
      <c r="N664">
        <v>1</v>
      </c>
      <c r="Q664">
        <f>Foglio4[[#This Row],[Kcal prote]]+Foglio4[[#This Row],[kcal Lipidi]]+Foglio4[[#This Row],[kcal Carbo]]+Foglio4[[#This Row],[Kcal amido]]+Foglio4[[#This Row],[kcal zuccheri]]</f>
        <v>28.999999999999996</v>
      </c>
    </row>
    <row r="665" spans="1:17" x14ac:dyDescent="0.25">
      <c r="A665" t="s">
        <v>687</v>
      </c>
      <c r="B665">
        <v>96</v>
      </c>
      <c r="C665">
        <v>1</v>
      </c>
      <c r="D665">
        <f>Foglio4[[#This Row],[Proteine]]*4</f>
        <v>4</v>
      </c>
      <c r="E665">
        <v>0.4</v>
      </c>
      <c r="F665">
        <f>Foglio4[[#This Row],[Lipidi]]*9</f>
        <v>3.6</v>
      </c>
      <c r="H665">
        <v>3.5</v>
      </c>
      <c r="I665">
        <f>Foglio4[[#This Row],[Carbo]]*4</f>
        <v>14</v>
      </c>
      <c r="K665">
        <f>Foglio4[[#This Row],[Amido]]*4</f>
        <v>0</v>
      </c>
      <c r="L665">
        <v>3.5</v>
      </c>
      <c r="M665">
        <f>Foglio4[[#This Row],[Zuccheri]]*4</f>
        <v>14</v>
      </c>
      <c r="N665">
        <v>2</v>
      </c>
      <c r="Q665">
        <f>Foglio4[[#This Row],[Kcal prote]]+Foglio4[[#This Row],[kcal Lipidi]]+Foglio4[[#This Row],[kcal Carbo]]+Foglio4[[#This Row],[Kcal amido]]+Foglio4[[#This Row],[kcal zuccheri]]</f>
        <v>35.6</v>
      </c>
    </row>
    <row r="666" spans="1:17" x14ac:dyDescent="0.25">
      <c r="A666" t="s">
        <v>688</v>
      </c>
      <c r="B666">
        <v>89</v>
      </c>
      <c r="C666">
        <v>1.1000000000000001</v>
      </c>
      <c r="D666">
        <f>Foglio4[[#This Row],[Proteine]]*4</f>
        <v>4.4000000000000004</v>
      </c>
      <c r="E666">
        <v>0.4</v>
      </c>
      <c r="F666">
        <f>Foglio4[[#This Row],[Lipidi]]*9</f>
        <v>3.6</v>
      </c>
      <c r="H666">
        <v>2.8</v>
      </c>
      <c r="I666">
        <f>Foglio4[[#This Row],[Carbo]]*4</f>
        <v>11.2</v>
      </c>
      <c r="J666">
        <v>0</v>
      </c>
      <c r="K666">
        <f>Foglio4[[#This Row],[Amido]]*4</f>
        <v>0</v>
      </c>
      <c r="L666">
        <v>2.8</v>
      </c>
      <c r="M666">
        <f>Foglio4[[#This Row],[Zuccheri]]*4</f>
        <v>11.2</v>
      </c>
      <c r="N666">
        <v>1.4</v>
      </c>
      <c r="P666">
        <v>1.24</v>
      </c>
      <c r="Q666">
        <f>Foglio4[[#This Row],[Kcal prote]]+Foglio4[[#This Row],[kcal Lipidi]]+Foglio4[[#This Row],[kcal Carbo]]+Foglio4[[#This Row],[Kcal amido]]+Foglio4[[#This Row],[kcal zuccheri]]</f>
        <v>30.4</v>
      </c>
    </row>
    <row r="667" spans="1:17" x14ac:dyDescent="0.25">
      <c r="A667" t="s">
        <v>689</v>
      </c>
      <c r="B667">
        <v>87</v>
      </c>
      <c r="C667">
        <v>0.9</v>
      </c>
      <c r="D667">
        <f>Foglio4[[#This Row],[Proteine]]*4</f>
        <v>3.6</v>
      </c>
      <c r="E667">
        <v>0.2</v>
      </c>
      <c r="F667">
        <f>Foglio4[[#This Row],[Lipidi]]*9</f>
        <v>1.8</v>
      </c>
      <c r="H667">
        <v>2.8</v>
      </c>
      <c r="I667">
        <f>Foglio4[[#This Row],[Carbo]]*4</f>
        <v>11.2</v>
      </c>
      <c r="J667">
        <v>0</v>
      </c>
      <c r="K667">
        <f>Foglio4[[#This Row],[Amido]]*4</f>
        <v>0</v>
      </c>
      <c r="L667">
        <v>2.8</v>
      </c>
      <c r="M667">
        <f>Foglio4[[#This Row],[Zuccheri]]*4</f>
        <v>11.2</v>
      </c>
      <c r="N667">
        <v>1.5</v>
      </c>
      <c r="P667">
        <v>1.31</v>
      </c>
      <c r="Q667">
        <f>Foglio4[[#This Row],[Kcal prote]]+Foglio4[[#This Row],[kcal Lipidi]]+Foglio4[[#This Row],[kcal Carbo]]+Foglio4[[#This Row],[Kcal amido]]+Foglio4[[#This Row],[kcal zuccheri]]</f>
        <v>27.8</v>
      </c>
    </row>
    <row r="668" spans="1:17" x14ac:dyDescent="0.25">
      <c r="A668" t="s">
        <v>690</v>
      </c>
      <c r="B668">
        <v>89</v>
      </c>
      <c r="C668">
        <v>1.3</v>
      </c>
      <c r="D668">
        <f>Foglio4[[#This Row],[Proteine]]*4</f>
        <v>5.2</v>
      </c>
      <c r="E668">
        <v>0.5</v>
      </c>
      <c r="F668">
        <f>Foglio4[[#This Row],[Lipidi]]*9</f>
        <v>4.5</v>
      </c>
      <c r="H668">
        <v>3</v>
      </c>
      <c r="I668">
        <f>Foglio4[[#This Row],[Carbo]]*4</f>
        <v>12</v>
      </c>
      <c r="K668">
        <f>Foglio4[[#This Row],[Amido]]*4</f>
        <v>0</v>
      </c>
      <c r="L668">
        <v>3</v>
      </c>
      <c r="M668">
        <f>Foglio4[[#This Row],[Zuccheri]]*4</f>
        <v>12</v>
      </c>
      <c r="N668">
        <v>1.5</v>
      </c>
      <c r="Q668">
        <f>Foglio4[[#This Row],[Kcal prote]]+Foglio4[[#This Row],[kcal Lipidi]]+Foglio4[[#This Row],[kcal Carbo]]+Foglio4[[#This Row],[Kcal amido]]+Foglio4[[#This Row],[kcal zuccheri]]</f>
        <v>33.700000000000003</v>
      </c>
    </row>
    <row r="669" spans="1:17" x14ac:dyDescent="0.25">
      <c r="A669" t="s">
        <v>691</v>
      </c>
      <c r="B669">
        <v>94</v>
      </c>
      <c r="C669">
        <v>1.2</v>
      </c>
      <c r="D669">
        <f>Foglio4[[#This Row],[Proteine]]*4</f>
        <v>4.8</v>
      </c>
      <c r="E669">
        <v>0.2</v>
      </c>
      <c r="F669">
        <f>Foglio4[[#This Row],[Lipidi]]*9</f>
        <v>1.8</v>
      </c>
      <c r="H669">
        <v>3</v>
      </c>
      <c r="I669">
        <f>Foglio4[[#This Row],[Carbo]]*4</f>
        <v>12</v>
      </c>
      <c r="K669">
        <f>Foglio4[[#This Row],[Amido]]*4</f>
        <v>0</v>
      </c>
      <c r="L669">
        <v>3</v>
      </c>
      <c r="M669">
        <f>Foglio4[[#This Row],[Zuccheri]]*4</f>
        <v>12</v>
      </c>
      <c r="N669">
        <v>0.9</v>
      </c>
      <c r="Q669">
        <f>Foglio4[[#This Row],[Kcal prote]]+Foglio4[[#This Row],[kcal Lipidi]]+Foglio4[[#This Row],[kcal Carbo]]+Foglio4[[#This Row],[Kcal amido]]+Foglio4[[#This Row],[kcal zuccheri]]</f>
        <v>30.6</v>
      </c>
    </row>
    <row r="670" spans="1:17" x14ac:dyDescent="0.25">
      <c r="A670" t="s">
        <v>692</v>
      </c>
      <c r="B670">
        <v>90</v>
      </c>
      <c r="C670">
        <v>1.1000000000000001</v>
      </c>
      <c r="D670">
        <f>Foglio4[[#This Row],[Proteine]]*4</f>
        <v>4.4000000000000004</v>
      </c>
      <c r="E670">
        <v>0</v>
      </c>
      <c r="F670">
        <f>Foglio4[[#This Row],[Lipidi]]*9</f>
        <v>0</v>
      </c>
      <c r="H670">
        <v>3</v>
      </c>
      <c r="I670">
        <f>Foglio4[[#This Row],[Carbo]]*4</f>
        <v>12</v>
      </c>
      <c r="K670">
        <f>Foglio4[[#This Row],[Amido]]*4</f>
        <v>0</v>
      </c>
      <c r="L670">
        <v>3</v>
      </c>
      <c r="M670">
        <f>Foglio4[[#This Row],[Zuccheri]]*4</f>
        <v>12</v>
      </c>
      <c r="N670">
        <v>2</v>
      </c>
      <c r="Q670">
        <f>Foglio4[[#This Row],[Kcal prote]]+Foglio4[[#This Row],[kcal Lipidi]]+Foglio4[[#This Row],[kcal Carbo]]+Foglio4[[#This Row],[Kcal amido]]+Foglio4[[#This Row],[kcal zuccheri]]</f>
        <v>28.4</v>
      </c>
    </row>
    <row r="671" spans="1:17" x14ac:dyDescent="0.25">
      <c r="A671" t="s">
        <v>693</v>
      </c>
      <c r="B671">
        <v>66</v>
      </c>
      <c r="C671">
        <v>0.8</v>
      </c>
      <c r="D671">
        <f>Foglio4[[#This Row],[Proteine]]*4</f>
        <v>3.2</v>
      </c>
      <c r="E671">
        <v>0.4</v>
      </c>
      <c r="F671">
        <f>Foglio4[[#This Row],[Lipidi]]*9</f>
        <v>3.6</v>
      </c>
      <c r="H671">
        <v>3</v>
      </c>
      <c r="I671">
        <f>Foglio4[[#This Row],[Carbo]]*4</f>
        <v>12</v>
      </c>
      <c r="J671">
        <v>0</v>
      </c>
      <c r="K671">
        <f>Foglio4[[#This Row],[Amido]]*4</f>
        <v>0</v>
      </c>
      <c r="L671">
        <v>3</v>
      </c>
      <c r="M671">
        <f>Foglio4[[#This Row],[Zuccheri]]*4</f>
        <v>12</v>
      </c>
      <c r="N671">
        <v>0.6</v>
      </c>
      <c r="Q671">
        <f>Foglio4[[#This Row],[Kcal prote]]+Foglio4[[#This Row],[kcal Lipidi]]+Foglio4[[#This Row],[kcal Carbo]]+Foglio4[[#This Row],[Kcal amido]]+Foglio4[[#This Row],[kcal zuccheri]]</f>
        <v>30.8</v>
      </c>
    </row>
    <row r="672" spans="1:17" x14ac:dyDescent="0.25">
      <c r="A672" t="s">
        <v>694</v>
      </c>
      <c r="B672">
        <v>155</v>
      </c>
      <c r="C672">
        <v>1.1000000000000001</v>
      </c>
      <c r="D672">
        <f>Foglio4[[#This Row],[Proteine]]*4</f>
        <v>4.4000000000000004</v>
      </c>
      <c r="E672">
        <v>4.2</v>
      </c>
      <c r="F672">
        <f>Foglio4[[#This Row],[Lipidi]]*9</f>
        <v>37.800000000000004</v>
      </c>
      <c r="H672">
        <v>7.2</v>
      </c>
      <c r="I672">
        <f>Foglio4[[#This Row],[Carbo]]*4</f>
        <v>28.8</v>
      </c>
      <c r="K672">
        <f>Foglio4[[#This Row],[Amido]]*4</f>
        <v>0</v>
      </c>
      <c r="L672">
        <v>9</v>
      </c>
      <c r="M672">
        <f>Foglio4[[#This Row],[Zuccheri]]*4</f>
        <v>36</v>
      </c>
      <c r="N672">
        <v>1</v>
      </c>
      <c r="Q672">
        <f>Foglio4[[#This Row],[Kcal prote]]+Foglio4[[#This Row],[kcal Lipidi]]+Foglio4[[#This Row],[kcal Carbo]]+Foglio4[[#This Row],[Kcal amido]]+Foglio4[[#This Row],[kcal zuccheri]]</f>
        <v>107</v>
      </c>
    </row>
    <row r="673" spans="1:17" x14ac:dyDescent="0.25">
      <c r="A673" t="s">
        <v>695</v>
      </c>
      <c r="B673">
        <v>121</v>
      </c>
      <c r="C673">
        <v>0.6</v>
      </c>
      <c r="D673">
        <f>Foglio4[[#This Row],[Proteine]]*4</f>
        <v>2.4</v>
      </c>
      <c r="F673">
        <f>Foglio4[[#This Row],[Lipidi]]*9</f>
        <v>0</v>
      </c>
      <c r="H673">
        <v>6.2</v>
      </c>
      <c r="I673">
        <f>Foglio4[[#This Row],[Carbo]]*4</f>
        <v>24.8</v>
      </c>
      <c r="K673">
        <f>Foglio4[[#This Row],[Amido]]*4</f>
        <v>0</v>
      </c>
      <c r="L673">
        <v>6.2</v>
      </c>
      <c r="M673">
        <f>Foglio4[[#This Row],[Zuccheri]]*4</f>
        <v>24.8</v>
      </c>
      <c r="N673">
        <v>1.6</v>
      </c>
      <c r="Q673">
        <f>Foglio4[[#This Row],[Kcal prote]]+Foglio4[[#This Row],[kcal Lipidi]]+Foglio4[[#This Row],[kcal Carbo]]+Foglio4[[#This Row],[Kcal amido]]+Foglio4[[#This Row],[kcal zuccheri]]</f>
        <v>52</v>
      </c>
    </row>
    <row r="674" spans="1:17" x14ac:dyDescent="0.25">
      <c r="A674" t="s">
        <v>696</v>
      </c>
      <c r="B674">
        <v>1708</v>
      </c>
      <c r="C674">
        <v>12</v>
      </c>
      <c r="D674">
        <f>Foglio4[[#This Row],[Proteine]]*4</f>
        <v>48</v>
      </c>
      <c r="E674">
        <v>0.1</v>
      </c>
      <c r="F674">
        <f>Foglio4[[#This Row],[Lipidi]]*9</f>
        <v>0.9</v>
      </c>
      <c r="H674">
        <v>77.900000000000006</v>
      </c>
      <c r="I674">
        <f>Foglio4[[#This Row],[Carbo]]*4</f>
        <v>311.60000000000002</v>
      </c>
      <c r="K674">
        <f>Foglio4[[#This Row],[Amido]]*4</f>
        <v>0</v>
      </c>
      <c r="M674">
        <f>Foglio4[[#This Row],[Zuccheri]]*4</f>
        <v>0</v>
      </c>
      <c r="N674">
        <v>15.1</v>
      </c>
      <c r="Q674">
        <f>Foglio4[[#This Row],[Kcal prote]]+Foglio4[[#This Row],[kcal Lipidi]]+Foglio4[[#This Row],[kcal Carbo]]+Foglio4[[#This Row],[Kcal amido]]+Foglio4[[#This Row],[kcal zuccheri]]</f>
        <v>360.5</v>
      </c>
    </row>
    <row r="675" spans="1:17" x14ac:dyDescent="0.25">
      <c r="A675" t="s">
        <v>697</v>
      </c>
      <c r="B675">
        <v>147</v>
      </c>
      <c r="C675">
        <v>2.1</v>
      </c>
      <c r="D675">
        <f>Foglio4[[#This Row],[Proteine]]*4</f>
        <v>8.4</v>
      </c>
      <c r="E675">
        <v>0.1</v>
      </c>
      <c r="F675">
        <f>Foglio4[[#This Row],[Lipidi]]*9</f>
        <v>0.9</v>
      </c>
      <c r="H675">
        <v>5.3</v>
      </c>
      <c r="I675">
        <f>Foglio4[[#This Row],[Carbo]]*4</f>
        <v>21.2</v>
      </c>
      <c r="K675">
        <f>Foglio4[[#This Row],[Amido]]*4</f>
        <v>0</v>
      </c>
      <c r="L675">
        <v>5.3</v>
      </c>
      <c r="M675">
        <f>Foglio4[[#This Row],[Zuccheri]]*4</f>
        <v>21.2</v>
      </c>
      <c r="N675">
        <v>3</v>
      </c>
      <c r="Q675">
        <f>Foglio4[[#This Row],[Kcal prote]]+Foglio4[[#This Row],[kcal Lipidi]]+Foglio4[[#This Row],[kcal Carbo]]+Foglio4[[#This Row],[Kcal amido]]+Foglio4[[#This Row],[kcal zuccheri]]</f>
        <v>51.7</v>
      </c>
    </row>
    <row r="676" spans="1:17" x14ac:dyDescent="0.25">
      <c r="A676" t="s">
        <v>698</v>
      </c>
      <c r="B676">
        <v>145</v>
      </c>
      <c r="C676">
        <v>2.1</v>
      </c>
      <c r="D676">
        <f>Foglio4[[#This Row],[Proteine]]*4</f>
        <v>8.4</v>
      </c>
      <c r="E676">
        <v>0.6</v>
      </c>
      <c r="F676">
        <f>Foglio4[[#This Row],[Lipidi]]*9</f>
        <v>5.3999999999999995</v>
      </c>
      <c r="H676">
        <v>5.2</v>
      </c>
      <c r="I676">
        <f>Foglio4[[#This Row],[Carbo]]*4</f>
        <v>20.8</v>
      </c>
      <c r="K676">
        <f>Foglio4[[#This Row],[Amido]]*4</f>
        <v>0</v>
      </c>
      <c r="L676">
        <v>5.2</v>
      </c>
      <c r="M676">
        <f>Foglio4[[#This Row],[Zuccheri]]*4</f>
        <v>20.8</v>
      </c>
      <c r="N676">
        <v>2.9</v>
      </c>
      <c r="Q676">
        <f>Foglio4[[#This Row],[Kcal prote]]+Foglio4[[#This Row],[kcal Lipidi]]+Foglio4[[#This Row],[kcal Carbo]]+Foglio4[[#This Row],[Kcal amido]]+Foglio4[[#This Row],[kcal zuccheri]]</f>
        <v>55.400000000000006</v>
      </c>
    </row>
    <row r="677" spans="1:17" x14ac:dyDescent="0.25">
      <c r="A677" t="s">
        <v>699</v>
      </c>
      <c r="B677">
        <v>127</v>
      </c>
      <c r="C677">
        <v>3.7</v>
      </c>
      <c r="D677">
        <f>Foglio4[[#This Row],[Proteine]]*4</f>
        <v>14.8</v>
      </c>
      <c r="E677">
        <v>7.6</v>
      </c>
      <c r="F677">
        <f>Foglio4[[#This Row],[Lipidi]]*9</f>
        <v>68.399999999999991</v>
      </c>
      <c r="H677">
        <v>0</v>
      </c>
      <c r="I677">
        <f>Foglio4[[#This Row],[Carbo]]*4</f>
        <v>0</v>
      </c>
      <c r="K677">
        <f>Foglio4[[#This Row],[Amido]]*4</f>
        <v>0</v>
      </c>
      <c r="L677">
        <v>0</v>
      </c>
      <c r="M677">
        <f>Foglio4[[#This Row],[Zuccheri]]*4</f>
        <v>0</v>
      </c>
      <c r="N677">
        <v>5</v>
      </c>
      <c r="Q677">
        <f>Foglio4[[#This Row],[Kcal prote]]+Foglio4[[#This Row],[kcal Lipidi]]+Foglio4[[#This Row],[kcal Carbo]]+Foglio4[[#This Row],[Kcal amido]]+Foglio4[[#This Row],[kcal zuccheri]]</f>
        <v>83.199999999999989</v>
      </c>
    </row>
    <row r="678" spans="1:17" x14ac:dyDescent="0.25">
      <c r="A678" t="s">
        <v>700</v>
      </c>
      <c r="B678">
        <v>576</v>
      </c>
      <c r="C678">
        <v>15.7</v>
      </c>
      <c r="D678">
        <f>Foglio4[[#This Row],[Proteine]]*4</f>
        <v>62.8</v>
      </c>
      <c r="E678">
        <v>11.9</v>
      </c>
      <c r="F678">
        <f>Foglio4[[#This Row],[Lipidi]]*9</f>
        <v>107.10000000000001</v>
      </c>
      <c r="G678">
        <v>49</v>
      </c>
      <c r="H678">
        <v>1.7</v>
      </c>
      <c r="I678">
        <f>Foglio4[[#This Row],[Carbo]]*4</f>
        <v>6.8</v>
      </c>
      <c r="K678">
        <f>Foglio4[[#This Row],[Amido]]*4</f>
        <v>0</v>
      </c>
      <c r="M678">
        <f>Foglio4[[#This Row],[Zuccheri]]*4</f>
        <v>0</v>
      </c>
      <c r="Q678">
        <f>Foglio4[[#This Row],[Kcal prote]]+Foglio4[[#This Row],[kcal Lipidi]]+Foglio4[[#This Row],[kcal Carbo]]+Foglio4[[#This Row],[Kcal amido]]+Foglio4[[#This Row],[kcal zuccheri]]</f>
        <v>176.70000000000002</v>
      </c>
    </row>
    <row r="679" spans="1:17" x14ac:dyDescent="0.25">
      <c r="A679" t="s">
        <v>701</v>
      </c>
      <c r="B679">
        <v>762</v>
      </c>
      <c r="C679">
        <v>18</v>
      </c>
      <c r="D679">
        <f>Foglio4[[#This Row],[Proteine]]*4</f>
        <v>72</v>
      </c>
      <c r="E679">
        <v>5</v>
      </c>
      <c r="F679">
        <f>Foglio4[[#This Row],[Lipidi]]*9</f>
        <v>45</v>
      </c>
      <c r="G679">
        <v>50</v>
      </c>
      <c r="H679">
        <v>0.8</v>
      </c>
      <c r="I679">
        <f>Foglio4[[#This Row],[Carbo]]*4</f>
        <v>3.2</v>
      </c>
      <c r="K679">
        <f>Foglio4[[#This Row],[Amido]]*4</f>
        <v>0</v>
      </c>
      <c r="M679">
        <f>Foglio4[[#This Row],[Zuccheri]]*4</f>
        <v>0</v>
      </c>
      <c r="Q679">
        <f>Foglio4[[#This Row],[Kcal prote]]+Foglio4[[#This Row],[kcal Lipidi]]+Foglio4[[#This Row],[kcal Carbo]]+Foglio4[[#This Row],[Kcal amido]]+Foglio4[[#This Row],[kcal zuccheri]]</f>
        <v>120.2</v>
      </c>
    </row>
    <row r="680" spans="1:17" x14ac:dyDescent="0.25">
      <c r="A680" t="s">
        <v>702</v>
      </c>
      <c r="B680">
        <v>529</v>
      </c>
      <c r="C680">
        <v>19.5</v>
      </c>
      <c r="D680">
        <f>Foglio4[[#This Row],[Proteine]]*4</f>
        <v>78</v>
      </c>
      <c r="E680">
        <v>9.1999999999999993</v>
      </c>
      <c r="F680">
        <f>Foglio4[[#This Row],[Lipidi]]*9</f>
        <v>82.8</v>
      </c>
      <c r="G680">
        <v>59</v>
      </c>
      <c r="H680">
        <v>0.9</v>
      </c>
      <c r="I680">
        <f>Foglio4[[#This Row],[Carbo]]*4</f>
        <v>3.6</v>
      </c>
      <c r="K680">
        <f>Foglio4[[#This Row],[Amido]]*4</f>
        <v>0</v>
      </c>
      <c r="M680">
        <f>Foglio4[[#This Row],[Zuccheri]]*4</f>
        <v>0</v>
      </c>
      <c r="Q680">
        <f>Foglio4[[#This Row],[Kcal prote]]+Foglio4[[#This Row],[kcal Lipidi]]+Foglio4[[#This Row],[kcal Carbo]]+Foglio4[[#This Row],[Kcal amido]]+Foglio4[[#This Row],[kcal zuccheri]]</f>
        <v>164.4</v>
      </c>
    </row>
    <row r="681" spans="1:17" x14ac:dyDescent="0.25">
      <c r="A681" t="s">
        <v>703</v>
      </c>
      <c r="B681">
        <v>649</v>
      </c>
      <c r="C681">
        <v>17.5</v>
      </c>
      <c r="D681">
        <f>Foglio4[[#This Row],[Proteine]]*4</f>
        <v>70</v>
      </c>
      <c r="E681">
        <v>4</v>
      </c>
      <c r="F681">
        <f>Foglio4[[#This Row],[Lipidi]]*9</f>
        <v>36</v>
      </c>
      <c r="G681">
        <v>57</v>
      </c>
      <c r="H681">
        <v>0.6</v>
      </c>
      <c r="I681">
        <f>Foglio4[[#This Row],[Carbo]]*4</f>
        <v>2.4</v>
      </c>
      <c r="K681">
        <f>Foglio4[[#This Row],[Amido]]*4</f>
        <v>0</v>
      </c>
      <c r="M681">
        <f>Foglio4[[#This Row],[Zuccheri]]*4</f>
        <v>0</v>
      </c>
      <c r="Q681">
        <f>Foglio4[[#This Row],[Kcal prote]]+Foglio4[[#This Row],[kcal Lipidi]]+Foglio4[[#This Row],[kcal Carbo]]+Foglio4[[#This Row],[Kcal amido]]+Foglio4[[#This Row],[kcal zuccheri]]</f>
        <v>108.4</v>
      </c>
    </row>
    <row r="682" spans="1:17" x14ac:dyDescent="0.25">
      <c r="A682" t="s">
        <v>704</v>
      </c>
      <c r="B682">
        <v>483</v>
      </c>
      <c r="C682">
        <v>19.399999999999999</v>
      </c>
      <c r="D682">
        <f>Foglio4[[#This Row],[Proteine]]*4</f>
        <v>77.599999999999994</v>
      </c>
      <c r="E682">
        <v>3.5</v>
      </c>
      <c r="F682">
        <f>Foglio4[[#This Row],[Lipidi]]*9</f>
        <v>31.5</v>
      </c>
      <c r="G682">
        <v>49</v>
      </c>
      <c r="H682">
        <v>0.5</v>
      </c>
      <c r="I682">
        <f>Foglio4[[#This Row],[Carbo]]*4</f>
        <v>2</v>
      </c>
      <c r="K682">
        <f>Foglio4[[#This Row],[Amido]]*4</f>
        <v>0</v>
      </c>
      <c r="M682">
        <f>Foglio4[[#This Row],[Zuccheri]]*4</f>
        <v>0</v>
      </c>
      <c r="Q682">
        <f>Foglio4[[#This Row],[Kcal prote]]+Foglio4[[#This Row],[kcal Lipidi]]+Foglio4[[#This Row],[kcal Carbo]]+Foglio4[[#This Row],[Kcal amido]]+Foglio4[[#This Row],[kcal zuccheri]]</f>
        <v>111.1</v>
      </c>
    </row>
    <row r="683" spans="1:17" x14ac:dyDescent="0.25">
      <c r="A683" t="s">
        <v>705</v>
      </c>
      <c r="B683">
        <v>446</v>
      </c>
      <c r="C683">
        <v>17</v>
      </c>
      <c r="D683">
        <f>Foglio4[[#This Row],[Proteine]]*4</f>
        <v>68</v>
      </c>
      <c r="E683">
        <v>22</v>
      </c>
      <c r="F683">
        <f>Foglio4[[#This Row],[Lipidi]]*9</f>
        <v>198</v>
      </c>
      <c r="G683">
        <v>42</v>
      </c>
      <c r="H683">
        <v>1.9</v>
      </c>
      <c r="I683">
        <f>Foglio4[[#This Row],[Carbo]]*4</f>
        <v>7.6</v>
      </c>
      <c r="K683">
        <f>Foglio4[[#This Row],[Amido]]*4</f>
        <v>0</v>
      </c>
      <c r="M683">
        <f>Foglio4[[#This Row],[Zuccheri]]*4</f>
        <v>0</v>
      </c>
      <c r="Q683">
        <f>Foglio4[[#This Row],[Kcal prote]]+Foglio4[[#This Row],[kcal Lipidi]]+Foglio4[[#This Row],[kcal Carbo]]+Foglio4[[#This Row],[Kcal amido]]+Foglio4[[#This Row],[kcal zuccheri]]</f>
        <v>273.60000000000002</v>
      </c>
    </row>
    <row r="684" spans="1:17" x14ac:dyDescent="0.25">
      <c r="A684" t="s">
        <v>706</v>
      </c>
      <c r="B684">
        <v>1267</v>
      </c>
      <c r="C684">
        <v>26.2</v>
      </c>
      <c r="D684">
        <f>Foglio4[[#This Row],[Proteine]]*4</f>
        <v>104.8</v>
      </c>
      <c r="E684">
        <v>18.3</v>
      </c>
      <c r="F684">
        <f>Foglio4[[#This Row],[Lipidi]]*9</f>
        <v>164.70000000000002</v>
      </c>
      <c r="I684">
        <f>Foglio4[[#This Row],[Carbo]]*4</f>
        <v>0</v>
      </c>
      <c r="K684">
        <f>Foglio4[[#This Row],[Amido]]*4</f>
        <v>0</v>
      </c>
      <c r="M684">
        <f>Foglio4[[#This Row],[Zuccheri]]*4</f>
        <v>0</v>
      </c>
      <c r="Q684">
        <f>Foglio4[[#This Row],[Kcal prote]]+Foglio4[[#This Row],[kcal Lipidi]]+Foglio4[[#This Row],[kcal Carbo]]+Foglio4[[#This Row],[Kcal amido]]+Foglio4[[#This Row],[kcal zuccheri]]</f>
        <v>269.5</v>
      </c>
    </row>
    <row r="685" spans="1:17" x14ac:dyDescent="0.25">
      <c r="A685" t="s">
        <v>707</v>
      </c>
      <c r="B685">
        <v>1127</v>
      </c>
      <c r="C685">
        <v>25.9</v>
      </c>
      <c r="D685">
        <f>Foglio4[[#This Row],[Proteine]]*4</f>
        <v>103.6</v>
      </c>
      <c r="E685">
        <v>22.9</v>
      </c>
      <c r="F685">
        <f>Foglio4[[#This Row],[Lipidi]]*9</f>
        <v>206.1</v>
      </c>
      <c r="G685">
        <v>81</v>
      </c>
      <c r="H685">
        <v>0.3</v>
      </c>
      <c r="I685">
        <f>Foglio4[[#This Row],[Carbo]]*4</f>
        <v>1.2</v>
      </c>
      <c r="K685">
        <f>Foglio4[[#This Row],[Amido]]*4</f>
        <v>0</v>
      </c>
      <c r="M685">
        <f>Foglio4[[#This Row],[Zuccheri]]*4</f>
        <v>0</v>
      </c>
      <c r="Q685">
        <f>Foglio4[[#This Row],[Kcal prote]]+Foglio4[[#This Row],[kcal Lipidi]]+Foglio4[[#This Row],[kcal Carbo]]+Foglio4[[#This Row],[Kcal amido]]+Foglio4[[#This Row],[kcal zuccheri]]</f>
        <v>310.89999999999998</v>
      </c>
    </row>
    <row r="686" spans="1:17" x14ac:dyDescent="0.25">
      <c r="A686" t="s">
        <v>708</v>
      </c>
      <c r="B686">
        <v>1292</v>
      </c>
      <c r="C686">
        <v>25.6</v>
      </c>
      <c r="D686">
        <f>Foglio4[[#This Row],[Proteine]]*4</f>
        <v>102.4</v>
      </c>
      <c r="E686">
        <v>8.9</v>
      </c>
      <c r="F686">
        <f>Foglio4[[#This Row],[Lipidi]]*9</f>
        <v>80.100000000000009</v>
      </c>
      <c r="G686">
        <v>62</v>
      </c>
      <c r="H686">
        <v>0.1</v>
      </c>
      <c r="I686">
        <f>Foglio4[[#This Row],[Carbo]]*4</f>
        <v>0.4</v>
      </c>
      <c r="K686">
        <f>Foglio4[[#This Row],[Amido]]*4</f>
        <v>0</v>
      </c>
      <c r="M686">
        <f>Foglio4[[#This Row],[Zuccheri]]*4</f>
        <v>0</v>
      </c>
      <c r="Q686">
        <f>Foglio4[[#This Row],[Kcal prote]]+Foglio4[[#This Row],[kcal Lipidi]]+Foglio4[[#This Row],[kcal Carbo]]+Foglio4[[#This Row],[Kcal amido]]+Foglio4[[#This Row],[kcal zuccheri]]</f>
        <v>182.9</v>
      </c>
    </row>
    <row r="687" spans="1:17" x14ac:dyDescent="0.25">
      <c r="A687" t="s">
        <v>709</v>
      </c>
      <c r="B687">
        <v>842</v>
      </c>
      <c r="C687">
        <v>30.2</v>
      </c>
      <c r="D687">
        <f>Foglio4[[#This Row],[Proteine]]*4</f>
        <v>120.8</v>
      </c>
      <c r="E687">
        <v>6.4</v>
      </c>
      <c r="F687">
        <f>Foglio4[[#This Row],[Lipidi]]*9</f>
        <v>57.6</v>
      </c>
      <c r="G687">
        <v>75</v>
      </c>
      <c r="H687">
        <v>0.1</v>
      </c>
      <c r="I687">
        <f>Foglio4[[#This Row],[Carbo]]*4</f>
        <v>0.4</v>
      </c>
      <c r="K687">
        <f>Foglio4[[#This Row],[Amido]]*4</f>
        <v>0</v>
      </c>
      <c r="M687">
        <f>Foglio4[[#This Row],[Zuccheri]]*4</f>
        <v>0</v>
      </c>
      <c r="Q687">
        <f>Foglio4[[#This Row],[Kcal prote]]+Foglio4[[#This Row],[kcal Lipidi]]+Foglio4[[#This Row],[kcal Carbo]]+Foglio4[[#This Row],[Kcal amido]]+Foglio4[[#This Row],[kcal zuccheri]]</f>
        <v>178.8</v>
      </c>
    </row>
    <row r="688" spans="1:17" x14ac:dyDescent="0.25">
      <c r="A688" t="s">
        <v>710</v>
      </c>
      <c r="B688">
        <v>734</v>
      </c>
      <c r="C688">
        <v>29.1</v>
      </c>
      <c r="D688">
        <f>Foglio4[[#This Row],[Proteine]]*4</f>
        <v>116.4</v>
      </c>
      <c r="E688">
        <v>28.1</v>
      </c>
      <c r="F688">
        <f>Foglio4[[#This Row],[Lipidi]]*9</f>
        <v>252.9</v>
      </c>
      <c r="G688">
        <v>89</v>
      </c>
      <c r="H688">
        <v>0.4</v>
      </c>
      <c r="I688">
        <f>Foglio4[[#This Row],[Carbo]]*4</f>
        <v>1.6</v>
      </c>
      <c r="K688">
        <f>Foglio4[[#This Row],[Amido]]*4</f>
        <v>0</v>
      </c>
      <c r="M688">
        <f>Foglio4[[#This Row],[Zuccheri]]*4</f>
        <v>0</v>
      </c>
      <c r="Q688">
        <f>Foglio4[[#This Row],[Kcal prote]]+Foglio4[[#This Row],[kcal Lipidi]]+Foglio4[[#This Row],[kcal Carbo]]+Foglio4[[#This Row],[Kcal amido]]+Foglio4[[#This Row],[kcal zuccheri]]</f>
        <v>370.90000000000003</v>
      </c>
    </row>
    <row r="689" spans="1:17" x14ac:dyDescent="0.25">
      <c r="A689" t="s">
        <v>1009</v>
      </c>
      <c r="B689">
        <v>1497</v>
      </c>
      <c r="C689">
        <v>26.2</v>
      </c>
      <c r="D689">
        <f>Foglio4[[#This Row],[Proteine]]*4</f>
        <v>104.8</v>
      </c>
      <c r="E689">
        <v>18.600000000000001</v>
      </c>
      <c r="F689">
        <f>Foglio4[[#This Row],[Lipidi]]*9</f>
        <v>167.4</v>
      </c>
      <c r="G689">
        <v>146</v>
      </c>
      <c r="I689">
        <f>Foglio4[[#This Row],[Carbo]]*4</f>
        <v>0</v>
      </c>
      <c r="K689">
        <f>Foglio4[[#This Row],[Amido]]*4</f>
        <v>0</v>
      </c>
      <c r="M689">
        <f>Foglio4[[#This Row],[Zuccheri]]*4</f>
        <v>0</v>
      </c>
      <c r="Q689">
        <f>Foglio4[[#This Row],[Kcal prote]]+Foglio4[[#This Row],[kcal Lipidi]]+Foglio4[[#This Row],[kcal Carbo]]+Foglio4[[#This Row],[Kcal amido]]+Foglio4[[#This Row],[kcal zuccheri]]</f>
        <v>272.2</v>
      </c>
    </row>
    <row r="690" spans="1:17" x14ac:dyDescent="0.25">
      <c r="A690" t="s">
        <v>711</v>
      </c>
      <c r="B690">
        <v>1134</v>
      </c>
      <c r="C690">
        <v>25.7</v>
      </c>
      <c r="D690">
        <f>Foglio4[[#This Row],[Proteine]]*4</f>
        <v>102.8</v>
      </c>
      <c r="E690">
        <v>6.5</v>
      </c>
      <c r="F690">
        <f>Foglio4[[#This Row],[Lipidi]]*9</f>
        <v>58.5</v>
      </c>
      <c r="G690">
        <v>83</v>
      </c>
      <c r="H690">
        <v>0.2</v>
      </c>
      <c r="I690">
        <f>Foglio4[[#This Row],[Carbo]]*4</f>
        <v>0.8</v>
      </c>
      <c r="K690">
        <f>Foglio4[[#This Row],[Amido]]*4</f>
        <v>0</v>
      </c>
      <c r="M690">
        <f>Foglio4[[#This Row],[Zuccheri]]*4</f>
        <v>0</v>
      </c>
      <c r="Q690">
        <f>Foglio4[[#This Row],[Kcal prote]]+Foglio4[[#This Row],[kcal Lipidi]]+Foglio4[[#This Row],[kcal Carbo]]+Foglio4[[#This Row],[Kcal amido]]+Foglio4[[#This Row],[kcal zuccheri]]</f>
        <v>162.10000000000002</v>
      </c>
    </row>
    <row r="691" spans="1:17" x14ac:dyDescent="0.25">
      <c r="A691" t="s">
        <v>712</v>
      </c>
      <c r="B691">
        <v>736</v>
      </c>
      <c r="C691">
        <v>29</v>
      </c>
      <c r="D691">
        <f>Foglio4[[#This Row],[Proteine]]*4</f>
        <v>116</v>
      </c>
      <c r="E691">
        <v>12.9</v>
      </c>
      <c r="F691">
        <f>Foglio4[[#This Row],[Lipidi]]*9</f>
        <v>116.10000000000001</v>
      </c>
      <c r="G691">
        <v>91</v>
      </c>
      <c r="H691">
        <v>0.4</v>
      </c>
      <c r="I691">
        <f>Foglio4[[#This Row],[Carbo]]*4</f>
        <v>1.6</v>
      </c>
      <c r="K691">
        <f>Foglio4[[#This Row],[Amido]]*4</f>
        <v>0</v>
      </c>
      <c r="M691">
        <f>Foglio4[[#This Row],[Zuccheri]]*4</f>
        <v>0</v>
      </c>
      <c r="Q691">
        <f>Foglio4[[#This Row],[Kcal prote]]+Foglio4[[#This Row],[kcal Lipidi]]+Foglio4[[#This Row],[kcal Carbo]]+Foglio4[[#This Row],[Kcal amido]]+Foglio4[[#This Row],[kcal zuccheri]]</f>
        <v>233.70000000000002</v>
      </c>
    </row>
    <row r="692" spans="1:17" x14ac:dyDescent="0.25">
      <c r="A692" t="s">
        <v>713</v>
      </c>
      <c r="B692">
        <v>936</v>
      </c>
      <c r="C692">
        <v>26.9</v>
      </c>
      <c r="D692">
        <f>Foglio4[[#This Row],[Proteine]]*4</f>
        <v>107.6</v>
      </c>
      <c r="E692">
        <v>4.5999999999999996</v>
      </c>
      <c r="F692">
        <f>Foglio4[[#This Row],[Lipidi]]*9</f>
        <v>41.4</v>
      </c>
      <c r="G692">
        <v>66</v>
      </c>
      <c r="I692">
        <f>Foglio4[[#This Row],[Carbo]]*4</f>
        <v>0</v>
      </c>
      <c r="K692">
        <f>Foglio4[[#This Row],[Amido]]*4</f>
        <v>0</v>
      </c>
      <c r="M692">
        <f>Foglio4[[#This Row],[Zuccheri]]*4</f>
        <v>0</v>
      </c>
      <c r="Q692">
        <f>Foglio4[[#This Row],[Kcal prote]]+Foglio4[[#This Row],[kcal Lipidi]]+Foglio4[[#This Row],[kcal Carbo]]+Foglio4[[#This Row],[Kcal amido]]+Foglio4[[#This Row],[kcal zuccheri]]</f>
        <v>149</v>
      </c>
    </row>
    <row r="693" spans="1:17" x14ac:dyDescent="0.25">
      <c r="A693" t="s">
        <v>714</v>
      </c>
      <c r="B693">
        <v>664</v>
      </c>
      <c r="C693">
        <v>29.3</v>
      </c>
      <c r="D693">
        <f>Foglio4[[#This Row],[Proteine]]*4</f>
        <v>117.2</v>
      </c>
      <c r="E693">
        <v>22.4</v>
      </c>
      <c r="F693">
        <f>Foglio4[[#This Row],[Lipidi]]*9</f>
        <v>201.6</v>
      </c>
      <c r="I693">
        <f>Foglio4[[#This Row],[Carbo]]*4</f>
        <v>0</v>
      </c>
      <c r="K693">
        <f>Foglio4[[#This Row],[Amido]]*4</f>
        <v>0</v>
      </c>
      <c r="M693">
        <f>Foglio4[[#This Row],[Zuccheri]]*4</f>
        <v>0</v>
      </c>
      <c r="Q693">
        <f>Foglio4[[#This Row],[Kcal prote]]+Foglio4[[#This Row],[kcal Lipidi]]+Foglio4[[#This Row],[kcal Carbo]]+Foglio4[[#This Row],[Kcal amido]]+Foglio4[[#This Row],[kcal zuccheri]]</f>
        <v>318.8</v>
      </c>
    </row>
    <row r="694" spans="1:17" x14ac:dyDescent="0.25">
      <c r="A694" t="s">
        <v>715</v>
      </c>
      <c r="B694">
        <v>1282</v>
      </c>
      <c r="C694">
        <v>26.2</v>
      </c>
      <c r="D694">
        <f>Foglio4[[#This Row],[Proteine]]*4</f>
        <v>104.8</v>
      </c>
      <c r="E694">
        <v>13.7</v>
      </c>
      <c r="F694">
        <f>Foglio4[[#This Row],[Lipidi]]*9</f>
        <v>123.3</v>
      </c>
      <c r="I694">
        <f>Foglio4[[#This Row],[Carbo]]*4</f>
        <v>0</v>
      </c>
      <c r="K694">
        <f>Foglio4[[#This Row],[Amido]]*4</f>
        <v>0</v>
      </c>
      <c r="M694">
        <f>Foglio4[[#This Row],[Zuccheri]]*4</f>
        <v>0</v>
      </c>
      <c r="Q694">
        <f>Foglio4[[#This Row],[Kcal prote]]+Foglio4[[#This Row],[kcal Lipidi]]+Foglio4[[#This Row],[kcal Carbo]]+Foglio4[[#This Row],[Kcal amido]]+Foglio4[[#This Row],[kcal zuccheri]]</f>
        <v>228.1</v>
      </c>
    </row>
    <row r="695" spans="1:17" x14ac:dyDescent="0.25">
      <c r="A695" t="s">
        <v>716</v>
      </c>
      <c r="B695">
        <v>983</v>
      </c>
      <c r="C695">
        <v>27.8</v>
      </c>
      <c r="D695">
        <f>Foglio4[[#This Row],[Proteine]]*4</f>
        <v>111.2</v>
      </c>
      <c r="E695">
        <v>5.0999999999999996</v>
      </c>
      <c r="F695">
        <f>Foglio4[[#This Row],[Lipidi]]*9</f>
        <v>45.9</v>
      </c>
      <c r="G695">
        <v>75</v>
      </c>
      <c r="H695">
        <v>0.1</v>
      </c>
      <c r="I695">
        <f>Foglio4[[#This Row],[Carbo]]*4</f>
        <v>0.4</v>
      </c>
      <c r="K695">
        <f>Foglio4[[#This Row],[Amido]]*4</f>
        <v>0</v>
      </c>
      <c r="M695">
        <f>Foglio4[[#This Row],[Zuccheri]]*4</f>
        <v>0</v>
      </c>
      <c r="Q695">
        <f>Foglio4[[#This Row],[Kcal prote]]+Foglio4[[#This Row],[kcal Lipidi]]+Foglio4[[#This Row],[kcal Carbo]]+Foglio4[[#This Row],[Kcal amido]]+Foglio4[[#This Row],[kcal zuccheri]]</f>
        <v>157.5</v>
      </c>
    </row>
    <row r="696" spans="1:17" x14ac:dyDescent="0.25">
      <c r="A696" t="s">
        <v>717</v>
      </c>
      <c r="B696">
        <v>707</v>
      </c>
      <c r="C696">
        <v>30.5</v>
      </c>
      <c r="D696">
        <f>Foglio4[[#This Row],[Proteine]]*4</f>
        <v>122</v>
      </c>
      <c r="E696">
        <v>28.2</v>
      </c>
      <c r="F696">
        <f>Foglio4[[#This Row],[Lipidi]]*9</f>
        <v>253.79999999999998</v>
      </c>
      <c r="G696">
        <v>87</v>
      </c>
      <c r="H696">
        <v>0.3</v>
      </c>
      <c r="I696">
        <f>Foglio4[[#This Row],[Carbo]]*4</f>
        <v>1.2</v>
      </c>
      <c r="K696">
        <f>Foglio4[[#This Row],[Amido]]*4</f>
        <v>0</v>
      </c>
      <c r="M696">
        <f>Foglio4[[#This Row],[Zuccheri]]*4</f>
        <v>0</v>
      </c>
      <c r="Q696">
        <f>Foglio4[[#This Row],[Kcal prote]]+Foglio4[[#This Row],[kcal Lipidi]]+Foglio4[[#This Row],[kcal Carbo]]+Foglio4[[#This Row],[Kcal amido]]+Foglio4[[#This Row],[kcal zuccheri]]</f>
        <v>376.99999999999994</v>
      </c>
    </row>
    <row r="697" spans="1:17" x14ac:dyDescent="0.25">
      <c r="A697" t="s">
        <v>718</v>
      </c>
      <c r="B697">
        <v>1564</v>
      </c>
      <c r="C697">
        <v>28.1</v>
      </c>
      <c r="D697">
        <f>Foglio4[[#This Row],[Proteine]]*4</f>
        <v>112.4</v>
      </c>
      <c r="E697">
        <v>0.1</v>
      </c>
      <c r="F697">
        <f>Foglio4[[#This Row],[Lipidi]]*9</f>
        <v>0.9</v>
      </c>
      <c r="G697">
        <v>73</v>
      </c>
      <c r="H697">
        <v>2</v>
      </c>
      <c r="I697">
        <f>Foglio4[[#This Row],[Carbo]]*4</f>
        <v>8</v>
      </c>
      <c r="K697">
        <f>Foglio4[[#This Row],[Amido]]*4</f>
        <v>0</v>
      </c>
      <c r="L697">
        <v>2</v>
      </c>
      <c r="M697">
        <f>Foglio4[[#This Row],[Zuccheri]]*4</f>
        <v>8</v>
      </c>
      <c r="Q697">
        <f>Foglio4[[#This Row],[Kcal prote]]+Foglio4[[#This Row],[kcal Lipidi]]+Foglio4[[#This Row],[kcal Carbo]]+Foglio4[[#This Row],[Kcal amido]]+Foglio4[[#This Row],[kcal zuccheri]]</f>
        <v>129.30000000000001</v>
      </c>
    </row>
    <row r="698" spans="1:17" x14ac:dyDescent="0.25">
      <c r="A698" t="s">
        <v>719</v>
      </c>
      <c r="B698">
        <v>189</v>
      </c>
      <c r="C698">
        <v>0.5</v>
      </c>
      <c r="D698">
        <f>Foglio4[[#This Row],[Proteine]]*4</f>
        <v>2</v>
      </c>
      <c r="E698">
        <v>0.1</v>
      </c>
      <c r="F698">
        <f>Foglio4[[#This Row],[Lipidi]]*9</f>
        <v>0.9</v>
      </c>
      <c r="H698">
        <v>10.5</v>
      </c>
      <c r="I698">
        <f>Foglio4[[#This Row],[Carbo]]*4</f>
        <v>42</v>
      </c>
      <c r="K698">
        <f>Foglio4[[#This Row],[Amido]]*4</f>
        <v>0</v>
      </c>
      <c r="L698">
        <v>10.5</v>
      </c>
      <c r="M698">
        <f>Foglio4[[#This Row],[Zuccheri]]*4</f>
        <v>42</v>
      </c>
      <c r="N698">
        <v>1.5</v>
      </c>
      <c r="Q698">
        <f>Foglio4[[#This Row],[Kcal prote]]+Foglio4[[#This Row],[kcal Lipidi]]+Foglio4[[#This Row],[kcal Carbo]]+Foglio4[[#This Row],[Kcal amido]]+Foglio4[[#This Row],[kcal zuccheri]]</f>
        <v>86.9</v>
      </c>
    </row>
    <row r="699" spans="1:17" x14ac:dyDescent="0.25">
      <c r="A699" t="s">
        <v>720</v>
      </c>
      <c r="B699">
        <v>127</v>
      </c>
      <c r="C699">
        <v>0.5</v>
      </c>
      <c r="D699">
        <f>Foglio4[[#This Row],[Proteine]]*4</f>
        <v>2</v>
      </c>
      <c r="E699">
        <v>0.1</v>
      </c>
      <c r="F699">
        <f>Foglio4[[#This Row],[Lipidi]]*9</f>
        <v>0.9</v>
      </c>
      <c r="H699">
        <v>6.6</v>
      </c>
      <c r="I699">
        <f>Foglio4[[#This Row],[Carbo]]*4</f>
        <v>26.4</v>
      </c>
      <c r="K699">
        <f>Foglio4[[#This Row],[Amido]]*4</f>
        <v>0</v>
      </c>
      <c r="L699">
        <v>6.6</v>
      </c>
      <c r="M699">
        <f>Foglio4[[#This Row],[Zuccheri]]*4</f>
        <v>26.4</v>
      </c>
      <c r="N699">
        <v>1.4</v>
      </c>
      <c r="O699">
        <v>2.2999999999999998</v>
      </c>
      <c r="P699">
        <v>2.0099999999999998</v>
      </c>
      <c r="Q699">
        <f>Foglio4[[#This Row],[Kcal prote]]+Foglio4[[#This Row],[kcal Lipidi]]+Foglio4[[#This Row],[kcal Carbo]]+Foglio4[[#This Row],[Kcal amido]]+Foglio4[[#This Row],[kcal zuccheri]]</f>
        <v>55.699999999999996</v>
      </c>
    </row>
    <row r="700" spans="1:17" x14ac:dyDescent="0.25">
      <c r="A700" t="s">
        <v>721</v>
      </c>
      <c r="B700">
        <v>190</v>
      </c>
      <c r="C700">
        <v>0.5</v>
      </c>
      <c r="D700">
        <f>Foglio4[[#This Row],[Proteine]]*4</f>
        <v>2</v>
      </c>
      <c r="E700">
        <v>0.5</v>
      </c>
      <c r="F700">
        <f>Foglio4[[#This Row],[Lipidi]]*9</f>
        <v>4.5</v>
      </c>
      <c r="H700">
        <v>10.5</v>
      </c>
      <c r="I700">
        <f>Foglio4[[#This Row],[Carbo]]*4</f>
        <v>42</v>
      </c>
      <c r="K700">
        <f>Foglio4[[#This Row],[Amido]]*4</f>
        <v>0</v>
      </c>
      <c r="L700">
        <v>10.5</v>
      </c>
      <c r="M700">
        <f>Foglio4[[#This Row],[Zuccheri]]*4</f>
        <v>42</v>
      </c>
      <c r="N700">
        <v>1.6</v>
      </c>
      <c r="Q700">
        <f>Foglio4[[#This Row],[Kcal prote]]+Foglio4[[#This Row],[kcal Lipidi]]+Foglio4[[#This Row],[kcal Carbo]]+Foglio4[[#This Row],[Kcal amido]]+Foglio4[[#This Row],[kcal zuccheri]]</f>
        <v>90.5</v>
      </c>
    </row>
    <row r="701" spans="1:17" x14ac:dyDescent="0.25">
      <c r="A701" t="s">
        <v>722</v>
      </c>
      <c r="B701">
        <v>989</v>
      </c>
      <c r="C701">
        <v>2.2000000000000002</v>
      </c>
      <c r="D701">
        <f>Foglio4[[#This Row],[Proteine]]*4</f>
        <v>8.8000000000000007</v>
      </c>
      <c r="E701">
        <v>6.8</v>
      </c>
      <c r="F701">
        <f>Foglio4[[#This Row],[Lipidi]]*9</f>
        <v>61.199999999999996</v>
      </c>
      <c r="H701">
        <v>55</v>
      </c>
      <c r="I701">
        <f>Foglio4[[#This Row],[Carbo]]*4</f>
        <v>220</v>
      </c>
      <c r="K701">
        <f>Foglio4[[#This Row],[Amido]]*4</f>
        <v>0</v>
      </c>
      <c r="L701">
        <v>55</v>
      </c>
      <c r="M701">
        <f>Foglio4[[#This Row],[Zuccheri]]*4</f>
        <v>220</v>
      </c>
      <c r="N701">
        <v>8.4</v>
      </c>
      <c r="Q701">
        <f>Foglio4[[#This Row],[Kcal prote]]+Foglio4[[#This Row],[kcal Lipidi]]+Foglio4[[#This Row],[kcal Carbo]]+Foglio4[[#This Row],[Kcal amido]]+Foglio4[[#This Row],[kcal zuccheri]]</f>
        <v>510</v>
      </c>
    </row>
    <row r="702" spans="1:17" x14ac:dyDescent="0.25">
      <c r="A702" t="s">
        <v>723</v>
      </c>
      <c r="B702">
        <v>674</v>
      </c>
      <c r="C702">
        <v>25</v>
      </c>
      <c r="D702">
        <f>Foglio4[[#This Row],[Proteine]]*4</f>
        <v>100</v>
      </c>
      <c r="E702">
        <v>2.5</v>
      </c>
      <c r="F702">
        <f>Foglio4[[#This Row],[Lipidi]]*9</f>
        <v>22.5</v>
      </c>
      <c r="G702">
        <v>58</v>
      </c>
      <c r="I702">
        <f>Foglio4[[#This Row],[Carbo]]*4</f>
        <v>0</v>
      </c>
      <c r="K702">
        <f>Foglio4[[#This Row],[Amido]]*4</f>
        <v>0</v>
      </c>
      <c r="M702">
        <f>Foglio4[[#This Row],[Zuccheri]]*4</f>
        <v>0</v>
      </c>
      <c r="Q702">
        <f>Foglio4[[#This Row],[Kcal prote]]+Foglio4[[#This Row],[kcal Lipidi]]+Foglio4[[#This Row],[kcal Carbo]]+Foglio4[[#This Row],[Kcal amido]]+Foglio4[[#This Row],[kcal zuccheri]]</f>
        <v>122.5</v>
      </c>
    </row>
    <row r="703" spans="1:17" x14ac:dyDescent="0.25">
      <c r="A703" t="s">
        <v>724</v>
      </c>
      <c r="B703">
        <v>586</v>
      </c>
      <c r="C703">
        <v>4.8</v>
      </c>
      <c r="D703">
        <f>Foglio4[[#This Row],[Proteine]]*4</f>
        <v>19.2</v>
      </c>
      <c r="E703">
        <v>8.1</v>
      </c>
      <c r="F703">
        <f>Foglio4[[#This Row],[Lipidi]]*9</f>
        <v>72.899999999999991</v>
      </c>
      <c r="H703">
        <v>24.3</v>
      </c>
      <c r="I703">
        <f>Foglio4[[#This Row],[Carbo]]*4</f>
        <v>97.2</v>
      </c>
      <c r="J703">
        <v>19.3</v>
      </c>
      <c r="K703">
        <f>Foglio4[[#This Row],[Amido]]*4</f>
        <v>77.2</v>
      </c>
      <c r="L703">
        <v>3.1</v>
      </c>
      <c r="M703">
        <f>Foglio4[[#This Row],[Zuccheri]]*4</f>
        <v>12.4</v>
      </c>
      <c r="N703">
        <v>3.6</v>
      </c>
      <c r="O703">
        <v>2.31</v>
      </c>
      <c r="P703">
        <v>0.41</v>
      </c>
      <c r="Q703">
        <f>Foglio4[[#This Row],[Kcal prote]]+Foglio4[[#This Row],[kcal Lipidi]]+Foglio4[[#This Row],[kcal Carbo]]+Foglio4[[#This Row],[Kcal amido]]+Foglio4[[#This Row],[kcal zuccheri]]</f>
        <v>278.89999999999998</v>
      </c>
    </row>
    <row r="704" spans="1:17" x14ac:dyDescent="0.25">
      <c r="A704" t="s">
        <v>725</v>
      </c>
      <c r="B704">
        <v>1572</v>
      </c>
      <c r="C704">
        <v>15.4</v>
      </c>
      <c r="D704">
        <f>Foglio4[[#This Row],[Proteine]]*4</f>
        <v>61.6</v>
      </c>
      <c r="E704">
        <v>0.1</v>
      </c>
      <c r="F704">
        <f>Foglio4[[#This Row],[Lipidi]]*9</f>
        <v>0.9</v>
      </c>
      <c r="H704">
        <v>57.8</v>
      </c>
      <c r="I704">
        <f>Foglio4[[#This Row],[Carbo]]*4</f>
        <v>231.2</v>
      </c>
      <c r="J704">
        <v>47.7</v>
      </c>
      <c r="K704">
        <f>Foglio4[[#This Row],[Amido]]*4</f>
        <v>190.8</v>
      </c>
      <c r="L704">
        <v>5.3</v>
      </c>
      <c r="M704">
        <f>Foglio4[[#This Row],[Zuccheri]]*4</f>
        <v>21.2</v>
      </c>
      <c r="N704">
        <v>12.2</v>
      </c>
      <c r="O704">
        <v>2.75</v>
      </c>
      <c r="P704">
        <v>1.76</v>
      </c>
      <c r="Q704">
        <f>Foglio4[[#This Row],[Kcal prote]]+Foglio4[[#This Row],[kcal Lipidi]]+Foglio4[[#This Row],[kcal Carbo]]+Foglio4[[#This Row],[Kcal amido]]+Foglio4[[#This Row],[kcal zuccheri]]</f>
        <v>505.7</v>
      </c>
    </row>
    <row r="705" spans="1:17" x14ac:dyDescent="0.25">
      <c r="A705" t="s">
        <v>1010</v>
      </c>
      <c r="B705">
        <v>67</v>
      </c>
      <c r="C705">
        <v>1.6</v>
      </c>
      <c r="D705">
        <f>Foglio4[[#This Row],[Proteine]]*4</f>
        <v>6.4</v>
      </c>
      <c r="E705">
        <v>0.1</v>
      </c>
      <c r="F705">
        <f>Foglio4[[#This Row],[Lipidi]]*9</f>
        <v>0.9</v>
      </c>
      <c r="H705">
        <v>1</v>
      </c>
      <c r="I705">
        <f>Foglio4[[#This Row],[Carbo]]*4</f>
        <v>4</v>
      </c>
      <c r="K705">
        <f>Foglio4[[#This Row],[Amido]]*4</f>
        <v>0</v>
      </c>
      <c r="L705">
        <v>1</v>
      </c>
      <c r="M705">
        <f>Foglio4[[#This Row],[Zuccheri]]*4</f>
        <v>4</v>
      </c>
      <c r="N705">
        <v>2.5</v>
      </c>
      <c r="O705">
        <v>0.11</v>
      </c>
      <c r="P705">
        <v>0.43</v>
      </c>
      <c r="Q705">
        <f>Foglio4[[#This Row],[Kcal prote]]+Foglio4[[#This Row],[kcal Lipidi]]+Foglio4[[#This Row],[kcal Carbo]]+Foglio4[[#This Row],[Kcal amido]]+Foglio4[[#This Row],[kcal zuccheri]]</f>
        <v>15.3</v>
      </c>
    </row>
    <row r="706" spans="1:17" x14ac:dyDescent="0.25">
      <c r="A706" t="s">
        <v>1011</v>
      </c>
      <c r="B706">
        <v>68</v>
      </c>
      <c r="C706">
        <v>1.5</v>
      </c>
      <c r="D706">
        <f>Foglio4[[#This Row],[Proteine]]*4</f>
        <v>6</v>
      </c>
      <c r="E706">
        <v>0.1</v>
      </c>
      <c r="F706">
        <f>Foglio4[[#This Row],[Lipidi]]*9</f>
        <v>0.9</v>
      </c>
      <c r="H706">
        <v>1.4</v>
      </c>
      <c r="I706">
        <f>Foglio4[[#This Row],[Carbo]]*4</f>
        <v>5.6</v>
      </c>
      <c r="K706">
        <f>Foglio4[[#This Row],[Amido]]*4</f>
        <v>0</v>
      </c>
      <c r="L706">
        <v>1.4</v>
      </c>
      <c r="M706">
        <f>Foglio4[[#This Row],[Zuccheri]]*4</f>
        <v>5.6</v>
      </c>
      <c r="N706">
        <v>2.1</v>
      </c>
      <c r="O706">
        <v>0.15</v>
      </c>
      <c r="P706">
        <v>0.72</v>
      </c>
      <c r="Q706">
        <f>Foglio4[[#This Row],[Kcal prote]]+Foglio4[[#This Row],[kcal Lipidi]]+Foglio4[[#This Row],[kcal Carbo]]+Foglio4[[#This Row],[Kcal amido]]+Foglio4[[#This Row],[kcal zuccheri]]</f>
        <v>18.100000000000001</v>
      </c>
    </row>
    <row r="707" spans="1:17" x14ac:dyDescent="0.25">
      <c r="A707" t="s">
        <v>726</v>
      </c>
      <c r="B707">
        <v>65</v>
      </c>
      <c r="C707">
        <v>1.3</v>
      </c>
      <c r="D707">
        <f>Foglio4[[#This Row],[Proteine]]*4</f>
        <v>5.2</v>
      </c>
      <c r="E707">
        <v>0.1</v>
      </c>
      <c r="F707">
        <f>Foglio4[[#This Row],[Lipidi]]*9</f>
        <v>0.9</v>
      </c>
      <c r="H707">
        <v>1.4</v>
      </c>
      <c r="I707">
        <f>Foglio4[[#This Row],[Carbo]]*4</f>
        <v>5.6</v>
      </c>
      <c r="K707">
        <f>Foglio4[[#This Row],[Amido]]*4</f>
        <v>0</v>
      </c>
      <c r="L707">
        <v>1.4</v>
      </c>
      <c r="M707">
        <f>Foglio4[[#This Row],[Zuccheri]]*4</f>
        <v>5.6</v>
      </c>
      <c r="N707">
        <v>2.1</v>
      </c>
      <c r="O707">
        <v>0.14000000000000001</v>
      </c>
      <c r="P707">
        <v>0.79</v>
      </c>
      <c r="Q707">
        <f>Foglio4[[#This Row],[Kcal prote]]+Foglio4[[#This Row],[kcal Lipidi]]+Foglio4[[#This Row],[kcal Carbo]]+Foglio4[[#This Row],[Kcal amido]]+Foglio4[[#This Row],[kcal zuccheri]]</f>
        <v>17.299999999999997</v>
      </c>
    </row>
    <row r="708" spans="1:17" x14ac:dyDescent="0.25">
      <c r="A708" t="s">
        <v>727</v>
      </c>
      <c r="B708">
        <v>77</v>
      </c>
      <c r="C708">
        <v>1.4</v>
      </c>
      <c r="D708">
        <f>Foglio4[[#This Row],[Proteine]]*4</f>
        <v>5.6</v>
      </c>
      <c r="E708">
        <v>0.5</v>
      </c>
      <c r="F708">
        <f>Foglio4[[#This Row],[Lipidi]]*9</f>
        <v>4.5</v>
      </c>
      <c r="H708">
        <v>1.6</v>
      </c>
      <c r="I708">
        <f>Foglio4[[#This Row],[Carbo]]*4</f>
        <v>6.4</v>
      </c>
      <c r="K708">
        <f>Foglio4[[#This Row],[Amido]]*4</f>
        <v>0</v>
      </c>
      <c r="L708">
        <v>1.6</v>
      </c>
      <c r="M708">
        <f>Foglio4[[#This Row],[Zuccheri]]*4</f>
        <v>6.4</v>
      </c>
      <c r="N708">
        <v>3</v>
      </c>
      <c r="Q708">
        <f>Foglio4[[#This Row],[Kcal prote]]+Foglio4[[#This Row],[kcal Lipidi]]+Foglio4[[#This Row],[kcal Carbo]]+Foglio4[[#This Row],[Kcal amido]]+Foglio4[[#This Row],[kcal zuccheri]]</f>
        <v>22.9</v>
      </c>
    </row>
    <row r="709" spans="1:17" x14ac:dyDescent="0.25">
      <c r="A709" t="s">
        <v>728</v>
      </c>
      <c r="B709">
        <v>59</v>
      </c>
      <c r="C709">
        <v>1.9</v>
      </c>
      <c r="D709">
        <f>Foglio4[[#This Row],[Proteine]]*4</f>
        <v>7.6</v>
      </c>
      <c r="E709">
        <v>15.4</v>
      </c>
      <c r="F709">
        <f>Foglio4[[#This Row],[Lipidi]]*9</f>
        <v>138.6</v>
      </c>
      <c r="H709">
        <v>0.5</v>
      </c>
      <c r="I709">
        <f>Foglio4[[#This Row],[Carbo]]*4</f>
        <v>2</v>
      </c>
      <c r="K709">
        <f>Foglio4[[#This Row],[Amido]]*4</f>
        <v>0</v>
      </c>
      <c r="L709">
        <v>0.5</v>
      </c>
      <c r="M709">
        <f>Foglio4[[#This Row],[Zuccheri]]*4</f>
        <v>2</v>
      </c>
      <c r="N709">
        <v>0</v>
      </c>
      <c r="Q709">
        <f>Foglio4[[#This Row],[Kcal prote]]+Foglio4[[#This Row],[kcal Lipidi]]+Foglio4[[#This Row],[kcal Carbo]]+Foglio4[[#This Row],[Kcal amido]]+Foglio4[[#This Row],[kcal zuccheri]]</f>
        <v>150.19999999999999</v>
      </c>
    </row>
    <row r="710" spans="1:17" x14ac:dyDescent="0.25">
      <c r="A710" t="s">
        <v>729</v>
      </c>
      <c r="B710">
        <v>818</v>
      </c>
      <c r="C710">
        <v>12</v>
      </c>
      <c r="D710">
        <f>Foglio4[[#This Row],[Proteine]]*4</f>
        <v>48</v>
      </c>
      <c r="E710">
        <v>0.2</v>
      </c>
      <c r="F710">
        <f>Foglio4[[#This Row],[Lipidi]]*9</f>
        <v>1.8</v>
      </c>
      <c r="G710">
        <v>44</v>
      </c>
      <c r="H710">
        <v>1.9</v>
      </c>
      <c r="I710">
        <f>Foglio4[[#This Row],[Carbo]]*4</f>
        <v>7.6</v>
      </c>
      <c r="K710">
        <f>Foglio4[[#This Row],[Amido]]*4</f>
        <v>0</v>
      </c>
      <c r="L710">
        <v>1.9</v>
      </c>
      <c r="M710">
        <f>Foglio4[[#This Row],[Zuccheri]]*4</f>
        <v>7.6</v>
      </c>
      <c r="N710">
        <v>0.9</v>
      </c>
      <c r="Q710">
        <f>Foglio4[[#This Row],[Kcal prote]]+Foglio4[[#This Row],[kcal Lipidi]]+Foglio4[[#This Row],[kcal Carbo]]+Foglio4[[#This Row],[Kcal amido]]+Foglio4[[#This Row],[kcal zuccheri]]</f>
        <v>65</v>
      </c>
    </row>
    <row r="711" spans="1:17" x14ac:dyDescent="0.25">
      <c r="A711" t="s">
        <v>730</v>
      </c>
      <c r="B711">
        <v>267</v>
      </c>
      <c r="C711">
        <v>15.5</v>
      </c>
      <c r="D711">
        <f>Foglio4[[#This Row],[Proteine]]*4</f>
        <v>62</v>
      </c>
      <c r="E711">
        <v>0.1</v>
      </c>
      <c r="F711">
        <f>Foglio4[[#This Row],[Lipidi]]*9</f>
        <v>0.9</v>
      </c>
      <c r="G711">
        <v>50</v>
      </c>
      <c r="I711">
        <f>Foglio4[[#This Row],[Carbo]]*4</f>
        <v>0</v>
      </c>
      <c r="K711">
        <f>Foglio4[[#This Row],[Amido]]*4</f>
        <v>0</v>
      </c>
      <c r="M711">
        <f>Foglio4[[#This Row],[Zuccheri]]*4</f>
        <v>0</v>
      </c>
      <c r="Q711">
        <f>Foglio4[[#This Row],[Kcal prote]]+Foglio4[[#This Row],[kcal Lipidi]]+Foglio4[[#This Row],[kcal Carbo]]+Foglio4[[#This Row],[Kcal amido]]+Foglio4[[#This Row],[kcal zuccheri]]</f>
        <v>62.9</v>
      </c>
    </row>
    <row r="712" spans="1:17" x14ac:dyDescent="0.25">
      <c r="A712" t="s">
        <v>731</v>
      </c>
      <c r="B712">
        <v>109</v>
      </c>
      <c r="C712">
        <v>1.1000000000000001</v>
      </c>
      <c r="D712">
        <f>Foglio4[[#This Row],[Proteine]]*4</f>
        <v>4.4000000000000004</v>
      </c>
      <c r="F712">
        <f>Foglio4[[#This Row],[Lipidi]]*9</f>
        <v>0</v>
      </c>
      <c r="H712">
        <v>4.3</v>
      </c>
      <c r="I712">
        <f>Foglio4[[#This Row],[Carbo]]*4</f>
        <v>17.2</v>
      </c>
      <c r="J712">
        <v>0.2</v>
      </c>
      <c r="K712">
        <f>Foglio4[[#This Row],[Amido]]*4</f>
        <v>0.8</v>
      </c>
      <c r="L712">
        <v>4.0999999999999996</v>
      </c>
      <c r="M712">
        <f>Foglio4[[#This Row],[Zuccheri]]*4</f>
        <v>16.399999999999999</v>
      </c>
      <c r="N712">
        <v>2.8</v>
      </c>
      <c r="Q712">
        <f>Foglio4[[#This Row],[Kcal prote]]+Foglio4[[#This Row],[kcal Lipidi]]+Foglio4[[#This Row],[kcal Carbo]]+Foglio4[[#This Row],[Kcal amido]]+Foglio4[[#This Row],[kcal zuccheri]]</f>
        <v>38.799999999999997</v>
      </c>
    </row>
    <row r="713" spans="1:17" x14ac:dyDescent="0.25">
      <c r="A713" t="s">
        <v>732</v>
      </c>
      <c r="B713">
        <v>101</v>
      </c>
      <c r="C713">
        <v>1</v>
      </c>
      <c r="D713">
        <f>Foglio4[[#This Row],[Proteine]]*4</f>
        <v>4</v>
      </c>
      <c r="F713">
        <f>Foglio4[[#This Row],[Lipidi]]*9</f>
        <v>0</v>
      </c>
      <c r="H713">
        <v>4</v>
      </c>
      <c r="I713">
        <f>Foglio4[[#This Row],[Carbo]]*4</f>
        <v>16</v>
      </c>
      <c r="J713">
        <v>0.2</v>
      </c>
      <c r="K713">
        <f>Foglio4[[#This Row],[Amido]]*4</f>
        <v>0.8</v>
      </c>
      <c r="L713">
        <v>3.8</v>
      </c>
      <c r="M713">
        <f>Foglio4[[#This Row],[Zuccheri]]*4</f>
        <v>15.2</v>
      </c>
      <c r="N713">
        <v>2.6</v>
      </c>
      <c r="Q713">
        <f>Foglio4[[#This Row],[Kcal prote]]+Foglio4[[#This Row],[kcal Lipidi]]+Foglio4[[#This Row],[kcal Carbo]]+Foglio4[[#This Row],[Kcal amido]]+Foglio4[[#This Row],[kcal zuccheri]]</f>
        <v>36</v>
      </c>
    </row>
    <row r="714" spans="1:17" x14ac:dyDescent="0.25">
      <c r="A714" t="s">
        <v>733</v>
      </c>
      <c r="B714">
        <v>56</v>
      </c>
      <c r="C714">
        <v>0.8</v>
      </c>
      <c r="D714">
        <f>Foglio4[[#This Row],[Proteine]]*4</f>
        <v>3.2</v>
      </c>
      <c r="E714">
        <v>12.9</v>
      </c>
      <c r="F714">
        <f>Foglio4[[#This Row],[Lipidi]]*9</f>
        <v>116.10000000000001</v>
      </c>
      <c r="H714">
        <v>1.8</v>
      </c>
      <c r="I714">
        <f>Foglio4[[#This Row],[Carbo]]*4</f>
        <v>7.2</v>
      </c>
      <c r="K714">
        <f>Foglio4[[#This Row],[Amido]]*4</f>
        <v>0</v>
      </c>
      <c r="L714">
        <v>1.8</v>
      </c>
      <c r="M714">
        <f>Foglio4[[#This Row],[Zuccheri]]*4</f>
        <v>7.2</v>
      </c>
      <c r="N714">
        <v>1.3</v>
      </c>
      <c r="Q714">
        <f>Foglio4[[#This Row],[Kcal prote]]+Foglio4[[#This Row],[kcal Lipidi]]+Foglio4[[#This Row],[kcal Carbo]]+Foglio4[[#This Row],[Kcal amido]]+Foglio4[[#This Row],[kcal zuccheri]]</f>
        <v>133.70000000000002</v>
      </c>
    </row>
    <row r="715" spans="1:17" x14ac:dyDescent="0.25">
      <c r="A715" t="s">
        <v>734</v>
      </c>
      <c r="B715">
        <v>995</v>
      </c>
      <c r="C715">
        <v>6.5</v>
      </c>
      <c r="D715">
        <f>Foglio4[[#This Row],[Proteine]]*4</f>
        <v>26</v>
      </c>
      <c r="E715">
        <v>5.0999999999999996</v>
      </c>
      <c r="F715">
        <f>Foglio4[[#This Row],[Lipidi]]*9</f>
        <v>45.9</v>
      </c>
      <c r="G715">
        <v>49</v>
      </c>
      <c r="H715">
        <v>24.7</v>
      </c>
      <c r="I715">
        <f>Foglio4[[#This Row],[Carbo]]*4</f>
        <v>98.8</v>
      </c>
      <c r="J715">
        <v>21.2</v>
      </c>
      <c r="K715">
        <f>Foglio4[[#This Row],[Amido]]*4</f>
        <v>84.8</v>
      </c>
      <c r="L715">
        <v>1.4</v>
      </c>
      <c r="M715">
        <f>Foglio4[[#This Row],[Zuccheri]]*4</f>
        <v>5.6</v>
      </c>
      <c r="N715">
        <v>1.6</v>
      </c>
      <c r="Q715">
        <f>Foglio4[[#This Row],[Kcal prote]]+Foglio4[[#This Row],[kcal Lipidi]]+Foglio4[[#This Row],[kcal Carbo]]+Foglio4[[#This Row],[Kcal amido]]+Foglio4[[#This Row],[kcal zuccheri]]</f>
        <v>261.10000000000002</v>
      </c>
    </row>
    <row r="716" spans="1:17" x14ac:dyDescent="0.25">
      <c r="A716" t="s">
        <v>735</v>
      </c>
      <c r="B716">
        <v>564</v>
      </c>
      <c r="C716">
        <v>4.8</v>
      </c>
      <c r="D716">
        <f>Foglio4[[#This Row],[Proteine]]*4</f>
        <v>19.2</v>
      </c>
      <c r="E716">
        <v>17.5</v>
      </c>
      <c r="F716">
        <f>Foglio4[[#This Row],[Lipidi]]*9</f>
        <v>157.5</v>
      </c>
      <c r="G716">
        <v>15</v>
      </c>
      <c r="H716">
        <v>17.600000000000001</v>
      </c>
      <c r="I716">
        <f>Foglio4[[#This Row],[Carbo]]*4</f>
        <v>70.400000000000006</v>
      </c>
      <c r="J716">
        <v>13.9</v>
      </c>
      <c r="K716">
        <f>Foglio4[[#This Row],[Amido]]*4</f>
        <v>55.6</v>
      </c>
      <c r="L716">
        <v>2.2999999999999998</v>
      </c>
      <c r="M716">
        <f>Foglio4[[#This Row],[Zuccheri]]*4</f>
        <v>9.1999999999999993</v>
      </c>
      <c r="N716">
        <v>1.8</v>
      </c>
      <c r="Q716">
        <f>Foglio4[[#This Row],[Kcal prote]]+Foglio4[[#This Row],[kcal Lipidi]]+Foglio4[[#This Row],[kcal Carbo]]+Foglio4[[#This Row],[Kcal amido]]+Foglio4[[#This Row],[kcal zuccheri]]</f>
        <v>311.89999999999998</v>
      </c>
    </row>
    <row r="717" spans="1:17" x14ac:dyDescent="0.25">
      <c r="A717" t="s">
        <v>736</v>
      </c>
      <c r="B717">
        <v>1128</v>
      </c>
      <c r="C717">
        <v>7.2</v>
      </c>
      <c r="D717">
        <f>Foglio4[[#This Row],[Proteine]]*4</f>
        <v>28.8</v>
      </c>
      <c r="E717">
        <v>4.5999999999999996</v>
      </c>
      <c r="F717">
        <f>Foglio4[[#This Row],[Lipidi]]*9</f>
        <v>41.4</v>
      </c>
      <c r="H717">
        <v>21.4</v>
      </c>
      <c r="I717">
        <f>Foglio4[[#This Row],[Carbo]]*4</f>
        <v>85.6</v>
      </c>
      <c r="J717">
        <v>17.600000000000001</v>
      </c>
      <c r="K717">
        <f>Foglio4[[#This Row],[Amido]]*4</f>
        <v>70.400000000000006</v>
      </c>
      <c r="L717">
        <v>2</v>
      </c>
      <c r="M717">
        <f>Foglio4[[#This Row],[Zuccheri]]*4</f>
        <v>8</v>
      </c>
      <c r="N717">
        <v>1.5</v>
      </c>
      <c r="Q717">
        <f>Foglio4[[#This Row],[Kcal prote]]+Foglio4[[#This Row],[kcal Lipidi]]+Foglio4[[#This Row],[kcal Carbo]]+Foglio4[[#This Row],[Kcal amido]]+Foglio4[[#This Row],[kcal zuccheri]]</f>
        <v>234.20000000000002</v>
      </c>
    </row>
    <row r="718" spans="1:17" x14ac:dyDescent="0.25">
      <c r="A718" t="s">
        <v>737</v>
      </c>
      <c r="B718">
        <v>739</v>
      </c>
      <c r="C718">
        <v>7.2</v>
      </c>
      <c r="D718">
        <f>Foglio4[[#This Row],[Proteine]]*4</f>
        <v>28.8</v>
      </c>
      <c r="E718">
        <v>7.3</v>
      </c>
      <c r="F718">
        <f>Foglio4[[#This Row],[Lipidi]]*9</f>
        <v>65.7</v>
      </c>
      <c r="G718">
        <v>25</v>
      </c>
      <c r="H718">
        <v>27.5</v>
      </c>
      <c r="I718">
        <f>Foglio4[[#This Row],[Carbo]]*4</f>
        <v>110</v>
      </c>
      <c r="J718">
        <v>23.7</v>
      </c>
      <c r="K718">
        <f>Foglio4[[#This Row],[Amido]]*4</f>
        <v>94.8</v>
      </c>
      <c r="L718">
        <v>1.4</v>
      </c>
      <c r="M718">
        <f>Foglio4[[#This Row],[Zuccheri]]*4</f>
        <v>5.6</v>
      </c>
      <c r="N718">
        <v>1.6</v>
      </c>
      <c r="Q718">
        <f>Foglio4[[#This Row],[Kcal prote]]+Foglio4[[#This Row],[kcal Lipidi]]+Foglio4[[#This Row],[kcal Carbo]]+Foglio4[[#This Row],[Kcal amido]]+Foglio4[[#This Row],[kcal zuccheri]]</f>
        <v>304.90000000000003</v>
      </c>
    </row>
    <row r="719" spans="1:17" x14ac:dyDescent="0.25">
      <c r="A719" t="s">
        <v>738</v>
      </c>
      <c r="B719">
        <v>1109</v>
      </c>
      <c r="C719">
        <v>10.6</v>
      </c>
      <c r="D719">
        <f>Foglio4[[#This Row],[Proteine]]*4</f>
        <v>42.4</v>
      </c>
      <c r="E719">
        <v>0.9</v>
      </c>
      <c r="F719">
        <f>Foglio4[[#This Row],[Lipidi]]*9</f>
        <v>8.1</v>
      </c>
      <c r="G719">
        <v>76</v>
      </c>
      <c r="H719">
        <v>40.700000000000003</v>
      </c>
      <c r="I719">
        <f>Foglio4[[#This Row],[Carbo]]*4</f>
        <v>162.80000000000001</v>
      </c>
      <c r="J719">
        <v>35.4</v>
      </c>
      <c r="K719">
        <f>Foglio4[[#This Row],[Amido]]*4</f>
        <v>141.6</v>
      </c>
      <c r="L719">
        <v>1.8</v>
      </c>
      <c r="M719">
        <f>Foglio4[[#This Row],[Zuccheri]]*4</f>
        <v>7.2</v>
      </c>
      <c r="N719">
        <v>2.2000000000000002</v>
      </c>
      <c r="Q719">
        <f>Foglio4[[#This Row],[Kcal prote]]+Foglio4[[#This Row],[kcal Lipidi]]+Foglio4[[#This Row],[kcal Carbo]]+Foglio4[[#This Row],[Kcal amido]]+Foglio4[[#This Row],[kcal zuccheri]]</f>
        <v>362.09999999999997</v>
      </c>
    </row>
    <row r="720" spans="1:17" x14ac:dyDescent="0.25">
      <c r="A720" t="s">
        <v>739</v>
      </c>
      <c r="B720">
        <v>283</v>
      </c>
      <c r="C720">
        <v>14.2</v>
      </c>
      <c r="D720">
        <f>Foglio4[[#This Row],[Proteine]]*4</f>
        <v>56.8</v>
      </c>
      <c r="E720">
        <v>4.5999999999999996</v>
      </c>
      <c r="F720">
        <f>Foglio4[[#This Row],[Lipidi]]*9</f>
        <v>41.4</v>
      </c>
      <c r="H720">
        <v>0.7</v>
      </c>
      <c r="I720">
        <f>Foglio4[[#This Row],[Carbo]]*4</f>
        <v>2.8</v>
      </c>
      <c r="K720">
        <f>Foglio4[[#This Row],[Amido]]*4</f>
        <v>0</v>
      </c>
      <c r="L720">
        <v>0.7</v>
      </c>
      <c r="M720">
        <f>Foglio4[[#This Row],[Zuccheri]]*4</f>
        <v>2.8</v>
      </c>
      <c r="Q720">
        <f>Foglio4[[#This Row],[Kcal prote]]+Foglio4[[#This Row],[kcal Lipidi]]+Foglio4[[#This Row],[kcal Carbo]]+Foglio4[[#This Row],[Kcal amido]]+Foglio4[[#This Row],[kcal zuccheri]]</f>
        <v>103.79999999999998</v>
      </c>
    </row>
    <row r="721" spans="1:17" x14ac:dyDescent="0.25">
      <c r="A721" t="s">
        <v>740</v>
      </c>
      <c r="B721">
        <v>494</v>
      </c>
      <c r="C721">
        <v>18.399999999999999</v>
      </c>
      <c r="D721">
        <f>Foglio4[[#This Row],[Proteine]]*4</f>
        <v>73.599999999999994</v>
      </c>
      <c r="E721">
        <v>0</v>
      </c>
      <c r="F721">
        <f>Foglio4[[#This Row],[Lipidi]]*9</f>
        <v>0</v>
      </c>
      <c r="G721">
        <v>375</v>
      </c>
      <c r="H721">
        <v>0.8</v>
      </c>
      <c r="I721">
        <f>Foglio4[[#This Row],[Carbo]]*4</f>
        <v>3.2</v>
      </c>
      <c r="K721">
        <f>Foglio4[[#This Row],[Amido]]*4</f>
        <v>0</v>
      </c>
      <c r="L721">
        <v>0.8</v>
      </c>
      <c r="M721">
        <f>Foglio4[[#This Row],[Zuccheri]]*4</f>
        <v>3.2</v>
      </c>
      <c r="Q721">
        <f>Foglio4[[#This Row],[Kcal prote]]+Foglio4[[#This Row],[kcal Lipidi]]+Foglio4[[#This Row],[kcal Carbo]]+Foglio4[[#This Row],[Kcal amido]]+Foglio4[[#This Row],[kcal zuccheri]]</f>
        <v>80</v>
      </c>
    </row>
    <row r="722" spans="1:17" x14ac:dyDescent="0.25">
      <c r="A722" t="s">
        <v>741</v>
      </c>
      <c r="B722">
        <v>216</v>
      </c>
      <c r="C722">
        <v>0.9</v>
      </c>
      <c r="D722">
        <f>Foglio4[[#This Row],[Proteine]]*4</f>
        <v>3.6</v>
      </c>
      <c r="E722">
        <v>17.3</v>
      </c>
      <c r="F722">
        <f>Foglio4[[#This Row],[Lipidi]]*9</f>
        <v>155.70000000000002</v>
      </c>
      <c r="H722">
        <v>9.6999999999999993</v>
      </c>
      <c r="I722">
        <f>Foglio4[[#This Row],[Carbo]]*4</f>
        <v>38.799999999999997</v>
      </c>
      <c r="K722">
        <f>Foglio4[[#This Row],[Amido]]*4</f>
        <v>0</v>
      </c>
      <c r="L722">
        <v>9.6999999999999993</v>
      </c>
      <c r="M722">
        <f>Foglio4[[#This Row],[Zuccheri]]*4</f>
        <v>38.799999999999997</v>
      </c>
      <c r="N722">
        <v>5.8</v>
      </c>
      <c r="Q722">
        <f>Foglio4[[#This Row],[Kcal prote]]+Foglio4[[#This Row],[kcal Lipidi]]+Foglio4[[#This Row],[kcal Carbo]]+Foglio4[[#This Row],[Kcal amido]]+Foglio4[[#This Row],[kcal zuccheri]]</f>
        <v>236.90000000000003</v>
      </c>
    </row>
    <row r="723" spans="1:17" x14ac:dyDescent="0.25">
      <c r="A723" t="s">
        <v>742</v>
      </c>
      <c r="B723">
        <v>885</v>
      </c>
      <c r="C723">
        <v>10.5</v>
      </c>
      <c r="D723">
        <f>Foglio4[[#This Row],[Proteine]]*4</f>
        <v>42</v>
      </c>
      <c r="E723">
        <v>11.5</v>
      </c>
      <c r="F723">
        <f>Foglio4[[#This Row],[Lipidi]]*9</f>
        <v>103.5</v>
      </c>
      <c r="H723">
        <v>3.7</v>
      </c>
      <c r="I723">
        <f>Foglio4[[#This Row],[Carbo]]*4</f>
        <v>14.8</v>
      </c>
      <c r="K723">
        <f>Foglio4[[#This Row],[Amido]]*4</f>
        <v>0</v>
      </c>
      <c r="L723">
        <v>3.7</v>
      </c>
      <c r="M723">
        <f>Foglio4[[#This Row],[Zuccheri]]*4</f>
        <v>14.8</v>
      </c>
      <c r="Q723">
        <f>Foglio4[[#This Row],[Kcal prote]]+Foglio4[[#This Row],[kcal Lipidi]]+Foglio4[[#This Row],[kcal Carbo]]+Foglio4[[#This Row],[Kcal amido]]+Foglio4[[#This Row],[kcal zuccheri]]</f>
        <v>175.10000000000002</v>
      </c>
    </row>
    <row r="724" spans="1:17" x14ac:dyDescent="0.25">
      <c r="A724" t="s">
        <v>743</v>
      </c>
      <c r="B724">
        <v>658</v>
      </c>
      <c r="C724">
        <v>9.5</v>
      </c>
      <c r="D724">
        <f>Foglio4[[#This Row],[Proteine]]*4</f>
        <v>38</v>
      </c>
      <c r="E724">
        <v>10.9</v>
      </c>
      <c r="F724">
        <f>Foglio4[[#This Row],[Lipidi]]*9</f>
        <v>98.100000000000009</v>
      </c>
      <c r="G724">
        <v>42</v>
      </c>
      <c r="H724">
        <v>4.2</v>
      </c>
      <c r="I724">
        <f>Foglio4[[#This Row],[Carbo]]*4</f>
        <v>16.8</v>
      </c>
      <c r="K724">
        <f>Foglio4[[#This Row],[Amido]]*4</f>
        <v>0</v>
      </c>
      <c r="L724">
        <v>4.2</v>
      </c>
      <c r="M724">
        <f>Foglio4[[#This Row],[Zuccheri]]*4</f>
        <v>16.8</v>
      </c>
      <c r="Q724">
        <f>Foglio4[[#This Row],[Kcal prote]]+Foglio4[[#This Row],[kcal Lipidi]]+Foglio4[[#This Row],[kcal Carbo]]+Foglio4[[#This Row],[Kcal amido]]+Foglio4[[#This Row],[kcal zuccheri]]</f>
        <v>169.70000000000005</v>
      </c>
    </row>
    <row r="725" spans="1:17" x14ac:dyDescent="0.25">
      <c r="A725" t="s">
        <v>744</v>
      </c>
      <c r="B725">
        <v>613</v>
      </c>
      <c r="C725">
        <v>8.8000000000000007</v>
      </c>
      <c r="D725">
        <f>Foglio4[[#This Row],[Proteine]]*4</f>
        <v>35.200000000000003</v>
      </c>
      <c r="E725">
        <v>7.4</v>
      </c>
      <c r="F725">
        <f>Foglio4[[#This Row],[Lipidi]]*9</f>
        <v>66.600000000000009</v>
      </c>
      <c r="G725">
        <v>57</v>
      </c>
      <c r="H725">
        <v>3.5</v>
      </c>
      <c r="I725">
        <f>Foglio4[[#This Row],[Carbo]]*4</f>
        <v>14</v>
      </c>
      <c r="K725">
        <f>Foglio4[[#This Row],[Amido]]*4</f>
        <v>0</v>
      </c>
      <c r="L725">
        <v>3.5</v>
      </c>
      <c r="M725">
        <f>Foglio4[[#This Row],[Zuccheri]]*4</f>
        <v>14</v>
      </c>
      <c r="Q725">
        <f>Foglio4[[#This Row],[Kcal prote]]+Foglio4[[#This Row],[kcal Lipidi]]+Foglio4[[#This Row],[kcal Carbo]]+Foglio4[[#This Row],[Kcal amido]]+Foglio4[[#This Row],[kcal zuccheri]]</f>
        <v>129.80000000000001</v>
      </c>
    </row>
    <row r="726" spans="1:17" x14ac:dyDescent="0.25">
      <c r="A726" t="s">
        <v>745</v>
      </c>
      <c r="B726">
        <v>608</v>
      </c>
      <c r="C726">
        <v>6.7</v>
      </c>
      <c r="D726">
        <f>Foglio4[[#This Row],[Proteine]]*4</f>
        <v>26.8</v>
      </c>
      <c r="E726">
        <v>2.2000000000000002</v>
      </c>
      <c r="F726">
        <f>Foglio4[[#This Row],[Lipidi]]*9</f>
        <v>19.8</v>
      </c>
      <c r="G726">
        <v>21</v>
      </c>
      <c r="H726">
        <v>13.6</v>
      </c>
      <c r="I726">
        <f>Foglio4[[#This Row],[Carbo]]*4</f>
        <v>54.4</v>
      </c>
      <c r="J726">
        <v>11.5</v>
      </c>
      <c r="K726">
        <f>Foglio4[[#This Row],[Amido]]*4</f>
        <v>46</v>
      </c>
      <c r="L726">
        <v>1</v>
      </c>
      <c r="M726">
        <f>Foglio4[[#This Row],[Zuccheri]]*4</f>
        <v>4</v>
      </c>
      <c r="N726">
        <v>0.5</v>
      </c>
      <c r="Q726">
        <f>Foglio4[[#This Row],[Kcal prote]]+Foglio4[[#This Row],[kcal Lipidi]]+Foglio4[[#This Row],[kcal Carbo]]+Foglio4[[#This Row],[Kcal amido]]+Foglio4[[#This Row],[kcal zuccheri]]</f>
        <v>151</v>
      </c>
    </row>
    <row r="727" spans="1:17" x14ac:dyDescent="0.25">
      <c r="A727" t="s">
        <v>746</v>
      </c>
      <c r="B727">
        <v>377</v>
      </c>
      <c r="C727">
        <v>1.7</v>
      </c>
      <c r="D727">
        <f>Foglio4[[#This Row],[Proteine]]*4</f>
        <v>6.8</v>
      </c>
      <c r="E727">
        <v>0.6</v>
      </c>
      <c r="F727">
        <f>Foglio4[[#This Row],[Lipidi]]*9</f>
        <v>5.3999999999999995</v>
      </c>
      <c r="H727">
        <v>16.5</v>
      </c>
      <c r="I727">
        <f>Foglio4[[#This Row],[Carbo]]*4</f>
        <v>66</v>
      </c>
      <c r="J727">
        <v>13.7</v>
      </c>
      <c r="K727">
        <f>Foglio4[[#This Row],[Amido]]*4</f>
        <v>54.8</v>
      </c>
      <c r="L727">
        <v>1.4</v>
      </c>
      <c r="M727">
        <f>Foglio4[[#This Row],[Zuccheri]]*4</f>
        <v>5.6</v>
      </c>
      <c r="N727">
        <v>0.8</v>
      </c>
      <c r="Q727">
        <f>Foglio4[[#This Row],[Kcal prote]]+Foglio4[[#This Row],[kcal Lipidi]]+Foglio4[[#This Row],[kcal Carbo]]+Foglio4[[#This Row],[Kcal amido]]+Foglio4[[#This Row],[kcal zuccheri]]</f>
        <v>138.6</v>
      </c>
    </row>
    <row r="728" spans="1:17" x14ac:dyDescent="0.25">
      <c r="A728" t="s">
        <v>747</v>
      </c>
      <c r="B728">
        <v>474</v>
      </c>
      <c r="C728">
        <v>3</v>
      </c>
      <c r="D728">
        <f>Foglio4[[#This Row],[Proteine]]*4</f>
        <v>12</v>
      </c>
      <c r="E728">
        <v>1.9</v>
      </c>
      <c r="F728">
        <f>Foglio4[[#This Row],[Lipidi]]*9</f>
        <v>17.099999999999998</v>
      </c>
      <c r="H728">
        <v>25.2</v>
      </c>
      <c r="I728">
        <f>Foglio4[[#This Row],[Carbo]]*4</f>
        <v>100.8</v>
      </c>
      <c r="J728">
        <v>22.3</v>
      </c>
      <c r="K728">
        <f>Foglio4[[#This Row],[Amido]]*4</f>
        <v>89.2</v>
      </c>
      <c r="L728">
        <v>0.7</v>
      </c>
      <c r="M728">
        <f>Foglio4[[#This Row],[Zuccheri]]*4</f>
        <v>2.8</v>
      </c>
      <c r="N728">
        <v>0.7</v>
      </c>
      <c r="O728">
        <v>0.55000000000000004</v>
      </c>
      <c r="P728">
        <v>0.02</v>
      </c>
      <c r="Q728">
        <f>Foglio4[[#This Row],[Kcal prote]]+Foglio4[[#This Row],[kcal Lipidi]]+Foglio4[[#This Row],[kcal Carbo]]+Foglio4[[#This Row],[Kcal amido]]+Foglio4[[#This Row],[kcal zuccheri]]</f>
        <v>221.90000000000003</v>
      </c>
    </row>
    <row r="729" spans="1:17" x14ac:dyDescent="0.25">
      <c r="A729" t="s">
        <v>748</v>
      </c>
      <c r="B729">
        <v>1534</v>
      </c>
      <c r="C729">
        <v>9</v>
      </c>
      <c r="D729">
        <f>Foglio4[[#This Row],[Proteine]]*4</f>
        <v>36</v>
      </c>
      <c r="E729">
        <v>5.2</v>
      </c>
      <c r="F729">
        <f>Foglio4[[#This Row],[Lipidi]]*9</f>
        <v>46.800000000000004</v>
      </c>
      <c r="H729">
        <v>82.9</v>
      </c>
      <c r="I729">
        <f>Foglio4[[#This Row],[Carbo]]*4</f>
        <v>331.6</v>
      </c>
      <c r="J729">
        <v>74.400000000000006</v>
      </c>
      <c r="K729">
        <f>Foglio4[[#This Row],[Amido]]*4</f>
        <v>297.60000000000002</v>
      </c>
      <c r="L729">
        <v>1.1000000000000001</v>
      </c>
      <c r="M729">
        <f>Foglio4[[#This Row],[Zuccheri]]*4</f>
        <v>4.4000000000000004</v>
      </c>
      <c r="N729">
        <v>1.3</v>
      </c>
      <c r="O729">
        <v>0.64</v>
      </c>
      <c r="P729">
        <v>0.28000000000000003</v>
      </c>
      <c r="Q729">
        <f>Foglio4[[#This Row],[Kcal prote]]+Foglio4[[#This Row],[kcal Lipidi]]+Foglio4[[#This Row],[kcal Carbo]]+Foglio4[[#This Row],[Kcal amido]]+Foglio4[[#This Row],[kcal zuccheri]]</f>
        <v>716.4</v>
      </c>
    </row>
    <row r="730" spans="1:17" x14ac:dyDescent="0.25">
      <c r="A730" t="s">
        <v>749</v>
      </c>
      <c r="B730">
        <v>601</v>
      </c>
      <c r="C730">
        <v>3.4</v>
      </c>
      <c r="D730">
        <f>Foglio4[[#This Row],[Proteine]]*4</f>
        <v>13.6</v>
      </c>
      <c r="E730">
        <v>7.8</v>
      </c>
      <c r="F730">
        <f>Foglio4[[#This Row],[Lipidi]]*9</f>
        <v>70.2</v>
      </c>
      <c r="G730">
        <v>16</v>
      </c>
      <c r="H730">
        <v>22.1</v>
      </c>
      <c r="I730">
        <f>Foglio4[[#This Row],[Carbo]]*4</f>
        <v>88.4</v>
      </c>
      <c r="J730">
        <v>19.899999999999999</v>
      </c>
      <c r="K730">
        <f>Foglio4[[#This Row],[Amido]]*4</f>
        <v>79.599999999999994</v>
      </c>
      <c r="L730">
        <v>0.1</v>
      </c>
      <c r="M730">
        <f>Foglio4[[#This Row],[Zuccheri]]*4</f>
        <v>0.4</v>
      </c>
      <c r="N730">
        <v>0.2</v>
      </c>
      <c r="Q730">
        <f>Foglio4[[#This Row],[Kcal prote]]+Foglio4[[#This Row],[kcal Lipidi]]+Foglio4[[#This Row],[kcal Carbo]]+Foglio4[[#This Row],[Kcal amido]]+Foglio4[[#This Row],[kcal zuccheri]]</f>
        <v>252.2</v>
      </c>
    </row>
    <row r="731" spans="1:17" x14ac:dyDescent="0.25">
      <c r="A731" t="s">
        <v>750</v>
      </c>
      <c r="B731">
        <v>867</v>
      </c>
      <c r="C731">
        <v>5.5</v>
      </c>
      <c r="D731">
        <f>Foglio4[[#This Row],[Proteine]]*4</f>
        <v>22</v>
      </c>
      <c r="E731">
        <v>0.3</v>
      </c>
      <c r="F731">
        <f>Foglio4[[#This Row],[Lipidi]]*9</f>
        <v>2.6999999999999997</v>
      </c>
      <c r="G731">
        <v>29</v>
      </c>
      <c r="H731">
        <v>29.8</v>
      </c>
      <c r="I731">
        <f>Foglio4[[#This Row],[Carbo]]*4</f>
        <v>119.2</v>
      </c>
      <c r="J731">
        <v>24.7</v>
      </c>
      <c r="K731">
        <f>Foglio4[[#This Row],[Amido]]*4</f>
        <v>98.8</v>
      </c>
      <c r="L731">
        <v>2.6</v>
      </c>
      <c r="M731">
        <f>Foglio4[[#This Row],[Zuccheri]]*4</f>
        <v>10.4</v>
      </c>
      <c r="N731">
        <v>1.6</v>
      </c>
      <c r="Q731">
        <f>Foglio4[[#This Row],[Kcal prote]]+Foglio4[[#This Row],[kcal Lipidi]]+Foglio4[[#This Row],[kcal Carbo]]+Foglio4[[#This Row],[Kcal amido]]+Foglio4[[#This Row],[kcal zuccheri]]</f>
        <v>253.1</v>
      </c>
    </row>
    <row r="732" spans="1:17" x14ac:dyDescent="0.25">
      <c r="A732" t="s">
        <v>751</v>
      </c>
      <c r="B732">
        <v>669</v>
      </c>
      <c r="C732">
        <v>3.5</v>
      </c>
      <c r="D732">
        <f>Foglio4[[#This Row],[Proteine]]*4</f>
        <v>14</v>
      </c>
      <c r="E732">
        <v>1.3</v>
      </c>
      <c r="F732">
        <f>Foglio4[[#This Row],[Lipidi]]*9</f>
        <v>11.700000000000001</v>
      </c>
      <c r="H732">
        <v>36.9</v>
      </c>
      <c r="I732">
        <f>Foglio4[[#This Row],[Carbo]]*4</f>
        <v>147.6</v>
      </c>
      <c r="J732">
        <v>32.1</v>
      </c>
      <c r="K732">
        <f>Foglio4[[#This Row],[Amido]]*4</f>
        <v>128.4</v>
      </c>
      <c r="L732">
        <v>1.6</v>
      </c>
      <c r="M732">
        <f>Foglio4[[#This Row],[Zuccheri]]*4</f>
        <v>6.4</v>
      </c>
      <c r="N732">
        <v>2.4</v>
      </c>
      <c r="O732">
        <v>1.33</v>
      </c>
      <c r="P732">
        <v>0.15</v>
      </c>
      <c r="Q732">
        <f>Foglio4[[#This Row],[Kcal prote]]+Foglio4[[#This Row],[kcal Lipidi]]+Foglio4[[#This Row],[kcal Carbo]]+Foglio4[[#This Row],[Kcal amido]]+Foglio4[[#This Row],[kcal zuccheri]]</f>
        <v>308.10000000000002</v>
      </c>
    </row>
    <row r="733" spans="1:17" x14ac:dyDescent="0.25">
      <c r="A733" t="s">
        <v>752</v>
      </c>
      <c r="B733">
        <v>1484</v>
      </c>
      <c r="C733">
        <v>7.8</v>
      </c>
      <c r="D733">
        <f>Foglio4[[#This Row],[Proteine]]*4</f>
        <v>31.2</v>
      </c>
      <c r="E733">
        <v>0.4</v>
      </c>
      <c r="F733">
        <f>Foglio4[[#This Row],[Lipidi]]*9</f>
        <v>3.6</v>
      </c>
      <c r="H733">
        <v>80.400000000000006</v>
      </c>
      <c r="I733">
        <f>Foglio4[[#This Row],[Carbo]]*4</f>
        <v>321.60000000000002</v>
      </c>
      <c r="J733">
        <v>71.099999999999994</v>
      </c>
      <c r="K733">
        <f>Foglio4[[#This Row],[Amido]]*4</f>
        <v>284.39999999999998</v>
      </c>
      <c r="L733">
        <v>2.2000000000000002</v>
      </c>
      <c r="M733">
        <f>Foglio4[[#This Row],[Zuccheri]]*4</f>
        <v>8.8000000000000007</v>
      </c>
      <c r="N733">
        <v>5.0999999999999996</v>
      </c>
      <c r="O733">
        <v>1.29</v>
      </c>
      <c r="P733">
        <v>0.57999999999999996</v>
      </c>
      <c r="Q733">
        <f>Foglio4[[#This Row],[Kcal prote]]+Foglio4[[#This Row],[kcal Lipidi]]+Foglio4[[#This Row],[kcal Carbo]]+Foglio4[[#This Row],[Kcal amido]]+Foglio4[[#This Row],[kcal zuccheri]]</f>
        <v>649.59999999999991</v>
      </c>
    </row>
    <row r="734" spans="1:17" x14ac:dyDescent="0.25">
      <c r="A734" t="s">
        <v>753</v>
      </c>
      <c r="B734">
        <v>1397</v>
      </c>
      <c r="C734">
        <v>6.7</v>
      </c>
      <c r="D734">
        <f>Foglio4[[#This Row],[Proteine]]*4</f>
        <v>26.8</v>
      </c>
      <c r="E734">
        <v>0.1</v>
      </c>
      <c r="F734">
        <f>Foglio4[[#This Row],[Lipidi]]*9</f>
        <v>0.9</v>
      </c>
      <c r="H734">
        <v>80.400000000000006</v>
      </c>
      <c r="I734">
        <f>Foglio4[[#This Row],[Carbo]]*4</f>
        <v>321.60000000000002</v>
      </c>
      <c r="J734">
        <v>72.900000000000006</v>
      </c>
      <c r="K734">
        <f>Foglio4[[#This Row],[Amido]]*4</f>
        <v>291.60000000000002</v>
      </c>
      <c r="L734">
        <v>0.2</v>
      </c>
      <c r="M734">
        <f>Foglio4[[#This Row],[Zuccheri]]*4</f>
        <v>0.8</v>
      </c>
      <c r="N734">
        <v>1</v>
      </c>
      <c r="Q734">
        <f>Foglio4[[#This Row],[Kcal prote]]+Foglio4[[#This Row],[kcal Lipidi]]+Foglio4[[#This Row],[kcal Carbo]]+Foglio4[[#This Row],[Kcal amido]]+Foglio4[[#This Row],[kcal zuccheri]]</f>
        <v>641.70000000000005</v>
      </c>
    </row>
    <row r="735" spans="1:17" x14ac:dyDescent="0.25">
      <c r="A735" t="s">
        <v>754</v>
      </c>
      <c r="B735">
        <v>419</v>
      </c>
      <c r="C735">
        <v>2</v>
      </c>
      <c r="D735">
        <f>Foglio4[[#This Row],[Proteine]]*4</f>
        <v>8</v>
      </c>
      <c r="E735">
        <v>1.9</v>
      </c>
      <c r="F735">
        <f>Foglio4[[#This Row],[Lipidi]]*9</f>
        <v>17.099999999999998</v>
      </c>
      <c r="H735">
        <v>24.2</v>
      </c>
      <c r="I735">
        <f>Foglio4[[#This Row],[Carbo]]*4</f>
        <v>96.8</v>
      </c>
      <c r="J735">
        <v>21.9</v>
      </c>
      <c r="K735">
        <f>Foglio4[[#This Row],[Amido]]*4</f>
        <v>87.6</v>
      </c>
      <c r="L735">
        <v>0.1</v>
      </c>
      <c r="M735">
        <f>Foglio4[[#This Row],[Zuccheri]]*4</f>
        <v>0.4</v>
      </c>
      <c r="N735">
        <v>0.2</v>
      </c>
      <c r="Q735">
        <f>Foglio4[[#This Row],[Kcal prote]]+Foglio4[[#This Row],[kcal Lipidi]]+Foglio4[[#This Row],[kcal Carbo]]+Foglio4[[#This Row],[Kcal amido]]+Foglio4[[#This Row],[kcal zuccheri]]</f>
        <v>209.9</v>
      </c>
    </row>
    <row r="736" spans="1:17" x14ac:dyDescent="0.25">
      <c r="A736" t="s">
        <v>755</v>
      </c>
      <c r="B736">
        <v>1427</v>
      </c>
      <c r="C736">
        <v>7.5</v>
      </c>
      <c r="D736">
        <f>Foglio4[[#This Row],[Proteine]]*4</f>
        <v>30</v>
      </c>
      <c r="E736">
        <v>0.6</v>
      </c>
      <c r="F736">
        <f>Foglio4[[#This Row],[Lipidi]]*9</f>
        <v>5.3999999999999995</v>
      </c>
      <c r="H736">
        <v>77.400000000000006</v>
      </c>
      <c r="I736">
        <f>Foglio4[[#This Row],[Carbo]]*4</f>
        <v>309.60000000000002</v>
      </c>
      <c r="J736">
        <v>69.2</v>
      </c>
      <c r="K736">
        <f>Foglio4[[#This Row],[Amido]]*4</f>
        <v>276.8</v>
      </c>
      <c r="L736">
        <v>1.2</v>
      </c>
      <c r="M736">
        <f>Foglio4[[#This Row],[Zuccheri]]*4</f>
        <v>4.8</v>
      </c>
      <c r="N736">
        <v>1.9</v>
      </c>
      <c r="Q736">
        <f>Foglio4[[#This Row],[Kcal prote]]+Foglio4[[#This Row],[kcal Lipidi]]+Foglio4[[#This Row],[kcal Carbo]]+Foglio4[[#This Row],[Kcal amido]]+Foglio4[[#This Row],[kcal zuccheri]]</f>
        <v>626.59999999999991</v>
      </c>
    </row>
    <row r="737" spans="1:17" x14ac:dyDescent="0.25">
      <c r="A737" t="s">
        <v>756</v>
      </c>
      <c r="B737">
        <v>471</v>
      </c>
      <c r="C737">
        <v>2.5</v>
      </c>
      <c r="D737">
        <f>Foglio4[[#This Row],[Proteine]]*4</f>
        <v>10</v>
      </c>
      <c r="E737">
        <v>0.3</v>
      </c>
      <c r="F737">
        <f>Foglio4[[#This Row],[Lipidi]]*9</f>
        <v>2.6999999999999997</v>
      </c>
      <c r="H737">
        <v>25.5</v>
      </c>
      <c r="I737">
        <f>Foglio4[[#This Row],[Carbo]]*4</f>
        <v>102</v>
      </c>
      <c r="J737">
        <v>22.8</v>
      </c>
      <c r="K737">
        <f>Foglio4[[#This Row],[Amido]]*4</f>
        <v>91.2</v>
      </c>
      <c r="L737">
        <v>0.4</v>
      </c>
      <c r="M737">
        <f>Foglio4[[#This Row],[Zuccheri]]*4</f>
        <v>1.6</v>
      </c>
      <c r="N737">
        <v>0.8</v>
      </c>
      <c r="Q737">
        <f>Foglio4[[#This Row],[Kcal prote]]+Foglio4[[#This Row],[kcal Lipidi]]+Foglio4[[#This Row],[kcal Carbo]]+Foglio4[[#This Row],[Kcal amido]]+Foglio4[[#This Row],[kcal zuccheri]]</f>
        <v>207.5</v>
      </c>
    </row>
    <row r="738" spans="1:17" x14ac:dyDescent="0.25">
      <c r="A738" t="s">
        <v>757</v>
      </c>
      <c r="B738">
        <v>1415</v>
      </c>
      <c r="C738">
        <v>7.4</v>
      </c>
      <c r="D738">
        <f>Foglio4[[#This Row],[Proteine]]*4</f>
        <v>29.6</v>
      </c>
      <c r="E738">
        <v>0.1</v>
      </c>
      <c r="F738">
        <f>Foglio4[[#This Row],[Lipidi]]*9</f>
        <v>0.9</v>
      </c>
      <c r="H738">
        <v>81.3</v>
      </c>
      <c r="I738">
        <f>Foglio4[[#This Row],[Carbo]]*4</f>
        <v>325.2</v>
      </c>
      <c r="J738">
        <v>73.599999999999994</v>
      </c>
      <c r="K738">
        <f>Foglio4[[#This Row],[Amido]]*4</f>
        <v>294.39999999999998</v>
      </c>
      <c r="L738">
        <v>0.3</v>
      </c>
      <c r="M738">
        <f>Foglio4[[#This Row],[Zuccheri]]*4</f>
        <v>1.2</v>
      </c>
      <c r="N738">
        <v>0.5</v>
      </c>
      <c r="Q738">
        <f>Foglio4[[#This Row],[Kcal prote]]+Foglio4[[#This Row],[kcal Lipidi]]+Foglio4[[#This Row],[kcal Carbo]]+Foglio4[[#This Row],[Kcal amido]]+Foglio4[[#This Row],[kcal zuccheri]]</f>
        <v>651.29999999999995</v>
      </c>
    </row>
    <row r="739" spans="1:17" x14ac:dyDescent="0.25">
      <c r="A739" t="s">
        <v>758</v>
      </c>
      <c r="B739">
        <v>407</v>
      </c>
      <c r="C739">
        <v>2.1</v>
      </c>
      <c r="D739">
        <f>Foglio4[[#This Row],[Proteine]]*4</f>
        <v>8.4</v>
      </c>
      <c r="E739">
        <v>1</v>
      </c>
      <c r="F739">
        <f>Foglio4[[#This Row],[Lipidi]]*9</f>
        <v>9</v>
      </c>
      <c r="H739">
        <v>23.3</v>
      </c>
      <c r="I739">
        <f>Foglio4[[#This Row],[Carbo]]*4</f>
        <v>93.2</v>
      </c>
      <c r="J739">
        <v>21</v>
      </c>
      <c r="K739">
        <f>Foglio4[[#This Row],[Amido]]*4</f>
        <v>84</v>
      </c>
      <c r="L739">
        <v>0.2</v>
      </c>
      <c r="M739">
        <f>Foglio4[[#This Row],[Zuccheri]]*4</f>
        <v>0.8</v>
      </c>
      <c r="N739">
        <v>0.3</v>
      </c>
      <c r="Q739">
        <f>Foglio4[[#This Row],[Kcal prote]]+Foglio4[[#This Row],[kcal Lipidi]]+Foglio4[[#This Row],[kcal Carbo]]+Foglio4[[#This Row],[Kcal amido]]+Foglio4[[#This Row],[kcal zuccheri]]</f>
        <v>195.4</v>
      </c>
    </row>
    <row r="740" spans="1:17" x14ac:dyDescent="0.25">
      <c r="A740" t="s">
        <v>759</v>
      </c>
      <c r="B740">
        <v>1482</v>
      </c>
      <c r="C740">
        <v>6</v>
      </c>
      <c r="D740">
        <f>Foglio4[[#This Row],[Proteine]]*4</f>
        <v>24</v>
      </c>
      <c r="E740">
        <v>7.5</v>
      </c>
      <c r="F740">
        <f>Foglio4[[#This Row],[Lipidi]]*9</f>
        <v>67.5</v>
      </c>
      <c r="H740">
        <v>85.1</v>
      </c>
      <c r="I740">
        <f>Foglio4[[#This Row],[Carbo]]*4</f>
        <v>340.4</v>
      </c>
      <c r="J740">
        <v>69.2</v>
      </c>
      <c r="K740">
        <f>Foglio4[[#This Row],[Amido]]*4</f>
        <v>276.8</v>
      </c>
      <c r="L740">
        <v>9</v>
      </c>
      <c r="M740">
        <f>Foglio4[[#This Row],[Zuccheri]]*4</f>
        <v>36</v>
      </c>
      <c r="N740">
        <v>1</v>
      </c>
      <c r="Q740">
        <f>Foglio4[[#This Row],[Kcal prote]]+Foglio4[[#This Row],[kcal Lipidi]]+Foglio4[[#This Row],[kcal Carbo]]+Foglio4[[#This Row],[Kcal amido]]+Foglio4[[#This Row],[kcal zuccheri]]</f>
        <v>744.7</v>
      </c>
    </row>
    <row r="741" spans="1:17" x14ac:dyDescent="0.25">
      <c r="A741" t="s">
        <v>760</v>
      </c>
      <c r="B741">
        <v>755</v>
      </c>
      <c r="C741">
        <v>4.0999999999999996</v>
      </c>
      <c r="D741">
        <f>Foglio4[[#This Row],[Proteine]]*4</f>
        <v>16.399999999999999</v>
      </c>
      <c r="E741">
        <v>27.7</v>
      </c>
      <c r="F741">
        <f>Foglio4[[#This Row],[Lipidi]]*9</f>
        <v>249.29999999999998</v>
      </c>
      <c r="G741">
        <v>26</v>
      </c>
      <c r="H741">
        <v>25.4</v>
      </c>
      <c r="I741">
        <f>Foglio4[[#This Row],[Carbo]]*4</f>
        <v>101.6</v>
      </c>
      <c r="J741">
        <v>22.8</v>
      </c>
      <c r="K741">
        <f>Foglio4[[#This Row],[Amido]]*4</f>
        <v>91.2</v>
      </c>
      <c r="L741">
        <v>0.3</v>
      </c>
      <c r="M741">
        <f>Foglio4[[#This Row],[Zuccheri]]*4</f>
        <v>1.2</v>
      </c>
      <c r="N741">
        <v>0.7</v>
      </c>
      <c r="Q741">
        <f>Foglio4[[#This Row],[Kcal prote]]+Foglio4[[#This Row],[kcal Lipidi]]+Foglio4[[#This Row],[kcal Carbo]]+Foglio4[[#This Row],[Kcal amido]]+Foglio4[[#This Row],[kcal zuccheri]]</f>
        <v>459.69999999999993</v>
      </c>
    </row>
    <row r="742" spans="1:17" x14ac:dyDescent="0.25">
      <c r="A742" t="s">
        <v>761</v>
      </c>
      <c r="B742">
        <v>1414</v>
      </c>
      <c r="C742">
        <v>20</v>
      </c>
      <c r="D742">
        <f>Foglio4[[#This Row],[Proteine]]*4</f>
        <v>80</v>
      </c>
      <c r="E742">
        <v>1.3</v>
      </c>
      <c r="F742">
        <f>Foglio4[[#This Row],[Lipidi]]*9</f>
        <v>11.700000000000001</v>
      </c>
      <c r="H742">
        <v>2.2999999999999998</v>
      </c>
      <c r="I742">
        <f>Foglio4[[#This Row],[Carbo]]*4</f>
        <v>9.1999999999999993</v>
      </c>
      <c r="K742">
        <f>Foglio4[[#This Row],[Amido]]*4</f>
        <v>0</v>
      </c>
      <c r="L742">
        <v>2.2999999999999998</v>
      </c>
      <c r="M742">
        <f>Foglio4[[#This Row],[Zuccheri]]*4</f>
        <v>9.1999999999999993</v>
      </c>
      <c r="Q742">
        <f>Foglio4[[#This Row],[Kcal prote]]+Foglio4[[#This Row],[kcal Lipidi]]+Foglio4[[#This Row],[kcal Carbo]]+Foglio4[[#This Row],[Kcal amido]]+Foglio4[[#This Row],[kcal zuccheri]]</f>
        <v>110.10000000000001</v>
      </c>
    </row>
    <row r="743" spans="1:17" x14ac:dyDescent="0.25">
      <c r="A743" t="s">
        <v>762</v>
      </c>
      <c r="B743">
        <v>341</v>
      </c>
      <c r="C743">
        <v>16.3</v>
      </c>
      <c r="D743">
        <f>Foglio4[[#This Row],[Proteine]]*4</f>
        <v>65.2</v>
      </c>
      <c r="E743">
        <v>4.4000000000000004</v>
      </c>
      <c r="F743">
        <f>Foglio4[[#This Row],[Lipidi]]*9</f>
        <v>39.6</v>
      </c>
      <c r="H743">
        <v>1.2</v>
      </c>
      <c r="I743">
        <f>Foglio4[[#This Row],[Carbo]]*4</f>
        <v>4.8</v>
      </c>
      <c r="K743">
        <f>Foglio4[[#This Row],[Amido]]*4</f>
        <v>0</v>
      </c>
      <c r="L743">
        <v>1.2</v>
      </c>
      <c r="M743">
        <f>Foglio4[[#This Row],[Zuccheri]]*4</f>
        <v>4.8</v>
      </c>
      <c r="Q743">
        <f>Foglio4[[#This Row],[Kcal prote]]+Foglio4[[#This Row],[kcal Lipidi]]+Foglio4[[#This Row],[kcal Carbo]]+Foglio4[[#This Row],[Kcal amido]]+Foglio4[[#This Row],[kcal zuccheri]]</f>
        <v>114.4</v>
      </c>
    </row>
    <row r="744" spans="1:17" x14ac:dyDescent="0.25">
      <c r="A744" t="s">
        <v>763</v>
      </c>
      <c r="B744">
        <v>460</v>
      </c>
      <c r="C744">
        <v>1.4</v>
      </c>
      <c r="D744">
        <f>Foglio4[[#This Row],[Proteine]]*4</f>
        <v>5.6</v>
      </c>
      <c r="E744">
        <v>0.3</v>
      </c>
      <c r="F744">
        <f>Foglio4[[#This Row],[Lipidi]]*9</f>
        <v>2.6999999999999997</v>
      </c>
      <c r="H744">
        <v>13.5</v>
      </c>
      <c r="I744">
        <f>Foglio4[[#This Row],[Carbo]]*4</f>
        <v>54</v>
      </c>
      <c r="J744">
        <v>0</v>
      </c>
      <c r="K744">
        <f>Foglio4[[#This Row],[Amido]]*4</f>
        <v>0</v>
      </c>
      <c r="L744">
        <v>13.5</v>
      </c>
      <c r="M744">
        <f>Foglio4[[#This Row],[Zuccheri]]*4</f>
        <v>54</v>
      </c>
      <c r="N744">
        <v>7</v>
      </c>
      <c r="Q744">
        <f>Foglio4[[#This Row],[Kcal prote]]+Foglio4[[#This Row],[kcal Lipidi]]+Foglio4[[#This Row],[kcal Carbo]]+Foglio4[[#This Row],[Kcal amido]]+Foglio4[[#This Row],[kcal zuccheri]]</f>
        <v>116.3</v>
      </c>
    </row>
    <row r="745" spans="1:17" x14ac:dyDescent="0.25">
      <c r="A745" t="s">
        <v>764</v>
      </c>
      <c r="B745">
        <v>124</v>
      </c>
      <c r="C745">
        <v>2.6</v>
      </c>
      <c r="D745">
        <f>Foglio4[[#This Row],[Proteine]]*4</f>
        <v>10.4</v>
      </c>
      <c r="E745">
        <v>30.5</v>
      </c>
      <c r="F745">
        <f>Foglio4[[#This Row],[Lipidi]]*9</f>
        <v>274.5</v>
      </c>
      <c r="H745">
        <v>3.9</v>
      </c>
      <c r="I745">
        <f>Foglio4[[#This Row],[Carbo]]*4</f>
        <v>15.6</v>
      </c>
      <c r="K745">
        <f>Foglio4[[#This Row],[Amido]]*4</f>
        <v>0</v>
      </c>
      <c r="L745">
        <v>3.9</v>
      </c>
      <c r="M745">
        <f>Foglio4[[#This Row],[Zuccheri]]*4</f>
        <v>15.6</v>
      </c>
      <c r="N745">
        <v>0.9</v>
      </c>
      <c r="Q745">
        <f>Foglio4[[#This Row],[Kcal prote]]+Foglio4[[#This Row],[kcal Lipidi]]+Foglio4[[#This Row],[kcal Carbo]]+Foglio4[[#This Row],[Kcal amido]]+Foglio4[[#This Row],[kcal zuccheri]]</f>
        <v>316.10000000000002</v>
      </c>
    </row>
    <row r="746" spans="1:17" x14ac:dyDescent="0.25">
      <c r="A746" t="s">
        <v>765</v>
      </c>
      <c r="B746">
        <v>1608</v>
      </c>
      <c r="C746">
        <v>26.5</v>
      </c>
      <c r="D746">
        <f>Foglio4[[#This Row],[Proteine]]*4</f>
        <v>106</v>
      </c>
      <c r="E746">
        <v>34.299999999999997</v>
      </c>
      <c r="F746">
        <f>Foglio4[[#This Row],[Lipidi]]*9</f>
        <v>308.7</v>
      </c>
      <c r="G746">
        <v>84</v>
      </c>
      <c r="H746">
        <v>1</v>
      </c>
      <c r="I746">
        <f>Foglio4[[#This Row],[Carbo]]*4</f>
        <v>4</v>
      </c>
      <c r="K746">
        <f>Foglio4[[#This Row],[Amido]]*4</f>
        <v>0</v>
      </c>
      <c r="L746">
        <v>1</v>
      </c>
      <c r="M746">
        <f>Foglio4[[#This Row],[Zuccheri]]*4</f>
        <v>4</v>
      </c>
      <c r="Q746">
        <f>Foglio4[[#This Row],[Kcal prote]]+Foglio4[[#This Row],[kcal Lipidi]]+Foglio4[[#This Row],[kcal Carbo]]+Foglio4[[#This Row],[Kcal amido]]+Foglio4[[#This Row],[kcal zuccheri]]</f>
        <v>422.7</v>
      </c>
    </row>
    <row r="747" spans="1:17" x14ac:dyDescent="0.25">
      <c r="A747" t="s">
        <v>766</v>
      </c>
      <c r="B747">
        <v>1759</v>
      </c>
      <c r="C747">
        <v>26.5</v>
      </c>
      <c r="D747">
        <f>Foglio4[[#This Row],[Proteine]]*4</f>
        <v>106</v>
      </c>
      <c r="E747">
        <v>27.9</v>
      </c>
      <c r="F747">
        <f>Foglio4[[#This Row],[Lipidi]]*9</f>
        <v>251.1</v>
      </c>
      <c r="G747">
        <v>88</v>
      </c>
      <c r="H747">
        <v>1.5</v>
      </c>
      <c r="I747">
        <f>Foglio4[[#This Row],[Carbo]]*4</f>
        <v>6</v>
      </c>
      <c r="K747">
        <f>Foglio4[[#This Row],[Amido]]*4</f>
        <v>0</v>
      </c>
      <c r="L747">
        <v>1.5</v>
      </c>
      <c r="M747">
        <f>Foglio4[[#This Row],[Zuccheri]]*4</f>
        <v>6</v>
      </c>
      <c r="Q747">
        <f>Foglio4[[#This Row],[Kcal prote]]+Foglio4[[#This Row],[kcal Lipidi]]+Foglio4[[#This Row],[kcal Carbo]]+Foglio4[[#This Row],[Kcal amido]]+Foglio4[[#This Row],[kcal zuccheri]]</f>
        <v>369.1</v>
      </c>
    </row>
    <row r="748" spans="1:17" x14ac:dyDescent="0.25">
      <c r="A748" t="s">
        <v>767</v>
      </c>
      <c r="B748">
        <v>1569</v>
      </c>
      <c r="C748">
        <v>30.5</v>
      </c>
      <c r="D748">
        <f>Foglio4[[#This Row],[Proteine]]*4</f>
        <v>122</v>
      </c>
      <c r="E748">
        <v>31</v>
      </c>
      <c r="F748">
        <f>Foglio4[[#This Row],[Lipidi]]*9</f>
        <v>279</v>
      </c>
      <c r="G748">
        <v>95</v>
      </c>
      <c r="H748">
        <v>0.5</v>
      </c>
      <c r="I748">
        <f>Foglio4[[#This Row],[Carbo]]*4</f>
        <v>2</v>
      </c>
      <c r="K748">
        <f>Foglio4[[#This Row],[Amido]]*4</f>
        <v>0</v>
      </c>
      <c r="L748">
        <v>0.5</v>
      </c>
      <c r="M748">
        <f>Foglio4[[#This Row],[Zuccheri]]*4</f>
        <v>2</v>
      </c>
      <c r="Q748">
        <f>Foglio4[[#This Row],[Kcal prote]]+Foglio4[[#This Row],[kcal Lipidi]]+Foglio4[[#This Row],[kcal Carbo]]+Foglio4[[#This Row],[Kcal amido]]+Foglio4[[#This Row],[kcal zuccheri]]</f>
        <v>405</v>
      </c>
    </row>
    <row r="749" spans="1:17" x14ac:dyDescent="0.25">
      <c r="A749" t="s">
        <v>768</v>
      </c>
      <c r="B749">
        <v>1610</v>
      </c>
      <c r="C749">
        <v>25.4</v>
      </c>
      <c r="D749">
        <f>Foglio4[[#This Row],[Proteine]]*4</f>
        <v>101.6</v>
      </c>
      <c r="E749">
        <v>29.7</v>
      </c>
      <c r="F749">
        <f>Foglio4[[#This Row],[Lipidi]]*9</f>
        <v>267.3</v>
      </c>
      <c r="G749">
        <v>104</v>
      </c>
      <c r="H749">
        <v>1.1000000000000001</v>
      </c>
      <c r="I749">
        <f>Foglio4[[#This Row],[Carbo]]*4</f>
        <v>4.4000000000000004</v>
      </c>
      <c r="K749">
        <f>Foglio4[[#This Row],[Amido]]*4</f>
        <v>0</v>
      </c>
      <c r="M749">
        <f>Foglio4[[#This Row],[Zuccheri]]*4</f>
        <v>0</v>
      </c>
      <c r="Q749">
        <f>Foglio4[[#This Row],[Kcal prote]]+Foglio4[[#This Row],[kcal Lipidi]]+Foglio4[[#This Row],[kcal Carbo]]+Foglio4[[#This Row],[Kcal amido]]+Foglio4[[#This Row],[kcal zuccheri]]</f>
        <v>373.29999999999995</v>
      </c>
    </row>
    <row r="750" spans="1:17" x14ac:dyDescent="0.25">
      <c r="A750" t="s">
        <v>769</v>
      </c>
      <c r="B750">
        <v>1580</v>
      </c>
      <c r="C750">
        <v>27.4</v>
      </c>
      <c r="D750">
        <f>Foglio4[[#This Row],[Proteine]]*4</f>
        <v>109.6</v>
      </c>
      <c r="E750">
        <v>28.5</v>
      </c>
      <c r="F750">
        <f>Foglio4[[#This Row],[Lipidi]]*9</f>
        <v>256.5</v>
      </c>
      <c r="G750">
        <v>91</v>
      </c>
      <c r="H750">
        <v>0.2</v>
      </c>
      <c r="I750">
        <f>Foglio4[[#This Row],[Carbo]]*4</f>
        <v>0.8</v>
      </c>
      <c r="K750">
        <f>Foglio4[[#This Row],[Amido]]*4</f>
        <v>0</v>
      </c>
      <c r="M750">
        <f>Foglio4[[#This Row],[Zuccheri]]*4</f>
        <v>0</v>
      </c>
      <c r="Q750">
        <f>Foglio4[[#This Row],[Kcal prote]]+Foglio4[[#This Row],[kcal Lipidi]]+Foglio4[[#This Row],[kcal Carbo]]+Foglio4[[#This Row],[Kcal amido]]+Foglio4[[#This Row],[kcal zuccheri]]</f>
        <v>366.90000000000003</v>
      </c>
    </row>
    <row r="751" spans="1:17" x14ac:dyDescent="0.25">
      <c r="A751" t="s">
        <v>1012</v>
      </c>
      <c r="B751">
        <v>1547</v>
      </c>
      <c r="C751">
        <v>27.3</v>
      </c>
      <c r="D751">
        <f>Foglio4[[#This Row],[Proteine]]*4</f>
        <v>109.2</v>
      </c>
      <c r="E751">
        <v>35.700000000000003</v>
      </c>
      <c r="F751">
        <f>Foglio4[[#This Row],[Lipidi]]*9</f>
        <v>321.3</v>
      </c>
      <c r="G751">
        <v>94</v>
      </c>
      <c r="H751">
        <v>1.1000000000000001</v>
      </c>
      <c r="I751">
        <f>Foglio4[[#This Row],[Carbo]]*4</f>
        <v>4.4000000000000004</v>
      </c>
      <c r="K751">
        <f>Foglio4[[#This Row],[Amido]]*4</f>
        <v>0</v>
      </c>
      <c r="L751">
        <v>1.1000000000000001</v>
      </c>
      <c r="M751">
        <f>Foglio4[[#This Row],[Zuccheri]]*4</f>
        <v>4.4000000000000004</v>
      </c>
      <c r="Q751">
        <f>Foglio4[[#This Row],[Kcal prote]]+Foglio4[[#This Row],[kcal Lipidi]]+Foglio4[[#This Row],[kcal Carbo]]+Foglio4[[#This Row],[Kcal amido]]+Foglio4[[#This Row],[kcal zuccheri]]</f>
        <v>439.29999999999995</v>
      </c>
    </row>
    <row r="752" spans="1:17" x14ac:dyDescent="0.25">
      <c r="A752" t="s">
        <v>770</v>
      </c>
      <c r="B752">
        <v>1757</v>
      </c>
      <c r="C752">
        <v>23.6</v>
      </c>
      <c r="D752">
        <f>Foglio4[[#This Row],[Proteine]]*4</f>
        <v>94.4</v>
      </c>
      <c r="E752">
        <v>32.700000000000003</v>
      </c>
      <c r="F752">
        <f>Foglio4[[#This Row],[Lipidi]]*9</f>
        <v>294.3</v>
      </c>
      <c r="G752">
        <v>92</v>
      </c>
      <c r="H752">
        <v>1.1000000000000001</v>
      </c>
      <c r="I752">
        <f>Foglio4[[#This Row],[Carbo]]*4</f>
        <v>4.4000000000000004</v>
      </c>
      <c r="K752">
        <f>Foglio4[[#This Row],[Amido]]*4</f>
        <v>0</v>
      </c>
      <c r="M752">
        <f>Foglio4[[#This Row],[Zuccheri]]*4</f>
        <v>0</v>
      </c>
      <c r="Q752">
        <f>Foglio4[[#This Row],[Kcal prote]]+Foglio4[[#This Row],[kcal Lipidi]]+Foglio4[[#This Row],[kcal Carbo]]+Foglio4[[#This Row],[Kcal amido]]+Foglio4[[#This Row],[kcal zuccheri]]</f>
        <v>393.1</v>
      </c>
    </row>
    <row r="753" spans="1:17" x14ac:dyDescent="0.25">
      <c r="A753" t="s">
        <v>771</v>
      </c>
      <c r="B753">
        <v>1718</v>
      </c>
      <c r="C753">
        <v>28.4</v>
      </c>
      <c r="D753">
        <f>Foglio4[[#This Row],[Proteine]]*4</f>
        <v>113.6</v>
      </c>
      <c r="E753">
        <v>4.5</v>
      </c>
      <c r="F753">
        <f>Foglio4[[#This Row],[Lipidi]]*9</f>
        <v>40.5</v>
      </c>
      <c r="G753">
        <v>94</v>
      </c>
      <c r="H753">
        <v>0.7</v>
      </c>
      <c r="I753">
        <f>Foglio4[[#This Row],[Carbo]]*4</f>
        <v>2.8</v>
      </c>
      <c r="K753">
        <f>Foglio4[[#This Row],[Amido]]*4</f>
        <v>0</v>
      </c>
      <c r="M753">
        <f>Foglio4[[#This Row],[Zuccheri]]*4</f>
        <v>0</v>
      </c>
      <c r="Q753">
        <f>Foglio4[[#This Row],[Kcal prote]]+Foglio4[[#This Row],[kcal Lipidi]]+Foglio4[[#This Row],[kcal Carbo]]+Foglio4[[#This Row],[Kcal amido]]+Foglio4[[#This Row],[kcal zuccheri]]</f>
        <v>156.9</v>
      </c>
    </row>
    <row r="754" spans="1:17" x14ac:dyDescent="0.25">
      <c r="A754" t="s">
        <v>772</v>
      </c>
      <c r="B754">
        <v>613</v>
      </c>
      <c r="C754">
        <v>25.4</v>
      </c>
      <c r="D754">
        <f>Foglio4[[#This Row],[Proteine]]*4</f>
        <v>101.6</v>
      </c>
      <c r="E754">
        <v>12</v>
      </c>
      <c r="F754">
        <f>Foglio4[[#This Row],[Lipidi]]*9</f>
        <v>108</v>
      </c>
      <c r="G754">
        <v>50</v>
      </c>
      <c r="H754">
        <v>1.2</v>
      </c>
      <c r="I754">
        <f>Foglio4[[#This Row],[Carbo]]*4</f>
        <v>4.8</v>
      </c>
      <c r="K754">
        <f>Foglio4[[#This Row],[Amido]]*4</f>
        <v>0</v>
      </c>
      <c r="L754">
        <v>1.2</v>
      </c>
      <c r="M754">
        <f>Foglio4[[#This Row],[Zuccheri]]*4</f>
        <v>4.8</v>
      </c>
      <c r="Q754">
        <f>Foglio4[[#This Row],[Kcal prote]]+Foglio4[[#This Row],[kcal Lipidi]]+Foglio4[[#This Row],[kcal Carbo]]+Foglio4[[#This Row],[Kcal amido]]+Foglio4[[#This Row],[kcal zuccheri]]</f>
        <v>219.20000000000002</v>
      </c>
    </row>
    <row r="755" spans="1:17" x14ac:dyDescent="0.25">
      <c r="A755" t="s">
        <v>773</v>
      </c>
      <c r="B755">
        <v>776</v>
      </c>
      <c r="C755">
        <v>18.399999999999999</v>
      </c>
      <c r="D755">
        <f>Foglio4[[#This Row],[Proteine]]*4</f>
        <v>73.599999999999994</v>
      </c>
      <c r="E755">
        <v>11.5</v>
      </c>
      <c r="F755">
        <f>Foglio4[[#This Row],[Lipidi]]*9</f>
        <v>103.5</v>
      </c>
      <c r="G755">
        <v>35</v>
      </c>
      <c r="H755">
        <v>1</v>
      </c>
      <c r="I755">
        <f>Foglio4[[#This Row],[Carbo]]*4</f>
        <v>4</v>
      </c>
      <c r="K755">
        <f>Foglio4[[#This Row],[Amido]]*4</f>
        <v>0</v>
      </c>
      <c r="L755">
        <v>1</v>
      </c>
      <c r="M755">
        <f>Foglio4[[#This Row],[Zuccheri]]*4</f>
        <v>4</v>
      </c>
      <c r="Q755">
        <f>Foglio4[[#This Row],[Kcal prote]]+Foglio4[[#This Row],[kcal Lipidi]]+Foglio4[[#This Row],[kcal Carbo]]+Foglio4[[#This Row],[Kcal amido]]+Foglio4[[#This Row],[kcal zuccheri]]</f>
        <v>185.1</v>
      </c>
    </row>
    <row r="756" spans="1:17" x14ac:dyDescent="0.25">
      <c r="A756" t="s">
        <v>774</v>
      </c>
      <c r="B756">
        <v>802</v>
      </c>
      <c r="C756">
        <v>21.1</v>
      </c>
      <c r="D756">
        <f>Foglio4[[#This Row],[Proteine]]*4</f>
        <v>84.4</v>
      </c>
      <c r="E756">
        <v>2.7</v>
      </c>
      <c r="F756">
        <f>Foglio4[[#This Row],[Lipidi]]*9</f>
        <v>24.3</v>
      </c>
      <c r="G756">
        <v>35</v>
      </c>
      <c r="H756">
        <v>1</v>
      </c>
      <c r="I756">
        <f>Foglio4[[#This Row],[Carbo]]*4</f>
        <v>4</v>
      </c>
      <c r="K756">
        <f>Foglio4[[#This Row],[Amido]]*4</f>
        <v>0</v>
      </c>
      <c r="L756">
        <v>1</v>
      </c>
      <c r="M756">
        <f>Foglio4[[#This Row],[Zuccheri]]*4</f>
        <v>4</v>
      </c>
      <c r="Q756">
        <f>Foglio4[[#This Row],[Kcal prote]]+Foglio4[[#This Row],[kcal Lipidi]]+Foglio4[[#This Row],[kcal Carbo]]+Foglio4[[#This Row],[Kcal amido]]+Foglio4[[#This Row],[kcal zuccheri]]</f>
        <v>116.7</v>
      </c>
    </row>
    <row r="757" spans="1:17" x14ac:dyDescent="0.25">
      <c r="A757" t="s">
        <v>775</v>
      </c>
      <c r="B757">
        <v>434</v>
      </c>
      <c r="C757">
        <v>18</v>
      </c>
      <c r="D757">
        <f>Foglio4[[#This Row],[Proteine]]*4</f>
        <v>72</v>
      </c>
      <c r="E757">
        <v>25.2</v>
      </c>
      <c r="F757">
        <f>Foglio4[[#This Row],[Lipidi]]*9</f>
        <v>226.79999999999998</v>
      </c>
      <c r="G757">
        <v>62</v>
      </c>
      <c r="H757">
        <v>2</v>
      </c>
      <c r="I757">
        <f>Foglio4[[#This Row],[Carbo]]*4</f>
        <v>8</v>
      </c>
      <c r="K757">
        <f>Foglio4[[#This Row],[Amido]]*4</f>
        <v>0</v>
      </c>
      <c r="L757">
        <v>2</v>
      </c>
      <c r="M757">
        <f>Foglio4[[#This Row],[Zuccheri]]*4</f>
        <v>8</v>
      </c>
      <c r="Q757">
        <f>Foglio4[[#This Row],[Kcal prote]]+Foglio4[[#This Row],[kcal Lipidi]]+Foglio4[[#This Row],[kcal Carbo]]+Foglio4[[#This Row],[Kcal amido]]+Foglio4[[#This Row],[kcal zuccheri]]</f>
        <v>314.79999999999995</v>
      </c>
    </row>
    <row r="758" spans="1:17" x14ac:dyDescent="0.25">
      <c r="A758" t="s">
        <v>776</v>
      </c>
      <c r="B758">
        <v>1532</v>
      </c>
      <c r="C758">
        <v>33.6</v>
      </c>
      <c r="D758">
        <f>Foglio4[[#This Row],[Proteine]]*4</f>
        <v>134.4</v>
      </c>
      <c r="E758">
        <v>41.2</v>
      </c>
      <c r="F758">
        <f>Foglio4[[#This Row],[Lipidi]]*9</f>
        <v>370.8</v>
      </c>
      <c r="H758">
        <v>1.3</v>
      </c>
      <c r="I758">
        <f>Foglio4[[#This Row],[Carbo]]*4</f>
        <v>5.2</v>
      </c>
      <c r="K758">
        <f>Foglio4[[#This Row],[Amido]]*4</f>
        <v>0</v>
      </c>
      <c r="L758">
        <v>1.3</v>
      </c>
      <c r="M758">
        <f>Foglio4[[#This Row],[Zuccheri]]*4</f>
        <v>5.2</v>
      </c>
      <c r="Q758">
        <f>Foglio4[[#This Row],[Kcal prote]]+Foglio4[[#This Row],[kcal Lipidi]]+Foglio4[[#This Row],[kcal Carbo]]+Foglio4[[#This Row],[Kcal amido]]+Foglio4[[#This Row],[kcal zuccheri]]</f>
        <v>515.6</v>
      </c>
    </row>
    <row r="759" spans="1:17" x14ac:dyDescent="0.25">
      <c r="A759" t="s">
        <v>777</v>
      </c>
      <c r="B759">
        <v>1773</v>
      </c>
      <c r="C759">
        <v>12.4</v>
      </c>
      <c r="D759">
        <f>Foglio4[[#This Row],[Proteine]]*4</f>
        <v>49.6</v>
      </c>
      <c r="E759">
        <v>26.7</v>
      </c>
      <c r="F759">
        <f>Foglio4[[#This Row],[Lipidi]]*9</f>
        <v>240.29999999999998</v>
      </c>
      <c r="G759">
        <v>184</v>
      </c>
      <c r="H759">
        <v>0.9</v>
      </c>
      <c r="I759">
        <f>Foglio4[[#This Row],[Carbo]]*4</f>
        <v>3.6</v>
      </c>
      <c r="K759">
        <f>Foglio4[[#This Row],[Amido]]*4</f>
        <v>0</v>
      </c>
      <c r="L759">
        <v>0.9</v>
      </c>
      <c r="M759">
        <f>Foglio4[[#This Row],[Zuccheri]]*4</f>
        <v>3.6</v>
      </c>
      <c r="Q759">
        <f>Foglio4[[#This Row],[Kcal prote]]+Foglio4[[#This Row],[kcal Lipidi]]+Foglio4[[#This Row],[kcal Carbo]]+Foglio4[[#This Row],[Kcal amido]]+Foglio4[[#This Row],[kcal zuccheri]]</f>
        <v>297.10000000000002</v>
      </c>
    </row>
    <row r="760" spans="1:17" x14ac:dyDescent="0.25">
      <c r="A760" t="s">
        <v>778</v>
      </c>
      <c r="B760">
        <v>1273</v>
      </c>
      <c r="C760">
        <v>15.4</v>
      </c>
      <c r="D760">
        <f>Foglio4[[#This Row],[Proteine]]*4</f>
        <v>61.6</v>
      </c>
      <c r="E760">
        <v>26.1</v>
      </c>
      <c r="F760">
        <f>Foglio4[[#This Row],[Lipidi]]*9</f>
        <v>234.9</v>
      </c>
      <c r="H760">
        <v>0.6</v>
      </c>
      <c r="I760">
        <f>Foglio4[[#This Row],[Carbo]]*4</f>
        <v>2.4</v>
      </c>
      <c r="K760">
        <f>Foglio4[[#This Row],[Amido]]*4</f>
        <v>0</v>
      </c>
      <c r="L760">
        <v>0.6</v>
      </c>
      <c r="M760">
        <f>Foglio4[[#This Row],[Zuccheri]]*4</f>
        <v>2.4</v>
      </c>
      <c r="Q760">
        <f>Foglio4[[#This Row],[Kcal prote]]+Foglio4[[#This Row],[kcal Lipidi]]+Foglio4[[#This Row],[kcal Carbo]]+Foglio4[[#This Row],[Kcal amido]]+Foglio4[[#This Row],[kcal zuccheri]]</f>
        <v>301.29999999999995</v>
      </c>
    </row>
    <row r="761" spans="1:17" x14ac:dyDescent="0.25">
      <c r="A761" t="s">
        <v>779</v>
      </c>
      <c r="B761">
        <v>1354</v>
      </c>
      <c r="C761">
        <v>22.2</v>
      </c>
      <c r="D761">
        <f>Foglio4[[#This Row],[Proteine]]*4</f>
        <v>88.8</v>
      </c>
      <c r="E761">
        <v>47.3</v>
      </c>
      <c r="F761">
        <f>Foglio4[[#This Row],[Lipidi]]*9</f>
        <v>425.7</v>
      </c>
      <c r="I761">
        <f>Foglio4[[#This Row],[Carbo]]*4</f>
        <v>0</v>
      </c>
      <c r="K761">
        <f>Foglio4[[#This Row],[Amido]]*4</f>
        <v>0</v>
      </c>
      <c r="M761">
        <f>Foglio4[[#This Row],[Zuccheri]]*4</f>
        <v>0</v>
      </c>
      <c r="Q761">
        <f>Foglio4[[#This Row],[Kcal prote]]+Foglio4[[#This Row],[kcal Lipidi]]+Foglio4[[#This Row],[kcal Carbo]]+Foglio4[[#This Row],[Kcal amido]]+Foglio4[[#This Row],[kcal zuccheri]]</f>
        <v>514.5</v>
      </c>
    </row>
    <row r="762" spans="1:17" x14ac:dyDescent="0.25">
      <c r="A762" t="s">
        <v>780</v>
      </c>
      <c r="B762">
        <v>2149</v>
      </c>
      <c r="C762">
        <v>22</v>
      </c>
      <c r="D762">
        <f>Foglio4[[#This Row],[Proteine]]*4</f>
        <v>88</v>
      </c>
      <c r="E762">
        <v>4.5999999999999996</v>
      </c>
      <c r="F762">
        <f>Foglio4[[#This Row],[Lipidi]]*9</f>
        <v>41.4</v>
      </c>
      <c r="I762">
        <f>Foglio4[[#This Row],[Carbo]]*4</f>
        <v>0</v>
      </c>
      <c r="K762">
        <f>Foglio4[[#This Row],[Amido]]*4</f>
        <v>0</v>
      </c>
      <c r="M762">
        <f>Foglio4[[#This Row],[Zuccheri]]*4</f>
        <v>0</v>
      </c>
      <c r="Q762">
        <f>Foglio4[[#This Row],[Kcal prote]]+Foglio4[[#This Row],[kcal Lipidi]]+Foglio4[[#This Row],[kcal Carbo]]+Foglio4[[#This Row],[Kcal amido]]+Foglio4[[#This Row],[kcal zuccheri]]</f>
        <v>129.4</v>
      </c>
    </row>
    <row r="763" spans="1:17" x14ac:dyDescent="0.25">
      <c r="A763" t="s">
        <v>781</v>
      </c>
      <c r="B763">
        <v>552</v>
      </c>
      <c r="C763">
        <v>3.9</v>
      </c>
      <c r="D763">
        <f>Foglio4[[#This Row],[Proteine]]*4</f>
        <v>15.6</v>
      </c>
      <c r="E763">
        <v>1.2</v>
      </c>
      <c r="F763">
        <f>Foglio4[[#This Row],[Lipidi]]*9</f>
        <v>10.799999999999999</v>
      </c>
      <c r="H763">
        <v>15.6</v>
      </c>
      <c r="I763">
        <f>Foglio4[[#This Row],[Carbo]]*4</f>
        <v>62.4</v>
      </c>
      <c r="J763">
        <v>0</v>
      </c>
      <c r="K763">
        <f>Foglio4[[#This Row],[Amido]]*4</f>
        <v>0</v>
      </c>
      <c r="L763">
        <v>15.6</v>
      </c>
      <c r="M763">
        <f>Foglio4[[#This Row],[Zuccheri]]*4</f>
        <v>62.4</v>
      </c>
      <c r="N763">
        <v>8.1999999999999993</v>
      </c>
      <c r="Q763">
        <f>Foglio4[[#This Row],[Kcal prote]]+Foglio4[[#This Row],[kcal Lipidi]]+Foglio4[[#This Row],[kcal Carbo]]+Foglio4[[#This Row],[Kcal amido]]+Foglio4[[#This Row],[kcal zuccheri]]</f>
        <v>151.19999999999999</v>
      </c>
    </row>
    <row r="764" spans="1:17" x14ac:dyDescent="0.25">
      <c r="A764" t="s">
        <v>782</v>
      </c>
      <c r="B764">
        <v>407</v>
      </c>
      <c r="C764">
        <v>20.7</v>
      </c>
      <c r="D764">
        <f>Foglio4[[#This Row],[Proteine]]*4</f>
        <v>82.8</v>
      </c>
      <c r="E764">
        <v>4.5</v>
      </c>
      <c r="F764">
        <f>Foglio4[[#This Row],[Lipidi]]*9</f>
        <v>40.5</v>
      </c>
      <c r="G764">
        <v>65</v>
      </c>
      <c r="H764">
        <v>1</v>
      </c>
      <c r="I764">
        <f>Foglio4[[#This Row],[Carbo]]*4</f>
        <v>4</v>
      </c>
      <c r="K764">
        <f>Foglio4[[#This Row],[Amido]]*4</f>
        <v>0</v>
      </c>
      <c r="M764">
        <f>Foglio4[[#This Row],[Zuccheri]]*4</f>
        <v>0</v>
      </c>
      <c r="Q764">
        <f>Foglio4[[#This Row],[Kcal prote]]+Foglio4[[#This Row],[kcal Lipidi]]+Foglio4[[#This Row],[kcal Carbo]]+Foglio4[[#This Row],[Kcal amido]]+Foglio4[[#This Row],[kcal zuccheri]]</f>
        <v>127.3</v>
      </c>
    </row>
    <row r="765" spans="1:17" x14ac:dyDescent="0.25">
      <c r="A765" t="s">
        <v>783</v>
      </c>
      <c r="B765">
        <v>541</v>
      </c>
      <c r="C765">
        <v>20.8</v>
      </c>
      <c r="D765">
        <f>Foglio4[[#This Row],[Proteine]]*4</f>
        <v>83.2</v>
      </c>
      <c r="E765">
        <v>15.4</v>
      </c>
      <c r="F765">
        <f>Foglio4[[#This Row],[Lipidi]]*9</f>
        <v>138.6</v>
      </c>
      <c r="G765">
        <v>63</v>
      </c>
      <c r="H765">
        <v>1.5</v>
      </c>
      <c r="I765">
        <f>Foglio4[[#This Row],[Carbo]]*4</f>
        <v>6</v>
      </c>
      <c r="K765">
        <f>Foglio4[[#This Row],[Amido]]*4</f>
        <v>0</v>
      </c>
      <c r="L765">
        <v>1.5</v>
      </c>
      <c r="M765">
        <f>Foglio4[[#This Row],[Zuccheri]]*4</f>
        <v>6</v>
      </c>
      <c r="Q765">
        <f>Foglio4[[#This Row],[Kcal prote]]+Foglio4[[#This Row],[kcal Lipidi]]+Foglio4[[#This Row],[kcal Carbo]]+Foglio4[[#This Row],[Kcal amido]]+Foglio4[[#This Row],[kcal zuccheri]]</f>
        <v>233.8</v>
      </c>
    </row>
    <row r="766" spans="1:17" x14ac:dyDescent="0.25">
      <c r="A766" t="s">
        <v>784</v>
      </c>
      <c r="B766">
        <v>943</v>
      </c>
      <c r="C766">
        <v>20.3</v>
      </c>
      <c r="D766">
        <f>Foglio4[[#This Row],[Proteine]]*4</f>
        <v>81.2</v>
      </c>
      <c r="E766">
        <v>21.2</v>
      </c>
      <c r="F766">
        <f>Foglio4[[#This Row],[Lipidi]]*9</f>
        <v>190.79999999999998</v>
      </c>
      <c r="G766">
        <v>65</v>
      </c>
      <c r="H766">
        <v>1.5</v>
      </c>
      <c r="I766">
        <f>Foglio4[[#This Row],[Carbo]]*4</f>
        <v>6</v>
      </c>
      <c r="K766">
        <f>Foglio4[[#This Row],[Amido]]*4</f>
        <v>0</v>
      </c>
      <c r="L766">
        <v>1.5</v>
      </c>
      <c r="M766">
        <f>Foglio4[[#This Row],[Zuccheri]]*4</f>
        <v>6</v>
      </c>
      <c r="Q766">
        <f>Foglio4[[#This Row],[Kcal prote]]+Foglio4[[#This Row],[kcal Lipidi]]+Foglio4[[#This Row],[kcal Carbo]]+Foglio4[[#This Row],[Kcal amido]]+Foglio4[[#This Row],[kcal zuccheri]]</f>
        <v>284</v>
      </c>
    </row>
    <row r="767" spans="1:17" x14ac:dyDescent="0.25">
      <c r="A767" t="s">
        <v>785</v>
      </c>
      <c r="B767">
        <v>1355</v>
      </c>
      <c r="C767">
        <v>32.299999999999997</v>
      </c>
      <c r="D767">
        <f>Foglio4[[#This Row],[Proteine]]*4</f>
        <v>129.19999999999999</v>
      </c>
      <c r="E767">
        <v>5.2</v>
      </c>
      <c r="F767">
        <f>Foglio4[[#This Row],[Lipidi]]*9</f>
        <v>46.800000000000004</v>
      </c>
      <c r="H767">
        <v>1</v>
      </c>
      <c r="I767">
        <f>Foglio4[[#This Row],[Carbo]]*4</f>
        <v>4</v>
      </c>
      <c r="K767">
        <f>Foglio4[[#This Row],[Amido]]*4</f>
        <v>0</v>
      </c>
      <c r="L767">
        <v>1</v>
      </c>
      <c r="M767">
        <f>Foglio4[[#This Row],[Zuccheri]]*4</f>
        <v>4</v>
      </c>
      <c r="Q767">
        <f>Foglio4[[#This Row],[Kcal prote]]+Foglio4[[#This Row],[kcal Lipidi]]+Foglio4[[#This Row],[kcal Carbo]]+Foglio4[[#This Row],[Kcal amido]]+Foglio4[[#This Row],[kcal zuccheri]]</f>
        <v>184</v>
      </c>
    </row>
    <row r="768" spans="1:17" x14ac:dyDescent="0.25">
      <c r="A768" t="s">
        <v>786</v>
      </c>
      <c r="B768">
        <v>431</v>
      </c>
      <c r="C768">
        <v>5.7</v>
      </c>
      <c r="D768">
        <f>Foglio4[[#This Row],[Proteine]]*4</f>
        <v>22.8</v>
      </c>
      <c r="E768">
        <v>9.1999999999999993</v>
      </c>
      <c r="F768">
        <f>Foglio4[[#This Row],[Lipidi]]*9</f>
        <v>82.8</v>
      </c>
      <c r="G768">
        <v>13</v>
      </c>
      <c r="H768">
        <v>7.9</v>
      </c>
      <c r="I768">
        <f>Foglio4[[#This Row],[Carbo]]*4</f>
        <v>31.6</v>
      </c>
      <c r="J768">
        <v>5.7</v>
      </c>
      <c r="K768">
        <f>Foglio4[[#This Row],[Amido]]*4</f>
        <v>22.8</v>
      </c>
      <c r="L768">
        <v>1.6</v>
      </c>
      <c r="M768">
        <f>Foglio4[[#This Row],[Zuccheri]]*4</f>
        <v>6.4</v>
      </c>
      <c r="N768">
        <v>1.9</v>
      </c>
      <c r="Q768">
        <f>Foglio4[[#This Row],[Kcal prote]]+Foglio4[[#This Row],[kcal Lipidi]]+Foglio4[[#This Row],[kcal Carbo]]+Foglio4[[#This Row],[Kcal amido]]+Foglio4[[#This Row],[kcal zuccheri]]</f>
        <v>166.4</v>
      </c>
    </row>
    <row r="769" spans="1:17" x14ac:dyDescent="0.25">
      <c r="A769" t="s">
        <v>1013</v>
      </c>
      <c r="B769">
        <v>1651</v>
      </c>
      <c r="C769">
        <v>11.9</v>
      </c>
      <c r="D769">
        <f>Foglio4[[#This Row],[Proteine]]*4</f>
        <v>47.6</v>
      </c>
      <c r="E769">
        <v>4.9000000000000004</v>
      </c>
      <c r="F769">
        <f>Foglio4[[#This Row],[Lipidi]]*9</f>
        <v>44.1</v>
      </c>
      <c r="H769">
        <v>69.599999999999994</v>
      </c>
      <c r="I769">
        <f>Foglio4[[#This Row],[Carbo]]*4</f>
        <v>278.39999999999998</v>
      </c>
      <c r="J769">
        <v>27.5</v>
      </c>
      <c r="K769">
        <f>Foglio4[[#This Row],[Amido]]*4</f>
        <v>110</v>
      </c>
      <c r="L769">
        <v>39.299999999999997</v>
      </c>
      <c r="M769">
        <f>Foglio4[[#This Row],[Zuccheri]]*4</f>
        <v>157.19999999999999</v>
      </c>
      <c r="N769">
        <v>1.6</v>
      </c>
      <c r="Q769">
        <f>Foglio4[[#This Row],[Kcal prote]]+Foglio4[[#This Row],[kcal Lipidi]]+Foglio4[[#This Row],[kcal Carbo]]+Foglio4[[#This Row],[Kcal amido]]+Foglio4[[#This Row],[kcal zuccheri]]</f>
        <v>637.29999999999995</v>
      </c>
    </row>
    <row r="770" spans="1:17" x14ac:dyDescent="0.25">
      <c r="A770" t="s">
        <v>787</v>
      </c>
      <c r="B770">
        <v>711</v>
      </c>
      <c r="C770">
        <v>20.5</v>
      </c>
      <c r="D770">
        <f>Foglio4[[#This Row],[Proteine]]*4</f>
        <v>82</v>
      </c>
      <c r="E770">
        <v>25.6</v>
      </c>
      <c r="F770">
        <f>Foglio4[[#This Row],[Lipidi]]*9</f>
        <v>230.4</v>
      </c>
      <c r="G770">
        <v>55</v>
      </c>
      <c r="H770">
        <v>11.5</v>
      </c>
      <c r="I770">
        <f>Foglio4[[#This Row],[Carbo]]*4</f>
        <v>46</v>
      </c>
      <c r="J770">
        <v>0</v>
      </c>
      <c r="K770">
        <f>Foglio4[[#This Row],[Amido]]*4</f>
        <v>0</v>
      </c>
      <c r="L770">
        <v>0.6</v>
      </c>
      <c r="M770">
        <f>Foglio4[[#This Row],[Zuccheri]]*4</f>
        <v>2.4</v>
      </c>
      <c r="N770">
        <v>0.3</v>
      </c>
      <c r="Q770">
        <f>Foglio4[[#This Row],[Kcal prote]]+Foglio4[[#This Row],[kcal Lipidi]]+Foglio4[[#This Row],[kcal Carbo]]+Foglio4[[#This Row],[Kcal amido]]+Foglio4[[#This Row],[kcal zuccheri]]</f>
        <v>360.79999999999995</v>
      </c>
    </row>
    <row r="771" spans="1:17" x14ac:dyDescent="0.25">
      <c r="A771" t="s">
        <v>788</v>
      </c>
      <c r="B771">
        <v>1398</v>
      </c>
      <c r="C771">
        <v>25</v>
      </c>
      <c r="D771">
        <f>Foglio4[[#This Row],[Proteine]]*4</f>
        <v>100</v>
      </c>
      <c r="E771">
        <v>0.3</v>
      </c>
      <c r="F771">
        <f>Foglio4[[#This Row],[Lipidi]]*9</f>
        <v>2.6999999999999997</v>
      </c>
      <c r="H771">
        <v>1</v>
      </c>
      <c r="I771">
        <f>Foglio4[[#This Row],[Carbo]]*4</f>
        <v>4</v>
      </c>
      <c r="K771">
        <f>Foglio4[[#This Row],[Amido]]*4</f>
        <v>0</v>
      </c>
      <c r="L771">
        <v>1</v>
      </c>
      <c r="M771">
        <f>Foglio4[[#This Row],[Zuccheri]]*4</f>
        <v>4</v>
      </c>
      <c r="Q771">
        <f>Foglio4[[#This Row],[Kcal prote]]+Foglio4[[#This Row],[kcal Lipidi]]+Foglio4[[#This Row],[kcal Carbo]]+Foglio4[[#This Row],[Kcal amido]]+Foglio4[[#This Row],[kcal zuccheri]]</f>
        <v>110.7</v>
      </c>
    </row>
    <row r="772" spans="1:17" x14ac:dyDescent="0.25">
      <c r="A772" t="s">
        <v>789</v>
      </c>
      <c r="B772">
        <v>81</v>
      </c>
      <c r="C772">
        <v>1.1000000000000001</v>
      </c>
      <c r="D772">
        <f>Foglio4[[#This Row],[Proteine]]*4</f>
        <v>4.4000000000000004</v>
      </c>
      <c r="E772">
        <v>0.2</v>
      </c>
      <c r="F772">
        <f>Foglio4[[#This Row],[Lipidi]]*9</f>
        <v>1.8</v>
      </c>
      <c r="H772">
        <v>2.2999999999999998</v>
      </c>
      <c r="I772">
        <f>Foglio4[[#This Row],[Carbo]]*4</f>
        <v>9.1999999999999993</v>
      </c>
      <c r="K772">
        <f>Foglio4[[#This Row],[Amido]]*4</f>
        <v>0</v>
      </c>
      <c r="L772">
        <v>2.2999999999999998</v>
      </c>
      <c r="M772">
        <f>Foglio4[[#This Row],[Zuccheri]]*4</f>
        <v>9.1999999999999993</v>
      </c>
      <c r="N772">
        <v>1.8</v>
      </c>
      <c r="Q772">
        <f>Foglio4[[#This Row],[Kcal prote]]+Foglio4[[#This Row],[kcal Lipidi]]+Foglio4[[#This Row],[kcal Carbo]]+Foglio4[[#This Row],[Kcal amido]]+Foglio4[[#This Row],[kcal zuccheri]]</f>
        <v>24.599999999999998</v>
      </c>
    </row>
    <row r="773" spans="1:17" x14ac:dyDescent="0.25">
      <c r="A773" t="s">
        <v>790</v>
      </c>
      <c r="B773">
        <v>71</v>
      </c>
      <c r="C773">
        <v>0.9</v>
      </c>
      <c r="D773">
        <f>Foglio4[[#This Row],[Proteine]]*4</f>
        <v>3.6</v>
      </c>
      <c r="E773">
        <v>0.4</v>
      </c>
      <c r="F773">
        <f>Foglio4[[#This Row],[Lipidi]]*9</f>
        <v>3.6</v>
      </c>
      <c r="H773">
        <v>2.2000000000000002</v>
      </c>
      <c r="I773">
        <f>Foglio4[[#This Row],[Carbo]]*4</f>
        <v>8.8000000000000007</v>
      </c>
      <c r="K773">
        <f>Foglio4[[#This Row],[Amido]]*4</f>
        <v>0</v>
      </c>
      <c r="L773">
        <v>2.2000000000000002</v>
      </c>
      <c r="M773">
        <f>Foglio4[[#This Row],[Zuccheri]]*4</f>
        <v>8.8000000000000007</v>
      </c>
      <c r="N773">
        <v>1.6</v>
      </c>
      <c r="Q773">
        <f>Foglio4[[#This Row],[Kcal prote]]+Foglio4[[#This Row],[kcal Lipidi]]+Foglio4[[#This Row],[kcal Carbo]]+Foglio4[[#This Row],[Kcal amido]]+Foglio4[[#This Row],[kcal zuccheri]]</f>
        <v>24.8</v>
      </c>
    </row>
    <row r="774" spans="1:17" x14ac:dyDescent="0.25">
      <c r="A774" t="s">
        <v>791</v>
      </c>
      <c r="B774">
        <v>342</v>
      </c>
      <c r="C774">
        <v>19</v>
      </c>
      <c r="D774">
        <f>Foglio4[[#This Row],[Proteine]]*4</f>
        <v>76</v>
      </c>
      <c r="E774">
        <v>0.1</v>
      </c>
      <c r="F774">
        <f>Foglio4[[#This Row],[Lipidi]]*9</f>
        <v>0.9</v>
      </c>
      <c r="G774">
        <v>67</v>
      </c>
      <c r="H774">
        <v>0.6</v>
      </c>
      <c r="I774">
        <f>Foglio4[[#This Row],[Carbo]]*4</f>
        <v>2.4</v>
      </c>
      <c r="K774">
        <f>Foglio4[[#This Row],[Amido]]*4</f>
        <v>0</v>
      </c>
      <c r="L774">
        <v>0.6</v>
      </c>
      <c r="M774">
        <f>Foglio4[[#This Row],[Zuccheri]]*4</f>
        <v>2.4</v>
      </c>
      <c r="Q774">
        <f>Foglio4[[#This Row],[Kcal prote]]+Foglio4[[#This Row],[kcal Lipidi]]+Foglio4[[#This Row],[kcal Carbo]]+Foglio4[[#This Row],[Kcal amido]]+Foglio4[[#This Row],[kcal zuccheri]]</f>
        <v>81.700000000000017</v>
      </c>
    </row>
    <row r="775" spans="1:17" x14ac:dyDescent="0.25">
      <c r="A775" t="s">
        <v>792</v>
      </c>
      <c r="B775">
        <v>121</v>
      </c>
      <c r="C775">
        <v>1.9</v>
      </c>
      <c r="D775">
        <f>Foglio4[[#This Row],[Proteine]]*4</f>
        <v>7.6</v>
      </c>
      <c r="E775">
        <v>0.2</v>
      </c>
      <c r="F775">
        <f>Foglio4[[#This Row],[Lipidi]]*9</f>
        <v>1.8</v>
      </c>
      <c r="H775">
        <v>3.8</v>
      </c>
      <c r="I775">
        <f>Foglio4[[#This Row],[Carbo]]*4</f>
        <v>15.2</v>
      </c>
      <c r="K775">
        <f>Foglio4[[#This Row],[Amido]]*4</f>
        <v>0</v>
      </c>
      <c r="L775">
        <v>3.8</v>
      </c>
      <c r="M775">
        <f>Foglio4[[#This Row],[Zuccheri]]*4</f>
        <v>15.2</v>
      </c>
      <c r="N775">
        <v>3.1</v>
      </c>
      <c r="Q775">
        <f>Foglio4[[#This Row],[Kcal prote]]+Foglio4[[#This Row],[kcal Lipidi]]+Foglio4[[#This Row],[kcal Carbo]]+Foglio4[[#This Row],[Kcal amido]]+Foglio4[[#This Row],[kcal zuccheri]]</f>
        <v>39.799999999999997</v>
      </c>
    </row>
    <row r="776" spans="1:17" x14ac:dyDescent="0.25">
      <c r="A776" t="s">
        <v>793</v>
      </c>
      <c r="B776">
        <v>100</v>
      </c>
      <c r="C776">
        <v>2.4</v>
      </c>
      <c r="D776">
        <f>Foglio4[[#This Row],[Proteine]]*4</f>
        <v>9.6</v>
      </c>
      <c r="E776">
        <v>0.2</v>
      </c>
      <c r="F776">
        <f>Foglio4[[#This Row],[Lipidi]]*9</f>
        <v>1.8</v>
      </c>
      <c r="H776">
        <v>2.4</v>
      </c>
      <c r="I776">
        <f>Foglio4[[#This Row],[Carbo]]*4</f>
        <v>9.6</v>
      </c>
      <c r="J776">
        <v>0.2</v>
      </c>
      <c r="K776">
        <f>Foglio4[[#This Row],[Amido]]*4</f>
        <v>0.8</v>
      </c>
      <c r="L776">
        <v>2.2000000000000002</v>
      </c>
      <c r="M776">
        <f>Foglio4[[#This Row],[Zuccheri]]*4</f>
        <v>8.8000000000000007</v>
      </c>
      <c r="N776">
        <v>1.7</v>
      </c>
      <c r="Q776">
        <f>Foglio4[[#This Row],[Kcal prote]]+Foglio4[[#This Row],[kcal Lipidi]]+Foglio4[[#This Row],[kcal Carbo]]+Foglio4[[#This Row],[Kcal amido]]+Foglio4[[#This Row],[kcal zuccheri]]</f>
        <v>30.6</v>
      </c>
    </row>
    <row r="777" spans="1:17" x14ac:dyDescent="0.25">
      <c r="A777" t="s">
        <v>794</v>
      </c>
      <c r="B777">
        <v>97</v>
      </c>
      <c r="C777">
        <v>2.2999999999999998</v>
      </c>
      <c r="D777">
        <f>Foglio4[[#This Row],[Proteine]]*4</f>
        <v>9.1999999999999993</v>
      </c>
      <c r="E777">
        <v>96.5</v>
      </c>
      <c r="F777">
        <f>Foglio4[[#This Row],[Lipidi]]*9</f>
        <v>868.5</v>
      </c>
      <c r="H777">
        <v>2.4</v>
      </c>
      <c r="I777">
        <f>Foglio4[[#This Row],[Carbo]]*4</f>
        <v>9.6</v>
      </c>
      <c r="J777">
        <v>0.2</v>
      </c>
      <c r="K777">
        <f>Foglio4[[#This Row],[Amido]]*4</f>
        <v>0.8</v>
      </c>
      <c r="L777">
        <v>2.2000000000000002</v>
      </c>
      <c r="M777">
        <f>Foglio4[[#This Row],[Zuccheri]]*4</f>
        <v>8.8000000000000007</v>
      </c>
      <c r="N777">
        <v>1.6</v>
      </c>
      <c r="Q777">
        <f>Foglio4[[#This Row],[Kcal prote]]+Foglio4[[#This Row],[kcal Lipidi]]+Foglio4[[#This Row],[kcal Carbo]]+Foglio4[[#This Row],[Kcal amido]]+Foglio4[[#This Row],[kcal zuccheri]]</f>
        <v>896.9</v>
      </c>
    </row>
    <row r="778" spans="1:17" x14ac:dyDescent="0.25">
      <c r="A778" t="s">
        <v>795</v>
      </c>
      <c r="B778">
        <v>3647</v>
      </c>
      <c r="C778">
        <v>0.8</v>
      </c>
      <c r="D778">
        <f>Foglio4[[#This Row],[Proteine]]*4</f>
        <v>3.2</v>
      </c>
      <c r="E778">
        <v>0.5</v>
      </c>
      <c r="F778">
        <f>Foglio4[[#This Row],[Lipidi]]*9</f>
        <v>4.5</v>
      </c>
      <c r="I778">
        <f>Foglio4[[#This Row],[Carbo]]*4</f>
        <v>0</v>
      </c>
      <c r="K778">
        <f>Foglio4[[#This Row],[Amido]]*4</f>
        <v>0</v>
      </c>
      <c r="M778">
        <f>Foglio4[[#This Row],[Zuccheri]]*4</f>
        <v>0</v>
      </c>
      <c r="Q778">
        <f>Foglio4[[#This Row],[Kcal prote]]+Foglio4[[#This Row],[kcal Lipidi]]+Foglio4[[#This Row],[kcal Carbo]]+Foglio4[[#This Row],[Kcal amido]]+Foglio4[[#This Row],[kcal zuccheri]]</f>
        <v>7.7</v>
      </c>
    </row>
    <row r="779" spans="1:17" x14ac:dyDescent="0.25">
      <c r="A779" t="s">
        <v>796</v>
      </c>
      <c r="B779">
        <v>1448</v>
      </c>
      <c r="C779">
        <v>11.5</v>
      </c>
      <c r="D779">
        <f>Foglio4[[#This Row],[Proteine]]*4</f>
        <v>46</v>
      </c>
      <c r="E779">
        <v>1.5</v>
      </c>
      <c r="F779">
        <f>Foglio4[[#This Row],[Lipidi]]*9</f>
        <v>13.5</v>
      </c>
      <c r="H779">
        <v>76.900000000000006</v>
      </c>
      <c r="I779">
        <f>Foglio4[[#This Row],[Carbo]]*4</f>
        <v>307.60000000000002</v>
      </c>
      <c r="J779">
        <v>68.2</v>
      </c>
      <c r="K779">
        <f>Foglio4[[#This Row],[Amido]]*4</f>
        <v>272.8</v>
      </c>
      <c r="L779">
        <v>1.9</v>
      </c>
      <c r="M779">
        <f>Foglio4[[#This Row],[Zuccheri]]*4</f>
        <v>7.6</v>
      </c>
      <c r="N779">
        <v>3.6</v>
      </c>
      <c r="Q779">
        <f>Foglio4[[#This Row],[Kcal prote]]+Foglio4[[#This Row],[kcal Lipidi]]+Foglio4[[#This Row],[kcal Carbo]]+Foglio4[[#This Row],[Kcal amido]]+Foglio4[[#This Row],[kcal zuccheri]]</f>
        <v>647.50000000000011</v>
      </c>
    </row>
    <row r="780" spans="1:17" x14ac:dyDescent="0.25">
      <c r="A780" t="s">
        <v>797</v>
      </c>
      <c r="B780">
        <v>302</v>
      </c>
      <c r="C780">
        <v>14</v>
      </c>
      <c r="D780">
        <f>Foglio4[[#This Row],[Proteine]]*4</f>
        <v>56</v>
      </c>
      <c r="E780">
        <v>11.1</v>
      </c>
      <c r="F780">
        <f>Foglio4[[#This Row],[Lipidi]]*9</f>
        <v>99.899999999999991</v>
      </c>
      <c r="G780">
        <v>157</v>
      </c>
      <c r="H780">
        <v>0.7</v>
      </c>
      <c r="I780">
        <f>Foglio4[[#This Row],[Carbo]]*4</f>
        <v>2.8</v>
      </c>
      <c r="K780">
        <f>Foglio4[[#This Row],[Amido]]*4</f>
        <v>0</v>
      </c>
      <c r="L780">
        <v>0.7</v>
      </c>
      <c r="M780">
        <f>Foglio4[[#This Row],[Zuccheri]]*4</f>
        <v>2.8</v>
      </c>
      <c r="Q780">
        <f>Foglio4[[#This Row],[Kcal prote]]+Foglio4[[#This Row],[kcal Lipidi]]+Foglio4[[#This Row],[kcal Carbo]]+Foglio4[[#This Row],[Kcal amido]]+Foglio4[[#This Row],[kcal zuccheri]]</f>
        <v>161.5</v>
      </c>
    </row>
    <row r="781" spans="1:17" x14ac:dyDescent="0.25">
      <c r="A781" t="s">
        <v>798</v>
      </c>
      <c r="B781">
        <v>710</v>
      </c>
      <c r="C781">
        <v>17</v>
      </c>
      <c r="D781">
        <f>Foglio4[[#This Row],[Proteine]]*4</f>
        <v>68</v>
      </c>
      <c r="E781">
        <v>11.1</v>
      </c>
      <c r="F781">
        <f>Foglio4[[#This Row],[Lipidi]]*9</f>
        <v>99.899999999999991</v>
      </c>
      <c r="G781">
        <v>95</v>
      </c>
      <c r="H781">
        <v>0.5</v>
      </c>
      <c r="I781">
        <f>Foglio4[[#This Row],[Carbo]]*4</f>
        <v>2</v>
      </c>
      <c r="K781">
        <f>Foglio4[[#This Row],[Amido]]*4</f>
        <v>0</v>
      </c>
      <c r="L781">
        <v>0.5</v>
      </c>
      <c r="M781">
        <f>Foglio4[[#This Row],[Zuccheri]]*4</f>
        <v>2</v>
      </c>
      <c r="Q781">
        <f>Foglio4[[#This Row],[Kcal prote]]+Foglio4[[#This Row],[kcal Lipidi]]+Foglio4[[#This Row],[kcal Carbo]]+Foglio4[[#This Row],[Kcal amido]]+Foglio4[[#This Row],[kcal zuccheri]]</f>
        <v>171.89999999999998</v>
      </c>
    </row>
    <row r="782" spans="1:17" x14ac:dyDescent="0.25">
      <c r="A782" t="s">
        <v>799</v>
      </c>
      <c r="B782">
        <v>741</v>
      </c>
      <c r="C782">
        <v>19.3</v>
      </c>
      <c r="D782">
        <f>Foglio4[[#This Row],[Proteine]]*4</f>
        <v>77.2</v>
      </c>
      <c r="E782">
        <v>1.4</v>
      </c>
      <c r="F782">
        <f>Foglio4[[#This Row],[Lipidi]]*9</f>
        <v>12.6</v>
      </c>
      <c r="G782">
        <v>94</v>
      </c>
      <c r="I782">
        <f>Foglio4[[#This Row],[Carbo]]*4</f>
        <v>0</v>
      </c>
      <c r="K782">
        <f>Foglio4[[#This Row],[Amido]]*4</f>
        <v>0</v>
      </c>
      <c r="M782">
        <f>Foglio4[[#This Row],[Zuccheri]]*4</f>
        <v>0</v>
      </c>
      <c r="Q782">
        <f>Foglio4[[#This Row],[Kcal prote]]+Foglio4[[#This Row],[kcal Lipidi]]+Foglio4[[#This Row],[kcal Carbo]]+Foglio4[[#This Row],[Kcal amido]]+Foglio4[[#This Row],[kcal zuccheri]]</f>
        <v>89.8</v>
      </c>
    </row>
    <row r="783" spans="1:17" x14ac:dyDescent="0.25">
      <c r="A783" t="s">
        <v>800</v>
      </c>
      <c r="B783">
        <v>348</v>
      </c>
      <c r="C783">
        <v>16.899999999999999</v>
      </c>
      <c r="D783">
        <f>Foglio4[[#This Row],[Proteine]]*4</f>
        <v>67.599999999999994</v>
      </c>
      <c r="E783">
        <v>10.1</v>
      </c>
      <c r="F783">
        <f>Foglio4[[#This Row],[Lipidi]]*9</f>
        <v>90.899999999999991</v>
      </c>
      <c r="G783">
        <v>51</v>
      </c>
      <c r="H783">
        <v>0.8</v>
      </c>
      <c r="I783">
        <f>Foglio4[[#This Row],[Carbo]]*4</f>
        <v>3.2</v>
      </c>
      <c r="K783">
        <f>Foglio4[[#This Row],[Amido]]*4</f>
        <v>0</v>
      </c>
      <c r="L783">
        <v>0.8</v>
      </c>
      <c r="M783">
        <f>Foglio4[[#This Row],[Zuccheri]]*4</f>
        <v>3.2</v>
      </c>
      <c r="Q783">
        <f>Foglio4[[#This Row],[Kcal prote]]+Foglio4[[#This Row],[kcal Lipidi]]+Foglio4[[#This Row],[kcal Carbo]]+Foglio4[[#This Row],[Kcal amido]]+Foglio4[[#This Row],[kcal zuccheri]]</f>
        <v>164.89999999999998</v>
      </c>
    </row>
    <row r="784" spans="1:17" x14ac:dyDescent="0.25">
      <c r="A784" t="s">
        <v>801</v>
      </c>
      <c r="B784">
        <v>788</v>
      </c>
      <c r="C784">
        <v>19</v>
      </c>
      <c r="D784">
        <f>Foglio4[[#This Row],[Proteine]]*4</f>
        <v>76</v>
      </c>
      <c r="E784">
        <v>1.3</v>
      </c>
      <c r="F784">
        <f>Foglio4[[#This Row],[Lipidi]]*9</f>
        <v>11.700000000000001</v>
      </c>
      <c r="G784">
        <v>52</v>
      </c>
      <c r="H784">
        <v>5.6</v>
      </c>
      <c r="I784">
        <f>Foglio4[[#This Row],[Carbo]]*4</f>
        <v>22.4</v>
      </c>
      <c r="J784">
        <v>4.8</v>
      </c>
      <c r="K784">
        <f>Foglio4[[#This Row],[Amido]]*4</f>
        <v>19.2</v>
      </c>
      <c r="L784">
        <v>0.3</v>
      </c>
      <c r="M784">
        <f>Foglio4[[#This Row],[Zuccheri]]*4</f>
        <v>1.2</v>
      </c>
      <c r="N784">
        <v>0.2</v>
      </c>
      <c r="Q784">
        <f>Foglio4[[#This Row],[Kcal prote]]+Foglio4[[#This Row],[kcal Lipidi]]+Foglio4[[#This Row],[kcal Carbo]]+Foglio4[[#This Row],[Kcal amido]]+Foglio4[[#This Row],[kcal zuccheri]]</f>
        <v>130.49999999999997</v>
      </c>
    </row>
    <row r="785" spans="1:17" x14ac:dyDescent="0.25">
      <c r="A785" t="s">
        <v>802</v>
      </c>
      <c r="B785">
        <v>340</v>
      </c>
      <c r="C785">
        <v>17.3</v>
      </c>
      <c r="D785">
        <f>Foglio4[[#This Row],[Proteine]]*4</f>
        <v>69.2</v>
      </c>
      <c r="E785">
        <v>1.9</v>
      </c>
      <c r="F785">
        <f>Foglio4[[#This Row],[Lipidi]]*9</f>
        <v>17.099999999999998</v>
      </c>
      <c r="G785">
        <v>51</v>
      </c>
      <c r="H785">
        <v>0.1</v>
      </c>
      <c r="I785">
        <f>Foglio4[[#This Row],[Carbo]]*4</f>
        <v>0.4</v>
      </c>
      <c r="K785">
        <f>Foglio4[[#This Row],[Amido]]*4</f>
        <v>0</v>
      </c>
      <c r="L785">
        <v>0.1</v>
      </c>
      <c r="M785">
        <f>Foglio4[[#This Row],[Zuccheri]]*4</f>
        <v>0.4</v>
      </c>
      <c r="Q785">
        <f>Foglio4[[#This Row],[Kcal prote]]+Foglio4[[#This Row],[kcal Lipidi]]+Foglio4[[#This Row],[kcal Carbo]]+Foglio4[[#This Row],[Kcal amido]]+Foglio4[[#This Row],[kcal zuccheri]]</f>
        <v>87.100000000000009</v>
      </c>
    </row>
    <row r="786" spans="1:17" x14ac:dyDescent="0.25">
      <c r="A786" t="s">
        <v>803</v>
      </c>
      <c r="B786">
        <v>133</v>
      </c>
      <c r="C786">
        <v>2.9</v>
      </c>
      <c r="D786">
        <f>Foglio4[[#This Row],[Proteine]]*4</f>
        <v>11.6</v>
      </c>
      <c r="E786">
        <v>0.7</v>
      </c>
      <c r="F786">
        <f>Foglio4[[#This Row],[Lipidi]]*9</f>
        <v>6.3</v>
      </c>
      <c r="H786">
        <v>0.8</v>
      </c>
      <c r="I786">
        <f>Foglio4[[#This Row],[Carbo]]*4</f>
        <v>3.2</v>
      </c>
      <c r="J786">
        <v>0</v>
      </c>
      <c r="K786">
        <f>Foglio4[[#This Row],[Amido]]*4</f>
        <v>0</v>
      </c>
      <c r="L786">
        <v>0.8</v>
      </c>
      <c r="M786">
        <f>Foglio4[[#This Row],[Zuccheri]]*4</f>
        <v>3.2</v>
      </c>
      <c r="N786">
        <v>0</v>
      </c>
      <c r="Q786">
        <f>Foglio4[[#This Row],[Kcal prote]]+Foglio4[[#This Row],[kcal Lipidi]]+Foglio4[[#This Row],[kcal Carbo]]+Foglio4[[#This Row],[Kcal amido]]+Foglio4[[#This Row],[kcal zuccheri]]</f>
        <v>24.299999999999997</v>
      </c>
    </row>
    <row r="787" spans="1:17" x14ac:dyDescent="0.25">
      <c r="A787" t="s">
        <v>804</v>
      </c>
      <c r="B787">
        <v>1545</v>
      </c>
      <c r="C787">
        <v>86.5</v>
      </c>
      <c r="D787">
        <f>Foglio4[[#This Row],[Proteine]]*4</f>
        <v>346</v>
      </c>
      <c r="E787">
        <v>19.100000000000001</v>
      </c>
      <c r="F787">
        <f>Foglio4[[#This Row],[Lipidi]]*9</f>
        <v>171.9</v>
      </c>
      <c r="H787">
        <v>4.5</v>
      </c>
      <c r="I787">
        <f>Foglio4[[#This Row],[Carbo]]*4</f>
        <v>18</v>
      </c>
      <c r="K787">
        <f>Foglio4[[#This Row],[Amido]]*4</f>
        <v>0</v>
      </c>
      <c r="M787">
        <f>Foglio4[[#This Row],[Zuccheri]]*4</f>
        <v>0</v>
      </c>
      <c r="N787">
        <v>0</v>
      </c>
      <c r="Q787">
        <f>Foglio4[[#This Row],[Kcal prote]]+Foglio4[[#This Row],[kcal Lipidi]]+Foglio4[[#This Row],[kcal Carbo]]+Foglio4[[#This Row],[Kcal amido]]+Foglio4[[#This Row],[kcal zuccheri]]</f>
        <v>535.9</v>
      </c>
    </row>
    <row r="788" spans="1:17" x14ac:dyDescent="0.25">
      <c r="A788" t="s">
        <v>805</v>
      </c>
      <c r="B788">
        <v>276</v>
      </c>
      <c r="C788">
        <v>8.6999999999999993</v>
      </c>
      <c r="D788">
        <f>Foglio4[[#This Row],[Proteine]]*4</f>
        <v>34.799999999999997</v>
      </c>
      <c r="F788">
        <f>Foglio4[[#This Row],[Lipidi]]*9</f>
        <v>0</v>
      </c>
      <c r="H788">
        <v>8.3000000000000007</v>
      </c>
      <c r="I788">
        <f>Foglio4[[#This Row],[Carbo]]*4</f>
        <v>33.200000000000003</v>
      </c>
      <c r="K788">
        <f>Foglio4[[#This Row],[Amido]]*4</f>
        <v>0</v>
      </c>
      <c r="L788">
        <v>8.3000000000000007</v>
      </c>
      <c r="M788">
        <f>Foglio4[[#This Row],[Zuccheri]]*4</f>
        <v>33.200000000000003</v>
      </c>
      <c r="Q788">
        <f>Foglio4[[#This Row],[Kcal prote]]+Foglio4[[#This Row],[kcal Lipidi]]+Foglio4[[#This Row],[kcal Carbo]]+Foglio4[[#This Row],[Kcal amido]]+Foglio4[[#This Row],[kcal zuccheri]]</f>
        <v>101.2</v>
      </c>
    </row>
    <row r="789" spans="1:17" x14ac:dyDescent="0.25">
      <c r="A789" t="s">
        <v>806</v>
      </c>
      <c r="B789">
        <v>1800</v>
      </c>
      <c r="C789">
        <v>36.9</v>
      </c>
      <c r="D789">
        <f>Foglio4[[#This Row],[Proteine]]*4</f>
        <v>147.6</v>
      </c>
      <c r="E789">
        <v>4.2</v>
      </c>
      <c r="F789">
        <f>Foglio4[[#This Row],[Lipidi]]*9</f>
        <v>37.800000000000004</v>
      </c>
      <c r="H789">
        <v>23.2</v>
      </c>
      <c r="I789">
        <f>Foglio4[[#This Row],[Carbo]]*4</f>
        <v>92.8</v>
      </c>
      <c r="J789">
        <v>11.1</v>
      </c>
      <c r="K789">
        <f>Foglio4[[#This Row],[Amido]]*4</f>
        <v>44.4</v>
      </c>
      <c r="L789">
        <v>11</v>
      </c>
      <c r="M789">
        <f>Foglio4[[#This Row],[Zuccheri]]*4</f>
        <v>44</v>
      </c>
      <c r="N789">
        <v>11.9</v>
      </c>
      <c r="Q789">
        <f>Foglio4[[#This Row],[Kcal prote]]+Foglio4[[#This Row],[kcal Lipidi]]+Foglio4[[#This Row],[kcal Carbo]]+Foglio4[[#This Row],[Kcal amido]]+Foglio4[[#This Row],[kcal zuccheri]]</f>
        <v>366.59999999999997</v>
      </c>
    </row>
    <row r="790" spans="1:17" x14ac:dyDescent="0.25">
      <c r="A790" t="s">
        <v>807</v>
      </c>
      <c r="B790">
        <v>303</v>
      </c>
      <c r="C790">
        <v>5</v>
      </c>
      <c r="D790">
        <f>Foglio4[[#This Row],[Proteine]]*4</f>
        <v>20</v>
      </c>
      <c r="E790">
        <v>26.3</v>
      </c>
      <c r="F790">
        <f>Foglio4[[#This Row],[Lipidi]]*9</f>
        <v>236.70000000000002</v>
      </c>
      <c r="H790">
        <v>3.9</v>
      </c>
      <c r="I790">
        <f>Foglio4[[#This Row],[Carbo]]*4</f>
        <v>15.6</v>
      </c>
      <c r="J790">
        <v>0</v>
      </c>
      <c r="K790">
        <f>Foglio4[[#This Row],[Amido]]*4</f>
        <v>0</v>
      </c>
      <c r="L790">
        <v>3.9</v>
      </c>
      <c r="M790">
        <f>Foglio4[[#This Row],[Zuccheri]]*4</f>
        <v>15.6</v>
      </c>
      <c r="Q790">
        <f>Foglio4[[#This Row],[Kcal prote]]+Foglio4[[#This Row],[kcal Lipidi]]+Foglio4[[#This Row],[kcal Carbo]]+Foglio4[[#This Row],[Kcal amido]]+Foglio4[[#This Row],[kcal zuccheri]]</f>
        <v>287.90000000000009</v>
      </c>
    </row>
    <row r="791" spans="1:17" x14ac:dyDescent="0.25">
      <c r="A791" t="s">
        <v>808</v>
      </c>
      <c r="B791">
        <v>1577</v>
      </c>
      <c r="C791">
        <v>34.200000000000003</v>
      </c>
      <c r="D791">
        <f>Foglio4[[#This Row],[Proteine]]*4</f>
        <v>136.80000000000001</v>
      </c>
      <c r="E791">
        <v>10.4</v>
      </c>
      <c r="F791">
        <f>Foglio4[[#This Row],[Lipidi]]*9</f>
        <v>93.600000000000009</v>
      </c>
      <c r="H791">
        <v>0.9</v>
      </c>
      <c r="I791">
        <f>Foglio4[[#This Row],[Carbo]]*4</f>
        <v>3.6</v>
      </c>
      <c r="K791">
        <f>Foglio4[[#This Row],[Amido]]*4</f>
        <v>0</v>
      </c>
      <c r="L791">
        <v>0.9</v>
      </c>
      <c r="M791">
        <f>Foglio4[[#This Row],[Zuccheri]]*4</f>
        <v>3.6</v>
      </c>
      <c r="Q791">
        <f>Foglio4[[#This Row],[Kcal prote]]+Foglio4[[#This Row],[kcal Lipidi]]+Foglio4[[#This Row],[kcal Carbo]]+Foglio4[[#This Row],[Kcal amido]]+Foglio4[[#This Row],[kcal zuccheri]]</f>
        <v>237.60000000000002</v>
      </c>
    </row>
    <row r="792" spans="1:17" x14ac:dyDescent="0.25">
      <c r="A792" t="s">
        <v>809</v>
      </c>
      <c r="B792">
        <v>692</v>
      </c>
      <c r="C792">
        <v>4.5999999999999996</v>
      </c>
      <c r="D792">
        <f>Foglio4[[#This Row],[Proteine]]*4</f>
        <v>18.399999999999999</v>
      </c>
      <c r="E792">
        <v>19.100000000000001</v>
      </c>
      <c r="F792">
        <f>Foglio4[[#This Row],[Lipidi]]*9</f>
        <v>171.9</v>
      </c>
      <c r="H792">
        <v>13.6</v>
      </c>
      <c r="I792">
        <f>Foglio4[[#This Row],[Carbo]]*4</f>
        <v>54.4</v>
      </c>
      <c r="J792">
        <v>11.1</v>
      </c>
      <c r="K792">
        <f>Foglio4[[#This Row],[Amido]]*4</f>
        <v>44.4</v>
      </c>
      <c r="L792">
        <v>1.4</v>
      </c>
      <c r="M792">
        <f>Foglio4[[#This Row],[Zuccheri]]*4</f>
        <v>5.6</v>
      </c>
      <c r="N792">
        <v>1.2</v>
      </c>
      <c r="Q792">
        <f>Foglio4[[#This Row],[Kcal prote]]+Foglio4[[#This Row],[kcal Lipidi]]+Foglio4[[#This Row],[kcal Carbo]]+Foglio4[[#This Row],[Kcal amido]]+Foglio4[[#This Row],[kcal zuccheri]]</f>
        <v>294.70000000000005</v>
      </c>
    </row>
    <row r="793" spans="1:17" x14ac:dyDescent="0.25">
      <c r="A793" t="s">
        <v>810</v>
      </c>
      <c r="B793">
        <v>1252</v>
      </c>
      <c r="C793">
        <v>30.7</v>
      </c>
      <c r="D793">
        <f>Foglio4[[#This Row],[Proteine]]*4</f>
        <v>122.8</v>
      </c>
      <c r="E793">
        <v>8.6</v>
      </c>
      <c r="F793">
        <f>Foglio4[[#This Row],[Lipidi]]*9</f>
        <v>77.399999999999991</v>
      </c>
      <c r="G793">
        <v>91</v>
      </c>
      <c r="H793">
        <v>1.2</v>
      </c>
      <c r="I793">
        <f>Foglio4[[#This Row],[Carbo]]*4</f>
        <v>4.8</v>
      </c>
      <c r="K793">
        <f>Foglio4[[#This Row],[Amido]]*4</f>
        <v>0</v>
      </c>
      <c r="M793">
        <f>Foglio4[[#This Row],[Zuccheri]]*4</f>
        <v>0</v>
      </c>
      <c r="Q793">
        <f>Foglio4[[#This Row],[Kcal prote]]+Foglio4[[#This Row],[kcal Lipidi]]+Foglio4[[#This Row],[kcal Carbo]]+Foglio4[[#This Row],[Kcal amido]]+Foglio4[[#This Row],[kcal zuccheri]]</f>
        <v>205</v>
      </c>
    </row>
    <row r="794" spans="1:17" x14ac:dyDescent="0.25">
      <c r="A794" t="s">
        <v>811</v>
      </c>
      <c r="B794">
        <v>676</v>
      </c>
      <c r="C794">
        <v>18.100000000000001</v>
      </c>
      <c r="D794">
        <f>Foglio4[[#This Row],[Proteine]]*4</f>
        <v>72.400000000000006</v>
      </c>
      <c r="E794">
        <v>1.5</v>
      </c>
      <c r="F794">
        <f>Foglio4[[#This Row],[Lipidi]]*9</f>
        <v>13.5</v>
      </c>
      <c r="G794">
        <v>59</v>
      </c>
      <c r="H794">
        <v>3</v>
      </c>
      <c r="I794">
        <f>Foglio4[[#This Row],[Carbo]]*4</f>
        <v>12</v>
      </c>
      <c r="J794">
        <v>1.2</v>
      </c>
      <c r="K794">
        <f>Foglio4[[#This Row],[Amido]]*4</f>
        <v>4.8</v>
      </c>
      <c r="L794">
        <v>1.5</v>
      </c>
      <c r="M794">
        <f>Foglio4[[#This Row],[Zuccheri]]*4</f>
        <v>6</v>
      </c>
      <c r="N794">
        <v>0.2</v>
      </c>
      <c r="Q794">
        <f>Foglio4[[#This Row],[Kcal prote]]+Foglio4[[#This Row],[kcal Lipidi]]+Foglio4[[#This Row],[kcal Carbo]]+Foglio4[[#This Row],[Kcal amido]]+Foglio4[[#This Row],[kcal zuccheri]]</f>
        <v>108.7</v>
      </c>
    </row>
    <row r="795" spans="1:17" x14ac:dyDescent="0.25">
      <c r="A795" t="s">
        <v>812</v>
      </c>
      <c r="B795">
        <v>342</v>
      </c>
      <c r="C795">
        <v>16.5</v>
      </c>
      <c r="D795">
        <f>Foglio4[[#This Row],[Proteine]]*4</f>
        <v>66</v>
      </c>
      <c r="E795">
        <v>6.4</v>
      </c>
      <c r="F795">
        <f>Foglio4[[#This Row],[Lipidi]]*9</f>
        <v>57.6</v>
      </c>
      <c r="G795">
        <v>48</v>
      </c>
      <c r="H795">
        <v>0.6</v>
      </c>
      <c r="I795">
        <f>Foglio4[[#This Row],[Carbo]]*4</f>
        <v>2.4</v>
      </c>
      <c r="K795">
        <f>Foglio4[[#This Row],[Amido]]*4</f>
        <v>0</v>
      </c>
      <c r="L795">
        <v>0.6</v>
      </c>
      <c r="M795">
        <f>Foglio4[[#This Row],[Zuccheri]]*4</f>
        <v>2.4</v>
      </c>
      <c r="Q795">
        <f>Foglio4[[#This Row],[Kcal prote]]+Foglio4[[#This Row],[kcal Lipidi]]+Foglio4[[#This Row],[kcal Carbo]]+Foglio4[[#This Row],[Kcal amido]]+Foglio4[[#This Row],[kcal zuccheri]]</f>
        <v>128.4</v>
      </c>
    </row>
    <row r="796" spans="1:17" x14ac:dyDescent="0.25">
      <c r="A796" t="s">
        <v>813</v>
      </c>
      <c r="B796">
        <v>527</v>
      </c>
      <c r="C796">
        <v>16.2</v>
      </c>
      <c r="D796">
        <f>Foglio4[[#This Row],[Proteine]]*4</f>
        <v>64.8</v>
      </c>
      <c r="E796">
        <v>6.8</v>
      </c>
      <c r="F796">
        <f>Foglio4[[#This Row],[Lipidi]]*9</f>
        <v>61.199999999999996</v>
      </c>
      <c r="G796">
        <v>48</v>
      </c>
      <c r="H796">
        <v>0.9</v>
      </c>
      <c r="I796">
        <f>Foglio4[[#This Row],[Carbo]]*4</f>
        <v>3.6</v>
      </c>
      <c r="K796">
        <f>Foglio4[[#This Row],[Amido]]*4</f>
        <v>0</v>
      </c>
      <c r="L796">
        <v>0.9</v>
      </c>
      <c r="M796">
        <f>Foglio4[[#This Row],[Zuccheri]]*4</f>
        <v>3.6</v>
      </c>
      <c r="N796">
        <v>0.1</v>
      </c>
      <c r="Q796">
        <f>Foglio4[[#This Row],[Kcal prote]]+Foglio4[[#This Row],[kcal Lipidi]]+Foglio4[[#This Row],[kcal Carbo]]+Foglio4[[#This Row],[Kcal amido]]+Foglio4[[#This Row],[kcal zuccheri]]</f>
        <v>133.19999999999999</v>
      </c>
    </row>
    <row r="797" spans="1:17" x14ac:dyDescent="0.25">
      <c r="A797" t="s">
        <v>814</v>
      </c>
      <c r="B797">
        <v>625</v>
      </c>
      <c r="C797">
        <v>21.3</v>
      </c>
      <c r="D797">
        <f>Foglio4[[#This Row],[Proteine]]*4</f>
        <v>85.2</v>
      </c>
      <c r="E797">
        <v>0.7</v>
      </c>
      <c r="F797">
        <f>Foglio4[[#This Row],[Lipidi]]*9</f>
        <v>6.3</v>
      </c>
      <c r="G797">
        <v>75</v>
      </c>
      <c r="H797">
        <v>0.8</v>
      </c>
      <c r="I797">
        <f>Foglio4[[#This Row],[Carbo]]*4</f>
        <v>3.2</v>
      </c>
      <c r="K797">
        <f>Foglio4[[#This Row],[Amido]]*4</f>
        <v>0</v>
      </c>
      <c r="L797">
        <v>0.8</v>
      </c>
      <c r="M797">
        <f>Foglio4[[#This Row],[Zuccheri]]*4</f>
        <v>3.2</v>
      </c>
      <c r="Q797">
        <f>Foglio4[[#This Row],[Kcal prote]]+Foglio4[[#This Row],[kcal Lipidi]]+Foglio4[[#This Row],[kcal Carbo]]+Foglio4[[#This Row],[Kcal amido]]+Foglio4[[#This Row],[kcal zuccheri]]</f>
        <v>97.9</v>
      </c>
    </row>
    <row r="798" spans="1:17" x14ac:dyDescent="0.25">
      <c r="A798" t="s">
        <v>815</v>
      </c>
      <c r="B798">
        <v>146</v>
      </c>
      <c r="C798">
        <v>3.4</v>
      </c>
      <c r="D798">
        <f>Foglio4[[#This Row],[Proteine]]*4</f>
        <v>13.6</v>
      </c>
      <c r="E798">
        <v>0.8</v>
      </c>
      <c r="F798">
        <f>Foglio4[[#This Row],[Lipidi]]*9</f>
        <v>7.2</v>
      </c>
      <c r="H798">
        <v>3</v>
      </c>
      <c r="I798">
        <f>Foglio4[[#This Row],[Carbo]]*4</f>
        <v>12</v>
      </c>
      <c r="J798">
        <v>2.2999999999999998</v>
      </c>
      <c r="K798">
        <f>Foglio4[[#This Row],[Amido]]*4</f>
        <v>9.1999999999999993</v>
      </c>
      <c r="L798">
        <v>0.4</v>
      </c>
      <c r="M798">
        <f>Foglio4[[#This Row],[Zuccheri]]*4</f>
        <v>1.6</v>
      </c>
      <c r="N798">
        <v>1.9</v>
      </c>
      <c r="Q798">
        <f>Foglio4[[#This Row],[Kcal prote]]+Foglio4[[#This Row],[kcal Lipidi]]+Foglio4[[#This Row],[kcal Carbo]]+Foglio4[[#This Row],[Kcal amido]]+Foglio4[[#This Row],[kcal zuccheri]]</f>
        <v>43.6</v>
      </c>
    </row>
    <row r="799" spans="1:17" x14ac:dyDescent="0.25">
      <c r="A799" t="s">
        <v>816</v>
      </c>
      <c r="B799">
        <v>171</v>
      </c>
      <c r="C799">
        <v>4</v>
      </c>
      <c r="D799">
        <f>Foglio4[[#This Row],[Proteine]]*4</f>
        <v>16</v>
      </c>
      <c r="E799">
        <v>0.7</v>
      </c>
      <c r="F799">
        <f>Foglio4[[#This Row],[Lipidi]]*9</f>
        <v>6.3</v>
      </c>
      <c r="H799">
        <v>3.5</v>
      </c>
      <c r="I799">
        <f>Foglio4[[#This Row],[Carbo]]*4</f>
        <v>14</v>
      </c>
      <c r="J799">
        <v>2.7</v>
      </c>
      <c r="K799">
        <f>Foglio4[[#This Row],[Amido]]*4</f>
        <v>10.8</v>
      </c>
      <c r="L799">
        <v>0.5</v>
      </c>
      <c r="M799">
        <f>Foglio4[[#This Row],[Zuccheri]]*4</f>
        <v>2</v>
      </c>
      <c r="N799">
        <v>2.2999999999999998</v>
      </c>
      <c r="Q799">
        <f>Foglio4[[#This Row],[Kcal prote]]+Foglio4[[#This Row],[kcal Lipidi]]+Foglio4[[#This Row],[kcal Carbo]]+Foglio4[[#This Row],[Kcal amido]]+Foglio4[[#This Row],[kcal zuccheri]]</f>
        <v>49.099999999999994</v>
      </c>
    </row>
    <row r="800" spans="1:17" x14ac:dyDescent="0.25">
      <c r="A800" t="s">
        <v>817</v>
      </c>
      <c r="B800">
        <v>145</v>
      </c>
      <c r="C800">
        <v>3.4</v>
      </c>
      <c r="D800">
        <f>Foglio4[[#This Row],[Proteine]]*4</f>
        <v>13.6</v>
      </c>
      <c r="E800">
        <v>0</v>
      </c>
      <c r="F800">
        <f>Foglio4[[#This Row],[Lipidi]]*9</f>
        <v>0</v>
      </c>
      <c r="H800">
        <v>2.9</v>
      </c>
      <c r="I800">
        <f>Foglio4[[#This Row],[Carbo]]*4</f>
        <v>11.6</v>
      </c>
      <c r="J800">
        <v>2.2999999999999998</v>
      </c>
      <c r="K800">
        <f>Foglio4[[#This Row],[Amido]]*4</f>
        <v>9.1999999999999993</v>
      </c>
      <c r="L800">
        <v>0.4</v>
      </c>
      <c r="M800">
        <f>Foglio4[[#This Row],[Zuccheri]]*4</f>
        <v>1.6</v>
      </c>
      <c r="N800">
        <v>1.9</v>
      </c>
      <c r="Q800">
        <f>Foglio4[[#This Row],[Kcal prote]]+Foglio4[[#This Row],[kcal Lipidi]]+Foglio4[[#This Row],[kcal Carbo]]+Foglio4[[#This Row],[Kcal amido]]+Foglio4[[#This Row],[kcal zuccheri]]</f>
        <v>36</v>
      </c>
    </row>
    <row r="801" spans="1:17" x14ac:dyDescent="0.25">
      <c r="A801" t="s">
        <v>818</v>
      </c>
      <c r="B801">
        <v>62</v>
      </c>
      <c r="C801">
        <v>2.8</v>
      </c>
      <c r="D801">
        <f>Foglio4[[#This Row],[Proteine]]*4</f>
        <v>11.2</v>
      </c>
      <c r="E801">
        <v>7.6</v>
      </c>
      <c r="F801">
        <f>Foglio4[[#This Row],[Lipidi]]*9</f>
        <v>68.399999999999991</v>
      </c>
      <c r="I801">
        <f>Foglio4[[#This Row],[Carbo]]*4</f>
        <v>0</v>
      </c>
      <c r="K801">
        <f>Foglio4[[#This Row],[Amido]]*4</f>
        <v>0</v>
      </c>
      <c r="M801">
        <f>Foglio4[[#This Row],[Zuccheri]]*4</f>
        <v>0</v>
      </c>
      <c r="N801">
        <v>1.8</v>
      </c>
      <c r="Q801">
        <f>Foglio4[[#This Row],[Kcal prote]]+Foglio4[[#This Row],[kcal Lipidi]]+Foglio4[[#This Row],[kcal Carbo]]+Foglio4[[#This Row],[Kcal amido]]+Foglio4[[#This Row],[kcal zuccheri]]</f>
        <v>79.599999999999994</v>
      </c>
    </row>
    <row r="802" spans="1:17" x14ac:dyDescent="0.25">
      <c r="A802" t="s">
        <v>819</v>
      </c>
      <c r="B802">
        <v>364</v>
      </c>
      <c r="C802">
        <v>0</v>
      </c>
      <c r="D802">
        <f>Foglio4[[#This Row],[Proteine]]*4</f>
        <v>0</v>
      </c>
      <c r="F802">
        <f>Foglio4[[#This Row],[Lipidi]]*9</f>
        <v>0</v>
      </c>
      <c r="H802">
        <v>0.6</v>
      </c>
      <c r="I802">
        <f>Foglio4[[#This Row],[Carbo]]*4</f>
        <v>2.4</v>
      </c>
      <c r="K802">
        <f>Foglio4[[#This Row],[Amido]]*4</f>
        <v>0</v>
      </c>
      <c r="L802">
        <v>0.6</v>
      </c>
      <c r="M802">
        <f>Foglio4[[#This Row],[Zuccheri]]*4</f>
        <v>2.4</v>
      </c>
      <c r="Q802">
        <f>Foglio4[[#This Row],[Kcal prote]]+Foglio4[[#This Row],[kcal Lipidi]]+Foglio4[[#This Row],[kcal Carbo]]+Foglio4[[#This Row],[Kcal amido]]+Foglio4[[#This Row],[kcal zuccheri]]</f>
        <v>4.8</v>
      </c>
    </row>
    <row r="803" spans="1:17" x14ac:dyDescent="0.25">
      <c r="A803" t="s">
        <v>820</v>
      </c>
      <c r="B803">
        <v>608</v>
      </c>
      <c r="C803">
        <v>19.2</v>
      </c>
      <c r="D803">
        <f>Foglio4[[#This Row],[Proteine]]*4</f>
        <v>76.8</v>
      </c>
      <c r="E803">
        <v>25.1</v>
      </c>
      <c r="F803">
        <f>Foglio4[[#This Row],[Lipidi]]*9</f>
        <v>225.9</v>
      </c>
      <c r="G803">
        <v>66</v>
      </c>
      <c r="I803">
        <f>Foglio4[[#This Row],[Carbo]]*4</f>
        <v>0</v>
      </c>
      <c r="K803">
        <f>Foglio4[[#This Row],[Amido]]*4</f>
        <v>0</v>
      </c>
      <c r="M803">
        <f>Foglio4[[#This Row],[Zuccheri]]*4</f>
        <v>0</v>
      </c>
      <c r="Q803">
        <f>Foglio4[[#This Row],[Kcal prote]]+Foglio4[[#This Row],[kcal Lipidi]]+Foglio4[[#This Row],[kcal Carbo]]+Foglio4[[#This Row],[Kcal amido]]+Foglio4[[#This Row],[kcal zuccheri]]</f>
        <v>302.7</v>
      </c>
    </row>
    <row r="804" spans="1:17" x14ac:dyDescent="0.25">
      <c r="A804" t="s">
        <v>1014</v>
      </c>
      <c r="B804">
        <v>1255</v>
      </c>
      <c r="C804">
        <v>18.5</v>
      </c>
      <c r="D804">
        <f>Foglio4[[#This Row],[Proteine]]*4</f>
        <v>74</v>
      </c>
      <c r="E804">
        <v>99</v>
      </c>
      <c r="F804">
        <f>Foglio4[[#This Row],[Lipidi]]*9</f>
        <v>891</v>
      </c>
      <c r="H804">
        <v>0</v>
      </c>
      <c r="I804">
        <f>Foglio4[[#This Row],[Carbo]]*4</f>
        <v>0</v>
      </c>
      <c r="K804">
        <f>Foglio4[[#This Row],[Amido]]*4</f>
        <v>0</v>
      </c>
      <c r="L804">
        <v>0</v>
      </c>
      <c r="M804">
        <f>Foglio4[[#This Row],[Zuccheri]]*4</f>
        <v>0</v>
      </c>
      <c r="Q804">
        <f>Foglio4[[#This Row],[Kcal prote]]+Foglio4[[#This Row],[kcal Lipidi]]+Foglio4[[#This Row],[kcal Carbo]]+Foglio4[[#This Row],[Kcal amido]]+Foglio4[[#This Row],[kcal zuccheri]]</f>
        <v>965</v>
      </c>
    </row>
    <row r="805" spans="1:17" x14ac:dyDescent="0.25">
      <c r="A805" t="s">
        <v>1015</v>
      </c>
      <c r="B805">
        <v>3733</v>
      </c>
      <c r="C805">
        <v>0.3</v>
      </c>
      <c r="D805">
        <f>Foglio4[[#This Row],[Proteine]]*4</f>
        <v>1.2</v>
      </c>
      <c r="E805">
        <v>1.4</v>
      </c>
      <c r="F805">
        <f>Foglio4[[#This Row],[Lipidi]]*9</f>
        <v>12.6</v>
      </c>
      <c r="I805">
        <f>Foglio4[[#This Row],[Carbo]]*4</f>
        <v>0</v>
      </c>
      <c r="K805">
        <f>Foglio4[[#This Row],[Amido]]*4</f>
        <v>0</v>
      </c>
      <c r="M805">
        <f>Foglio4[[#This Row],[Zuccheri]]*4</f>
        <v>0</v>
      </c>
      <c r="Q805">
        <f>Foglio4[[#This Row],[Kcal prote]]+Foglio4[[#This Row],[kcal Lipidi]]+Foglio4[[#This Row],[kcal Carbo]]+Foglio4[[#This Row],[Kcal amido]]+Foglio4[[#This Row],[kcal zuccheri]]</f>
        <v>13.799999999999999</v>
      </c>
    </row>
    <row r="806" spans="1:17" x14ac:dyDescent="0.25">
      <c r="A806" t="s">
        <v>1016</v>
      </c>
      <c r="B806">
        <v>424</v>
      </c>
      <c r="C806">
        <v>22.2</v>
      </c>
      <c r="D806">
        <f>Foglio4[[#This Row],[Proteine]]*4</f>
        <v>88.8</v>
      </c>
      <c r="E806">
        <v>0.9</v>
      </c>
      <c r="F806">
        <f>Foglio4[[#This Row],[Lipidi]]*9</f>
        <v>8.1</v>
      </c>
      <c r="G806">
        <v>72</v>
      </c>
      <c r="I806">
        <f>Foglio4[[#This Row],[Carbo]]*4</f>
        <v>0</v>
      </c>
      <c r="K806">
        <f>Foglio4[[#This Row],[Amido]]*4</f>
        <v>0</v>
      </c>
      <c r="M806">
        <f>Foglio4[[#This Row],[Zuccheri]]*4</f>
        <v>0</v>
      </c>
      <c r="Q806">
        <f>Foglio4[[#This Row],[Kcal prote]]+Foglio4[[#This Row],[kcal Lipidi]]+Foglio4[[#This Row],[kcal Carbo]]+Foglio4[[#This Row],[Kcal amido]]+Foglio4[[#This Row],[kcal zuccheri]]</f>
        <v>96.899999999999991</v>
      </c>
    </row>
    <row r="807" spans="1:17" x14ac:dyDescent="0.25">
      <c r="A807" t="s">
        <v>1017</v>
      </c>
      <c r="B807">
        <v>384</v>
      </c>
      <c r="C807">
        <v>20.9</v>
      </c>
      <c r="D807">
        <f>Foglio4[[#This Row],[Proteine]]*4</f>
        <v>83.6</v>
      </c>
      <c r="E807">
        <v>0.1</v>
      </c>
      <c r="F807">
        <f>Foglio4[[#This Row],[Lipidi]]*9</f>
        <v>0.9</v>
      </c>
      <c r="G807">
        <v>57</v>
      </c>
      <c r="I807">
        <f>Foglio4[[#This Row],[Carbo]]*4</f>
        <v>0</v>
      </c>
      <c r="K807">
        <f>Foglio4[[#This Row],[Amido]]*4</f>
        <v>0</v>
      </c>
      <c r="M807">
        <f>Foglio4[[#This Row],[Zuccheri]]*4</f>
        <v>0</v>
      </c>
      <c r="Q807">
        <f>Foglio4[[#This Row],[Kcal prote]]+Foglio4[[#This Row],[kcal Lipidi]]+Foglio4[[#This Row],[kcal Carbo]]+Foglio4[[#This Row],[Kcal amido]]+Foglio4[[#This Row],[kcal zuccheri]]</f>
        <v>84.5</v>
      </c>
    </row>
    <row r="808" spans="1:17" x14ac:dyDescent="0.25">
      <c r="A808" t="s">
        <v>821</v>
      </c>
      <c r="B808">
        <v>236</v>
      </c>
      <c r="C808">
        <v>0.3</v>
      </c>
      <c r="D808">
        <f>Foglio4[[#This Row],[Proteine]]*4</f>
        <v>1.2</v>
      </c>
      <c r="E808">
        <v>5.7</v>
      </c>
      <c r="F808">
        <f>Foglio4[[#This Row],[Lipidi]]*9</f>
        <v>51.300000000000004</v>
      </c>
      <c r="H808">
        <v>14.5</v>
      </c>
      <c r="I808">
        <f>Foglio4[[#This Row],[Carbo]]*4</f>
        <v>58</v>
      </c>
      <c r="K808">
        <f>Foglio4[[#This Row],[Amido]]*4</f>
        <v>0</v>
      </c>
      <c r="L808">
        <v>14.5</v>
      </c>
      <c r="M808">
        <f>Foglio4[[#This Row],[Zuccheri]]*4</f>
        <v>58</v>
      </c>
      <c r="N808">
        <v>0</v>
      </c>
      <c r="Q808">
        <f>Foglio4[[#This Row],[Kcal prote]]+Foglio4[[#This Row],[kcal Lipidi]]+Foglio4[[#This Row],[kcal Carbo]]+Foglio4[[#This Row],[Kcal amido]]+Foglio4[[#This Row],[kcal zuccheri]]</f>
        <v>168.5</v>
      </c>
    </row>
    <row r="809" spans="1:17" x14ac:dyDescent="0.25">
      <c r="A809" t="s">
        <v>822</v>
      </c>
      <c r="B809">
        <v>308</v>
      </c>
      <c r="C809">
        <v>1.3</v>
      </c>
      <c r="D809">
        <f>Foglio4[[#This Row],[Proteine]]*4</f>
        <v>5.2</v>
      </c>
      <c r="E809">
        <v>3</v>
      </c>
      <c r="F809">
        <f>Foglio4[[#This Row],[Lipidi]]*9</f>
        <v>27</v>
      </c>
      <c r="H809">
        <v>3.6</v>
      </c>
      <c r="I809">
        <f>Foglio4[[#This Row],[Carbo]]*4</f>
        <v>14.4</v>
      </c>
      <c r="K809">
        <f>Foglio4[[#This Row],[Amido]]*4</f>
        <v>0</v>
      </c>
      <c r="L809">
        <v>3.6</v>
      </c>
      <c r="M809">
        <f>Foglio4[[#This Row],[Zuccheri]]*4</f>
        <v>14.4</v>
      </c>
      <c r="N809">
        <v>1.8</v>
      </c>
      <c r="Q809">
        <f>Foglio4[[#This Row],[Kcal prote]]+Foglio4[[#This Row],[kcal Lipidi]]+Foglio4[[#This Row],[kcal Carbo]]+Foglio4[[#This Row],[Kcal amido]]+Foglio4[[#This Row],[kcal zuccheri]]</f>
        <v>61</v>
      </c>
    </row>
    <row r="810" spans="1:17" x14ac:dyDescent="0.25">
      <c r="A810" t="s">
        <v>823</v>
      </c>
      <c r="B810">
        <v>435</v>
      </c>
      <c r="C810">
        <v>18.3</v>
      </c>
      <c r="D810">
        <f>Foglio4[[#This Row],[Proteine]]*4</f>
        <v>73.2</v>
      </c>
      <c r="E810">
        <v>2.4</v>
      </c>
      <c r="F810">
        <f>Foglio4[[#This Row],[Lipidi]]*9</f>
        <v>21.599999999999998</v>
      </c>
      <c r="G810">
        <v>65</v>
      </c>
      <c r="H810">
        <v>1</v>
      </c>
      <c r="I810">
        <f>Foglio4[[#This Row],[Carbo]]*4</f>
        <v>4</v>
      </c>
      <c r="K810">
        <f>Foglio4[[#This Row],[Amido]]*4</f>
        <v>0</v>
      </c>
      <c r="L810">
        <v>1</v>
      </c>
      <c r="M810">
        <f>Foglio4[[#This Row],[Zuccheri]]*4</f>
        <v>4</v>
      </c>
      <c r="Q810">
        <f>Foglio4[[#This Row],[Kcal prote]]+Foglio4[[#This Row],[kcal Lipidi]]+Foglio4[[#This Row],[kcal Carbo]]+Foglio4[[#This Row],[Kcal amido]]+Foglio4[[#This Row],[kcal zuccheri]]</f>
        <v>102.8</v>
      </c>
    </row>
    <row r="811" spans="1:17" x14ac:dyDescent="0.25">
      <c r="A811" t="s">
        <v>824</v>
      </c>
      <c r="B811">
        <v>399</v>
      </c>
      <c r="C811">
        <v>3</v>
      </c>
      <c r="D811">
        <f>Foglio4[[#This Row],[Proteine]]*4</f>
        <v>12</v>
      </c>
      <c r="E811">
        <v>6.9</v>
      </c>
      <c r="F811">
        <f>Foglio4[[#This Row],[Lipidi]]*9</f>
        <v>62.1</v>
      </c>
      <c r="H811">
        <v>14</v>
      </c>
      <c r="I811">
        <f>Foglio4[[#This Row],[Carbo]]*4</f>
        <v>56</v>
      </c>
      <c r="J811">
        <v>12.4</v>
      </c>
      <c r="K811">
        <f>Foglio4[[#This Row],[Amido]]*4</f>
        <v>49.6</v>
      </c>
      <c r="L811">
        <v>1.6</v>
      </c>
      <c r="M811">
        <f>Foglio4[[#This Row],[Zuccheri]]*4</f>
        <v>6.4</v>
      </c>
      <c r="N811">
        <v>4.5999999999999996</v>
      </c>
      <c r="Q811">
        <f>Foglio4[[#This Row],[Kcal prote]]+Foglio4[[#This Row],[kcal Lipidi]]+Foglio4[[#This Row],[kcal Carbo]]+Foglio4[[#This Row],[Kcal amido]]+Foglio4[[#This Row],[kcal zuccheri]]</f>
        <v>186.1</v>
      </c>
    </row>
    <row r="812" spans="1:17" x14ac:dyDescent="0.25">
      <c r="A812" t="s">
        <v>825</v>
      </c>
      <c r="B812">
        <v>564</v>
      </c>
      <c r="C812">
        <v>18.2</v>
      </c>
      <c r="D812">
        <f>Foglio4[[#This Row],[Proteine]]*4</f>
        <v>72.8</v>
      </c>
      <c r="E812">
        <v>2.6</v>
      </c>
      <c r="F812">
        <f>Foglio4[[#This Row],[Lipidi]]*9</f>
        <v>23.400000000000002</v>
      </c>
      <c r="G812">
        <v>195</v>
      </c>
      <c r="I812">
        <f>Foglio4[[#This Row],[Carbo]]*4</f>
        <v>0</v>
      </c>
      <c r="K812">
        <f>Foglio4[[#This Row],[Amido]]*4</f>
        <v>0</v>
      </c>
      <c r="M812">
        <f>Foglio4[[#This Row],[Zuccheri]]*4</f>
        <v>0</v>
      </c>
      <c r="Q812">
        <f>Foglio4[[#This Row],[Kcal prote]]+Foglio4[[#This Row],[kcal Lipidi]]+Foglio4[[#This Row],[kcal Carbo]]+Foglio4[[#This Row],[Kcal amido]]+Foglio4[[#This Row],[kcal zuccheri]]</f>
        <v>96.2</v>
      </c>
    </row>
    <row r="813" spans="1:17" x14ac:dyDescent="0.25">
      <c r="A813" t="s">
        <v>826</v>
      </c>
      <c r="B813">
        <v>488</v>
      </c>
      <c r="C813">
        <v>23.3</v>
      </c>
      <c r="D813">
        <f>Foglio4[[#This Row],[Proteine]]*4</f>
        <v>93.2</v>
      </c>
      <c r="E813">
        <v>2.4</v>
      </c>
      <c r="F813">
        <f>Foglio4[[#This Row],[Lipidi]]*9</f>
        <v>21.599999999999998</v>
      </c>
      <c r="G813">
        <v>80</v>
      </c>
      <c r="I813">
        <f>Foglio4[[#This Row],[Carbo]]*4</f>
        <v>0</v>
      </c>
      <c r="K813">
        <f>Foglio4[[#This Row],[Amido]]*4</f>
        <v>0</v>
      </c>
      <c r="M813">
        <f>Foglio4[[#This Row],[Zuccheri]]*4</f>
        <v>0</v>
      </c>
      <c r="Q813">
        <f>Foglio4[[#This Row],[Kcal prote]]+Foglio4[[#This Row],[kcal Lipidi]]+Foglio4[[#This Row],[kcal Carbo]]+Foglio4[[#This Row],[Kcal amido]]+Foglio4[[#This Row],[kcal zuccheri]]</f>
        <v>114.8</v>
      </c>
    </row>
    <row r="814" spans="1:17" x14ac:dyDescent="0.25">
      <c r="A814" t="s">
        <v>827</v>
      </c>
      <c r="B814">
        <v>457</v>
      </c>
      <c r="C814">
        <v>21.9</v>
      </c>
      <c r="D814">
        <f>Foglio4[[#This Row],[Proteine]]*4</f>
        <v>87.6</v>
      </c>
      <c r="E814">
        <v>6.5</v>
      </c>
      <c r="F814">
        <f>Foglio4[[#This Row],[Lipidi]]*9</f>
        <v>58.5</v>
      </c>
      <c r="G814">
        <v>63</v>
      </c>
      <c r="I814">
        <f>Foglio4[[#This Row],[Carbo]]*4</f>
        <v>0</v>
      </c>
      <c r="K814">
        <f>Foglio4[[#This Row],[Amido]]*4</f>
        <v>0</v>
      </c>
      <c r="M814">
        <f>Foglio4[[#This Row],[Zuccheri]]*4</f>
        <v>0</v>
      </c>
      <c r="Q814">
        <f>Foglio4[[#This Row],[Kcal prote]]+Foglio4[[#This Row],[kcal Lipidi]]+Foglio4[[#This Row],[kcal Carbo]]+Foglio4[[#This Row],[Kcal amido]]+Foglio4[[#This Row],[kcal zuccheri]]</f>
        <v>146.1</v>
      </c>
    </row>
    <row r="815" spans="1:17" x14ac:dyDescent="0.25">
      <c r="A815" t="s">
        <v>828</v>
      </c>
      <c r="B815">
        <v>548</v>
      </c>
      <c r="C815">
        <v>18.100000000000001</v>
      </c>
      <c r="D815">
        <f>Foglio4[[#This Row],[Proteine]]*4</f>
        <v>72.400000000000006</v>
      </c>
      <c r="E815">
        <v>1.4</v>
      </c>
      <c r="F815">
        <f>Foglio4[[#This Row],[Lipidi]]*9</f>
        <v>12.6</v>
      </c>
      <c r="G815">
        <v>92</v>
      </c>
      <c r="I815">
        <f>Foglio4[[#This Row],[Carbo]]*4</f>
        <v>0</v>
      </c>
      <c r="K815">
        <f>Foglio4[[#This Row],[Amido]]*4</f>
        <v>0</v>
      </c>
      <c r="M815">
        <f>Foglio4[[#This Row],[Zuccheri]]*4</f>
        <v>0</v>
      </c>
      <c r="Q815">
        <f>Foglio4[[#This Row],[Kcal prote]]+Foglio4[[#This Row],[kcal Lipidi]]+Foglio4[[#This Row],[kcal Carbo]]+Foglio4[[#This Row],[Kcal amido]]+Foglio4[[#This Row],[kcal zuccheri]]</f>
        <v>85</v>
      </c>
    </row>
    <row r="816" spans="1:17" x14ac:dyDescent="0.25">
      <c r="A816" t="s">
        <v>829</v>
      </c>
      <c r="B816">
        <v>125</v>
      </c>
      <c r="C816">
        <v>21.2</v>
      </c>
      <c r="D816">
        <f>Foglio4[[#This Row],[Proteine]]*4</f>
        <v>84.8</v>
      </c>
      <c r="E816">
        <v>2.8</v>
      </c>
      <c r="F816">
        <f>Foglio4[[#This Row],[Lipidi]]*9</f>
        <v>25.2</v>
      </c>
      <c r="G816">
        <v>62</v>
      </c>
      <c r="H816">
        <v>2.2000000000000002</v>
      </c>
      <c r="I816">
        <f>Foglio4[[#This Row],[Carbo]]*4</f>
        <v>8.8000000000000007</v>
      </c>
      <c r="K816">
        <f>Foglio4[[#This Row],[Amido]]*4</f>
        <v>0</v>
      </c>
      <c r="L816">
        <v>1.1000000000000001</v>
      </c>
      <c r="M816">
        <f>Foglio4[[#This Row],[Zuccheri]]*4</f>
        <v>4.4000000000000004</v>
      </c>
      <c r="Q816">
        <f>Foglio4[[#This Row],[Kcal prote]]+Foglio4[[#This Row],[kcal Lipidi]]+Foglio4[[#This Row],[kcal Carbo]]+Foglio4[[#This Row],[Kcal amido]]+Foglio4[[#This Row],[kcal zuccheri]]</f>
        <v>123.2</v>
      </c>
    </row>
    <row r="817" spans="1:17" x14ac:dyDescent="0.25">
      <c r="A817" t="s">
        <v>830</v>
      </c>
      <c r="B817">
        <v>447</v>
      </c>
      <c r="C817">
        <v>24</v>
      </c>
      <c r="D817">
        <f>Foglio4[[#This Row],[Proteine]]*4</f>
        <v>96</v>
      </c>
      <c r="E817">
        <v>9.3000000000000007</v>
      </c>
      <c r="F817">
        <f>Foglio4[[#This Row],[Lipidi]]*9</f>
        <v>83.7</v>
      </c>
      <c r="G817">
        <v>50</v>
      </c>
      <c r="I817">
        <f>Foglio4[[#This Row],[Carbo]]*4</f>
        <v>0</v>
      </c>
      <c r="K817">
        <f>Foglio4[[#This Row],[Amido]]*4</f>
        <v>0</v>
      </c>
      <c r="M817">
        <f>Foglio4[[#This Row],[Zuccheri]]*4</f>
        <v>0</v>
      </c>
      <c r="Q817">
        <f>Foglio4[[#This Row],[Kcal prote]]+Foglio4[[#This Row],[kcal Lipidi]]+Foglio4[[#This Row],[kcal Carbo]]+Foglio4[[#This Row],[Kcal amido]]+Foglio4[[#This Row],[kcal zuccheri]]</f>
        <v>179.7</v>
      </c>
    </row>
    <row r="818" spans="1:17" x14ac:dyDescent="0.25">
      <c r="A818" t="s">
        <v>831</v>
      </c>
      <c r="B818">
        <v>797</v>
      </c>
      <c r="C818">
        <v>26.7</v>
      </c>
      <c r="D818">
        <f>Foglio4[[#This Row],[Proteine]]*4</f>
        <v>106.8</v>
      </c>
      <c r="E818">
        <v>6</v>
      </c>
      <c r="F818">
        <f>Foglio4[[#This Row],[Lipidi]]*9</f>
        <v>54</v>
      </c>
      <c r="G818">
        <v>110</v>
      </c>
      <c r="I818">
        <f>Foglio4[[#This Row],[Carbo]]*4</f>
        <v>0</v>
      </c>
      <c r="K818">
        <f>Foglio4[[#This Row],[Amido]]*4</f>
        <v>0</v>
      </c>
      <c r="M818">
        <f>Foglio4[[#This Row],[Zuccheri]]*4</f>
        <v>0</v>
      </c>
      <c r="Q818">
        <f>Foglio4[[#This Row],[Kcal prote]]+Foglio4[[#This Row],[kcal Lipidi]]+Foglio4[[#This Row],[kcal Carbo]]+Foglio4[[#This Row],[Kcal amido]]+Foglio4[[#This Row],[kcal zuccheri]]</f>
        <v>160.80000000000001</v>
      </c>
    </row>
    <row r="819" spans="1:17" x14ac:dyDescent="0.25">
      <c r="A819" t="s">
        <v>832</v>
      </c>
      <c r="B819">
        <v>526</v>
      </c>
      <c r="C819">
        <v>17.899999999999999</v>
      </c>
      <c r="D819">
        <f>Foglio4[[#This Row],[Proteine]]*4</f>
        <v>71.599999999999994</v>
      </c>
      <c r="E819">
        <v>8.6999999999999993</v>
      </c>
      <c r="F819">
        <f>Foglio4[[#This Row],[Lipidi]]*9</f>
        <v>78.3</v>
      </c>
      <c r="G819">
        <v>73</v>
      </c>
      <c r="I819">
        <f>Foglio4[[#This Row],[Carbo]]*4</f>
        <v>0</v>
      </c>
      <c r="K819">
        <f>Foglio4[[#This Row],[Amido]]*4</f>
        <v>0</v>
      </c>
      <c r="M819">
        <f>Foglio4[[#This Row],[Zuccheri]]*4</f>
        <v>0</v>
      </c>
      <c r="Q819">
        <f>Foglio4[[#This Row],[Kcal prote]]+Foglio4[[#This Row],[kcal Lipidi]]+Foglio4[[#This Row],[kcal Carbo]]+Foglio4[[#This Row],[Kcal amido]]+Foglio4[[#This Row],[kcal zuccheri]]</f>
        <v>149.89999999999998</v>
      </c>
    </row>
    <row r="820" spans="1:17" x14ac:dyDescent="0.25">
      <c r="A820" t="s">
        <v>833</v>
      </c>
      <c r="B820">
        <v>796</v>
      </c>
      <c r="C820">
        <v>28</v>
      </c>
      <c r="D820">
        <f>Foglio4[[#This Row],[Proteine]]*4</f>
        <v>112</v>
      </c>
      <c r="E820">
        <v>4.5999999999999996</v>
      </c>
      <c r="F820">
        <f>Foglio4[[#This Row],[Lipidi]]*9</f>
        <v>41.4</v>
      </c>
      <c r="G820">
        <v>107</v>
      </c>
      <c r="I820">
        <f>Foglio4[[#This Row],[Carbo]]*4</f>
        <v>0</v>
      </c>
      <c r="K820">
        <f>Foglio4[[#This Row],[Amido]]*4</f>
        <v>0</v>
      </c>
      <c r="M820">
        <f>Foglio4[[#This Row],[Zuccheri]]*4</f>
        <v>0</v>
      </c>
      <c r="Q820">
        <f>Foglio4[[#This Row],[Kcal prote]]+Foglio4[[#This Row],[kcal Lipidi]]+Foglio4[[#This Row],[kcal Carbo]]+Foglio4[[#This Row],[Kcal amido]]+Foglio4[[#This Row],[kcal zuccheri]]</f>
        <v>153.4</v>
      </c>
    </row>
    <row r="821" spans="1:17" x14ac:dyDescent="0.25">
      <c r="A821" t="s">
        <v>834</v>
      </c>
      <c r="B821">
        <v>474</v>
      </c>
      <c r="C821">
        <v>18</v>
      </c>
      <c r="D821">
        <f>Foglio4[[#This Row],[Proteine]]*4</f>
        <v>72</v>
      </c>
      <c r="E821">
        <v>6.8</v>
      </c>
      <c r="F821">
        <f>Foglio4[[#This Row],[Lipidi]]*9</f>
        <v>61.199999999999996</v>
      </c>
      <c r="G821">
        <v>67</v>
      </c>
      <c r="I821">
        <f>Foglio4[[#This Row],[Carbo]]*4</f>
        <v>0</v>
      </c>
      <c r="K821">
        <f>Foglio4[[#This Row],[Amido]]*4</f>
        <v>0</v>
      </c>
      <c r="M821">
        <f>Foglio4[[#This Row],[Zuccheri]]*4</f>
        <v>0</v>
      </c>
      <c r="Q821">
        <f>Foglio4[[#This Row],[Kcal prote]]+Foglio4[[#This Row],[kcal Lipidi]]+Foglio4[[#This Row],[kcal Carbo]]+Foglio4[[#This Row],[Kcal amido]]+Foglio4[[#This Row],[kcal zuccheri]]</f>
        <v>133.19999999999999</v>
      </c>
    </row>
    <row r="822" spans="1:17" x14ac:dyDescent="0.25">
      <c r="A822" t="s">
        <v>835</v>
      </c>
      <c r="B822">
        <v>761</v>
      </c>
      <c r="C822">
        <v>30.2</v>
      </c>
      <c r="D822">
        <f>Foglio4[[#This Row],[Proteine]]*4</f>
        <v>120.8</v>
      </c>
      <c r="E822">
        <v>5.0999999999999996</v>
      </c>
      <c r="F822">
        <f>Foglio4[[#This Row],[Lipidi]]*9</f>
        <v>45.9</v>
      </c>
      <c r="G822">
        <v>108</v>
      </c>
      <c r="I822">
        <f>Foglio4[[#This Row],[Carbo]]*4</f>
        <v>0</v>
      </c>
      <c r="K822">
        <f>Foglio4[[#This Row],[Amido]]*4</f>
        <v>0</v>
      </c>
      <c r="M822">
        <f>Foglio4[[#This Row],[Zuccheri]]*4</f>
        <v>0</v>
      </c>
      <c r="Q822">
        <f>Foglio4[[#This Row],[Kcal prote]]+Foglio4[[#This Row],[kcal Lipidi]]+Foglio4[[#This Row],[kcal Carbo]]+Foglio4[[#This Row],[Kcal amido]]+Foglio4[[#This Row],[kcal zuccheri]]</f>
        <v>166.7</v>
      </c>
    </row>
    <row r="823" spans="1:17" x14ac:dyDescent="0.25">
      <c r="A823" t="s">
        <v>836</v>
      </c>
      <c r="B823">
        <v>502</v>
      </c>
      <c r="C823">
        <v>18.5</v>
      </c>
      <c r="D823">
        <f>Foglio4[[#This Row],[Proteine]]*4</f>
        <v>74</v>
      </c>
      <c r="E823">
        <v>26.2</v>
      </c>
      <c r="F823">
        <f>Foglio4[[#This Row],[Lipidi]]*9</f>
        <v>235.79999999999998</v>
      </c>
      <c r="G823">
        <v>71</v>
      </c>
      <c r="I823">
        <f>Foglio4[[#This Row],[Carbo]]*4</f>
        <v>0</v>
      </c>
      <c r="K823">
        <f>Foglio4[[#This Row],[Amido]]*4</f>
        <v>0</v>
      </c>
      <c r="M823">
        <f>Foglio4[[#This Row],[Zuccheri]]*4</f>
        <v>0</v>
      </c>
      <c r="Q823">
        <f>Foglio4[[#This Row],[Kcal prote]]+Foglio4[[#This Row],[kcal Lipidi]]+Foglio4[[#This Row],[kcal Carbo]]+Foglio4[[#This Row],[Kcal amido]]+Foglio4[[#This Row],[kcal zuccheri]]</f>
        <v>309.79999999999995</v>
      </c>
    </row>
    <row r="824" spans="1:17" x14ac:dyDescent="0.25">
      <c r="A824" t="s">
        <v>837</v>
      </c>
      <c r="B824">
        <v>1319</v>
      </c>
      <c r="C824">
        <v>19</v>
      </c>
      <c r="D824">
        <f>Foglio4[[#This Row],[Proteine]]*4</f>
        <v>76</v>
      </c>
      <c r="E824">
        <v>1.1000000000000001</v>
      </c>
      <c r="F824">
        <f>Foglio4[[#This Row],[Lipidi]]*9</f>
        <v>9.9</v>
      </c>
      <c r="H824">
        <v>0.9</v>
      </c>
      <c r="I824">
        <f>Foglio4[[#This Row],[Carbo]]*4</f>
        <v>3.6</v>
      </c>
      <c r="K824">
        <f>Foglio4[[#This Row],[Amido]]*4</f>
        <v>0</v>
      </c>
      <c r="L824">
        <v>0.9</v>
      </c>
      <c r="M824">
        <f>Foglio4[[#This Row],[Zuccheri]]*4</f>
        <v>3.6</v>
      </c>
      <c r="Q824">
        <f>Foglio4[[#This Row],[Kcal prote]]+Foglio4[[#This Row],[kcal Lipidi]]+Foglio4[[#This Row],[kcal Carbo]]+Foglio4[[#This Row],[Kcal amido]]+Foglio4[[#This Row],[kcal zuccheri]]</f>
        <v>93.1</v>
      </c>
    </row>
    <row r="825" spans="1:17" x14ac:dyDescent="0.25">
      <c r="A825" t="s">
        <v>838</v>
      </c>
      <c r="B825">
        <v>155</v>
      </c>
      <c r="C825">
        <v>3.1</v>
      </c>
      <c r="D825">
        <f>Foglio4[[#This Row],[Proteine]]*4</f>
        <v>12.4</v>
      </c>
      <c r="E825">
        <v>0.5</v>
      </c>
      <c r="F825">
        <f>Foglio4[[#This Row],[Lipidi]]*9</f>
        <v>4.5</v>
      </c>
      <c r="H825">
        <v>3.7</v>
      </c>
      <c r="I825">
        <f>Foglio4[[#This Row],[Carbo]]*4</f>
        <v>14.8</v>
      </c>
      <c r="K825">
        <f>Foglio4[[#This Row],[Amido]]*4</f>
        <v>0</v>
      </c>
      <c r="L825">
        <v>3.7</v>
      </c>
      <c r="M825">
        <f>Foglio4[[#This Row],[Zuccheri]]*4</f>
        <v>14.8</v>
      </c>
      <c r="N825">
        <v>0.4</v>
      </c>
      <c r="Q825">
        <f>Foglio4[[#This Row],[Kcal prote]]+Foglio4[[#This Row],[kcal Lipidi]]+Foglio4[[#This Row],[kcal Carbo]]+Foglio4[[#This Row],[Kcal amido]]+Foglio4[[#This Row],[kcal zuccheri]]</f>
        <v>46.5</v>
      </c>
    </row>
    <row r="826" spans="1:17" x14ac:dyDescent="0.25">
      <c r="A826" t="s">
        <v>839</v>
      </c>
      <c r="B826">
        <v>201</v>
      </c>
      <c r="C826">
        <v>6</v>
      </c>
      <c r="D826">
        <f>Foglio4[[#This Row],[Proteine]]*4</f>
        <v>24</v>
      </c>
      <c r="E826">
        <v>2</v>
      </c>
      <c r="F826">
        <f>Foglio4[[#This Row],[Lipidi]]*9</f>
        <v>18</v>
      </c>
      <c r="H826">
        <v>0.7</v>
      </c>
      <c r="I826">
        <f>Foglio4[[#This Row],[Carbo]]*4</f>
        <v>2.8</v>
      </c>
      <c r="J826">
        <v>0</v>
      </c>
      <c r="K826">
        <f>Foglio4[[#This Row],[Amido]]*4</f>
        <v>0</v>
      </c>
      <c r="L826">
        <v>0.7</v>
      </c>
      <c r="M826">
        <f>Foglio4[[#This Row],[Zuccheri]]*4</f>
        <v>2.8</v>
      </c>
      <c r="N826">
        <v>8.4</v>
      </c>
      <c r="Q826">
        <f>Foglio4[[#This Row],[Kcal prote]]+Foglio4[[#This Row],[kcal Lipidi]]+Foglio4[[#This Row],[kcal Carbo]]+Foglio4[[#This Row],[Kcal amido]]+Foglio4[[#This Row],[kcal zuccheri]]</f>
        <v>47.599999999999994</v>
      </c>
    </row>
    <row r="827" spans="1:17" x14ac:dyDescent="0.25">
      <c r="A827" t="s">
        <v>840</v>
      </c>
      <c r="B827">
        <v>450</v>
      </c>
      <c r="C827">
        <v>19.600000000000001</v>
      </c>
      <c r="D827">
        <f>Foglio4[[#This Row],[Proteine]]*4</f>
        <v>78.400000000000006</v>
      </c>
      <c r="E827">
        <v>0.5</v>
      </c>
      <c r="F827">
        <f>Foglio4[[#This Row],[Lipidi]]*9</f>
        <v>4.5</v>
      </c>
      <c r="H827">
        <v>3</v>
      </c>
      <c r="I827">
        <f>Foglio4[[#This Row],[Carbo]]*4</f>
        <v>12</v>
      </c>
      <c r="K827">
        <f>Foglio4[[#This Row],[Amido]]*4</f>
        <v>0</v>
      </c>
      <c r="L827">
        <v>3</v>
      </c>
      <c r="M827">
        <f>Foglio4[[#This Row],[Zuccheri]]*4</f>
        <v>12</v>
      </c>
      <c r="Q827">
        <f>Foglio4[[#This Row],[Kcal prote]]+Foglio4[[#This Row],[kcal Lipidi]]+Foglio4[[#This Row],[kcal Carbo]]+Foglio4[[#This Row],[Kcal amido]]+Foglio4[[#This Row],[kcal zuccheri]]</f>
        <v>106.9</v>
      </c>
    </row>
    <row r="828" spans="1:17" x14ac:dyDescent="0.25">
      <c r="A828" t="s">
        <v>841</v>
      </c>
      <c r="B828">
        <v>333</v>
      </c>
      <c r="C828">
        <v>17.899999999999999</v>
      </c>
      <c r="D828">
        <f>Foglio4[[#This Row],[Proteine]]*4</f>
        <v>71.599999999999994</v>
      </c>
      <c r="E828">
        <v>8.1</v>
      </c>
      <c r="F828">
        <f>Foglio4[[#This Row],[Lipidi]]*9</f>
        <v>72.899999999999991</v>
      </c>
      <c r="H828">
        <v>0.9</v>
      </c>
      <c r="I828">
        <f>Foglio4[[#This Row],[Carbo]]*4</f>
        <v>3.6</v>
      </c>
      <c r="K828">
        <f>Foglio4[[#This Row],[Amido]]*4</f>
        <v>0</v>
      </c>
      <c r="L828">
        <v>0.9</v>
      </c>
      <c r="M828">
        <f>Foglio4[[#This Row],[Zuccheri]]*4</f>
        <v>3.6</v>
      </c>
      <c r="Q828">
        <f>Foglio4[[#This Row],[Kcal prote]]+Foglio4[[#This Row],[kcal Lipidi]]+Foglio4[[#This Row],[kcal Carbo]]+Foglio4[[#This Row],[Kcal amido]]+Foglio4[[#This Row],[kcal zuccheri]]</f>
        <v>151.69999999999999</v>
      </c>
    </row>
    <row r="829" spans="1:17" x14ac:dyDescent="0.25">
      <c r="A829" t="s">
        <v>842</v>
      </c>
      <c r="B829">
        <v>666</v>
      </c>
      <c r="C829">
        <v>21.5</v>
      </c>
      <c r="D829">
        <f>Foglio4[[#This Row],[Proteine]]*4</f>
        <v>86</v>
      </c>
      <c r="E829">
        <v>0.3</v>
      </c>
      <c r="F829">
        <f>Foglio4[[#This Row],[Lipidi]]*9</f>
        <v>2.6999999999999997</v>
      </c>
      <c r="G829">
        <v>70</v>
      </c>
      <c r="H829">
        <v>0.1</v>
      </c>
      <c r="I829">
        <f>Foglio4[[#This Row],[Carbo]]*4</f>
        <v>0.4</v>
      </c>
      <c r="K829">
        <f>Foglio4[[#This Row],[Amido]]*4</f>
        <v>0</v>
      </c>
      <c r="L829">
        <v>0.1</v>
      </c>
      <c r="M829">
        <f>Foglio4[[#This Row],[Zuccheri]]*4</f>
        <v>0.4</v>
      </c>
      <c r="Q829">
        <f>Foglio4[[#This Row],[Kcal prote]]+Foglio4[[#This Row],[kcal Lipidi]]+Foglio4[[#This Row],[kcal Carbo]]+Foglio4[[#This Row],[Kcal amido]]+Foglio4[[#This Row],[kcal zuccheri]]</f>
        <v>89.500000000000014</v>
      </c>
    </row>
    <row r="830" spans="1:17" x14ac:dyDescent="0.25">
      <c r="A830" t="s">
        <v>843</v>
      </c>
      <c r="B830">
        <v>431</v>
      </c>
      <c r="C830">
        <v>25.1</v>
      </c>
      <c r="D830">
        <f>Foglio4[[#This Row],[Proteine]]*4</f>
        <v>100.4</v>
      </c>
      <c r="E830">
        <v>10.1</v>
      </c>
      <c r="F830">
        <f>Foglio4[[#This Row],[Lipidi]]*9</f>
        <v>90.899999999999991</v>
      </c>
      <c r="G830">
        <v>63</v>
      </c>
      <c r="I830">
        <f>Foglio4[[#This Row],[Carbo]]*4</f>
        <v>0</v>
      </c>
      <c r="K830">
        <f>Foglio4[[#This Row],[Amido]]*4</f>
        <v>0</v>
      </c>
      <c r="M830">
        <f>Foglio4[[#This Row],[Zuccheri]]*4</f>
        <v>0</v>
      </c>
      <c r="Q830">
        <f>Foglio4[[#This Row],[Kcal prote]]+Foglio4[[#This Row],[kcal Lipidi]]+Foglio4[[#This Row],[kcal Carbo]]+Foglio4[[#This Row],[Kcal amido]]+Foglio4[[#This Row],[kcal zuccheri]]</f>
        <v>191.3</v>
      </c>
    </row>
    <row r="831" spans="1:17" x14ac:dyDescent="0.25">
      <c r="A831" t="s">
        <v>844</v>
      </c>
      <c r="B831">
        <v>370</v>
      </c>
      <c r="C831">
        <v>18</v>
      </c>
      <c r="D831">
        <f>Foglio4[[#This Row],[Proteine]]*4</f>
        <v>72</v>
      </c>
      <c r="E831">
        <v>33</v>
      </c>
      <c r="F831">
        <f>Foglio4[[#This Row],[Lipidi]]*9</f>
        <v>297</v>
      </c>
      <c r="G831">
        <v>65</v>
      </c>
      <c r="I831">
        <f>Foglio4[[#This Row],[Carbo]]*4</f>
        <v>0</v>
      </c>
      <c r="K831">
        <f>Foglio4[[#This Row],[Amido]]*4</f>
        <v>0</v>
      </c>
      <c r="M831">
        <f>Foglio4[[#This Row],[Zuccheri]]*4</f>
        <v>0</v>
      </c>
      <c r="Q831">
        <f>Foglio4[[#This Row],[Kcal prote]]+Foglio4[[#This Row],[kcal Lipidi]]+Foglio4[[#This Row],[kcal Carbo]]+Foglio4[[#This Row],[Kcal amido]]+Foglio4[[#This Row],[kcal zuccheri]]</f>
        <v>369</v>
      </c>
    </row>
    <row r="832" spans="1:17" x14ac:dyDescent="0.25">
      <c r="A832" t="s">
        <v>845</v>
      </c>
      <c r="B832">
        <v>219</v>
      </c>
      <c r="C832">
        <v>1.6</v>
      </c>
      <c r="D832">
        <f>Foglio4[[#This Row],[Proteine]]*4</f>
        <v>6.4</v>
      </c>
      <c r="E832">
        <v>26.8</v>
      </c>
      <c r="F832">
        <f>Foglio4[[#This Row],[Lipidi]]*9</f>
        <v>241.20000000000002</v>
      </c>
      <c r="H832">
        <v>10.6</v>
      </c>
      <c r="I832">
        <f>Foglio4[[#This Row],[Carbo]]*4</f>
        <v>42.4</v>
      </c>
      <c r="K832">
        <f>Foglio4[[#This Row],[Amido]]*4</f>
        <v>0</v>
      </c>
      <c r="M832">
        <f>Foglio4[[#This Row],[Zuccheri]]*4</f>
        <v>0</v>
      </c>
      <c r="N832">
        <v>2.7</v>
      </c>
      <c r="Q832">
        <f>Foglio4[[#This Row],[Kcal prote]]+Foglio4[[#This Row],[kcal Lipidi]]+Foglio4[[#This Row],[kcal Carbo]]+Foglio4[[#This Row],[Kcal amido]]+Foglio4[[#This Row],[kcal zuccheri]]</f>
        <v>290</v>
      </c>
    </row>
    <row r="833" spans="1:17" x14ac:dyDescent="0.25">
      <c r="A833" t="s">
        <v>846</v>
      </c>
      <c r="B833">
        <v>2022</v>
      </c>
      <c r="C833">
        <v>10.8</v>
      </c>
      <c r="D833">
        <f>Foglio4[[#This Row],[Proteine]]*4</f>
        <v>43.2</v>
      </c>
      <c r="E833">
        <v>11.5</v>
      </c>
      <c r="F833">
        <f>Foglio4[[#This Row],[Lipidi]]*9</f>
        <v>103.5</v>
      </c>
      <c r="H833">
        <v>52</v>
      </c>
      <c r="I833">
        <f>Foglio4[[#This Row],[Carbo]]*4</f>
        <v>208</v>
      </c>
      <c r="J833">
        <v>0</v>
      </c>
      <c r="K833">
        <f>Foglio4[[#This Row],[Amido]]*4</f>
        <v>0</v>
      </c>
      <c r="L833">
        <v>52</v>
      </c>
      <c r="M833">
        <f>Foglio4[[#This Row],[Zuccheri]]*4</f>
        <v>208</v>
      </c>
      <c r="N833">
        <v>1.9</v>
      </c>
      <c r="Q833">
        <f>Foglio4[[#This Row],[Kcal prote]]+Foglio4[[#This Row],[kcal Lipidi]]+Foglio4[[#This Row],[kcal Carbo]]+Foglio4[[#This Row],[Kcal amido]]+Foglio4[[#This Row],[kcal zuccheri]]</f>
        <v>562.70000000000005</v>
      </c>
    </row>
    <row r="834" spans="1:17" x14ac:dyDescent="0.25">
      <c r="A834" t="s">
        <v>847</v>
      </c>
      <c r="B834">
        <v>1257</v>
      </c>
      <c r="C834">
        <v>5</v>
      </c>
      <c r="D834">
        <f>Foglio4[[#This Row],[Proteine]]*4</f>
        <v>20</v>
      </c>
      <c r="E834">
        <v>10.4</v>
      </c>
      <c r="F834">
        <f>Foglio4[[#This Row],[Lipidi]]*9</f>
        <v>93.600000000000009</v>
      </c>
      <c r="G834">
        <v>96</v>
      </c>
      <c r="H834">
        <v>46.3</v>
      </c>
      <c r="I834">
        <f>Foglio4[[#This Row],[Carbo]]*4</f>
        <v>185.2</v>
      </c>
      <c r="J834">
        <v>19.2</v>
      </c>
      <c r="K834">
        <f>Foglio4[[#This Row],[Amido]]*4</f>
        <v>76.8</v>
      </c>
      <c r="L834">
        <v>25.1</v>
      </c>
      <c r="M834">
        <f>Foglio4[[#This Row],[Zuccheri]]*4</f>
        <v>100.4</v>
      </c>
      <c r="N834">
        <v>1.6</v>
      </c>
      <c r="O834">
        <v>21.04</v>
      </c>
      <c r="P834">
        <v>1.45</v>
      </c>
      <c r="Q834">
        <f>Foglio4[[#This Row],[Kcal prote]]+Foglio4[[#This Row],[kcal Lipidi]]+Foglio4[[#This Row],[kcal Carbo]]+Foglio4[[#This Row],[Kcal amido]]+Foglio4[[#This Row],[kcal zuccheri]]</f>
        <v>476</v>
      </c>
    </row>
    <row r="835" spans="1:17" x14ac:dyDescent="0.25">
      <c r="A835" t="s">
        <v>848</v>
      </c>
      <c r="B835">
        <v>1547</v>
      </c>
      <c r="C835">
        <v>8.9</v>
      </c>
      <c r="D835">
        <f>Foglio4[[#This Row],[Proteine]]*4</f>
        <v>35.6</v>
      </c>
      <c r="E835">
        <v>7.1</v>
      </c>
      <c r="F835">
        <f>Foglio4[[#This Row],[Lipidi]]*9</f>
        <v>63.9</v>
      </c>
      <c r="H835">
        <v>63.4</v>
      </c>
      <c r="I835">
        <f>Foglio4[[#This Row],[Carbo]]*4</f>
        <v>253.6</v>
      </c>
      <c r="J835">
        <v>26.6</v>
      </c>
      <c r="K835">
        <f>Foglio4[[#This Row],[Amido]]*4</f>
        <v>106.4</v>
      </c>
      <c r="L835">
        <v>34.1</v>
      </c>
      <c r="M835">
        <f>Foglio4[[#This Row],[Zuccheri]]*4</f>
        <v>136.4</v>
      </c>
      <c r="N835">
        <v>1.4</v>
      </c>
      <c r="Q835">
        <f>Foglio4[[#This Row],[Kcal prote]]+Foglio4[[#This Row],[kcal Lipidi]]+Foglio4[[#This Row],[kcal Carbo]]+Foglio4[[#This Row],[Kcal amido]]+Foglio4[[#This Row],[kcal zuccheri]]</f>
        <v>595.9</v>
      </c>
    </row>
    <row r="836" spans="1:17" x14ac:dyDescent="0.25">
      <c r="A836" t="s">
        <v>849</v>
      </c>
      <c r="B836">
        <v>1265</v>
      </c>
      <c r="C836">
        <v>12.2</v>
      </c>
      <c r="D836">
        <f>Foglio4[[#This Row],[Proteine]]*4</f>
        <v>48.8</v>
      </c>
      <c r="E836">
        <v>3.7</v>
      </c>
      <c r="F836">
        <f>Foglio4[[#This Row],[Lipidi]]*9</f>
        <v>33.300000000000004</v>
      </c>
      <c r="H836">
        <v>49.9</v>
      </c>
      <c r="I836">
        <f>Foglio4[[#This Row],[Carbo]]*4</f>
        <v>199.6</v>
      </c>
      <c r="J836">
        <v>44.2</v>
      </c>
      <c r="K836">
        <f>Foglio4[[#This Row],[Amido]]*4</f>
        <v>176.8</v>
      </c>
      <c r="L836">
        <v>1.3</v>
      </c>
      <c r="M836">
        <f>Foglio4[[#This Row],[Zuccheri]]*4</f>
        <v>5.2</v>
      </c>
      <c r="N836">
        <v>1.2</v>
      </c>
      <c r="Q836">
        <f>Foglio4[[#This Row],[Kcal prote]]+Foglio4[[#This Row],[kcal Lipidi]]+Foglio4[[#This Row],[kcal Carbo]]+Foglio4[[#This Row],[Kcal amido]]+Foglio4[[#This Row],[kcal zuccheri]]</f>
        <v>463.7</v>
      </c>
    </row>
    <row r="837" spans="1:17" x14ac:dyDescent="0.25">
      <c r="A837" t="s">
        <v>850</v>
      </c>
      <c r="B837">
        <v>659</v>
      </c>
      <c r="C837">
        <v>6.4</v>
      </c>
      <c r="D837">
        <f>Foglio4[[#This Row],[Proteine]]*4</f>
        <v>25.6</v>
      </c>
      <c r="E837">
        <v>10.8</v>
      </c>
      <c r="F837">
        <f>Foglio4[[#This Row],[Lipidi]]*9</f>
        <v>97.2</v>
      </c>
      <c r="H837">
        <v>26</v>
      </c>
      <c r="I837">
        <f>Foglio4[[#This Row],[Carbo]]*4</f>
        <v>104</v>
      </c>
      <c r="J837">
        <v>23</v>
      </c>
      <c r="K837">
        <f>Foglio4[[#This Row],[Amido]]*4</f>
        <v>92</v>
      </c>
      <c r="L837">
        <v>0.7</v>
      </c>
      <c r="M837">
        <f>Foglio4[[#This Row],[Zuccheri]]*4</f>
        <v>2.8</v>
      </c>
      <c r="N837">
        <v>0.6</v>
      </c>
      <c r="Q837">
        <f>Foglio4[[#This Row],[Kcal prote]]+Foglio4[[#This Row],[kcal Lipidi]]+Foglio4[[#This Row],[kcal Carbo]]+Foglio4[[#This Row],[Kcal amido]]+Foglio4[[#This Row],[kcal zuccheri]]</f>
        <v>321.60000000000002</v>
      </c>
    </row>
    <row r="838" spans="1:17" x14ac:dyDescent="0.25">
      <c r="A838" t="s">
        <v>851</v>
      </c>
      <c r="B838">
        <v>1587</v>
      </c>
      <c r="C838">
        <v>15.7</v>
      </c>
      <c r="D838">
        <f>Foglio4[[#This Row],[Proteine]]*4</f>
        <v>62.8</v>
      </c>
      <c r="E838">
        <v>6.2</v>
      </c>
      <c r="F838">
        <f>Foglio4[[#This Row],[Lipidi]]*9</f>
        <v>55.800000000000004</v>
      </c>
      <c r="H838">
        <v>57.6</v>
      </c>
      <c r="I838">
        <f>Foglio4[[#This Row],[Carbo]]*4</f>
        <v>230.4</v>
      </c>
      <c r="J838">
        <v>51</v>
      </c>
      <c r="K838">
        <f>Foglio4[[#This Row],[Amido]]*4</f>
        <v>204</v>
      </c>
      <c r="L838">
        <v>1.5</v>
      </c>
      <c r="M838">
        <f>Foglio4[[#This Row],[Zuccheri]]*4</f>
        <v>6</v>
      </c>
      <c r="N838">
        <v>1.6</v>
      </c>
      <c r="Q838">
        <f>Foglio4[[#This Row],[Kcal prote]]+Foglio4[[#This Row],[kcal Lipidi]]+Foglio4[[#This Row],[kcal Carbo]]+Foglio4[[#This Row],[Kcal amido]]+Foglio4[[#This Row],[kcal zuccheri]]</f>
        <v>559</v>
      </c>
    </row>
    <row r="839" spans="1:17" x14ac:dyDescent="0.25">
      <c r="A839" t="s">
        <v>1018</v>
      </c>
      <c r="B839">
        <v>515</v>
      </c>
      <c r="C839">
        <v>15.8</v>
      </c>
      <c r="D839">
        <f>Foglio4[[#This Row],[Proteine]]*4</f>
        <v>63.2</v>
      </c>
      <c r="E839">
        <v>5</v>
      </c>
      <c r="F839">
        <f>Foglio4[[#This Row],[Lipidi]]*9</f>
        <v>45</v>
      </c>
      <c r="G839">
        <v>78</v>
      </c>
      <c r="H839">
        <v>1.1000000000000001</v>
      </c>
      <c r="I839">
        <f>Foglio4[[#This Row],[Carbo]]*4</f>
        <v>4.4000000000000004</v>
      </c>
      <c r="K839">
        <f>Foglio4[[#This Row],[Amido]]*4</f>
        <v>0</v>
      </c>
      <c r="L839">
        <v>1.1000000000000001</v>
      </c>
      <c r="M839">
        <f>Foglio4[[#This Row],[Zuccheri]]*4</f>
        <v>4.4000000000000004</v>
      </c>
      <c r="Q839">
        <f>Foglio4[[#This Row],[Kcal prote]]+Foglio4[[#This Row],[kcal Lipidi]]+Foglio4[[#This Row],[kcal Carbo]]+Foglio4[[#This Row],[Kcal amido]]+Foglio4[[#This Row],[kcal zuccheri]]</f>
        <v>117.00000000000001</v>
      </c>
    </row>
    <row r="840" spans="1:17" x14ac:dyDescent="0.25">
      <c r="A840" t="s">
        <v>1019</v>
      </c>
      <c r="B840">
        <v>453</v>
      </c>
      <c r="C840">
        <v>15.8</v>
      </c>
      <c r="D840">
        <f>Foglio4[[#This Row],[Proteine]]*4</f>
        <v>63.2</v>
      </c>
      <c r="E840">
        <v>3</v>
      </c>
      <c r="F840">
        <f>Foglio4[[#This Row],[Lipidi]]*9</f>
        <v>27</v>
      </c>
      <c r="I840">
        <f>Foglio4[[#This Row],[Carbo]]*4</f>
        <v>0</v>
      </c>
      <c r="K840">
        <f>Foglio4[[#This Row],[Amido]]*4</f>
        <v>0</v>
      </c>
      <c r="M840">
        <f>Foglio4[[#This Row],[Zuccheri]]*4</f>
        <v>0</v>
      </c>
      <c r="Q840">
        <f>Foglio4[[#This Row],[Kcal prote]]+Foglio4[[#This Row],[kcal Lipidi]]+Foglio4[[#This Row],[kcal Carbo]]+Foglio4[[#This Row],[Kcal amido]]+Foglio4[[#This Row],[kcal zuccheri]]</f>
        <v>90.2</v>
      </c>
    </row>
    <row r="841" spans="1:17" x14ac:dyDescent="0.25">
      <c r="A841" t="s">
        <v>1020</v>
      </c>
      <c r="B841">
        <v>359</v>
      </c>
      <c r="C841">
        <v>14.7</v>
      </c>
      <c r="D841">
        <f>Foglio4[[#This Row],[Proteine]]*4</f>
        <v>58.8</v>
      </c>
      <c r="E841">
        <v>8.9</v>
      </c>
      <c r="F841">
        <f>Foglio4[[#This Row],[Lipidi]]*9</f>
        <v>80.100000000000009</v>
      </c>
      <c r="G841">
        <v>55</v>
      </c>
      <c r="I841">
        <f>Foglio4[[#This Row],[Carbo]]*4</f>
        <v>0</v>
      </c>
      <c r="K841">
        <f>Foglio4[[#This Row],[Amido]]*4</f>
        <v>0</v>
      </c>
      <c r="M841">
        <f>Foglio4[[#This Row],[Zuccheri]]*4</f>
        <v>0</v>
      </c>
      <c r="Q841">
        <f>Foglio4[[#This Row],[Kcal prote]]+Foglio4[[#This Row],[kcal Lipidi]]+Foglio4[[#This Row],[kcal Carbo]]+Foglio4[[#This Row],[Kcal amido]]+Foglio4[[#This Row],[kcal zuccheri]]</f>
        <v>138.9</v>
      </c>
    </row>
    <row r="842" spans="1:17" x14ac:dyDescent="0.25">
      <c r="A842" t="s">
        <v>1021</v>
      </c>
      <c r="B842">
        <v>777</v>
      </c>
      <c r="C842">
        <v>20.8</v>
      </c>
      <c r="D842">
        <f>Foglio4[[#This Row],[Proteine]]*4</f>
        <v>83.2</v>
      </c>
      <c r="E842">
        <v>4.0999999999999996</v>
      </c>
      <c r="F842">
        <f>Foglio4[[#This Row],[Lipidi]]*9</f>
        <v>36.9</v>
      </c>
      <c r="G842">
        <v>57</v>
      </c>
      <c r="H842">
        <v>5.8</v>
      </c>
      <c r="I842">
        <f>Foglio4[[#This Row],[Carbo]]*4</f>
        <v>23.2</v>
      </c>
      <c r="J842">
        <v>4.9000000000000004</v>
      </c>
      <c r="K842">
        <f>Foglio4[[#This Row],[Amido]]*4</f>
        <v>19.600000000000001</v>
      </c>
      <c r="L842">
        <v>0.4</v>
      </c>
      <c r="M842">
        <f>Foglio4[[#This Row],[Zuccheri]]*4</f>
        <v>1.6</v>
      </c>
      <c r="N842">
        <v>0.3</v>
      </c>
      <c r="Q842">
        <f>Foglio4[[#This Row],[Kcal prote]]+Foglio4[[#This Row],[kcal Lipidi]]+Foglio4[[#This Row],[kcal Carbo]]+Foglio4[[#This Row],[Kcal amido]]+Foglio4[[#This Row],[kcal zuccheri]]</f>
        <v>164.49999999999997</v>
      </c>
    </row>
    <row r="843" spans="1:17" x14ac:dyDescent="0.25">
      <c r="A843" t="s">
        <v>1022</v>
      </c>
      <c r="B843">
        <v>494</v>
      </c>
      <c r="C843">
        <v>20.3</v>
      </c>
      <c r="D843">
        <f>Foglio4[[#This Row],[Proteine]]*4</f>
        <v>81.2</v>
      </c>
      <c r="E843">
        <v>2.2999999999999998</v>
      </c>
      <c r="F843">
        <f>Foglio4[[#This Row],[Lipidi]]*9</f>
        <v>20.7</v>
      </c>
      <c r="G843">
        <v>50</v>
      </c>
      <c r="I843">
        <f>Foglio4[[#This Row],[Carbo]]*4</f>
        <v>0</v>
      </c>
      <c r="K843">
        <f>Foglio4[[#This Row],[Amido]]*4</f>
        <v>0</v>
      </c>
      <c r="M843">
        <f>Foglio4[[#This Row],[Zuccheri]]*4</f>
        <v>0</v>
      </c>
      <c r="Q843">
        <f>Foglio4[[#This Row],[Kcal prote]]+Foglio4[[#This Row],[kcal Lipidi]]+Foglio4[[#This Row],[kcal Carbo]]+Foglio4[[#This Row],[Kcal amido]]+Foglio4[[#This Row],[kcal zuccheri]]</f>
        <v>101.9</v>
      </c>
    </row>
    <row r="844" spans="1:17" x14ac:dyDescent="0.25">
      <c r="A844" t="s">
        <v>1023</v>
      </c>
      <c r="B844">
        <v>385</v>
      </c>
      <c r="C844">
        <v>17.8</v>
      </c>
      <c r="D844">
        <f>Foglio4[[#This Row],[Proteine]]*4</f>
        <v>71.2</v>
      </c>
      <c r="E844">
        <v>2.6</v>
      </c>
      <c r="F844">
        <f>Foglio4[[#This Row],[Lipidi]]*9</f>
        <v>23.400000000000002</v>
      </c>
      <c r="G844">
        <v>56</v>
      </c>
      <c r="I844">
        <f>Foglio4[[#This Row],[Carbo]]*4</f>
        <v>0</v>
      </c>
      <c r="K844">
        <f>Foglio4[[#This Row],[Amido]]*4</f>
        <v>0</v>
      </c>
      <c r="M844">
        <f>Foglio4[[#This Row],[Zuccheri]]*4</f>
        <v>0</v>
      </c>
      <c r="Q844">
        <f>Foglio4[[#This Row],[Kcal prote]]+Foglio4[[#This Row],[kcal Lipidi]]+Foglio4[[#This Row],[kcal Carbo]]+Foglio4[[#This Row],[Kcal amido]]+Foglio4[[#This Row],[kcal zuccheri]]</f>
        <v>94.600000000000009</v>
      </c>
    </row>
    <row r="845" spans="1:17" x14ac:dyDescent="0.25">
      <c r="A845" t="s">
        <v>1024</v>
      </c>
      <c r="B845">
        <v>439</v>
      </c>
      <c r="C845">
        <v>20.399999999999999</v>
      </c>
      <c r="D845">
        <f>Foglio4[[#This Row],[Proteine]]*4</f>
        <v>81.599999999999994</v>
      </c>
      <c r="E845">
        <v>3.2</v>
      </c>
      <c r="F845">
        <f>Foglio4[[#This Row],[Lipidi]]*9</f>
        <v>28.8</v>
      </c>
      <c r="G845">
        <v>60</v>
      </c>
      <c r="I845">
        <f>Foglio4[[#This Row],[Carbo]]*4</f>
        <v>0</v>
      </c>
      <c r="K845">
        <f>Foglio4[[#This Row],[Amido]]*4</f>
        <v>0</v>
      </c>
      <c r="M845">
        <f>Foglio4[[#This Row],[Zuccheri]]*4</f>
        <v>0</v>
      </c>
      <c r="Q845">
        <f>Foglio4[[#This Row],[Kcal prote]]+Foglio4[[#This Row],[kcal Lipidi]]+Foglio4[[#This Row],[kcal Carbo]]+Foglio4[[#This Row],[Kcal amido]]+Foglio4[[#This Row],[kcal zuccheri]]</f>
        <v>110.39999999999999</v>
      </c>
    </row>
    <row r="846" spans="1:17" x14ac:dyDescent="0.25">
      <c r="A846" t="s">
        <v>1025</v>
      </c>
      <c r="B846">
        <v>567</v>
      </c>
      <c r="C846">
        <v>26.7</v>
      </c>
      <c r="D846">
        <f>Foglio4[[#This Row],[Proteine]]*4</f>
        <v>106.8</v>
      </c>
      <c r="E846">
        <v>15.4</v>
      </c>
      <c r="F846">
        <f>Foglio4[[#This Row],[Lipidi]]*9</f>
        <v>138.6</v>
      </c>
      <c r="G846">
        <v>62</v>
      </c>
      <c r="I846">
        <f>Foglio4[[#This Row],[Carbo]]*4</f>
        <v>0</v>
      </c>
      <c r="K846">
        <f>Foglio4[[#This Row],[Amido]]*4</f>
        <v>0</v>
      </c>
      <c r="M846">
        <f>Foglio4[[#This Row],[Zuccheri]]*4</f>
        <v>0</v>
      </c>
      <c r="Q846">
        <f>Foglio4[[#This Row],[Kcal prote]]+Foglio4[[#This Row],[kcal Lipidi]]+Foglio4[[#This Row],[kcal Carbo]]+Foglio4[[#This Row],[Kcal amido]]+Foglio4[[#This Row],[kcal zuccheri]]</f>
        <v>245.39999999999998</v>
      </c>
    </row>
    <row r="847" spans="1:17" x14ac:dyDescent="0.25">
      <c r="A847" t="s">
        <v>1026</v>
      </c>
      <c r="B847">
        <v>795</v>
      </c>
      <c r="C847">
        <v>12.2</v>
      </c>
      <c r="D847">
        <f>Foglio4[[#This Row],[Proteine]]*4</f>
        <v>48.8</v>
      </c>
      <c r="E847">
        <v>0</v>
      </c>
      <c r="F847">
        <f>Foglio4[[#This Row],[Lipidi]]*9</f>
        <v>0</v>
      </c>
      <c r="H847">
        <v>0.7</v>
      </c>
      <c r="I847">
        <f>Foglio4[[#This Row],[Carbo]]*4</f>
        <v>2.8</v>
      </c>
      <c r="K847">
        <f>Foglio4[[#This Row],[Amido]]*4</f>
        <v>0</v>
      </c>
      <c r="L847">
        <v>0.7</v>
      </c>
      <c r="M847">
        <f>Foglio4[[#This Row],[Zuccheri]]*4</f>
        <v>2.8</v>
      </c>
      <c r="Q847">
        <f>Foglio4[[#This Row],[Kcal prote]]+Foglio4[[#This Row],[kcal Lipidi]]+Foglio4[[#This Row],[kcal Carbo]]+Foglio4[[#This Row],[Kcal amido]]+Foglio4[[#This Row],[kcal zuccheri]]</f>
        <v>54.399999999999991</v>
      </c>
    </row>
    <row r="848" spans="1:17" x14ac:dyDescent="0.25">
      <c r="A848" t="s">
        <v>852</v>
      </c>
      <c r="B848">
        <v>180</v>
      </c>
      <c r="C848">
        <v>10.7</v>
      </c>
      <c r="D848">
        <f>Foglio4[[#This Row],[Proteine]]*4</f>
        <v>42.8</v>
      </c>
      <c r="E848">
        <v>8.6999999999999993</v>
      </c>
      <c r="F848">
        <f>Foglio4[[#This Row],[Lipidi]]*9</f>
        <v>78.3</v>
      </c>
      <c r="H848">
        <v>0</v>
      </c>
      <c r="I848">
        <f>Foglio4[[#This Row],[Carbo]]*4</f>
        <v>0</v>
      </c>
      <c r="K848">
        <f>Foglio4[[#This Row],[Amido]]*4</f>
        <v>0</v>
      </c>
      <c r="L848">
        <v>0</v>
      </c>
      <c r="M848">
        <f>Foglio4[[#This Row],[Zuccheri]]*4</f>
        <v>0</v>
      </c>
      <c r="Q848">
        <f>Foglio4[[#This Row],[Kcal prote]]+Foglio4[[#This Row],[kcal Lipidi]]+Foglio4[[#This Row],[kcal Carbo]]+Foglio4[[#This Row],[Kcal amido]]+Foglio4[[#This Row],[kcal zuccheri]]</f>
        <v>121.1</v>
      </c>
    </row>
    <row r="849" spans="1:17" x14ac:dyDescent="0.25">
      <c r="A849" t="s">
        <v>853</v>
      </c>
      <c r="B849">
        <v>535</v>
      </c>
      <c r="C849">
        <v>12.4</v>
      </c>
      <c r="D849">
        <f>Foglio4[[#This Row],[Proteine]]*4</f>
        <v>49.6</v>
      </c>
      <c r="E849">
        <v>10.199999999999999</v>
      </c>
      <c r="F849">
        <f>Foglio4[[#This Row],[Lipidi]]*9</f>
        <v>91.8</v>
      </c>
      <c r="G849">
        <v>358</v>
      </c>
      <c r="H849">
        <v>0</v>
      </c>
      <c r="I849">
        <f>Foglio4[[#This Row],[Carbo]]*4</f>
        <v>0</v>
      </c>
      <c r="K849">
        <f>Foglio4[[#This Row],[Amido]]*4</f>
        <v>0</v>
      </c>
      <c r="L849">
        <v>0</v>
      </c>
      <c r="M849">
        <f>Foglio4[[#This Row],[Zuccheri]]*4</f>
        <v>0</v>
      </c>
      <c r="Q849">
        <f>Foglio4[[#This Row],[Kcal prote]]+Foglio4[[#This Row],[kcal Lipidi]]+Foglio4[[#This Row],[kcal Carbo]]+Foglio4[[#This Row],[Kcal amido]]+Foglio4[[#This Row],[kcal zuccheri]]</f>
        <v>141.4</v>
      </c>
    </row>
    <row r="850" spans="1:17" x14ac:dyDescent="0.25">
      <c r="A850" t="s">
        <v>1027</v>
      </c>
      <c r="B850">
        <v>629</v>
      </c>
      <c r="C850">
        <v>14.6</v>
      </c>
      <c r="D850">
        <f>Foglio4[[#This Row],[Proteine]]*4</f>
        <v>58.4</v>
      </c>
      <c r="E850">
        <v>8.6999999999999993</v>
      </c>
      <c r="F850">
        <f>Foglio4[[#This Row],[Lipidi]]*9</f>
        <v>78.3</v>
      </c>
      <c r="G850">
        <v>436</v>
      </c>
      <c r="H850">
        <v>0</v>
      </c>
      <c r="I850">
        <f>Foglio4[[#This Row],[Carbo]]*4</f>
        <v>0</v>
      </c>
      <c r="K850">
        <f>Foglio4[[#This Row],[Amido]]*4</f>
        <v>0</v>
      </c>
      <c r="L850">
        <v>0</v>
      </c>
      <c r="M850">
        <f>Foglio4[[#This Row],[Zuccheri]]*4</f>
        <v>0</v>
      </c>
      <c r="Q850">
        <f>Foglio4[[#This Row],[Kcal prote]]+Foglio4[[#This Row],[kcal Lipidi]]+Foglio4[[#This Row],[kcal Carbo]]+Foglio4[[#This Row],[Kcal amido]]+Foglio4[[#This Row],[kcal zuccheri]]</f>
        <v>136.69999999999999</v>
      </c>
    </row>
    <row r="851" spans="1:17" x14ac:dyDescent="0.25">
      <c r="A851" t="s">
        <v>854</v>
      </c>
      <c r="B851">
        <v>535</v>
      </c>
      <c r="C851">
        <v>12.4</v>
      </c>
      <c r="D851">
        <f>Foglio4[[#This Row],[Proteine]]*4</f>
        <v>49.6</v>
      </c>
      <c r="E851">
        <v>8.6999999999999993</v>
      </c>
      <c r="F851">
        <f>Foglio4[[#This Row],[Lipidi]]*9</f>
        <v>78.3</v>
      </c>
      <c r="G851">
        <v>358</v>
      </c>
      <c r="H851">
        <v>0</v>
      </c>
      <c r="I851">
        <f>Foglio4[[#This Row],[Carbo]]*4</f>
        <v>0</v>
      </c>
      <c r="K851">
        <f>Foglio4[[#This Row],[Amido]]*4</f>
        <v>0</v>
      </c>
      <c r="L851">
        <v>0</v>
      </c>
      <c r="M851">
        <f>Foglio4[[#This Row],[Zuccheri]]*4</f>
        <v>0</v>
      </c>
      <c r="Q851">
        <f>Foglio4[[#This Row],[Kcal prote]]+Foglio4[[#This Row],[kcal Lipidi]]+Foglio4[[#This Row],[kcal Carbo]]+Foglio4[[#This Row],[Kcal amido]]+Foglio4[[#This Row],[kcal zuccheri]]</f>
        <v>127.9</v>
      </c>
    </row>
    <row r="852" spans="1:17" x14ac:dyDescent="0.25">
      <c r="A852" t="s">
        <v>855</v>
      </c>
      <c r="B852">
        <v>535</v>
      </c>
      <c r="C852">
        <v>12.4</v>
      </c>
      <c r="D852">
        <f>Foglio4[[#This Row],[Proteine]]*4</f>
        <v>49.6</v>
      </c>
      <c r="E852">
        <v>36.4</v>
      </c>
      <c r="F852">
        <f>Foglio4[[#This Row],[Lipidi]]*9</f>
        <v>327.59999999999997</v>
      </c>
      <c r="G852">
        <v>358</v>
      </c>
      <c r="H852">
        <v>0</v>
      </c>
      <c r="I852">
        <f>Foglio4[[#This Row],[Carbo]]*4</f>
        <v>0</v>
      </c>
      <c r="K852">
        <f>Foglio4[[#This Row],[Amido]]*4</f>
        <v>0</v>
      </c>
      <c r="L852">
        <v>0</v>
      </c>
      <c r="M852">
        <f>Foglio4[[#This Row],[Zuccheri]]*4</f>
        <v>0</v>
      </c>
      <c r="Q852">
        <f>Foglio4[[#This Row],[Kcal prote]]+Foglio4[[#This Row],[kcal Lipidi]]+Foglio4[[#This Row],[kcal Carbo]]+Foglio4[[#This Row],[Kcal amido]]+Foglio4[[#This Row],[kcal zuccheri]]</f>
        <v>377.2</v>
      </c>
    </row>
    <row r="853" spans="1:17" x14ac:dyDescent="0.25">
      <c r="A853" t="s">
        <v>856</v>
      </c>
      <c r="B853">
        <v>2246</v>
      </c>
      <c r="C853">
        <v>51.9</v>
      </c>
      <c r="D853">
        <f>Foglio4[[#This Row],[Proteine]]*4</f>
        <v>207.6</v>
      </c>
      <c r="E853">
        <v>29.1</v>
      </c>
      <c r="F853">
        <f>Foglio4[[#This Row],[Lipidi]]*9</f>
        <v>261.90000000000003</v>
      </c>
      <c r="G853">
        <v>1600</v>
      </c>
      <c r="H853">
        <v>0.4</v>
      </c>
      <c r="I853">
        <f>Foglio4[[#This Row],[Carbo]]*4</f>
        <v>1.6</v>
      </c>
      <c r="K853">
        <f>Foglio4[[#This Row],[Amido]]*4</f>
        <v>0</v>
      </c>
      <c r="L853">
        <v>0.4</v>
      </c>
      <c r="M853">
        <f>Foglio4[[#This Row],[Zuccheri]]*4</f>
        <v>1.6</v>
      </c>
      <c r="Q853">
        <f>Foglio4[[#This Row],[Kcal prote]]+Foglio4[[#This Row],[kcal Lipidi]]+Foglio4[[#This Row],[kcal Carbo]]+Foglio4[[#This Row],[Kcal amido]]+Foglio4[[#This Row],[kcal zuccheri]]</f>
        <v>472.70000000000005</v>
      </c>
    </row>
    <row r="854" spans="1:17" x14ac:dyDescent="0.25">
      <c r="A854" t="s">
        <v>857</v>
      </c>
      <c r="B854">
        <v>1360</v>
      </c>
      <c r="C854">
        <v>15.8</v>
      </c>
      <c r="D854">
        <f>Foglio4[[#This Row],[Proteine]]*4</f>
        <v>63.2</v>
      </c>
      <c r="E854">
        <v>29.1</v>
      </c>
      <c r="F854">
        <f>Foglio4[[#This Row],[Lipidi]]*9</f>
        <v>261.90000000000003</v>
      </c>
      <c r="G854">
        <v>1232</v>
      </c>
      <c r="H854">
        <v>0</v>
      </c>
      <c r="I854">
        <f>Foglio4[[#This Row],[Carbo]]*4</f>
        <v>0</v>
      </c>
      <c r="K854">
        <f>Foglio4[[#This Row],[Amido]]*4</f>
        <v>0</v>
      </c>
      <c r="L854">
        <v>0</v>
      </c>
      <c r="M854">
        <f>Foglio4[[#This Row],[Zuccheri]]*4</f>
        <v>0</v>
      </c>
      <c r="Q854">
        <f>Foglio4[[#This Row],[Kcal prote]]+Foglio4[[#This Row],[kcal Lipidi]]+Foglio4[[#This Row],[kcal Carbo]]+Foglio4[[#This Row],[Kcal amido]]+Foglio4[[#This Row],[kcal zuccheri]]</f>
        <v>325.10000000000002</v>
      </c>
    </row>
    <row r="855" spans="1:17" x14ac:dyDescent="0.25">
      <c r="A855" t="s">
        <v>858</v>
      </c>
      <c r="B855">
        <v>1360</v>
      </c>
      <c r="C855">
        <v>15.8</v>
      </c>
      <c r="D855">
        <f>Foglio4[[#This Row],[Proteine]]*4</f>
        <v>63.2</v>
      </c>
      <c r="E855">
        <v>29.1</v>
      </c>
      <c r="F855">
        <f>Foglio4[[#This Row],[Lipidi]]*9</f>
        <v>261.90000000000003</v>
      </c>
      <c r="G855">
        <v>1337</v>
      </c>
      <c r="H855">
        <v>0</v>
      </c>
      <c r="I855">
        <f>Foglio4[[#This Row],[Carbo]]*4</f>
        <v>0</v>
      </c>
      <c r="K855">
        <f>Foglio4[[#This Row],[Amido]]*4</f>
        <v>0</v>
      </c>
      <c r="L855">
        <v>0</v>
      </c>
      <c r="M855">
        <f>Foglio4[[#This Row],[Zuccheri]]*4</f>
        <v>0</v>
      </c>
      <c r="Q855">
        <f>Foglio4[[#This Row],[Kcal prote]]+Foglio4[[#This Row],[kcal Lipidi]]+Foglio4[[#This Row],[kcal Carbo]]+Foglio4[[#This Row],[Kcal amido]]+Foglio4[[#This Row],[kcal zuccheri]]</f>
        <v>325.10000000000002</v>
      </c>
    </row>
    <row r="856" spans="1:17" x14ac:dyDescent="0.25">
      <c r="A856" t="s">
        <v>859</v>
      </c>
      <c r="B856">
        <v>1360</v>
      </c>
      <c r="C856">
        <v>15.8</v>
      </c>
      <c r="D856">
        <f>Foglio4[[#This Row],[Proteine]]*4</f>
        <v>63.2</v>
      </c>
      <c r="E856">
        <v>57.5</v>
      </c>
      <c r="F856">
        <f>Foglio4[[#This Row],[Lipidi]]*9</f>
        <v>517.5</v>
      </c>
      <c r="G856">
        <v>1270</v>
      </c>
      <c r="H856">
        <v>0</v>
      </c>
      <c r="I856">
        <f>Foglio4[[#This Row],[Carbo]]*4</f>
        <v>0</v>
      </c>
      <c r="K856">
        <f>Foglio4[[#This Row],[Amido]]*4</f>
        <v>0</v>
      </c>
      <c r="L856">
        <v>0</v>
      </c>
      <c r="M856">
        <f>Foglio4[[#This Row],[Zuccheri]]*4</f>
        <v>0</v>
      </c>
      <c r="Q856">
        <f>Foglio4[[#This Row],[Kcal prote]]+Foglio4[[#This Row],[kcal Lipidi]]+Foglio4[[#This Row],[kcal Carbo]]+Foglio4[[#This Row],[Kcal amido]]+Foglio4[[#This Row],[kcal zuccheri]]</f>
        <v>580.70000000000005</v>
      </c>
    </row>
    <row r="857" spans="1:17" x14ac:dyDescent="0.25">
      <c r="A857" t="s">
        <v>860</v>
      </c>
      <c r="B857">
        <v>2688</v>
      </c>
      <c r="C857">
        <v>31.2</v>
      </c>
      <c r="D857">
        <f>Foglio4[[#This Row],[Proteine]]*4</f>
        <v>124.8</v>
      </c>
      <c r="E857">
        <v>14.4</v>
      </c>
      <c r="F857">
        <f>Foglio4[[#This Row],[Lipidi]]*9</f>
        <v>129.6</v>
      </c>
      <c r="G857">
        <v>2800</v>
      </c>
      <c r="H857">
        <v>0.02</v>
      </c>
      <c r="I857">
        <f>Foglio4[[#This Row],[Carbo]]*4</f>
        <v>0.08</v>
      </c>
      <c r="K857">
        <f>Foglio4[[#This Row],[Amido]]*4</f>
        <v>0</v>
      </c>
      <c r="L857">
        <v>0.02</v>
      </c>
      <c r="M857">
        <f>Foglio4[[#This Row],[Zuccheri]]*4</f>
        <v>0.08</v>
      </c>
      <c r="Q857">
        <f>Foglio4[[#This Row],[Kcal prote]]+Foglio4[[#This Row],[kcal Lipidi]]+Foglio4[[#This Row],[kcal Carbo]]+Foglio4[[#This Row],[Kcal amido]]+Foglio4[[#This Row],[kcal zuccheri]]</f>
        <v>254.56</v>
      </c>
    </row>
    <row r="858" spans="1:17" x14ac:dyDescent="0.25">
      <c r="A858" t="s">
        <v>861</v>
      </c>
      <c r="B858">
        <v>789</v>
      </c>
      <c r="C858">
        <v>13.8</v>
      </c>
      <c r="D858">
        <f>Foglio4[[#This Row],[Proteine]]*4</f>
        <v>55.2</v>
      </c>
      <c r="E858">
        <v>10.199999999999999</v>
      </c>
      <c r="F858">
        <f>Foglio4[[#This Row],[Lipidi]]*9</f>
        <v>91.8</v>
      </c>
      <c r="H858">
        <v>1</v>
      </c>
      <c r="I858">
        <f>Foglio4[[#This Row],[Carbo]]*4</f>
        <v>4</v>
      </c>
      <c r="K858">
        <f>Foglio4[[#This Row],[Amido]]*4</f>
        <v>0</v>
      </c>
      <c r="L858">
        <v>1</v>
      </c>
      <c r="M858">
        <f>Foglio4[[#This Row],[Zuccheri]]*4</f>
        <v>4</v>
      </c>
      <c r="Q858">
        <f>Foglio4[[#This Row],[Kcal prote]]+Foglio4[[#This Row],[kcal Lipidi]]+Foglio4[[#This Row],[kcal Carbo]]+Foglio4[[#This Row],[Kcal amido]]+Foglio4[[#This Row],[kcal zuccheri]]</f>
        <v>155</v>
      </c>
    </row>
    <row r="859" spans="1:17" x14ac:dyDescent="0.25">
      <c r="A859" t="s">
        <v>862</v>
      </c>
      <c r="B859">
        <v>614</v>
      </c>
      <c r="C859">
        <v>12.8</v>
      </c>
      <c r="D859">
        <f>Foglio4[[#This Row],[Proteine]]*4</f>
        <v>51.2</v>
      </c>
      <c r="E859">
        <v>0.1</v>
      </c>
      <c r="F859">
        <f>Foglio4[[#This Row],[Lipidi]]*9</f>
        <v>0.9</v>
      </c>
      <c r="H859">
        <v>1</v>
      </c>
      <c r="I859">
        <f>Foglio4[[#This Row],[Carbo]]*4</f>
        <v>4</v>
      </c>
      <c r="K859">
        <f>Foglio4[[#This Row],[Amido]]*4</f>
        <v>0</v>
      </c>
      <c r="L859">
        <v>1</v>
      </c>
      <c r="M859">
        <f>Foglio4[[#This Row],[Zuccheri]]*4</f>
        <v>4</v>
      </c>
      <c r="Q859">
        <f>Foglio4[[#This Row],[Kcal prote]]+Foglio4[[#This Row],[kcal Lipidi]]+Foglio4[[#This Row],[kcal Carbo]]+Foglio4[[#This Row],[Kcal amido]]+Foglio4[[#This Row],[kcal zuccheri]]</f>
        <v>60.1</v>
      </c>
    </row>
    <row r="860" spans="1:17" x14ac:dyDescent="0.25">
      <c r="A860" t="s">
        <v>863</v>
      </c>
      <c r="B860">
        <v>360</v>
      </c>
      <c r="C860">
        <v>0.4</v>
      </c>
      <c r="D860">
        <f>Foglio4[[#This Row],[Proteine]]*4</f>
        <v>1.6</v>
      </c>
      <c r="E860">
        <v>0.1</v>
      </c>
      <c r="F860">
        <f>Foglio4[[#This Row],[Lipidi]]*9</f>
        <v>0.9</v>
      </c>
      <c r="H860">
        <v>21.5</v>
      </c>
      <c r="I860">
        <f>Foglio4[[#This Row],[Carbo]]*4</f>
        <v>86</v>
      </c>
      <c r="K860">
        <f>Foglio4[[#This Row],[Amido]]*4</f>
        <v>0</v>
      </c>
      <c r="L860">
        <v>21.5</v>
      </c>
      <c r="M860">
        <f>Foglio4[[#This Row],[Zuccheri]]*4</f>
        <v>86</v>
      </c>
      <c r="N860">
        <v>1.4</v>
      </c>
      <c r="Q860">
        <f>Foglio4[[#This Row],[Kcal prote]]+Foglio4[[#This Row],[kcal Lipidi]]+Foglio4[[#This Row],[kcal Carbo]]+Foglio4[[#This Row],[Kcal amido]]+Foglio4[[#This Row],[kcal zuccheri]]</f>
        <v>174.5</v>
      </c>
    </row>
    <row r="861" spans="1:17" x14ac:dyDescent="0.25">
      <c r="A861" t="s">
        <v>864</v>
      </c>
      <c r="B861">
        <v>269</v>
      </c>
      <c r="C861">
        <v>0.5</v>
      </c>
      <c r="D861">
        <f>Foglio4[[#This Row],[Proteine]]*4</f>
        <v>2</v>
      </c>
      <c r="E861">
        <v>0.1</v>
      </c>
      <c r="F861">
        <f>Foglio4[[#This Row],[Lipidi]]*9</f>
        <v>0.9</v>
      </c>
      <c r="H861">
        <v>15.6</v>
      </c>
      <c r="I861">
        <f>Foglio4[[#This Row],[Carbo]]*4</f>
        <v>62.4</v>
      </c>
      <c r="K861">
        <f>Foglio4[[#This Row],[Amido]]*4</f>
        <v>0</v>
      </c>
      <c r="L861">
        <v>15.6</v>
      </c>
      <c r="M861">
        <f>Foglio4[[#This Row],[Zuccheri]]*4</f>
        <v>62.4</v>
      </c>
      <c r="N861">
        <v>1.5</v>
      </c>
      <c r="Q861">
        <f>Foglio4[[#This Row],[Kcal prote]]+Foglio4[[#This Row],[kcal Lipidi]]+Foglio4[[#This Row],[kcal Carbo]]+Foglio4[[#This Row],[Kcal amido]]+Foglio4[[#This Row],[kcal zuccheri]]</f>
        <v>127.69999999999999</v>
      </c>
    </row>
    <row r="862" spans="1:17" x14ac:dyDescent="0.25">
      <c r="A862" t="s">
        <v>865</v>
      </c>
      <c r="B862">
        <v>223</v>
      </c>
      <c r="C862">
        <v>0.5</v>
      </c>
      <c r="D862">
        <f>Foglio4[[#This Row],[Proteine]]*4</f>
        <v>2</v>
      </c>
      <c r="E862">
        <v>0.6</v>
      </c>
      <c r="F862">
        <f>Foglio4[[#This Row],[Lipidi]]*9</f>
        <v>5.3999999999999995</v>
      </c>
      <c r="H862">
        <v>12.6</v>
      </c>
      <c r="I862">
        <f>Foglio4[[#This Row],[Carbo]]*4</f>
        <v>50.4</v>
      </c>
      <c r="K862">
        <f>Foglio4[[#This Row],[Amido]]*4</f>
        <v>0</v>
      </c>
      <c r="L862">
        <v>12.6</v>
      </c>
      <c r="M862">
        <f>Foglio4[[#This Row],[Zuccheri]]*4</f>
        <v>50.4</v>
      </c>
      <c r="N862">
        <v>1.6</v>
      </c>
      <c r="Q862">
        <f>Foglio4[[#This Row],[Kcal prote]]+Foglio4[[#This Row],[kcal Lipidi]]+Foglio4[[#This Row],[kcal Carbo]]+Foglio4[[#This Row],[Kcal amido]]+Foglio4[[#This Row],[kcal zuccheri]]</f>
        <v>108.19999999999999</v>
      </c>
    </row>
    <row r="863" spans="1:17" x14ac:dyDescent="0.25">
      <c r="A863" t="s">
        <v>866</v>
      </c>
      <c r="B863">
        <v>1228</v>
      </c>
      <c r="C863">
        <v>1.9</v>
      </c>
      <c r="D863">
        <f>Foglio4[[#This Row],[Proteine]]*4</f>
        <v>7.6</v>
      </c>
      <c r="E863">
        <v>0</v>
      </c>
      <c r="F863">
        <f>Foglio4[[#This Row],[Lipidi]]*9</f>
        <v>0</v>
      </c>
      <c r="H863">
        <v>72</v>
      </c>
      <c r="I863">
        <f>Foglio4[[#This Row],[Carbo]]*4</f>
        <v>288</v>
      </c>
      <c r="K863">
        <f>Foglio4[[#This Row],[Amido]]*4</f>
        <v>0</v>
      </c>
      <c r="L863">
        <v>72</v>
      </c>
      <c r="M863">
        <f>Foglio4[[#This Row],[Zuccheri]]*4</f>
        <v>288</v>
      </c>
      <c r="N863">
        <v>5.2</v>
      </c>
      <c r="Q863">
        <f>Foglio4[[#This Row],[Kcal prote]]+Foglio4[[#This Row],[kcal Lipidi]]+Foglio4[[#This Row],[kcal Carbo]]+Foglio4[[#This Row],[Kcal amido]]+Foglio4[[#This Row],[kcal zuccheri]]</f>
        <v>583.6</v>
      </c>
    </row>
    <row r="864" spans="1:17" x14ac:dyDescent="0.25">
      <c r="A864" t="s">
        <v>867</v>
      </c>
      <c r="B864">
        <v>277</v>
      </c>
      <c r="C864">
        <v>0.3</v>
      </c>
      <c r="D864">
        <f>Foglio4[[#This Row],[Proteine]]*4</f>
        <v>1.2</v>
      </c>
      <c r="E864">
        <v>0.3</v>
      </c>
      <c r="F864">
        <f>Foglio4[[#This Row],[Lipidi]]*9</f>
        <v>2.6999999999999997</v>
      </c>
      <c r="H864">
        <v>17.3</v>
      </c>
      <c r="I864">
        <f>Foglio4[[#This Row],[Carbo]]*4</f>
        <v>69.2</v>
      </c>
      <c r="K864">
        <f>Foglio4[[#This Row],[Amido]]*4</f>
        <v>0</v>
      </c>
      <c r="L864">
        <v>17.3</v>
      </c>
      <c r="M864">
        <f>Foglio4[[#This Row],[Zuccheri]]*4</f>
        <v>69.2</v>
      </c>
      <c r="Q864">
        <f>Foglio4[[#This Row],[Kcal prote]]+Foglio4[[#This Row],[kcal Lipidi]]+Foglio4[[#This Row],[kcal Carbo]]+Foglio4[[#This Row],[Kcal amido]]+Foglio4[[#This Row],[kcal zuccheri]]</f>
        <v>142.30000000000001</v>
      </c>
    </row>
    <row r="865" spans="1:17" x14ac:dyDescent="0.25">
      <c r="A865" t="s">
        <v>868</v>
      </c>
      <c r="B865">
        <v>281</v>
      </c>
      <c r="C865">
        <v>3.3</v>
      </c>
      <c r="D865">
        <f>Foglio4[[#This Row],[Proteine]]*4</f>
        <v>13.2</v>
      </c>
      <c r="E865">
        <v>3.2</v>
      </c>
      <c r="F865">
        <f>Foglio4[[#This Row],[Lipidi]]*9</f>
        <v>28.8</v>
      </c>
      <c r="H865">
        <v>13.7</v>
      </c>
      <c r="I865">
        <f>Foglio4[[#This Row],[Carbo]]*4</f>
        <v>54.8</v>
      </c>
      <c r="K865">
        <f>Foglio4[[#This Row],[Amido]]*4</f>
        <v>0</v>
      </c>
      <c r="M865">
        <f>Foglio4[[#This Row],[Zuccheri]]*4</f>
        <v>0</v>
      </c>
      <c r="Q865">
        <f>Foglio4[[#This Row],[Kcal prote]]+Foglio4[[#This Row],[kcal Lipidi]]+Foglio4[[#This Row],[kcal Carbo]]+Foglio4[[#This Row],[Kcal amido]]+Foglio4[[#This Row],[kcal zuccheri]]</f>
        <v>96.8</v>
      </c>
    </row>
    <row r="866" spans="1:17" x14ac:dyDescent="0.25">
      <c r="A866" t="s">
        <v>869</v>
      </c>
      <c r="B866">
        <v>581</v>
      </c>
      <c r="C866">
        <v>0</v>
      </c>
      <c r="D866">
        <f>Foglio4[[#This Row],[Proteine]]*4</f>
        <v>0</v>
      </c>
      <c r="F866">
        <f>Foglio4[[#This Row],[Lipidi]]*9</f>
        <v>0</v>
      </c>
      <c r="H866">
        <v>13.9</v>
      </c>
      <c r="I866">
        <f>Foglio4[[#This Row],[Carbo]]*4</f>
        <v>55.6</v>
      </c>
      <c r="K866">
        <f>Foglio4[[#This Row],[Amido]]*4</f>
        <v>0</v>
      </c>
      <c r="L866">
        <v>13.9</v>
      </c>
      <c r="M866">
        <f>Foglio4[[#This Row],[Zuccheri]]*4</f>
        <v>55.6</v>
      </c>
      <c r="Q866">
        <f>Foglio4[[#This Row],[Kcal prote]]+Foglio4[[#This Row],[kcal Lipidi]]+Foglio4[[#This Row],[kcal Carbo]]+Foglio4[[#This Row],[Kcal amido]]+Foglio4[[#This Row],[kcal zuccheri]]</f>
        <v>111.2</v>
      </c>
    </row>
    <row r="867" spans="1:17" x14ac:dyDescent="0.25">
      <c r="A867" t="s">
        <v>870</v>
      </c>
      <c r="B867">
        <v>505</v>
      </c>
      <c r="C867">
        <v>0</v>
      </c>
      <c r="D867">
        <f>Foglio4[[#This Row],[Proteine]]*4</f>
        <v>0</v>
      </c>
      <c r="F867">
        <f>Foglio4[[#This Row],[Lipidi]]*9</f>
        <v>0</v>
      </c>
      <c r="H867">
        <v>4</v>
      </c>
      <c r="I867">
        <f>Foglio4[[#This Row],[Carbo]]*4</f>
        <v>16</v>
      </c>
      <c r="K867">
        <f>Foglio4[[#This Row],[Amido]]*4</f>
        <v>0</v>
      </c>
      <c r="L867">
        <v>4</v>
      </c>
      <c r="M867">
        <f>Foglio4[[#This Row],[Zuccheri]]*4</f>
        <v>16</v>
      </c>
      <c r="Q867">
        <f>Foglio4[[#This Row],[Kcal prote]]+Foglio4[[#This Row],[kcal Lipidi]]+Foglio4[[#This Row],[kcal Carbo]]+Foglio4[[#This Row],[Kcal amido]]+Foglio4[[#This Row],[kcal zuccheri]]</f>
        <v>32</v>
      </c>
    </row>
    <row r="868" spans="1:17" x14ac:dyDescent="0.25">
      <c r="A868" t="s">
        <v>47</v>
      </c>
      <c r="B868" t="s">
        <v>48</v>
      </c>
      <c r="D868">
        <f>Foglio4[[#This Row],[Proteine]]*4</f>
        <v>0</v>
      </c>
      <c r="E868">
        <v>2.6</v>
      </c>
      <c r="F868">
        <f>Foglio4[[#This Row],[Lipidi]]*9</f>
        <v>23.400000000000002</v>
      </c>
      <c r="I868">
        <f>Foglio4[[#This Row],[Carbo]]*4</f>
        <v>0</v>
      </c>
      <c r="K868">
        <f>Foglio4[[#This Row],[Amido]]*4</f>
        <v>0</v>
      </c>
      <c r="M868">
        <f>Foglio4[[#This Row],[Zuccheri]]*4</f>
        <v>0</v>
      </c>
      <c r="Q868">
        <f>Foglio4[[#This Row],[Kcal prote]]+Foglio4[[#This Row],[kcal Lipidi]]+Foglio4[[#This Row],[kcal Carbo]]+Foglio4[[#This Row],[Kcal amido]]+Foglio4[[#This Row],[kcal zuccheri]]</f>
        <v>23.400000000000002</v>
      </c>
    </row>
    <row r="869" spans="1:17" x14ac:dyDescent="0.25">
      <c r="A869" t="s">
        <v>49</v>
      </c>
      <c r="B869">
        <v>884.43775247300096</v>
      </c>
      <c r="C869">
        <v>16.8</v>
      </c>
      <c r="D869">
        <f>Foglio4[[#This Row],[Proteine]]*4</f>
        <v>67.2</v>
      </c>
      <c r="E869">
        <v>3.1</v>
      </c>
      <c r="F869">
        <f>Foglio4[[#This Row],[Lipidi]]*9</f>
        <v>27.900000000000002</v>
      </c>
      <c r="G869">
        <v>61</v>
      </c>
      <c r="H869">
        <v>1.5</v>
      </c>
      <c r="I869">
        <f>Foglio4[[#This Row],[Carbo]]*4</f>
        <v>6</v>
      </c>
      <c r="K869">
        <f>Foglio4[[#This Row],[Amido]]*4</f>
        <v>0</v>
      </c>
      <c r="L869">
        <v>1.5</v>
      </c>
      <c r="M869">
        <f>Foglio4[[#This Row],[Zuccheri]]*4</f>
        <v>6</v>
      </c>
      <c r="Q869">
        <f>Foglio4[[#This Row],[Kcal prote]]+Foglio4[[#This Row],[kcal Lipidi]]+Foglio4[[#This Row],[kcal Carbo]]+Foglio4[[#This Row],[Kcal amido]]+Foglio4[[#This Row],[kcal zuccheri]]</f>
        <v>107.10000000000001</v>
      </c>
    </row>
    <row r="870" spans="1:17" x14ac:dyDescent="0.25">
      <c r="A870" t="s">
        <v>50</v>
      </c>
      <c r="B870">
        <v>884.51702583910196</v>
      </c>
      <c r="C870">
        <v>25</v>
      </c>
      <c r="D870">
        <f>Foglio4[[#This Row],[Proteine]]*4</f>
        <v>100</v>
      </c>
      <c r="E870">
        <v>11.3</v>
      </c>
      <c r="F870">
        <f>Foglio4[[#This Row],[Lipidi]]*9</f>
        <v>101.7</v>
      </c>
      <c r="G870">
        <v>119</v>
      </c>
      <c r="H870">
        <v>2.2999999999999998</v>
      </c>
      <c r="I870">
        <f>Foglio4[[#This Row],[Carbo]]*4</f>
        <v>9.1999999999999993</v>
      </c>
      <c r="K870">
        <f>Foglio4[[#This Row],[Amido]]*4</f>
        <v>0</v>
      </c>
      <c r="L870">
        <v>2.2999999999999998</v>
      </c>
      <c r="M870">
        <f>Foglio4[[#This Row],[Zuccheri]]*4</f>
        <v>9.1999999999999993</v>
      </c>
      <c r="Q870">
        <f>Foglio4[[#This Row],[Kcal prote]]+Foglio4[[#This Row],[kcal Lipidi]]+Foglio4[[#This Row],[kcal Carbo]]+Foglio4[[#This Row],[Kcal amido]]+Foglio4[[#This Row],[kcal zuccheri]]</f>
        <v>220.09999999999997</v>
      </c>
    </row>
    <row r="871" spans="1:17" x14ac:dyDescent="0.25">
      <c r="A871" t="s">
        <v>51</v>
      </c>
      <c r="B871">
        <v>884.59629920520399</v>
      </c>
      <c r="C871">
        <v>25.9</v>
      </c>
      <c r="D871">
        <f>Foglio4[[#This Row],[Proteine]]*4</f>
        <v>103.6</v>
      </c>
      <c r="E871">
        <v>0.8</v>
      </c>
      <c r="F871">
        <f>Foglio4[[#This Row],[Lipidi]]*9</f>
        <v>7.2</v>
      </c>
      <c r="G871">
        <v>114</v>
      </c>
      <c r="H871">
        <v>0.2</v>
      </c>
      <c r="I871">
        <f>Foglio4[[#This Row],[Carbo]]*4</f>
        <v>0.8</v>
      </c>
      <c r="K871">
        <f>Foglio4[[#This Row],[Amido]]*4</f>
        <v>0</v>
      </c>
      <c r="L871">
        <v>0.2</v>
      </c>
      <c r="M871">
        <f>Foglio4[[#This Row],[Zuccheri]]*4</f>
        <v>0.8</v>
      </c>
      <c r="Q871">
        <f>Foglio4[[#This Row],[Kcal prote]]+Foglio4[[#This Row],[kcal Lipidi]]+Foglio4[[#This Row],[kcal Carbo]]+Foglio4[[#This Row],[Kcal amido]]+Foglio4[[#This Row],[kcal zuccheri]]</f>
        <v>112.39999999999999</v>
      </c>
    </row>
    <row r="872" spans="1:17" x14ac:dyDescent="0.25">
      <c r="A872" t="s">
        <v>52</v>
      </c>
      <c r="B872">
        <v>884.67557257130613</v>
      </c>
      <c r="C872">
        <v>8.4</v>
      </c>
      <c r="D872">
        <f>Foglio4[[#This Row],[Proteine]]*4</f>
        <v>33.6</v>
      </c>
      <c r="E872">
        <v>0.6</v>
      </c>
      <c r="F872">
        <f>Foglio4[[#This Row],[Lipidi]]*9</f>
        <v>5.3999999999999995</v>
      </c>
      <c r="H872">
        <v>1</v>
      </c>
      <c r="I872">
        <f>Foglio4[[#This Row],[Carbo]]*4</f>
        <v>4</v>
      </c>
      <c r="K872">
        <f>Foglio4[[#This Row],[Amido]]*4</f>
        <v>0</v>
      </c>
      <c r="L872">
        <v>1</v>
      </c>
      <c r="M872">
        <f>Foglio4[[#This Row],[Zuccheri]]*4</f>
        <v>4</v>
      </c>
      <c r="N872">
        <v>4.3</v>
      </c>
      <c r="O872">
        <v>0.93</v>
      </c>
      <c r="P872">
        <v>0.02</v>
      </c>
      <c r="Q872">
        <f>Foglio4[[#This Row],[Kcal prote]]+Foglio4[[#This Row],[kcal Lipidi]]+Foglio4[[#This Row],[kcal Carbo]]+Foglio4[[#This Row],[Kcal amido]]+Foglio4[[#This Row],[kcal zuccheri]]</f>
        <v>47</v>
      </c>
    </row>
    <row r="873" spans="1:17" x14ac:dyDescent="0.25">
      <c r="A873" t="s">
        <v>53</v>
      </c>
      <c r="B873">
        <v>884.75484593740805</v>
      </c>
      <c r="C873">
        <v>7.2</v>
      </c>
      <c r="D873">
        <f>Foglio4[[#This Row],[Proteine]]*4</f>
        <v>28.8</v>
      </c>
      <c r="E873">
        <v>0.5</v>
      </c>
      <c r="F873">
        <f>Foglio4[[#This Row],[Lipidi]]*9</f>
        <v>4.5</v>
      </c>
      <c r="H873">
        <v>0.9</v>
      </c>
      <c r="I873">
        <f>Foglio4[[#This Row],[Carbo]]*4</f>
        <v>3.6</v>
      </c>
      <c r="K873">
        <f>Foglio4[[#This Row],[Amido]]*4</f>
        <v>0</v>
      </c>
      <c r="L873">
        <v>0.94</v>
      </c>
      <c r="M873">
        <f>Foglio4[[#This Row],[Zuccheri]]*4</f>
        <v>3.76</v>
      </c>
      <c r="N873">
        <v>4.7</v>
      </c>
      <c r="O873">
        <v>0.87</v>
      </c>
      <c r="P873">
        <v>0.02</v>
      </c>
      <c r="Q873">
        <f>Foglio4[[#This Row],[Kcal prote]]+Foglio4[[#This Row],[kcal Lipidi]]+Foglio4[[#This Row],[kcal Carbo]]+Foglio4[[#This Row],[Kcal amido]]+Foglio4[[#This Row],[kcal zuccheri]]</f>
        <v>40.659999999999997</v>
      </c>
    </row>
    <row r="874" spans="1:17" x14ac:dyDescent="0.25">
      <c r="A874" t="s">
        <v>54</v>
      </c>
      <c r="B874">
        <v>884.83411930350917</v>
      </c>
      <c r="C874">
        <v>8.9</v>
      </c>
      <c r="D874">
        <f>Foglio4[[#This Row],[Proteine]]*4</f>
        <v>35.6</v>
      </c>
      <c r="E874">
        <v>0.9</v>
      </c>
      <c r="F874">
        <f>Foglio4[[#This Row],[Lipidi]]*9</f>
        <v>8.1</v>
      </c>
      <c r="H874">
        <v>1.02</v>
      </c>
      <c r="I874">
        <f>Foglio4[[#This Row],[Carbo]]*4</f>
        <v>4.08</v>
      </c>
      <c r="K874">
        <f>Foglio4[[#This Row],[Amido]]*4</f>
        <v>0</v>
      </c>
      <c r="L874">
        <v>1.02</v>
      </c>
      <c r="M874">
        <f>Foglio4[[#This Row],[Zuccheri]]*4</f>
        <v>4.08</v>
      </c>
      <c r="N874">
        <v>3.8</v>
      </c>
      <c r="O874">
        <v>0.96</v>
      </c>
      <c r="P874">
        <v>0.02</v>
      </c>
      <c r="Q874">
        <f>Foglio4[[#This Row],[Kcal prote]]+Foglio4[[#This Row],[kcal Lipidi]]+Foglio4[[#This Row],[kcal Carbo]]+Foglio4[[#This Row],[Kcal amido]]+Foglio4[[#This Row],[kcal zuccheri]]</f>
        <v>51.86</v>
      </c>
    </row>
    <row r="875" spans="1:17" x14ac:dyDescent="0.25">
      <c r="A875" t="s">
        <v>55</v>
      </c>
      <c r="B875">
        <v>884.91339266961108</v>
      </c>
      <c r="C875">
        <v>8.9</v>
      </c>
      <c r="D875">
        <f>Foglio4[[#This Row],[Proteine]]*4</f>
        <v>35.6</v>
      </c>
      <c r="E875">
        <v>1.3</v>
      </c>
      <c r="F875">
        <f>Foglio4[[#This Row],[Lipidi]]*9</f>
        <v>11.700000000000001</v>
      </c>
      <c r="H875">
        <v>1</v>
      </c>
      <c r="I875">
        <f>Foglio4[[#This Row],[Carbo]]*4</f>
        <v>4</v>
      </c>
      <c r="K875">
        <f>Foglio4[[#This Row],[Amido]]*4</f>
        <v>0</v>
      </c>
      <c r="L875">
        <v>1.02</v>
      </c>
      <c r="M875">
        <f>Foglio4[[#This Row],[Zuccheri]]*4</f>
        <v>4.08</v>
      </c>
      <c r="N875">
        <v>4.5999999999999996</v>
      </c>
      <c r="O875">
        <v>0.97</v>
      </c>
      <c r="P875">
        <v>0.02</v>
      </c>
      <c r="Q875">
        <f>Foglio4[[#This Row],[Kcal prote]]+Foglio4[[#This Row],[kcal Lipidi]]+Foglio4[[#This Row],[kcal Carbo]]+Foglio4[[#This Row],[Kcal amido]]+Foglio4[[#This Row],[kcal zuccheri]]</f>
        <v>55.38</v>
      </c>
    </row>
    <row r="876" spans="1:17" x14ac:dyDescent="0.25">
      <c r="A876" t="s">
        <v>56</v>
      </c>
      <c r="B876">
        <v>884.992666035713</v>
      </c>
      <c r="C876">
        <v>8.6999999999999993</v>
      </c>
      <c r="D876">
        <f>Foglio4[[#This Row],[Proteine]]*4</f>
        <v>34.799999999999997</v>
      </c>
      <c r="E876">
        <v>2.9</v>
      </c>
      <c r="F876">
        <f>Foglio4[[#This Row],[Lipidi]]*9</f>
        <v>26.099999999999998</v>
      </c>
      <c r="H876">
        <v>1</v>
      </c>
      <c r="I876">
        <f>Foglio4[[#This Row],[Carbo]]*4</f>
        <v>4</v>
      </c>
      <c r="K876">
        <f>Foglio4[[#This Row],[Amido]]*4</f>
        <v>0</v>
      </c>
      <c r="L876">
        <v>0.97</v>
      </c>
      <c r="M876">
        <f>Foglio4[[#This Row],[Zuccheri]]*4</f>
        <v>3.88</v>
      </c>
      <c r="N876">
        <v>4</v>
      </c>
      <c r="O876">
        <v>0.92</v>
      </c>
      <c r="P876">
        <v>0.03</v>
      </c>
      <c r="Q876">
        <f>Foglio4[[#This Row],[Kcal prote]]+Foglio4[[#This Row],[kcal Lipidi]]+Foglio4[[#This Row],[kcal Carbo]]+Foglio4[[#This Row],[Kcal amido]]+Foglio4[[#This Row],[kcal zuccheri]]</f>
        <v>68.779999999999987</v>
      </c>
    </row>
    <row r="877" spans="1:17" x14ac:dyDescent="0.25">
      <c r="A877" t="s">
        <v>57</v>
      </c>
      <c r="B877">
        <v>885.07193940181503</v>
      </c>
      <c r="C877">
        <v>23</v>
      </c>
      <c r="D877">
        <f>Foglio4[[#This Row],[Proteine]]*4</f>
        <v>92</v>
      </c>
      <c r="E877">
        <v>2.5</v>
      </c>
      <c r="F877">
        <f>Foglio4[[#This Row],[Lipidi]]*9</f>
        <v>22.5</v>
      </c>
      <c r="G877">
        <v>116</v>
      </c>
      <c r="I877">
        <f>Foglio4[[#This Row],[Carbo]]*4</f>
        <v>0</v>
      </c>
      <c r="K877">
        <f>Foglio4[[#This Row],[Amido]]*4</f>
        <v>0</v>
      </c>
      <c r="M877">
        <f>Foglio4[[#This Row],[Zuccheri]]*4</f>
        <v>0</v>
      </c>
      <c r="Q877">
        <f>Foglio4[[#This Row],[Kcal prote]]+Foglio4[[#This Row],[kcal Lipidi]]+Foglio4[[#This Row],[kcal Carbo]]+Foglio4[[#This Row],[Kcal amido]]+Foglio4[[#This Row],[kcal zuccheri]]</f>
        <v>114.5</v>
      </c>
    </row>
    <row r="878" spans="1:17" x14ac:dyDescent="0.25">
      <c r="A878" t="s">
        <v>58</v>
      </c>
      <c r="B878">
        <v>885.15121276791604</v>
      </c>
      <c r="C878">
        <v>20</v>
      </c>
      <c r="D878">
        <f>Foglio4[[#This Row],[Proteine]]*4</f>
        <v>80</v>
      </c>
      <c r="E878">
        <v>3</v>
      </c>
      <c r="F878">
        <f>Foglio4[[#This Row],[Lipidi]]*9</f>
        <v>27</v>
      </c>
      <c r="G878">
        <v>71</v>
      </c>
      <c r="I878">
        <f>Foglio4[[#This Row],[Carbo]]*4</f>
        <v>0</v>
      </c>
      <c r="K878">
        <f>Foglio4[[#This Row],[Amido]]*4</f>
        <v>0</v>
      </c>
      <c r="M878">
        <f>Foglio4[[#This Row],[Zuccheri]]*4</f>
        <v>0</v>
      </c>
      <c r="Q878">
        <f>Foglio4[[#This Row],[Kcal prote]]+Foglio4[[#This Row],[kcal Lipidi]]+Foglio4[[#This Row],[kcal Carbo]]+Foglio4[[#This Row],[Kcal amido]]+Foglio4[[#This Row],[kcal zuccheri]]</f>
        <v>107</v>
      </c>
    </row>
    <row r="879" spans="1:17" x14ac:dyDescent="0.25">
      <c r="A879" t="s">
        <v>59</v>
      </c>
      <c r="B879">
        <v>885.23048613401795</v>
      </c>
      <c r="C879">
        <v>22.7</v>
      </c>
      <c r="D879">
        <f>Foglio4[[#This Row],[Proteine]]*4</f>
        <v>90.8</v>
      </c>
      <c r="E879">
        <v>2.7</v>
      </c>
      <c r="F879">
        <f>Foglio4[[#This Row],[Lipidi]]*9</f>
        <v>24.3</v>
      </c>
      <c r="G879">
        <v>104</v>
      </c>
      <c r="I879">
        <f>Foglio4[[#This Row],[Carbo]]*4</f>
        <v>0</v>
      </c>
      <c r="K879">
        <f>Foglio4[[#This Row],[Amido]]*4</f>
        <v>0</v>
      </c>
      <c r="M879">
        <f>Foglio4[[#This Row],[Zuccheri]]*4</f>
        <v>0</v>
      </c>
      <c r="Q879">
        <f>Foglio4[[#This Row],[Kcal prote]]+Foglio4[[#This Row],[kcal Lipidi]]+Foglio4[[#This Row],[kcal Carbo]]+Foglio4[[#This Row],[Kcal amido]]+Foglio4[[#This Row],[kcal zuccheri]]</f>
        <v>115.1</v>
      </c>
    </row>
    <row r="880" spans="1:17" x14ac:dyDescent="0.25">
      <c r="A880" t="s">
        <v>60</v>
      </c>
      <c r="B880">
        <v>885.30975950011998</v>
      </c>
      <c r="C880">
        <v>20.399999999999999</v>
      </c>
      <c r="D880">
        <f>Foglio4[[#This Row],[Proteine]]*4</f>
        <v>81.599999999999994</v>
      </c>
      <c r="E880">
        <v>11</v>
      </c>
      <c r="F880">
        <f>Foglio4[[#This Row],[Lipidi]]*9</f>
        <v>99</v>
      </c>
      <c r="G880">
        <v>75</v>
      </c>
      <c r="I880">
        <f>Foglio4[[#This Row],[Carbo]]*4</f>
        <v>0</v>
      </c>
      <c r="K880">
        <f>Foglio4[[#This Row],[Amido]]*4</f>
        <v>0</v>
      </c>
      <c r="M880">
        <f>Foglio4[[#This Row],[Zuccheri]]*4</f>
        <v>0</v>
      </c>
      <c r="Q880">
        <f>Foglio4[[#This Row],[Kcal prote]]+Foglio4[[#This Row],[kcal Lipidi]]+Foglio4[[#This Row],[kcal Carbo]]+Foglio4[[#This Row],[Kcal amido]]+Foglio4[[#This Row],[kcal zuccheri]]</f>
        <v>180.6</v>
      </c>
    </row>
    <row r="881" spans="1:17" x14ac:dyDescent="0.25">
      <c r="A881" t="s">
        <v>61</v>
      </c>
      <c r="B881">
        <v>885.38903286622099</v>
      </c>
      <c r="C881">
        <v>25</v>
      </c>
      <c r="D881">
        <f>Foglio4[[#This Row],[Proteine]]*4</f>
        <v>100</v>
      </c>
      <c r="E881">
        <v>8.8000000000000007</v>
      </c>
      <c r="F881">
        <f>Foglio4[[#This Row],[Lipidi]]*9</f>
        <v>79.2</v>
      </c>
      <c r="G881">
        <v>110</v>
      </c>
      <c r="I881">
        <f>Foglio4[[#This Row],[Carbo]]*4</f>
        <v>0</v>
      </c>
      <c r="K881">
        <f>Foglio4[[#This Row],[Amido]]*4</f>
        <v>0</v>
      </c>
      <c r="M881">
        <f>Foglio4[[#This Row],[Zuccheri]]*4</f>
        <v>0</v>
      </c>
      <c r="Q881">
        <f>Foglio4[[#This Row],[Kcal prote]]+Foglio4[[#This Row],[kcal Lipidi]]+Foglio4[[#This Row],[kcal Carbo]]+Foglio4[[#This Row],[Kcal amido]]+Foglio4[[#This Row],[kcal zuccheri]]</f>
        <v>179.2</v>
      </c>
    </row>
    <row r="882" spans="1:17" x14ac:dyDescent="0.25">
      <c r="A882" t="s">
        <v>62</v>
      </c>
      <c r="B882">
        <v>885.46830623232302</v>
      </c>
      <c r="C882">
        <v>20</v>
      </c>
      <c r="D882">
        <f>Foglio4[[#This Row],[Proteine]]*4</f>
        <v>80</v>
      </c>
      <c r="E882">
        <v>0.2</v>
      </c>
      <c r="F882">
        <f>Foglio4[[#This Row],[Lipidi]]*9</f>
        <v>1.8</v>
      </c>
      <c r="G882">
        <v>70</v>
      </c>
      <c r="I882">
        <f>Foglio4[[#This Row],[Carbo]]*4</f>
        <v>0</v>
      </c>
      <c r="K882">
        <f>Foglio4[[#This Row],[Amido]]*4</f>
        <v>0</v>
      </c>
      <c r="M882">
        <f>Foglio4[[#This Row],[Zuccheri]]*4</f>
        <v>0</v>
      </c>
      <c r="Q882">
        <f>Foglio4[[#This Row],[Kcal prote]]+Foglio4[[#This Row],[kcal Lipidi]]+Foglio4[[#This Row],[kcal Carbo]]+Foglio4[[#This Row],[Kcal amido]]+Foglio4[[#This Row],[kcal zuccheri]]</f>
        <v>81.8</v>
      </c>
    </row>
    <row r="883" spans="1:17" x14ac:dyDescent="0.25">
      <c r="A883" t="s">
        <v>63</v>
      </c>
      <c r="B883">
        <v>885.54757959842516</v>
      </c>
      <c r="C883">
        <v>2.1</v>
      </c>
      <c r="D883">
        <f>Foglio4[[#This Row],[Proteine]]*4</f>
        <v>8.4</v>
      </c>
      <c r="E883">
        <v>0.2</v>
      </c>
      <c r="F883">
        <f>Foglio4[[#This Row],[Lipidi]]*9</f>
        <v>1.8</v>
      </c>
      <c r="H883">
        <v>2.6</v>
      </c>
      <c r="I883">
        <f>Foglio4[[#This Row],[Carbo]]*4</f>
        <v>10.4</v>
      </c>
      <c r="K883">
        <f>Foglio4[[#This Row],[Amido]]*4</f>
        <v>0</v>
      </c>
      <c r="L883">
        <v>2.6</v>
      </c>
      <c r="M883">
        <f>Foglio4[[#This Row],[Zuccheri]]*4</f>
        <v>10.4</v>
      </c>
      <c r="N883">
        <v>2.7</v>
      </c>
      <c r="Q883">
        <f>Foglio4[[#This Row],[Kcal prote]]+Foglio4[[#This Row],[kcal Lipidi]]+Foglio4[[#This Row],[kcal Carbo]]+Foglio4[[#This Row],[Kcal amido]]+Foglio4[[#This Row],[kcal zuccheri]]</f>
        <v>31</v>
      </c>
    </row>
    <row r="884" spans="1:17" x14ac:dyDescent="0.25">
      <c r="A884" t="s">
        <v>64</v>
      </c>
      <c r="B884">
        <v>885.62685296452707</v>
      </c>
      <c r="C884">
        <v>1.8</v>
      </c>
      <c r="D884">
        <f>Foglio4[[#This Row],[Proteine]]*4</f>
        <v>7.2</v>
      </c>
      <c r="E884">
        <v>1</v>
      </c>
      <c r="F884">
        <f>Foglio4[[#This Row],[Lipidi]]*9</f>
        <v>9</v>
      </c>
      <c r="H884">
        <v>2.2000000000000002</v>
      </c>
      <c r="I884">
        <f>Foglio4[[#This Row],[Carbo]]*4</f>
        <v>8.8000000000000007</v>
      </c>
      <c r="K884">
        <f>Foglio4[[#This Row],[Amido]]*4</f>
        <v>0</v>
      </c>
      <c r="L884">
        <v>2.2000000000000002</v>
      </c>
      <c r="M884">
        <f>Foglio4[[#This Row],[Zuccheri]]*4</f>
        <v>8.8000000000000007</v>
      </c>
      <c r="N884">
        <v>2.2999999999999998</v>
      </c>
      <c r="Q884">
        <f>Foglio4[[#This Row],[Kcal prote]]+Foglio4[[#This Row],[kcal Lipidi]]+Foglio4[[#This Row],[kcal Carbo]]+Foglio4[[#This Row],[Kcal amido]]+Foglio4[[#This Row],[kcal zuccheri]]</f>
        <v>33.799999999999997</v>
      </c>
    </row>
    <row r="885" spans="1:17" x14ac:dyDescent="0.25">
      <c r="A885" t="s">
        <v>65</v>
      </c>
      <c r="B885">
        <v>885.70612633062797</v>
      </c>
      <c r="C885">
        <v>5.6</v>
      </c>
      <c r="D885">
        <f>Foglio4[[#This Row],[Proteine]]*4</f>
        <v>22.4</v>
      </c>
      <c r="E885">
        <v>0.1</v>
      </c>
      <c r="F885">
        <f>Foglio4[[#This Row],[Lipidi]]*9</f>
        <v>0.9</v>
      </c>
      <c r="H885">
        <v>80.599999999999994</v>
      </c>
      <c r="I885">
        <f>Foglio4[[#This Row],[Carbo]]*4</f>
        <v>322.39999999999998</v>
      </c>
      <c r="K885">
        <f>Foglio4[[#This Row],[Amido]]*4</f>
        <v>0</v>
      </c>
      <c r="L885">
        <v>80.599999999999994</v>
      </c>
      <c r="M885">
        <f>Foglio4[[#This Row],[Zuccheri]]*4</f>
        <v>322.39999999999998</v>
      </c>
      <c r="N885">
        <v>11</v>
      </c>
      <c r="Q885">
        <f>Foglio4[[#This Row],[Kcal prote]]+Foglio4[[#This Row],[kcal Lipidi]]+Foglio4[[#This Row],[kcal Carbo]]+Foglio4[[#This Row],[Kcal amido]]+Foglio4[[#This Row],[kcal zuccheri]]</f>
        <v>668.09999999999991</v>
      </c>
    </row>
    <row r="886" spans="1:17" x14ac:dyDescent="0.25">
      <c r="A886" t="s">
        <v>66</v>
      </c>
      <c r="B886">
        <v>885.78539969673</v>
      </c>
      <c r="C886">
        <v>0.4</v>
      </c>
      <c r="D886">
        <f>Foglio4[[#This Row],[Proteine]]*4</f>
        <v>1.6</v>
      </c>
      <c r="E886">
        <v>0.1</v>
      </c>
      <c r="F886">
        <f>Foglio4[[#This Row],[Lipidi]]*9</f>
        <v>0.9</v>
      </c>
      <c r="H886">
        <v>9.8000000000000007</v>
      </c>
      <c r="I886">
        <f>Foglio4[[#This Row],[Carbo]]*4</f>
        <v>39.200000000000003</v>
      </c>
      <c r="K886">
        <f>Foglio4[[#This Row],[Amido]]*4</f>
        <v>0</v>
      </c>
      <c r="L886">
        <v>9.8000000000000007</v>
      </c>
      <c r="M886">
        <f>Foglio4[[#This Row],[Zuccheri]]*4</f>
        <v>39.200000000000003</v>
      </c>
      <c r="N886">
        <v>1.5</v>
      </c>
      <c r="Q886">
        <f>Foglio4[[#This Row],[Kcal prote]]+Foglio4[[#This Row],[kcal Lipidi]]+Foglio4[[#This Row],[kcal Carbo]]+Foglio4[[#This Row],[Kcal amido]]+Foglio4[[#This Row],[kcal zuccheri]]</f>
        <v>80.900000000000006</v>
      </c>
    </row>
    <row r="887" spans="1:17" x14ac:dyDescent="0.25">
      <c r="A887" t="s">
        <v>67</v>
      </c>
      <c r="B887">
        <v>885.86467306283203</v>
      </c>
      <c r="C887">
        <v>0.4</v>
      </c>
      <c r="D887">
        <f>Foglio4[[#This Row],[Proteine]]*4</f>
        <v>1.6</v>
      </c>
      <c r="E887">
        <v>0.5</v>
      </c>
      <c r="F887">
        <f>Foglio4[[#This Row],[Lipidi]]*9</f>
        <v>4.5</v>
      </c>
      <c r="H887">
        <v>16.100000000000001</v>
      </c>
      <c r="I887">
        <f>Foglio4[[#This Row],[Carbo]]*4</f>
        <v>64.400000000000006</v>
      </c>
      <c r="K887">
        <f>Foglio4[[#This Row],[Amido]]*4</f>
        <v>0</v>
      </c>
      <c r="L887">
        <v>16.100000000000001</v>
      </c>
      <c r="M887">
        <f>Foglio4[[#This Row],[Zuccheri]]*4</f>
        <v>64.400000000000006</v>
      </c>
      <c r="N887">
        <v>0.9</v>
      </c>
      <c r="Q887">
        <f>Foglio4[[#This Row],[Kcal prote]]+Foglio4[[#This Row],[kcal Lipidi]]+Foglio4[[#This Row],[kcal Carbo]]+Foglio4[[#This Row],[Kcal amido]]+Foglio4[[#This Row],[kcal zuccheri]]</f>
        <v>134.9</v>
      </c>
    </row>
    <row r="888" spans="1:17" x14ac:dyDescent="0.25">
      <c r="A888" t="s">
        <v>68</v>
      </c>
      <c r="B888">
        <v>885.94394642893405</v>
      </c>
      <c r="C888">
        <v>5</v>
      </c>
      <c r="D888">
        <f>Foglio4[[#This Row],[Proteine]]*4</f>
        <v>20</v>
      </c>
      <c r="E888">
        <v>8</v>
      </c>
      <c r="F888">
        <f>Foglio4[[#This Row],[Lipidi]]*9</f>
        <v>72</v>
      </c>
      <c r="H888">
        <v>66.5</v>
      </c>
      <c r="I888">
        <f>Foglio4[[#This Row],[Carbo]]*4</f>
        <v>266</v>
      </c>
      <c r="K888">
        <f>Foglio4[[#This Row],[Amido]]*4</f>
        <v>0</v>
      </c>
      <c r="L888">
        <v>66.5</v>
      </c>
      <c r="M888">
        <f>Foglio4[[#This Row],[Zuccheri]]*4</f>
        <v>266</v>
      </c>
      <c r="N888">
        <v>6</v>
      </c>
      <c r="Q888">
        <f>Foglio4[[#This Row],[Kcal prote]]+Foglio4[[#This Row],[kcal Lipidi]]+Foglio4[[#This Row],[kcal Carbo]]+Foglio4[[#This Row],[Kcal amido]]+Foglio4[[#This Row],[kcal zuccheri]]</f>
        <v>624</v>
      </c>
    </row>
    <row r="889" spans="1:17" x14ac:dyDescent="0.25">
      <c r="A889" t="s">
        <v>69</v>
      </c>
      <c r="B889">
        <v>886.02321979503483</v>
      </c>
      <c r="C889">
        <v>18.2</v>
      </c>
      <c r="D889">
        <f>Foglio4[[#This Row],[Proteine]]*4</f>
        <v>72.8</v>
      </c>
      <c r="E889">
        <v>6.4</v>
      </c>
      <c r="F889">
        <f>Foglio4[[#This Row],[Lipidi]]*9</f>
        <v>57.6</v>
      </c>
      <c r="G889">
        <v>63</v>
      </c>
      <c r="H889">
        <v>7.1</v>
      </c>
      <c r="I889">
        <f>Foglio4[[#This Row],[Carbo]]*4</f>
        <v>28.4</v>
      </c>
      <c r="J889">
        <v>4.5999999999999996</v>
      </c>
      <c r="K889">
        <f>Foglio4[[#This Row],[Amido]]*4</f>
        <v>18.399999999999999</v>
      </c>
      <c r="L889">
        <v>2.1</v>
      </c>
      <c r="M889">
        <f>Foglio4[[#This Row],[Zuccheri]]*4</f>
        <v>8.4</v>
      </c>
      <c r="N889">
        <v>0.3</v>
      </c>
      <c r="Q889">
        <f>Foglio4[[#This Row],[Kcal prote]]+Foglio4[[#This Row],[kcal Lipidi]]+Foglio4[[#This Row],[kcal Carbo]]+Foglio4[[#This Row],[Kcal amido]]+Foglio4[[#This Row],[kcal zuccheri]]</f>
        <v>185.60000000000002</v>
      </c>
    </row>
    <row r="890" spans="1:17" x14ac:dyDescent="0.25">
      <c r="A890" t="s">
        <v>70</v>
      </c>
      <c r="B890">
        <v>886.10249316113698</v>
      </c>
      <c r="C890">
        <v>14.2</v>
      </c>
      <c r="D890">
        <f>Foglio4[[#This Row],[Proteine]]*4</f>
        <v>56.8</v>
      </c>
      <c r="E890">
        <v>0</v>
      </c>
      <c r="F890">
        <f>Foglio4[[#This Row],[Lipidi]]*9</f>
        <v>0</v>
      </c>
      <c r="G890">
        <v>51</v>
      </c>
      <c r="H890">
        <v>1.4</v>
      </c>
      <c r="I890">
        <f>Foglio4[[#This Row],[Carbo]]*4</f>
        <v>5.6</v>
      </c>
      <c r="K890">
        <f>Foglio4[[#This Row],[Amido]]*4</f>
        <v>0</v>
      </c>
      <c r="L890">
        <v>1.4</v>
      </c>
      <c r="M890">
        <f>Foglio4[[#This Row],[Zuccheri]]*4</f>
        <v>5.6</v>
      </c>
      <c r="N890">
        <v>0.1</v>
      </c>
      <c r="Q890">
        <f>Foglio4[[#This Row],[Kcal prote]]+Foglio4[[#This Row],[kcal Lipidi]]+Foglio4[[#This Row],[kcal Carbo]]+Foglio4[[#This Row],[Kcal amido]]+Foglio4[[#This Row],[kcal zuccheri]]</f>
        <v>68</v>
      </c>
    </row>
    <row r="891" spans="1:17" x14ac:dyDescent="0.25">
      <c r="A891" t="s">
        <v>71</v>
      </c>
      <c r="B891">
        <v>886.18176652723901</v>
      </c>
      <c r="C891">
        <v>0.8</v>
      </c>
      <c r="D891">
        <f>Foglio4[[#This Row],[Proteine]]*4</f>
        <v>3.2</v>
      </c>
      <c r="E891">
        <v>46</v>
      </c>
      <c r="F891">
        <f>Foglio4[[#This Row],[Lipidi]]*9</f>
        <v>414</v>
      </c>
      <c r="H891">
        <v>10.199999999999999</v>
      </c>
      <c r="I891">
        <f>Foglio4[[#This Row],[Carbo]]*4</f>
        <v>40.799999999999997</v>
      </c>
      <c r="K891">
        <f>Foglio4[[#This Row],[Amido]]*4</f>
        <v>0</v>
      </c>
      <c r="L891">
        <v>10.199999999999999</v>
      </c>
      <c r="M891">
        <f>Foglio4[[#This Row],[Zuccheri]]*4</f>
        <v>40.799999999999997</v>
      </c>
      <c r="N891">
        <v>1.1000000000000001</v>
      </c>
      <c r="Q891">
        <f>Foglio4[[#This Row],[Kcal prote]]+Foglio4[[#This Row],[kcal Lipidi]]+Foglio4[[#This Row],[kcal Carbo]]+Foglio4[[#This Row],[Kcal amido]]+Foglio4[[#This Row],[kcal zuccheri]]</f>
        <v>498.8</v>
      </c>
    </row>
    <row r="892" spans="1:17" x14ac:dyDescent="0.25">
      <c r="A892" t="s">
        <v>72</v>
      </c>
      <c r="B892">
        <v>886.26103989334115</v>
      </c>
      <c r="C892">
        <v>15</v>
      </c>
      <c r="D892">
        <f>Foglio4[[#This Row],[Proteine]]*4</f>
        <v>60</v>
      </c>
      <c r="E892">
        <v>8.1999999999999993</v>
      </c>
      <c r="F892">
        <f>Foglio4[[#This Row],[Lipidi]]*9</f>
        <v>73.8</v>
      </c>
      <c r="H892">
        <v>33</v>
      </c>
      <c r="I892">
        <f>Foglio4[[#This Row],[Carbo]]*4</f>
        <v>132</v>
      </c>
      <c r="J892">
        <v>24.9</v>
      </c>
      <c r="K892">
        <f>Foglio4[[#This Row],[Amido]]*4</f>
        <v>99.6</v>
      </c>
      <c r="L892">
        <v>5.6</v>
      </c>
      <c r="M892">
        <f>Foglio4[[#This Row],[Zuccheri]]*4</f>
        <v>22.4</v>
      </c>
      <c r="N892">
        <v>3</v>
      </c>
      <c r="Q892">
        <f>Foglio4[[#This Row],[Kcal prote]]+Foglio4[[#This Row],[kcal Lipidi]]+Foglio4[[#This Row],[kcal Carbo]]+Foglio4[[#This Row],[Kcal amido]]+Foglio4[[#This Row],[kcal zuccheri]]</f>
        <v>387.79999999999995</v>
      </c>
    </row>
    <row r="893" spans="1:17" x14ac:dyDescent="0.25">
      <c r="A893" t="s">
        <v>73</v>
      </c>
      <c r="B893">
        <v>886.34031325944204</v>
      </c>
      <c r="C893">
        <v>0.5</v>
      </c>
      <c r="D893">
        <f>Foglio4[[#This Row],[Proteine]]*4</f>
        <v>2</v>
      </c>
      <c r="F893">
        <f>Foglio4[[#This Row],[Lipidi]]*9</f>
        <v>0</v>
      </c>
      <c r="H893">
        <v>10</v>
      </c>
      <c r="I893">
        <f>Foglio4[[#This Row],[Carbo]]*4</f>
        <v>40</v>
      </c>
      <c r="K893">
        <f>Foglio4[[#This Row],[Amido]]*4</f>
        <v>0</v>
      </c>
      <c r="L893">
        <v>10</v>
      </c>
      <c r="M893">
        <f>Foglio4[[#This Row],[Zuccheri]]*4</f>
        <v>40</v>
      </c>
      <c r="N893">
        <v>1</v>
      </c>
      <c r="Q893">
        <f>Foglio4[[#This Row],[Kcal prote]]+Foglio4[[#This Row],[kcal Lipidi]]+Foglio4[[#This Row],[kcal Carbo]]+Foglio4[[#This Row],[Kcal amido]]+Foglio4[[#This Row],[kcal zuccheri]]</f>
        <v>82</v>
      </c>
    </row>
    <row r="894" spans="1:17" x14ac:dyDescent="0.25">
      <c r="A894" t="s">
        <v>74</v>
      </c>
      <c r="B894">
        <v>886.41958662554396</v>
      </c>
      <c r="C894">
        <v>0.5</v>
      </c>
      <c r="D894">
        <f>Foglio4[[#This Row],[Proteine]]*4</f>
        <v>2</v>
      </c>
      <c r="F894">
        <f>Foglio4[[#This Row],[Lipidi]]*9</f>
        <v>0</v>
      </c>
      <c r="H894">
        <v>16.600000000000001</v>
      </c>
      <c r="I894">
        <f>Foglio4[[#This Row],[Carbo]]*4</f>
        <v>66.400000000000006</v>
      </c>
      <c r="K894">
        <f>Foglio4[[#This Row],[Amido]]*4</f>
        <v>0</v>
      </c>
      <c r="L894">
        <v>16.600000000000001</v>
      </c>
      <c r="M894">
        <f>Foglio4[[#This Row],[Zuccheri]]*4</f>
        <v>66.400000000000006</v>
      </c>
      <c r="N894">
        <v>0.7</v>
      </c>
      <c r="Q894">
        <f>Foglio4[[#This Row],[Kcal prote]]+Foglio4[[#This Row],[kcal Lipidi]]+Foglio4[[#This Row],[kcal Carbo]]+Foglio4[[#This Row],[Kcal amido]]+Foglio4[[#This Row],[kcal zuccheri]]</f>
        <v>134.80000000000001</v>
      </c>
    </row>
    <row r="895" spans="1:17" x14ac:dyDescent="0.25">
      <c r="A895" t="s">
        <v>985</v>
      </c>
      <c r="B895">
        <v>886.49885999164587</v>
      </c>
      <c r="C895">
        <v>21.4</v>
      </c>
      <c r="D895">
        <f>Foglio4[[#This Row],[Proteine]]*4</f>
        <v>85.6</v>
      </c>
      <c r="E895">
        <v>18.899999999999999</v>
      </c>
      <c r="F895">
        <f>Foglio4[[#This Row],[Lipidi]]*9</f>
        <v>170.1</v>
      </c>
      <c r="G895">
        <v>38</v>
      </c>
      <c r="I895">
        <f>Foglio4[[#This Row],[Carbo]]*4</f>
        <v>0</v>
      </c>
      <c r="K895">
        <f>Foglio4[[#This Row],[Amido]]*4</f>
        <v>0</v>
      </c>
      <c r="M895">
        <f>Foglio4[[#This Row],[Zuccheri]]*4</f>
        <v>0</v>
      </c>
      <c r="Q895">
        <f>Foglio4[[#This Row],[Kcal prote]]+Foglio4[[#This Row],[kcal Lipidi]]+Foglio4[[#This Row],[kcal Carbo]]+Foglio4[[#This Row],[Kcal amido]]+Foglio4[[#This Row],[kcal zuccheri]]</f>
        <v>255.7</v>
      </c>
    </row>
    <row r="896" spans="1:17" x14ac:dyDescent="0.25">
      <c r="A896" t="s">
        <v>75</v>
      </c>
      <c r="B896">
        <v>886.57813335774802</v>
      </c>
      <c r="C896">
        <v>16.2</v>
      </c>
      <c r="D896">
        <f>Foglio4[[#This Row],[Proteine]]*4</f>
        <v>64.8</v>
      </c>
      <c r="E896">
        <v>23.7</v>
      </c>
      <c r="F896">
        <f>Foglio4[[#This Row],[Lipidi]]*9</f>
        <v>213.29999999999998</v>
      </c>
      <c r="G896">
        <v>87</v>
      </c>
      <c r="H896">
        <v>0.5</v>
      </c>
      <c r="I896">
        <f>Foglio4[[#This Row],[Carbo]]*4</f>
        <v>2</v>
      </c>
      <c r="K896">
        <f>Foglio4[[#This Row],[Amido]]*4</f>
        <v>0</v>
      </c>
      <c r="L896">
        <v>0.5</v>
      </c>
      <c r="M896">
        <f>Foglio4[[#This Row],[Zuccheri]]*4</f>
        <v>2</v>
      </c>
      <c r="Q896">
        <f>Foglio4[[#This Row],[Kcal prote]]+Foglio4[[#This Row],[kcal Lipidi]]+Foglio4[[#This Row],[kcal Carbo]]+Foglio4[[#This Row],[Kcal amido]]+Foglio4[[#This Row],[kcal zuccheri]]</f>
        <v>282.09999999999997</v>
      </c>
    </row>
    <row r="897" spans="1:17" x14ac:dyDescent="0.25">
      <c r="A897" t="s">
        <v>76</v>
      </c>
      <c r="B897">
        <v>886.65740672384891</v>
      </c>
      <c r="C897">
        <v>11.8</v>
      </c>
      <c r="D897">
        <f>Foglio4[[#This Row],[Proteine]]*4</f>
        <v>47.2</v>
      </c>
      <c r="E897">
        <v>19.600000000000001</v>
      </c>
      <c r="F897">
        <f>Foglio4[[#This Row],[Lipidi]]*9</f>
        <v>176.4</v>
      </c>
      <c r="G897">
        <v>92</v>
      </c>
      <c r="H897">
        <v>0.1</v>
      </c>
      <c r="I897">
        <f>Foglio4[[#This Row],[Carbo]]*4</f>
        <v>0.4</v>
      </c>
      <c r="K897">
        <f>Foglio4[[#This Row],[Amido]]*4</f>
        <v>0</v>
      </c>
      <c r="L897">
        <v>0.1</v>
      </c>
      <c r="M897">
        <f>Foglio4[[#This Row],[Zuccheri]]*4</f>
        <v>0.4</v>
      </c>
      <c r="Q897">
        <f>Foglio4[[#This Row],[Kcal prote]]+Foglio4[[#This Row],[kcal Lipidi]]+Foglio4[[#This Row],[kcal Carbo]]+Foglio4[[#This Row],[Kcal amido]]+Foglio4[[#This Row],[kcal zuccheri]]</f>
        <v>224.40000000000003</v>
      </c>
    </row>
    <row r="898" spans="1:17" x14ac:dyDescent="0.25">
      <c r="A898" t="s">
        <v>77</v>
      </c>
      <c r="B898">
        <v>886.73668008995105</v>
      </c>
      <c r="C898">
        <v>14.6</v>
      </c>
      <c r="D898">
        <f>Foglio4[[#This Row],[Proteine]]*4</f>
        <v>58.4</v>
      </c>
      <c r="E898">
        <v>17.8</v>
      </c>
      <c r="F898">
        <f>Foglio4[[#This Row],[Lipidi]]*9</f>
        <v>160.20000000000002</v>
      </c>
      <c r="G898">
        <v>88</v>
      </c>
      <c r="H898">
        <v>0.7</v>
      </c>
      <c r="I898">
        <f>Foglio4[[#This Row],[Carbo]]*4</f>
        <v>2.8</v>
      </c>
      <c r="K898">
        <f>Foglio4[[#This Row],[Amido]]*4</f>
        <v>0</v>
      </c>
      <c r="L898">
        <v>0.7</v>
      </c>
      <c r="M898">
        <f>Foglio4[[#This Row],[Zuccheri]]*4</f>
        <v>2.8</v>
      </c>
      <c r="Q898">
        <f>Foglio4[[#This Row],[Kcal prote]]+Foglio4[[#This Row],[kcal Lipidi]]+Foglio4[[#This Row],[kcal Carbo]]+Foglio4[[#This Row],[Kcal amido]]+Foglio4[[#This Row],[kcal zuccheri]]</f>
        <v>224.20000000000005</v>
      </c>
    </row>
    <row r="899" spans="1:17" x14ac:dyDescent="0.25">
      <c r="A899" t="s">
        <v>78</v>
      </c>
      <c r="B899">
        <v>886.81595345605297</v>
      </c>
      <c r="C899">
        <v>17.5</v>
      </c>
      <c r="D899">
        <f>Foglio4[[#This Row],[Proteine]]*4</f>
        <v>70</v>
      </c>
      <c r="E899">
        <v>21.9</v>
      </c>
      <c r="F899">
        <f>Foglio4[[#This Row],[Lipidi]]*9</f>
        <v>197.1</v>
      </c>
      <c r="H899">
        <v>0.2</v>
      </c>
      <c r="I899">
        <f>Foglio4[[#This Row],[Carbo]]*4</f>
        <v>0.8</v>
      </c>
      <c r="K899">
        <f>Foglio4[[#This Row],[Amido]]*4</f>
        <v>0</v>
      </c>
      <c r="L899">
        <v>0.2</v>
      </c>
      <c r="M899">
        <f>Foglio4[[#This Row],[Zuccheri]]*4</f>
        <v>0.8</v>
      </c>
      <c r="Q899">
        <f>Foglio4[[#This Row],[Kcal prote]]+Foglio4[[#This Row],[kcal Lipidi]]+Foglio4[[#This Row],[kcal Carbo]]+Foglio4[[#This Row],[Kcal amido]]+Foglio4[[#This Row],[kcal zuccheri]]</f>
        <v>268.70000000000005</v>
      </c>
    </row>
    <row r="900" spans="1:17" x14ac:dyDescent="0.25">
      <c r="A900" t="s">
        <v>79</v>
      </c>
      <c r="B900">
        <v>886.89522682215397</v>
      </c>
      <c r="C900">
        <v>14.8</v>
      </c>
      <c r="D900">
        <f>Foglio4[[#This Row],[Proteine]]*4</f>
        <v>59.2</v>
      </c>
      <c r="E900">
        <v>28.6</v>
      </c>
      <c r="F900">
        <f>Foglio4[[#This Row],[Lipidi]]*9</f>
        <v>257.40000000000003</v>
      </c>
      <c r="H900">
        <v>0.6</v>
      </c>
      <c r="I900">
        <f>Foglio4[[#This Row],[Carbo]]*4</f>
        <v>2.4</v>
      </c>
      <c r="K900">
        <f>Foglio4[[#This Row],[Amido]]*4</f>
        <v>0</v>
      </c>
      <c r="L900">
        <v>0.6</v>
      </c>
      <c r="M900">
        <f>Foglio4[[#This Row],[Zuccheri]]*4</f>
        <v>2.4</v>
      </c>
      <c r="Q900">
        <f>Foglio4[[#This Row],[Kcal prote]]+Foglio4[[#This Row],[kcal Lipidi]]+Foglio4[[#This Row],[kcal Carbo]]+Foglio4[[#This Row],[Kcal amido]]+Foglio4[[#This Row],[kcal zuccheri]]</f>
        <v>321.39999999999998</v>
      </c>
    </row>
    <row r="901" spans="1:17" x14ac:dyDescent="0.25">
      <c r="A901" t="s">
        <v>871</v>
      </c>
      <c r="B901">
        <v>70</v>
      </c>
      <c r="C901">
        <v>1.4</v>
      </c>
      <c r="D901">
        <f>Foglio4[[#This Row],[Proteine]]*4</f>
        <v>5.6</v>
      </c>
      <c r="F901">
        <f>Foglio4[[#This Row],[Lipidi]]*9</f>
        <v>0</v>
      </c>
      <c r="H901">
        <v>2.1</v>
      </c>
      <c r="I901">
        <f>Foglio4[[#This Row],[Carbo]]*4</f>
        <v>8.4</v>
      </c>
      <c r="J901">
        <v>0.1</v>
      </c>
      <c r="K901">
        <f>Foglio4[[#This Row],[Amido]]*4</f>
        <v>0.4</v>
      </c>
      <c r="L901">
        <v>2</v>
      </c>
      <c r="M901">
        <f>Foglio4[[#This Row],[Zuccheri]]*4</f>
        <v>8</v>
      </c>
      <c r="N901">
        <v>1.2</v>
      </c>
      <c r="O901">
        <v>1.04</v>
      </c>
      <c r="P901">
        <v>0.88</v>
      </c>
      <c r="Q901">
        <f>Foglio4[[#This Row],[Kcal prote]]+Foglio4[[#This Row],[kcal Lipidi]]+Foglio4[[#This Row],[kcal Carbo]]+Foglio4[[#This Row],[Kcal amido]]+Foglio4[[#This Row],[kcal zuccheri]]</f>
        <v>22.4</v>
      </c>
    </row>
    <row r="902" spans="1:17" x14ac:dyDescent="0.25">
      <c r="A902" t="s">
        <v>893</v>
      </c>
      <c r="B902">
        <v>0</v>
      </c>
      <c r="C902">
        <v>0</v>
      </c>
      <c r="D902">
        <f>Foglio4[[#This Row],[Proteine]]*4</f>
        <v>0</v>
      </c>
      <c r="E902">
        <v>0</v>
      </c>
      <c r="F902">
        <f>Foglio4[[#This Row],[Lipidi]]*9</f>
        <v>0</v>
      </c>
      <c r="G902">
        <v>0</v>
      </c>
      <c r="H902">
        <v>0</v>
      </c>
      <c r="I902">
        <f>Foglio4[[#This Row],[Carbo]]*4</f>
        <v>0</v>
      </c>
      <c r="J902">
        <v>0</v>
      </c>
      <c r="K902">
        <f>Foglio4[[#This Row],[Amido]]*4</f>
        <v>0</v>
      </c>
      <c r="L902">
        <v>0</v>
      </c>
      <c r="M902">
        <f>Foglio4[[#This Row],[Zuccheri]]*4</f>
        <v>0</v>
      </c>
      <c r="N902">
        <v>0</v>
      </c>
      <c r="O902">
        <v>0</v>
      </c>
      <c r="P902">
        <v>0</v>
      </c>
      <c r="Q902">
        <f>Foglio4[[#This Row],[Kcal prote]]+Foglio4[[#This Row],[kcal Lipidi]]+Foglio4[[#This Row],[kcal Carbo]]+Foglio4[[#This Row],[Kcal amido]]+Foglio4[[#This Row],[kcal zuccheri]]</f>
        <v>0</v>
      </c>
    </row>
    <row r="903" spans="1:17" x14ac:dyDescent="0.25">
      <c r="A903" t="s">
        <v>894</v>
      </c>
      <c r="B903">
        <v>380</v>
      </c>
      <c r="C903">
        <v>86</v>
      </c>
      <c r="D903">
        <f>Foglio4[[#This Row],[Proteine]]*4</f>
        <v>344</v>
      </c>
      <c r="E903">
        <v>0.7</v>
      </c>
      <c r="F903">
        <f>Foglio4[[#This Row],[Lipidi]]*9</f>
        <v>6.3</v>
      </c>
      <c r="G903">
        <v>0</v>
      </c>
      <c r="H903">
        <v>1.22</v>
      </c>
      <c r="I903">
        <f>Foglio4[[#This Row],[Carbo]]*4</f>
        <v>4.88</v>
      </c>
      <c r="J903">
        <v>0</v>
      </c>
      <c r="K903">
        <f>Foglio4[[#This Row],[Amido]]*4</f>
        <v>0</v>
      </c>
      <c r="L903">
        <v>0</v>
      </c>
      <c r="M903">
        <f>Foglio4[[#This Row],[Zuccheri]]*4</f>
        <v>0</v>
      </c>
      <c r="N903">
        <v>0.9</v>
      </c>
      <c r="Q903">
        <f>Foglio4[[#This Row],[Kcal prote]]+Foglio4[[#This Row],[kcal Lipidi]]+Foglio4[[#This Row],[kcal Carbo]]+Foglio4[[#This Row],[Kcal amido]]+Foglio4[[#This Row],[kcal zuccheri]]</f>
        <v>355.18</v>
      </c>
    </row>
    <row r="904" spans="1:17" x14ac:dyDescent="0.25">
      <c r="A904" t="s">
        <v>949</v>
      </c>
      <c r="B904">
        <v>646</v>
      </c>
      <c r="C904">
        <v>20.399999999999999</v>
      </c>
      <c r="D904">
        <f>Foglio4[[#This Row],[Proteine]]*4</f>
        <v>81.599999999999994</v>
      </c>
      <c r="E904">
        <v>58</v>
      </c>
      <c r="F904">
        <f>Foglio4[[#This Row],[Lipidi]]*9</f>
        <v>522</v>
      </c>
      <c r="H904">
        <v>6.4</v>
      </c>
      <c r="I904">
        <f>Foglio4[[#This Row],[Carbo]]*4</f>
        <v>25.6</v>
      </c>
      <c r="K904">
        <f>Foglio4[[#This Row],[Amido]]*4</f>
        <v>0</v>
      </c>
      <c r="L904">
        <v>4.2</v>
      </c>
      <c r="M904">
        <f>Foglio4[[#This Row],[Zuccheri]]*4</f>
        <v>16.8</v>
      </c>
      <c r="N904">
        <v>8.5</v>
      </c>
      <c r="Q904">
        <f>Foglio4[[#This Row],[Kcal prote]]+Foglio4[[#This Row],[kcal Lipidi]]+Foglio4[[#This Row],[kcal Carbo]]+Foglio4[[#This Row],[Kcal amido]]+Foglio4[[#This Row],[kcal zuccheri]]</f>
        <v>646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BBA0-8975-564C-8BEC-74DCF7587651}">
  <sheetPr codeName="Foglio9"/>
  <dimension ref="A1:I67"/>
  <sheetViews>
    <sheetView topLeftCell="A33" workbookViewId="0">
      <selection activeCell="B68" sqref="B68"/>
    </sheetView>
  </sheetViews>
  <sheetFormatPr defaultColWidth="11" defaultRowHeight="15.75" x14ac:dyDescent="0.25"/>
  <cols>
    <col min="2" max="2" width="29.875" bestFit="1" customWidth="1"/>
    <col min="5" max="5" width="17.375" customWidth="1"/>
    <col min="7" max="7" width="16.375" bestFit="1" customWidth="1"/>
    <col min="9" max="9" width="29.875" bestFit="1" customWidth="1"/>
  </cols>
  <sheetData>
    <row r="1" spans="1:9" x14ac:dyDescent="0.25">
      <c r="E1" s="1"/>
      <c r="G1" s="1"/>
      <c r="I1" s="1"/>
    </row>
    <row r="2" spans="1:9" x14ac:dyDescent="0.25">
      <c r="A2" s="17" t="s">
        <v>0</v>
      </c>
      <c r="B2" t="s">
        <v>1</v>
      </c>
    </row>
    <row r="3" spans="1:9" x14ac:dyDescent="0.25">
      <c r="A3" s="17"/>
      <c r="B3" t="s">
        <v>2</v>
      </c>
    </row>
    <row r="4" spans="1:9" x14ac:dyDescent="0.25">
      <c r="A4" s="17"/>
      <c r="B4" t="s">
        <v>3</v>
      </c>
    </row>
    <row r="5" spans="1:9" x14ac:dyDescent="0.25">
      <c r="A5" s="17"/>
      <c r="B5" t="s">
        <v>4</v>
      </c>
    </row>
    <row r="6" spans="1:9" x14ac:dyDescent="0.25">
      <c r="A6" s="17"/>
      <c r="B6" t="s">
        <v>5</v>
      </c>
    </row>
    <row r="7" spans="1:9" x14ac:dyDescent="0.25">
      <c r="A7" s="17"/>
      <c r="B7" t="s">
        <v>6</v>
      </c>
    </row>
    <row r="8" spans="1:9" x14ac:dyDescent="0.25">
      <c r="A8" s="17"/>
      <c r="B8" t="s">
        <v>23</v>
      </c>
    </row>
    <row r="9" spans="1:9" x14ac:dyDescent="0.25">
      <c r="A9" s="17"/>
      <c r="B9" t="s">
        <v>7</v>
      </c>
    </row>
    <row r="10" spans="1:9" x14ac:dyDescent="0.25">
      <c r="A10" s="17"/>
      <c r="B10" t="s">
        <v>8</v>
      </c>
    </row>
    <row r="11" spans="1:9" x14ac:dyDescent="0.25">
      <c r="A11" s="17"/>
      <c r="B11" t="s">
        <v>1753</v>
      </c>
    </row>
    <row r="12" spans="1:9" x14ac:dyDescent="0.25">
      <c r="A12" s="17"/>
      <c r="B12" t="s">
        <v>1754</v>
      </c>
    </row>
    <row r="13" spans="1:9" x14ac:dyDescent="0.25">
      <c r="A13" s="17" t="s">
        <v>9</v>
      </c>
      <c r="B13" t="s">
        <v>10</v>
      </c>
    </row>
    <row r="14" spans="1:9" x14ac:dyDescent="0.25">
      <c r="A14" s="17"/>
      <c r="B14" t="s">
        <v>11</v>
      </c>
    </row>
    <row r="15" spans="1:9" x14ac:dyDescent="0.25">
      <c r="A15" s="17"/>
      <c r="B15" t="s">
        <v>12</v>
      </c>
    </row>
    <row r="16" spans="1:9" x14ac:dyDescent="0.25">
      <c r="A16" s="17"/>
      <c r="B16" t="s">
        <v>1727</v>
      </c>
    </row>
    <row r="17" spans="1:2" x14ac:dyDescent="0.25">
      <c r="A17" s="17"/>
      <c r="B17" t="s">
        <v>1717</v>
      </c>
    </row>
    <row r="18" spans="1:2" x14ac:dyDescent="0.25">
      <c r="A18" s="17"/>
      <c r="B18" t="s">
        <v>1756</v>
      </c>
    </row>
    <row r="19" spans="1:2" x14ac:dyDescent="0.25">
      <c r="A19" s="17"/>
      <c r="B19" t="s">
        <v>1757</v>
      </c>
    </row>
    <row r="20" spans="1:2" x14ac:dyDescent="0.25">
      <c r="A20" s="17"/>
      <c r="B20" t="s">
        <v>1761</v>
      </c>
    </row>
    <row r="21" spans="1:2" x14ac:dyDescent="0.25">
      <c r="A21" s="17"/>
      <c r="B21" t="s">
        <v>1755</v>
      </c>
    </row>
    <row r="22" spans="1:2" x14ac:dyDescent="0.25">
      <c r="A22" s="17" t="s">
        <v>14</v>
      </c>
      <c r="B22" t="s">
        <v>1708</v>
      </c>
    </row>
    <row r="23" spans="1:2" x14ac:dyDescent="0.25">
      <c r="A23" s="17"/>
      <c r="B23" t="s">
        <v>1709</v>
      </c>
    </row>
    <row r="24" spans="1:2" x14ac:dyDescent="0.25">
      <c r="A24" s="17"/>
      <c r="B24" t="s">
        <v>15</v>
      </c>
    </row>
    <row r="25" spans="1:2" x14ac:dyDescent="0.25">
      <c r="A25" s="17"/>
      <c r="B25" t="s">
        <v>16</v>
      </c>
    </row>
    <row r="26" spans="1:2" x14ac:dyDescent="0.25">
      <c r="A26" s="17"/>
      <c r="B26" t="s">
        <v>1711</v>
      </c>
    </row>
    <row r="27" spans="1:2" x14ac:dyDescent="0.25">
      <c r="A27" s="17"/>
      <c r="B27" t="s">
        <v>1710</v>
      </c>
    </row>
    <row r="28" spans="1:2" x14ac:dyDescent="0.25">
      <c r="A28" s="17"/>
    </row>
    <row r="29" spans="1:2" x14ac:dyDescent="0.25">
      <c r="A29" s="17" t="s">
        <v>17</v>
      </c>
      <c r="B29" t="s">
        <v>18</v>
      </c>
    </row>
    <row r="30" spans="1:2" x14ac:dyDescent="0.25">
      <c r="A30" s="17"/>
      <c r="B30" t="s">
        <v>1719</v>
      </c>
    </row>
    <row r="31" spans="1:2" x14ac:dyDescent="0.25">
      <c r="A31" s="17"/>
      <c r="B31" t="s">
        <v>1720</v>
      </c>
    </row>
    <row r="32" spans="1:2" x14ac:dyDescent="0.25">
      <c r="A32" s="17"/>
      <c r="B32" t="s">
        <v>19</v>
      </c>
    </row>
    <row r="33" spans="1:2" x14ac:dyDescent="0.25">
      <c r="A33" s="17"/>
      <c r="B33" t="s">
        <v>20</v>
      </c>
    </row>
    <row r="34" spans="1:2" x14ac:dyDescent="0.25">
      <c r="A34" s="17"/>
      <c r="B34" t="s">
        <v>21</v>
      </c>
    </row>
    <row r="35" spans="1:2" x14ac:dyDescent="0.25">
      <c r="A35" s="17"/>
      <c r="B35" t="s">
        <v>22</v>
      </c>
    </row>
    <row r="36" spans="1:2" x14ac:dyDescent="0.25">
      <c r="A36" s="17"/>
      <c r="B36" t="s">
        <v>24</v>
      </c>
    </row>
    <row r="37" spans="1:2" x14ac:dyDescent="0.25">
      <c r="A37" s="17"/>
      <c r="B37" t="s">
        <v>1718</v>
      </c>
    </row>
    <row r="38" spans="1:2" x14ac:dyDescent="0.25">
      <c r="A38" s="17"/>
      <c r="B38" t="s">
        <v>1760</v>
      </c>
    </row>
    <row r="39" spans="1:2" x14ac:dyDescent="0.25">
      <c r="A39" s="17"/>
      <c r="B39" t="s">
        <v>1758</v>
      </c>
    </row>
    <row r="40" spans="1:2" x14ac:dyDescent="0.25">
      <c r="A40" s="17" t="s">
        <v>25</v>
      </c>
      <c r="B40" t="s">
        <v>26</v>
      </c>
    </row>
    <row r="41" spans="1:2" x14ac:dyDescent="0.25">
      <c r="A41" s="17"/>
      <c r="B41" t="s">
        <v>27</v>
      </c>
    </row>
    <row r="42" spans="1:2" x14ac:dyDescent="0.25">
      <c r="A42" s="17"/>
      <c r="B42" t="s">
        <v>28</v>
      </c>
    </row>
    <row r="43" spans="1:2" x14ac:dyDescent="0.25">
      <c r="A43" s="17"/>
      <c r="B43" t="s">
        <v>29</v>
      </c>
    </row>
    <row r="44" spans="1:2" x14ac:dyDescent="0.25">
      <c r="A44" s="17"/>
      <c r="B44" t="s">
        <v>30</v>
      </c>
    </row>
    <row r="45" spans="1:2" x14ac:dyDescent="0.25">
      <c r="A45" s="17"/>
      <c r="B45" t="s">
        <v>31</v>
      </c>
    </row>
    <row r="46" spans="1:2" x14ac:dyDescent="0.25">
      <c r="A46" s="17"/>
      <c r="B46" t="s">
        <v>32</v>
      </c>
    </row>
    <row r="47" spans="1:2" x14ac:dyDescent="0.25">
      <c r="A47" s="17"/>
      <c r="B47" t="s">
        <v>1723</v>
      </c>
    </row>
    <row r="48" spans="1:2" x14ac:dyDescent="0.25">
      <c r="A48" s="17"/>
      <c r="B48" t="s">
        <v>1724</v>
      </c>
    </row>
    <row r="49" spans="1:2" x14ac:dyDescent="0.25">
      <c r="A49" s="17"/>
      <c r="B49" t="s">
        <v>1725</v>
      </c>
    </row>
    <row r="50" spans="1:2" x14ac:dyDescent="0.25">
      <c r="A50" s="17"/>
    </row>
    <row r="51" spans="1:2" x14ac:dyDescent="0.25">
      <c r="A51" s="17" t="s">
        <v>33</v>
      </c>
      <c r="B51" t="s">
        <v>34</v>
      </c>
    </row>
    <row r="52" spans="1:2" x14ac:dyDescent="0.25">
      <c r="A52" s="17"/>
      <c r="B52" t="s">
        <v>35</v>
      </c>
    </row>
    <row r="53" spans="1:2" x14ac:dyDescent="0.25">
      <c r="A53" s="17"/>
      <c r="B53" t="s">
        <v>36</v>
      </c>
    </row>
    <row r="54" spans="1:2" x14ac:dyDescent="0.25">
      <c r="A54" s="17"/>
      <c r="B54" t="s">
        <v>37</v>
      </c>
    </row>
    <row r="55" spans="1:2" x14ac:dyDescent="0.25">
      <c r="A55" s="17"/>
      <c r="B55" t="s">
        <v>38</v>
      </c>
    </row>
    <row r="56" spans="1:2" x14ac:dyDescent="0.25">
      <c r="A56" s="17"/>
      <c r="B56" t="s">
        <v>39</v>
      </c>
    </row>
    <row r="57" spans="1:2" x14ac:dyDescent="0.25">
      <c r="A57" s="17"/>
      <c r="B57" t="s">
        <v>43</v>
      </c>
    </row>
    <row r="58" spans="1:2" x14ac:dyDescent="0.25">
      <c r="A58" s="17"/>
      <c r="B58" t="s">
        <v>40</v>
      </c>
    </row>
    <row r="59" spans="1:2" x14ac:dyDescent="0.25">
      <c r="A59" s="17"/>
      <c r="B59" t="s">
        <v>41</v>
      </c>
    </row>
    <row r="60" spans="1:2" x14ac:dyDescent="0.25">
      <c r="A60" s="17"/>
      <c r="B60" t="s">
        <v>42</v>
      </c>
    </row>
    <row r="61" spans="1:2" x14ac:dyDescent="0.25">
      <c r="A61" s="17"/>
      <c r="B61" t="s">
        <v>44</v>
      </c>
    </row>
    <row r="62" spans="1:2" x14ac:dyDescent="0.25">
      <c r="B62" t="s">
        <v>46</v>
      </c>
    </row>
    <row r="63" spans="1:2" x14ac:dyDescent="0.25">
      <c r="B63" t="s">
        <v>1695</v>
      </c>
    </row>
    <row r="64" spans="1:2" x14ac:dyDescent="0.25">
      <c r="B64" t="s">
        <v>1714</v>
      </c>
    </row>
    <row r="65" spans="2:2" x14ac:dyDescent="0.25">
      <c r="B65" t="s">
        <v>1730</v>
      </c>
    </row>
    <row r="66" spans="2:2" x14ac:dyDescent="0.25">
      <c r="B66" t="s">
        <v>1759</v>
      </c>
    </row>
    <row r="67" spans="2:2" x14ac:dyDescent="0.25">
      <c r="B67" t="s">
        <v>2482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7B13-CE63-9A4B-B9F4-244E79F24A6E}">
  <sheetPr codeName="Foglio3"/>
  <dimension ref="B1:L790"/>
  <sheetViews>
    <sheetView workbookViewId="0">
      <selection activeCell="B787" sqref="B787:B790"/>
    </sheetView>
  </sheetViews>
  <sheetFormatPr defaultColWidth="11" defaultRowHeight="15.75" x14ac:dyDescent="0.25"/>
  <cols>
    <col min="2" max="2" width="51.625" style="197" bestFit="1" customWidth="1"/>
    <col min="3" max="11" width="13" customWidth="1"/>
    <col min="12" max="12" width="29.125" bestFit="1" customWidth="1"/>
  </cols>
  <sheetData>
    <row r="1" spans="2:12" x14ac:dyDescent="0.25">
      <c r="B1" s="197" t="s">
        <v>2462</v>
      </c>
    </row>
    <row r="2" spans="2:12" x14ac:dyDescent="0.25">
      <c r="B2" s="225" t="s">
        <v>2464</v>
      </c>
      <c r="C2" s="225" t="s">
        <v>1032</v>
      </c>
      <c r="D2" s="225" t="s">
        <v>1789</v>
      </c>
      <c r="E2" s="225" t="s">
        <v>1790</v>
      </c>
      <c r="F2" s="225" t="s">
        <v>2463</v>
      </c>
      <c r="G2" s="225" t="s">
        <v>2465</v>
      </c>
      <c r="H2" s="225" t="s">
        <v>2447</v>
      </c>
      <c r="I2" s="225" t="s">
        <v>2448</v>
      </c>
      <c r="J2" s="225" t="s">
        <v>2449</v>
      </c>
      <c r="K2" s="225" t="s">
        <v>1791</v>
      </c>
      <c r="L2" s="225" t="s">
        <v>2466</v>
      </c>
    </row>
    <row r="3" spans="2:12" x14ac:dyDescent="0.25">
      <c r="B3" s="206" t="s">
        <v>1792</v>
      </c>
      <c r="C3" s="206">
        <v>96</v>
      </c>
      <c r="D3" s="206">
        <v>76.5</v>
      </c>
      <c r="E3" s="206">
        <v>2.8</v>
      </c>
      <c r="F3" s="206">
        <v>148</v>
      </c>
      <c r="G3" s="206">
        <v>104</v>
      </c>
      <c r="H3" s="206">
        <v>278</v>
      </c>
      <c r="I3" s="206">
        <v>196</v>
      </c>
      <c r="J3" s="206">
        <v>1.5</v>
      </c>
      <c r="K3" s="206">
        <v>0</v>
      </c>
      <c r="L3" s="205" t="e">
        <f>_xlfn.XLOOKUP(Tabella6[[#This Row],[ ALIMENTI:   A - B]],' DB alimenti principale'!A:A,' DB alimenti principale'!A:A,,0)</f>
        <v>#N/A</v>
      </c>
    </row>
    <row r="4" spans="2:12" x14ac:dyDescent="0.25">
      <c r="B4" s="206" t="s">
        <v>1793</v>
      </c>
      <c r="C4" s="206">
        <v>128</v>
      </c>
      <c r="D4" s="206">
        <v>53.8</v>
      </c>
      <c r="E4" s="206">
        <v>6.9</v>
      </c>
      <c r="F4" s="206">
        <v>542</v>
      </c>
      <c r="G4" s="206">
        <v>3604</v>
      </c>
      <c r="H4" s="206">
        <v>215</v>
      </c>
      <c r="I4" s="206">
        <v>481</v>
      </c>
      <c r="J4" s="206">
        <v>1.7</v>
      </c>
      <c r="K4" s="206">
        <v>0</v>
      </c>
      <c r="L4" s="205" t="e">
        <f>_xlfn.XLOOKUP(Tabella6[[#This Row],[ ALIMENTI:   A - B]],' DB alimenti principale'!A:A,' DB alimenti principale'!A:A,,0)</f>
        <v>#N/A</v>
      </c>
    </row>
    <row r="5" spans="2:12" x14ac:dyDescent="0.25">
      <c r="B5" s="206" t="s">
        <v>1794</v>
      </c>
      <c r="C5" s="206">
        <v>206</v>
      </c>
      <c r="D5" s="206">
        <v>56</v>
      </c>
      <c r="E5" s="206">
        <v>1.3</v>
      </c>
      <c r="F5" s="206">
        <v>44</v>
      </c>
      <c r="G5" s="206">
        <v>480</v>
      </c>
      <c r="H5" s="206">
        <v>700</v>
      </c>
      <c r="I5" s="206">
        <v>351</v>
      </c>
      <c r="J5" s="206">
        <v>2.2000000000000002</v>
      </c>
      <c r="K5" s="206">
        <v>0</v>
      </c>
      <c r="L5" s="205" t="e">
        <f>_xlfn.XLOOKUP(Tabella6[[#This Row],[ ALIMENTI:   A - B]],' DB alimenti principale'!A:A,' DB alimenti principale'!A:A,,0)</f>
        <v>#N/A</v>
      </c>
    </row>
    <row r="6" spans="2:12" x14ac:dyDescent="0.25">
      <c r="B6" s="206" t="s">
        <v>1618</v>
      </c>
      <c r="C6" s="206">
        <v>4</v>
      </c>
      <c r="D6" s="206">
        <v>99</v>
      </c>
      <c r="E6" s="206">
        <v>0.5</v>
      </c>
      <c r="F6" s="206">
        <v>15</v>
      </c>
      <c r="G6" s="206">
        <v>20</v>
      </c>
      <c r="H6" s="206">
        <v>89</v>
      </c>
      <c r="I6" s="206">
        <v>32</v>
      </c>
      <c r="J6" s="206">
        <v>0.6</v>
      </c>
      <c r="K6" s="206">
        <v>0</v>
      </c>
      <c r="L6" s="205" t="str">
        <f>_xlfn.XLOOKUP(Tabella6[[#This Row],[ ALIMENTI:   A - B]],' DB alimenti principale'!A:A,' DB alimenti principale'!A:A,,0)</f>
        <v>aceto</v>
      </c>
    </row>
    <row r="7" spans="2:12" x14ac:dyDescent="0.25">
      <c r="B7" s="206" t="s">
        <v>1789</v>
      </c>
      <c r="C7" s="206">
        <v>0</v>
      </c>
      <c r="D7" s="206">
        <v>99.9</v>
      </c>
      <c r="E7" s="206">
        <v>2</v>
      </c>
      <c r="F7" s="206">
        <v>2</v>
      </c>
      <c r="G7" s="206">
        <v>2</v>
      </c>
      <c r="H7" s="206">
        <v>2</v>
      </c>
      <c r="I7" s="206">
        <v>2</v>
      </c>
      <c r="J7" s="206">
        <v>2</v>
      </c>
      <c r="K7" s="206">
        <v>0</v>
      </c>
      <c r="L7" s="205" t="e">
        <f>_xlfn.XLOOKUP(Tabella6[[#This Row],[ ALIMENTI:   A - B]],' DB alimenti principale'!A:A,' DB alimenti principale'!A:A,,0)</f>
        <v>#N/A</v>
      </c>
    </row>
    <row r="8" spans="2:12" x14ac:dyDescent="0.25">
      <c r="B8" s="206" t="s">
        <v>1795</v>
      </c>
      <c r="C8" s="206">
        <v>33</v>
      </c>
      <c r="D8" s="206">
        <v>91.1</v>
      </c>
      <c r="E8" s="206">
        <v>2</v>
      </c>
      <c r="F8" s="206">
        <v>1</v>
      </c>
      <c r="G8" s="206">
        <v>4</v>
      </c>
      <c r="H8" s="206">
        <v>0</v>
      </c>
      <c r="I8" s="206">
        <v>0</v>
      </c>
      <c r="J8" s="206">
        <v>2</v>
      </c>
      <c r="K8" s="206">
        <v>0</v>
      </c>
      <c r="L8" s="205" t="e">
        <f>_xlfn.XLOOKUP(Tabella6[[#This Row],[ ALIMENTI:   A - B]],' DB alimenti principale'!A:A,' DB alimenti principale'!A:A,,0)</f>
        <v>#N/A</v>
      </c>
    </row>
    <row r="9" spans="2:12" x14ac:dyDescent="0.25">
      <c r="B9" s="206" t="s">
        <v>1796</v>
      </c>
      <c r="C9" s="206">
        <v>16</v>
      </c>
      <c r="D9" s="206">
        <v>9.6999999999999993</v>
      </c>
      <c r="E9" s="206">
        <v>20.6</v>
      </c>
      <c r="F9" s="206">
        <v>760</v>
      </c>
      <c r="G9" s="206">
        <v>110</v>
      </c>
      <c r="H9" s="206">
        <v>110</v>
      </c>
      <c r="I9" s="206">
        <v>50</v>
      </c>
      <c r="J9" s="206">
        <v>14.4</v>
      </c>
      <c r="K9" s="206">
        <v>81.099999999999994</v>
      </c>
      <c r="L9" s="205" t="e">
        <f>_xlfn.XLOOKUP(Tabella6[[#This Row],[ ALIMENTI:   A - B]],' DB alimenti principale'!A:A,' DB alimenti principale'!A:A,,0)</f>
        <v>#N/A</v>
      </c>
    </row>
    <row r="10" spans="2:12" x14ac:dyDescent="0.25">
      <c r="B10" s="206" t="s">
        <v>1797</v>
      </c>
      <c r="C10" s="206">
        <v>41</v>
      </c>
      <c r="D10" s="206">
        <v>80</v>
      </c>
      <c r="E10" s="206">
        <v>1.5</v>
      </c>
      <c r="F10" s="206">
        <v>14</v>
      </c>
      <c r="G10" s="206">
        <v>2</v>
      </c>
      <c r="H10" s="206">
        <v>347</v>
      </c>
      <c r="I10" s="206">
        <v>63</v>
      </c>
      <c r="J10" s="206">
        <v>0.6</v>
      </c>
      <c r="K10" s="206">
        <v>2.2999999999999998</v>
      </c>
      <c r="L10" s="205" t="e">
        <f>_xlfn.XLOOKUP(Tabella6[[#This Row],[ ALIMENTI:   A - B]],' DB alimenti principale'!A:A,' DB alimenti principale'!A:A,,0)</f>
        <v>#N/A</v>
      </c>
    </row>
    <row r="11" spans="2:12" x14ac:dyDescent="0.25">
      <c r="B11" s="206" t="s">
        <v>1798</v>
      </c>
      <c r="C11" s="206">
        <v>246</v>
      </c>
      <c r="D11" s="206">
        <v>6.5</v>
      </c>
      <c r="E11" s="206">
        <v>3.9</v>
      </c>
      <c r="F11" s="206">
        <v>65</v>
      </c>
      <c r="G11" s="206">
        <v>19</v>
      </c>
      <c r="H11" s="206">
        <v>1360</v>
      </c>
      <c r="I11" s="206">
        <v>220</v>
      </c>
      <c r="J11" s="206">
        <v>2.6</v>
      </c>
      <c r="K11" s="206">
        <v>9.9</v>
      </c>
      <c r="L11" s="205" t="e">
        <f>_xlfn.XLOOKUP(Tabella6[[#This Row],[ ALIMENTI:   A - B]],' DB alimenti principale'!A:A,' DB alimenti principale'!A:A,,0)</f>
        <v>#N/A</v>
      </c>
    </row>
    <row r="12" spans="2:12" x14ac:dyDescent="0.25">
      <c r="B12" s="206" t="s">
        <v>1799</v>
      </c>
      <c r="C12" s="206">
        <v>162</v>
      </c>
      <c r="D12" s="206">
        <v>70.099999999999994</v>
      </c>
      <c r="E12" s="206">
        <v>1.6</v>
      </c>
      <c r="F12" s="206">
        <v>7</v>
      </c>
      <c r="G12" s="206">
        <v>88</v>
      </c>
      <c r="H12" s="206">
        <v>350</v>
      </c>
      <c r="I12" s="206">
        <v>190</v>
      </c>
      <c r="J12" s="206">
        <v>3.3</v>
      </c>
      <c r="K12" s="206">
        <v>0</v>
      </c>
      <c r="L12" s="205" t="e">
        <f>_xlfn.XLOOKUP(Tabella6[[#This Row],[ ALIMENTI:   A - B]],' DB alimenti principale'!A:A,' DB alimenti principale'!A:A,,0)</f>
        <v>#N/A</v>
      </c>
    </row>
    <row r="13" spans="2:12" x14ac:dyDescent="0.25">
      <c r="B13" s="206" t="s">
        <v>1800</v>
      </c>
      <c r="C13" s="206">
        <v>279</v>
      </c>
      <c r="D13" s="206">
        <v>58</v>
      </c>
      <c r="E13" s="206">
        <v>2</v>
      </c>
      <c r="F13" s="206">
        <v>10</v>
      </c>
      <c r="G13" s="206">
        <v>100</v>
      </c>
      <c r="H13" s="206">
        <v>350</v>
      </c>
      <c r="I13" s="206">
        <v>200</v>
      </c>
      <c r="J13" s="206">
        <v>2</v>
      </c>
      <c r="K13" s="206">
        <v>0</v>
      </c>
      <c r="L13" s="205" t="e">
        <f>_xlfn.XLOOKUP(Tabella6[[#This Row],[ ALIMENTI:   A - B]],' DB alimenti principale'!A:A,' DB alimenti principale'!A:A,,0)</f>
        <v>#N/A</v>
      </c>
    </row>
    <row r="14" spans="2:12" x14ac:dyDescent="0.25">
      <c r="B14" s="206" t="s">
        <v>1801</v>
      </c>
      <c r="C14" s="206">
        <v>121</v>
      </c>
      <c r="D14" s="206">
        <v>73</v>
      </c>
      <c r="E14" s="206">
        <v>2</v>
      </c>
      <c r="F14" s="206">
        <v>10</v>
      </c>
      <c r="G14" s="206">
        <v>100</v>
      </c>
      <c r="H14" s="206">
        <v>350</v>
      </c>
      <c r="I14" s="206">
        <v>196</v>
      </c>
      <c r="J14" s="206">
        <v>3.3</v>
      </c>
      <c r="K14" s="206">
        <v>0</v>
      </c>
      <c r="L14" s="205" t="e">
        <f>_xlfn.XLOOKUP(Tabella6[[#This Row],[ ALIMENTI:   A - B]],' DB alimenti principale'!A:A,' DB alimenti principale'!A:A,,0)</f>
        <v>#N/A</v>
      </c>
    </row>
    <row r="15" spans="2:12" x14ac:dyDescent="0.25">
      <c r="B15" s="206" t="s">
        <v>1802</v>
      </c>
      <c r="C15" s="206">
        <v>211</v>
      </c>
      <c r="D15" s="206">
        <v>65</v>
      </c>
      <c r="E15" s="206">
        <v>2</v>
      </c>
      <c r="F15" s="206">
        <v>10</v>
      </c>
      <c r="G15" s="206">
        <v>100</v>
      </c>
      <c r="H15" s="206">
        <v>350</v>
      </c>
      <c r="I15" s="206">
        <v>200</v>
      </c>
      <c r="J15" s="206">
        <v>2.6</v>
      </c>
      <c r="K15" s="206">
        <v>0</v>
      </c>
      <c r="L15" s="205" t="e">
        <f>_xlfn.XLOOKUP(Tabella6[[#This Row],[ ALIMENTI:   A - B]],' DB alimenti principale'!A:A,' DB alimenti principale'!A:A,,0)</f>
        <v>#N/A</v>
      </c>
    </row>
    <row r="16" spans="2:12" x14ac:dyDescent="0.25">
      <c r="B16" s="206" t="s">
        <v>1803</v>
      </c>
      <c r="C16" s="206">
        <v>110</v>
      </c>
      <c r="D16" s="206">
        <v>77.2</v>
      </c>
      <c r="E16" s="206">
        <v>8.8000000000000007</v>
      </c>
      <c r="F16" s="206">
        <v>9</v>
      </c>
      <c r="G16" s="206">
        <v>103</v>
      </c>
      <c r="H16" s="206">
        <v>290</v>
      </c>
      <c r="I16" s="206">
        <v>282</v>
      </c>
      <c r="J16" s="206">
        <v>2.8</v>
      </c>
      <c r="K16" s="206">
        <v>0</v>
      </c>
      <c r="L16" s="205" t="e">
        <f>_xlfn.XLOOKUP(Tabella6[[#This Row],[ ALIMENTI:   A - B]],' DB alimenti principale'!A:A,' DB alimenti principale'!A:A,,0)</f>
        <v>#N/A</v>
      </c>
    </row>
    <row r="17" spans="2:12" x14ac:dyDescent="0.25">
      <c r="B17" s="206" t="s">
        <v>1804</v>
      </c>
      <c r="C17" s="206">
        <v>386</v>
      </c>
      <c r="D17" s="206">
        <v>48.7</v>
      </c>
      <c r="E17" s="206">
        <v>1.2</v>
      </c>
      <c r="F17" s="206">
        <v>7</v>
      </c>
      <c r="G17" s="206">
        <v>60</v>
      </c>
      <c r="H17" s="206">
        <v>230</v>
      </c>
      <c r="I17" s="206">
        <v>130</v>
      </c>
      <c r="J17" s="206">
        <v>1.9</v>
      </c>
      <c r="K17" s="206">
        <v>0</v>
      </c>
      <c r="L17" s="205" t="e">
        <f>_xlfn.XLOOKUP(Tabella6[[#This Row],[ ALIMENTI:   A - B]],' DB alimenti principale'!A:A,' DB alimenti principale'!A:A,,0)</f>
        <v>#N/A</v>
      </c>
    </row>
    <row r="18" spans="2:12" x14ac:dyDescent="0.25">
      <c r="B18" s="206" t="s">
        <v>1805</v>
      </c>
      <c r="C18" s="206">
        <v>17</v>
      </c>
      <c r="D18" s="206">
        <v>92.3</v>
      </c>
      <c r="E18" s="206">
        <v>1.2</v>
      </c>
      <c r="F18" s="206">
        <v>131</v>
      </c>
      <c r="G18" s="206">
        <v>14</v>
      </c>
      <c r="H18" s="206">
        <v>606</v>
      </c>
      <c r="I18" s="206">
        <v>34</v>
      </c>
      <c r="J18" s="206">
        <v>0.2</v>
      </c>
      <c r="K18" s="206">
        <v>2.2999999999999998</v>
      </c>
      <c r="L18" s="205" t="e">
        <f>_xlfn.XLOOKUP(Tabella6[[#This Row],[ ALIMENTI:   A - B]],' DB alimenti principale'!A:A,' DB alimenti principale'!A:A,,0)</f>
        <v>#N/A</v>
      </c>
    </row>
    <row r="19" spans="2:12" x14ac:dyDescent="0.25">
      <c r="B19" s="206" t="s">
        <v>1806</v>
      </c>
      <c r="C19" s="206">
        <v>28</v>
      </c>
      <c r="D19" s="206">
        <v>86.3</v>
      </c>
      <c r="E19" s="206">
        <v>0.5</v>
      </c>
      <c r="F19" s="206">
        <v>16</v>
      </c>
      <c r="G19" s="206">
        <v>1</v>
      </c>
      <c r="H19" s="206">
        <v>320</v>
      </c>
      <c r="I19" s="206">
        <v>16</v>
      </c>
      <c r="J19" s="206">
        <v>0.1</v>
      </c>
      <c r="K19" s="206">
        <v>1.5</v>
      </c>
      <c r="L19" s="205" t="e">
        <f>_xlfn.XLOOKUP(Tabella6[[#This Row],[ ALIMENTI:   A - B]],' DB alimenti principale'!A:A,' DB alimenti principale'!A:A,,0)</f>
        <v>#N/A</v>
      </c>
    </row>
    <row r="20" spans="2:12" x14ac:dyDescent="0.25">
      <c r="B20" s="206" t="s">
        <v>1807</v>
      </c>
      <c r="C20" s="206">
        <v>188</v>
      </c>
      <c r="D20" s="206">
        <v>14.7</v>
      </c>
      <c r="E20" s="206">
        <v>4.0999999999999996</v>
      </c>
      <c r="F20" s="206">
        <v>92</v>
      </c>
      <c r="G20" s="206">
        <v>56</v>
      </c>
      <c r="H20" s="206">
        <v>1880</v>
      </c>
      <c r="I20" s="206">
        <v>120</v>
      </c>
      <c r="J20" s="206">
        <v>0.7</v>
      </c>
      <c r="K20" s="206">
        <v>21.6</v>
      </c>
      <c r="L20" s="205" t="e">
        <f>_xlfn.XLOOKUP(Tabella6[[#This Row],[ ALIMENTI:   A - B]],' DB alimenti principale'!A:A,' DB alimenti principale'!A:A,,0)</f>
        <v>#N/A</v>
      </c>
    </row>
    <row r="21" spans="2:12" x14ac:dyDescent="0.25">
      <c r="B21" s="206" t="s">
        <v>1808</v>
      </c>
      <c r="C21" s="206">
        <v>516</v>
      </c>
      <c r="D21" s="206">
        <v>5.7</v>
      </c>
      <c r="E21" s="206">
        <v>0</v>
      </c>
      <c r="F21" s="206">
        <v>0</v>
      </c>
      <c r="G21" s="206">
        <v>0</v>
      </c>
      <c r="H21" s="206">
        <v>0</v>
      </c>
      <c r="I21" s="206">
        <v>0</v>
      </c>
      <c r="J21" s="206">
        <v>0</v>
      </c>
      <c r="K21" s="206">
        <v>0</v>
      </c>
      <c r="L21" s="205" t="e">
        <f>_xlfn.XLOOKUP(Tabella6[[#This Row],[ ALIMENTI:   A - B]],' DB alimenti principale'!A:A,' DB alimenti principale'!A:A,,0)</f>
        <v>#N/A</v>
      </c>
    </row>
    <row r="22" spans="2:12" x14ac:dyDescent="0.25">
      <c r="B22" s="206" t="s">
        <v>1809</v>
      </c>
      <c r="C22" s="206">
        <v>313</v>
      </c>
      <c r="D22" s="206">
        <v>5.4</v>
      </c>
      <c r="E22" s="206">
        <v>43</v>
      </c>
      <c r="F22" s="206">
        <v>830</v>
      </c>
      <c r="G22" s="206">
        <v>23</v>
      </c>
      <c r="H22" s="206">
        <v>530</v>
      </c>
      <c r="I22" s="206">
        <v>110</v>
      </c>
      <c r="J22" s="206">
        <v>3.7</v>
      </c>
      <c r="K22" s="206">
        <v>26.3</v>
      </c>
      <c r="L22" s="205" t="e">
        <f>_xlfn.XLOOKUP(Tabella6[[#This Row],[ ALIMENTI:   A - B]],' DB alimenti principale'!A:A,' DB alimenti principale'!A:A,,0)</f>
        <v>#N/A</v>
      </c>
    </row>
    <row r="23" spans="2:12" x14ac:dyDescent="0.25">
      <c r="B23" s="206" t="s">
        <v>1810</v>
      </c>
      <c r="C23" s="206">
        <v>41</v>
      </c>
      <c r="D23" s="206">
        <v>84.2</v>
      </c>
      <c r="E23" s="206">
        <v>0.4</v>
      </c>
      <c r="F23" s="206">
        <v>15</v>
      </c>
      <c r="G23" s="206">
        <v>2</v>
      </c>
      <c r="H23" s="206">
        <v>114</v>
      </c>
      <c r="I23" s="206">
        <v>17</v>
      </c>
      <c r="J23" s="206">
        <v>0.1</v>
      </c>
      <c r="K23" s="206">
        <v>1.1000000000000001</v>
      </c>
      <c r="L23" s="205" t="e">
        <f>_xlfn.XLOOKUP(Tabella6[[#This Row],[ ALIMENTI:   A - B]],' DB alimenti principale'!A:A,' DB alimenti principale'!A:A,,0)</f>
        <v>#N/A</v>
      </c>
    </row>
    <row r="24" spans="2:12" x14ac:dyDescent="0.25">
      <c r="B24" s="206" t="s">
        <v>1811</v>
      </c>
      <c r="C24" s="206">
        <v>261</v>
      </c>
      <c r="D24" s="206">
        <v>47.5</v>
      </c>
      <c r="E24" s="206">
        <v>0.1</v>
      </c>
      <c r="F24" s="206">
        <v>5</v>
      </c>
      <c r="G24" s="206">
        <v>12</v>
      </c>
      <c r="H24" s="206">
        <v>34</v>
      </c>
      <c r="I24" s="206">
        <v>7</v>
      </c>
      <c r="J24" s="206">
        <v>2</v>
      </c>
      <c r="K24" s="206">
        <v>0</v>
      </c>
      <c r="L24" s="205" t="e">
        <f>_xlfn.XLOOKUP(Tabella6[[#This Row],[ ALIMENTI:   A - B]],' DB alimenti principale'!A:A,' DB alimenti principale'!A:A,,0)</f>
        <v>#N/A</v>
      </c>
    </row>
    <row r="25" spans="2:12" x14ac:dyDescent="0.25">
      <c r="B25" s="206" t="s">
        <v>1812</v>
      </c>
      <c r="C25" s="206">
        <v>232</v>
      </c>
      <c r="D25" s="206">
        <v>66.599999999999994</v>
      </c>
      <c r="E25" s="206">
        <v>2</v>
      </c>
      <c r="F25" s="206">
        <v>2</v>
      </c>
      <c r="G25" s="206">
        <v>6</v>
      </c>
      <c r="H25" s="206">
        <v>3</v>
      </c>
      <c r="I25" s="206">
        <v>2</v>
      </c>
      <c r="J25" s="206">
        <v>2</v>
      </c>
      <c r="K25" s="206">
        <v>0</v>
      </c>
      <c r="L25" s="205" t="e">
        <f>_xlfn.XLOOKUP(Tabella6[[#This Row],[ ALIMENTI:   A - B]],' DB alimenti principale'!A:A,' DB alimenti principale'!A:A,,0)</f>
        <v>#N/A</v>
      </c>
    </row>
    <row r="26" spans="2:12" x14ac:dyDescent="0.25">
      <c r="B26" s="206" t="s">
        <v>1231</v>
      </c>
      <c r="C26" s="206">
        <v>379</v>
      </c>
      <c r="D26" s="206">
        <v>9</v>
      </c>
      <c r="E26" s="206">
        <v>0.4</v>
      </c>
      <c r="F26" s="206">
        <v>13</v>
      </c>
      <c r="G26" s="206">
        <v>9</v>
      </c>
      <c r="H26" s="206">
        <v>3</v>
      </c>
      <c r="I26" s="206">
        <v>11</v>
      </c>
      <c r="J26" s="206">
        <v>0.1</v>
      </c>
      <c r="K26" s="206">
        <v>2</v>
      </c>
      <c r="L26" s="205" t="str">
        <f>_xlfn.XLOOKUP(Tabella6[[#This Row],[ ALIMENTI:   A - B]],' DB alimenti principale'!A:A,' DB alimenti principale'!A:A,,0)</f>
        <v>amido</v>
      </c>
    </row>
    <row r="27" spans="2:12" x14ac:dyDescent="0.25">
      <c r="B27" s="206" t="s">
        <v>1813</v>
      </c>
      <c r="C27" s="206">
        <v>40</v>
      </c>
      <c r="D27" s="206">
        <v>86.4</v>
      </c>
      <c r="E27" s="206">
        <v>0.5</v>
      </c>
      <c r="F27" s="206">
        <v>17</v>
      </c>
      <c r="G27" s="206">
        <v>2</v>
      </c>
      <c r="H27" s="206">
        <v>250</v>
      </c>
      <c r="I27" s="206">
        <v>8</v>
      </c>
      <c r="J27" s="206">
        <v>0.1</v>
      </c>
      <c r="K27" s="206">
        <v>1</v>
      </c>
      <c r="L27" s="205" t="e">
        <f>_xlfn.XLOOKUP(Tabella6[[#This Row],[ ALIMENTI:   A - B]],' DB alimenti principale'!A:A,' DB alimenti principale'!A:A,,0)</f>
        <v>#N/A</v>
      </c>
    </row>
    <row r="28" spans="2:12" x14ac:dyDescent="0.25">
      <c r="B28" s="206" t="s">
        <v>1814</v>
      </c>
      <c r="C28" s="206">
        <v>77</v>
      </c>
      <c r="D28" s="206">
        <v>77</v>
      </c>
      <c r="E28" s="206">
        <v>0.4</v>
      </c>
      <c r="F28" s="206">
        <v>13</v>
      </c>
      <c r="G28" s="206">
        <v>1</v>
      </c>
      <c r="H28" s="206">
        <v>94</v>
      </c>
      <c r="I28" s="206">
        <v>5</v>
      </c>
      <c r="J28" s="206">
        <v>0.1</v>
      </c>
      <c r="K28" s="206">
        <v>0.9</v>
      </c>
      <c r="L28" s="205" t="e">
        <f>_xlfn.XLOOKUP(Tabella6[[#This Row],[ ALIMENTI:   A - B]],' DB alimenti principale'!A:A,' DB alimenti principale'!A:A,,0)</f>
        <v>#N/A</v>
      </c>
    </row>
    <row r="29" spans="2:12" x14ac:dyDescent="0.25">
      <c r="B29" s="206" t="s">
        <v>1815</v>
      </c>
      <c r="C29" s="206">
        <v>159</v>
      </c>
      <c r="D29" s="206">
        <v>68.8</v>
      </c>
      <c r="E29" s="206">
        <v>1.3</v>
      </c>
      <c r="F29" s="206">
        <v>12</v>
      </c>
      <c r="G29" s="206">
        <v>110</v>
      </c>
      <c r="H29" s="206">
        <v>290</v>
      </c>
      <c r="I29" s="206">
        <v>200</v>
      </c>
      <c r="J29" s="206">
        <v>1.9</v>
      </c>
      <c r="K29" s="206">
        <v>0</v>
      </c>
      <c r="L29" s="205" t="e">
        <f>_xlfn.XLOOKUP(Tabella6[[#This Row],[ ALIMENTI:   A - B]],' DB alimenti principale'!A:A,' DB alimenti principale'!A:A,,0)</f>
        <v>#N/A</v>
      </c>
    </row>
    <row r="30" spans="2:12" x14ac:dyDescent="0.25">
      <c r="B30" s="206" t="s">
        <v>1816</v>
      </c>
      <c r="C30" s="206">
        <v>261</v>
      </c>
      <c r="D30" s="206">
        <v>61.5</v>
      </c>
      <c r="E30" s="206">
        <v>1</v>
      </c>
      <c r="F30" s="206">
        <v>31</v>
      </c>
      <c r="G30" s="206">
        <v>65</v>
      </c>
      <c r="H30" s="206">
        <v>217</v>
      </c>
      <c r="I30" s="206">
        <v>218</v>
      </c>
      <c r="J30" s="206">
        <v>3.4</v>
      </c>
      <c r="K30" s="206">
        <v>0</v>
      </c>
      <c r="L30" s="205" t="e">
        <f>_xlfn.XLOOKUP(Tabella6[[#This Row],[ ALIMENTI:   A - B]],' DB alimenti principale'!A:A,' DB alimenti principale'!A:A,,0)</f>
        <v>#N/A</v>
      </c>
    </row>
    <row r="31" spans="2:12" x14ac:dyDescent="0.25">
      <c r="B31" s="206" t="s">
        <v>1817</v>
      </c>
      <c r="C31" s="206">
        <v>237</v>
      </c>
      <c r="D31" s="206">
        <v>62.8</v>
      </c>
      <c r="E31" s="206">
        <v>0.6</v>
      </c>
      <c r="F31" s="206">
        <v>17</v>
      </c>
      <c r="G31" s="206">
        <v>87</v>
      </c>
      <c r="H31" s="206">
        <v>270</v>
      </c>
      <c r="I31" s="206">
        <v>223</v>
      </c>
      <c r="J31" s="206">
        <v>2.5</v>
      </c>
      <c r="K31" s="206">
        <v>0</v>
      </c>
      <c r="L31" s="205" t="e">
        <f>_xlfn.XLOOKUP(Tabella6[[#This Row],[ ALIMENTI:   A - B]],' DB alimenti principale'!A:A,' DB alimenti principale'!A:A,,0)</f>
        <v>#N/A</v>
      </c>
    </row>
    <row r="32" spans="2:12" x14ac:dyDescent="0.25">
      <c r="B32" s="206" t="s">
        <v>1488</v>
      </c>
      <c r="C32" s="206">
        <v>259</v>
      </c>
      <c r="D32" s="206">
        <v>59.9</v>
      </c>
      <c r="E32" s="206">
        <v>0.7</v>
      </c>
      <c r="F32" s="206">
        <v>18</v>
      </c>
      <c r="G32" s="206">
        <v>89</v>
      </c>
      <c r="H32" s="206">
        <v>270</v>
      </c>
      <c r="I32" s="206">
        <v>202</v>
      </c>
      <c r="J32" s="206">
        <v>2.5</v>
      </c>
      <c r="K32" s="206">
        <v>0</v>
      </c>
      <c r="L32" s="205" t="str">
        <f>_xlfn.XLOOKUP(Tabella6[[#This Row],[ ALIMENTI:   A - B]],' DB alimenti principale'!A:A,' DB alimenti principale'!A:A,,0)</f>
        <v>anguilla marinata</v>
      </c>
    </row>
    <row r="33" spans="2:12" x14ac:dyDescent="0.25">
      <c r="B33" s="206" t="s">
        <v>1818</v>
      </c>
      <c r="C33" s="206">
        <v>186</v>
      </c>
      <c r="D33" s="206">
        <v>3</v>
      </c>
      <c r="E33" s="206">
        <v>3</v>
      </c>
      <c r="F33" s="206">
        <v>3</v>
      </c>
      <c r="G33" s="206">
        <v>3</v>
      </c>
      <c r="H33" s="206">
        <v>3</v>
      </c>
      <c r="I33" s="206">
        <v>3</v>
      </c>
      <c r="J33" s="206">
        <v>3</v>
      </c>
      <c r="K33" s="206">
        <v>0</v>
      </c>
      <c r="L33" s="205" t="e">
        <f>_xlfn.XLOOKUP(Tabella6[[#This Row],[ ALIMENTI:   A - B]],' DB alimenti principale'!A:A,' DB alimenti principale'!A:A,,0)</f>
        <v>#N/A</v>
      </c>
    </row>
    <row r="34" spans="2:12" x14ac:dyDescent="0.25">
      <c r="B34" s="206" t="s">
        <v>1819</v>
      </c>
      <c r="C34" s="206">
        <v>571</v>
      </c>
      <c r="D34" s="206">
        <v>7.1</v>
      </c>
      <c r="E34" s="206">
        <v>3.2</v>
      </c>
      <c r="F34" s="206">
        <v>60</v>
      </c>
      <c r="G34" s="206">
        <v>2</v>
      </c>
      <c r="H34" s="206">
        <v>670</v>
      </c>
      <c r="I34" s="206">
        <v>239</v>
      </c>
      <c r="J34" s="206">
        <v>3.5</v>
      </c>
      <c r="K34" s="206">
        <v>7.3</v>
      </c>
      <c r="L34" s="205" t="e">
        <f>_xlfn.XLOOKUP(Tabella6[[#This Row],[ ALIMENTI:   A - B]],' DB alimenti principale'!A:A,' DB alimenti principale'!A:A,,0)</f>
        <v>#N/A</v>
      </c>
    </row>
    <row r="35" spans="2:12" x14ac:dyDescent="0.25">
      <c r="B35" s="206" t="s">
        <v>1186</v>
      </c>
      <c r="C35" s="206">
        <v>597</v>
      </c>
      <c r="D35" s="206">
        <v>2.2999999999999998</v>
      </c>
      <c r="E35" s="206">
        <v>3.5</v>
      </c>
      <c r="F35" s="206">
        <v>64</v>
      </c>
      <c r="G35" s="206">
        <v>6</v>
      </c>
      <c r="H35" s="206">
        <v>680</v>
      </c>
      <c r="I35" s="206">
        <v>283</v>
      </c>
      <c r="J35" s="206">
        <v>3.9</v>
      </c>
      <c r="K35" s="206">
        <v>10.9</v>
      </c>
      <c r="L35" s="205" t="str">
        <f>_xlfn.XLOOKUP(Tabella6[[#This Row],[ ALIMENTI:   A - B]],' DB alimenti principale'!A:A,' DB alimenti principale'!A:A,,0)</f>
        <v>arachidi tostate</v>
      </c>
    </row>
    <row r="36" spans="2:12" x14ac:dyDescent="0.25">
      <c r="B36" s="206" t="s">
        <v>1820</v>
      </c>
      <c r="C36" s="206">
        <v>602</v>
      </c>
      <c r="D36" s="206">
        <v>1.9</v>
      </c>
      <c r="E36" s="206">
        <v>1.3</v>
      </c>
      <c r="F36" s="206">
        <v>37</v>
      </c>
      <c r="G36" s="206">
        <v>400</v>
      </c>
      <c r="H36" s="206">
        <v>810</v>
      </c>
      <c r="I36" s="206">
        <v>410</v>
      </c>
      <c r="J36" s="206">
        <v>2.9</v>
      </c>
      <c r="K36" s="206">
        <v>6.9</v>
      </c>
      <c r="L36" s="205" t="e">
        <f>_xlfn.XLOOKUP(Tabella6[[#This Row],[ ALIMENTI:   A - B]],' DB alimenti principale'!A:A,' DB alimenti principale'!A:A,,0)</f>
        <v>#N/A</v>
      </c>
    </row>
    <row r="37" spans="2:12" x14ac:dyDescent="0.25">
      <c r="B37" s="206" t="s">
        <v>1821</v>
      </c>
      <c r="C37" s="206">
        <v>86</v>
      </c>
      <c r="D37" s="206">
        <v>78.099999999999994</v>
      </c>
      <c r="E37" s="206">
        <v>0.8</v>
      </c>
      <c r="F37" s="206">
        <v>60</v>
      </c>
      <c r="G37" s="206">
        <v>177</v>
      </c>
      <c r="H37" s="206">
        <v>180</v>
      </c>
      <c r="I37" s="206">
        <v>280</v>
      </c>
      <c r="J37" s="206">
        <v>5.7</v>
      </c>
      <c r="K37" s="206">
        <v>0</v>
      </c>
      <c r="L37" s="205" t="e">
        <f>_xlfn.XLOOKUP(Tabella6[[#This Row],[ ALIMENTI:   A - B]],' DB alimenti principale'!A:A,' DB alimenti principale'!A:A,,0)</f>
        <v>#N/A</v>
      </c>
    </row>
    <row r="38" spans="2:12" x14ac:dyDescent="0.25">
      <c r="B38" s="206" t="s">
        <v>1822</v>
      </c>
      <c r="C38" s="206">
        <v>34</v>
      </c>
      <c r="D38" s="206">
        <v>87.2</v>
      </c>
      <c r="E38" s="206">
        <v>0.2</v>
      </c>
      <c r="F38" s="206">
        <v>49</v>
      </c>
      <c r="G38" s="206">
        <v>3</v>
      </c>
      <c r="H38" s="206">
        <v>200</v>
      </c>
      <c r="I38" s="206">
        <v>22</v>
      </c>
      <c r="J38" s="206">
        <v>0.2</v>
      </c>
      <c r="K38" s="206">
        <v>1.6</v>
      </c>
      <c r="L38" s="205" t="e">
        <f>_xlfn.XLOOKUP(Tabella6[[#This Row],[ ALIMENTI:   A - B]],' DB alimenti principale'!A:A,' DB alimenti principale'!A:A,,0)</f>
        <v>#N/A</v>
      </c>
    </row>
    <row r="39" spans="2:12" x14ac:dyDescent="0.25">
      <c r="B39" s="206" t="s">
        <v>1823</v>
      </c>
      <c r="C39" s="206">
        <v>97</v>
      </c>
      <c r="D39" s="206">
        <v>72.5</v>
      </c>
      <c r="E39" s="206">
        <v>0.8</v>
      </c>
      <c r="F39" s="206">
        <v>161</v>
      </c>
      <c r="G39" s="206">
        <v>3</v>
      </c>
      <c r="H39" s="206">
        <v>212</v>
      </c>
      <c r="I39" s="206">
        <v>21</v>
      </c>
      <c r="J39" s="206">
        <v>0.3</v>
      </c>
      <c r="K39" s="206">
        <v>10.6</v>
      </c>
      <c r="L39" s="205" t="e">
        <f>_xlfn.XLOOKUP(Tabella6[[#This Row],[ ALIMENTI:   A - B]],' DB alimenti principale'!A:A,' DB alimenti principale'!A:A,,0)</f>
        <v>#N/A</v>
      </c>
    </row>
    <row r="40" spans="2:12" x14ac:dyDescent="0.25">
      <c r="B40" s="206" t="s">
        <v>1824</v>
      </c>
      <c r="C40" s="206">
        <v>38</v>
      </c>
      <c r="D40" s="206">
        <v>86</v>
      </c>
      <c r="E40" s="206">
        <v>0.3</v>
      </c>
      <c r="F40" s="206">
        <v>11</v>
      </c>
      <c r="G40" s="206">
        <v>2</v>
      </c>
      <c r="H40" s="206">
        <v>18</v>
      </c>
      <c r="I40" s="206">
        <v>5</v>
      </c>
      <c r="J40" s="206">
        <v>0.2</v>
      </c>
      <c r="K40" s="206">
        <v>0</v>
      </c>
      <c r="L40" s="205" t="e">
        <f>_xlfn.XLOOKUP(Tabella6[[#This Row],[ ALIMENTI:   A - B]],' DB alimenti principale'!A:A,' DB alimenti principale'!A:A,,0)</f>
        <v>#N/A</v>
      </c>
    </row>
    <row r="41" spans="2:12" x14ac:dyDescent="0.25">
      <c r="B41" s="206" t="s">
        <v>1825</v>
      </c>
      <c r="C41" s="206">
        <v>190</v>
      </c>
      <c r="D41" s="206">
        <v>68</v>
      </c>
      <c r="E41" s="206">
        <v>1.2</v>
      </c>
      <c r="F41" s="206">
        <v>60</v>
      </c>
      <c r="G41" s="206">
        <v>120</v>
      </c>
      <c r="H41" s="206">
        <v>320</v>
      </c>
      <c r="I41" s="206">
        <v>230</v>
      </c>
      <c r="J41" s="206">
        <v>0.9</v>
      </c>
      <c r="K41" s="206">
        <v>0</v>
      </c>
      <c r="L41" s="205" t="e">
        <f>_xlfn.XLOOKUP(Tabella6[[#This Row],[ ALIMENTI:   A - B]],' DB alimenti principale'!A:A,' DB alimenti principale'!A:A,,0)</f>
        <v>#N/A</v>
      </c>
    </row>
    <row r="42" spans="2:12" x14ac:dyDescent="0.25">
      <c r="B42" s="206" t="s">
        <v>1826</v>
      </c>
      <c r="C42" s="206">
        <v>194</v>
      </c>
      <c r="D42" s="206">
        <v>62.5</v>
      </c>
      <c r="E42" s="206">
        <v>1.4</v>
      </c>
      <c r="F42" s="206">
        <v>66</v>
      </c>
      <c r="G42" s="206">
        <v>918</v>
      </c>
      <c r="H42" s="206">
        <v>447</v>
      </c>
      <c r="I42" s="206">
        <v>254</v>
      </c>
      <c r="J42" s="206">
        <v>1.4</v>
      </c>
      <c r="K42" s="206">
        <v>0</v>
      </c>
      <c r="L42" s="205" t="e">
        <f>_xlfn.XLOOKUP(Tabella6[[#This Row],[ ALIMENTI:   A - B]],' DB alimenti principale'!A:A,' DB alimenti principale'!A:A,,0)</f>
        <v>#N/A</v>
      </c>
    </row>
    <row r="43" spans="2:12" x14ac:dyDescent="0.25">
      <c r="B43" s="206" t="s">
        <v>1827</v>
      </c>
      <c r="C43" s="206">
        <v>199</v>
      </c>
      <c r="D43" s="206">
        <v>60.2</v>
      </c>
      <c r="E43" s="206">
        <v>0.7</v>
      </c>
      <c r="F43" s="206">
        <v>30</v>
      </c>
      <c r="G43" s="206">
        <v>1030</v>
      </c>
      <c r="H43" s="206">
        <v>98</v>
      </c>
      <c r="I43" s="206">
        <v>150</v>
      </c>
      <c r="J43" s="206">
        <v>0.3</v>
      </c>
      <c r="K43" s="206">
        <v>0</v>
      </c>
      <c r="L43" s="205" t="e">
        <f>_xlfn.XLOOKUP(Tabella6[[#This Row],[ ALIMENTI:   A - B]],' DB alimenti principale'!A:A,' DB alimenti principale'!A:A,,0)</f>
        <v>#N/A</v>
      </c>
    </row>
    <row r="44" spans="2:12" x14ac:dyDescent="0.25">
      <c r="B44" s="206" t="s">
        <v>1828</v>
      </c>
      <c r="C44" s="206">
        <v>218</v>
      </c>
      <c r="D44" s="206">
        <v>48.8</v>
      </c>
      <c r="E44" s="206">
        <v>1.9</v>
      </c>
      <c r="F44" s="206">
        <v>112</v>
      </c>
      <c r="G44" s="206">
        <v>4096</v>
      </c>
      <c r="H44" s="206">
        <v>366</v>
      </c>
      <c r="I44" s="206">
        <v>293</v>
      </c>
      <c r="J44" s="206">
        <v>1.9</v>
      </c>
      <c r="K44" s="206">
        <v>0</v>
      </c>
      <c r="L44" s="205" t="e">
        <f>_xlfn.XLOOKUP(Tabella6[[#This Row],[ ALIMENTI:   A - B]],' DB alimenti principale'!A:A,' DB alimenti principale'!A:A,,0)</f>
        <v>#N/A</v>
      </c>
    </row>
    <row r="45" spans="2:12" x14ac:dyDescent="0.25">
      <c r="B45" s="206" t="s">
        <v>1505</v>
      </c>
      <c r="C45" s="206">
        <v>356</v>
      </c>
      <c r="D45" s="206">
        <v>36</v>
      </c>
      <c r="E45" s="206">
        <v>0.7</v>
      </c>
      <c r="F45" s="206">
        <v>770</v>
      </c>
      <c r="G45" s="206">
        <v>760</v>
      </c>
      <c r="H45" s="206">
        <v>97</v>
      </c>
      <c r="I45" s="206">
        <v>530</v>
      </c>
      <c r="J45" s="206">
        <v>2.2000000000000002</v>
      </c>
      <c r="K45" s="206">
        <v>0</v>
      </c>
      <c r="L45" s="205" t="str">
        <f>_xlfn.XLOOKUP(Tabella6[[#This Row],[ ALIMENTI:   A - B]],' DB alimenti principale'!A:A,' DB alimenti principale'!A:A,,0)</f>
        <v>asiago</v>
      </c>
    </row>
    <row r="46" spans="2:12" x14ac:dyDescent="0.25">
      <c r="B46" s="206" t="s">
        <v>1829</v>
      </c>
      <c r="C46" s="206">
        <v>35</v>
      </c>
      <c r="D46" s="206">
        <v>89.3</v>
      </c>
      <c r="E46" s="206">
        <v>1.1000000000000001</v>
      </c>
      <c r="F46" s="206">
        <v>25</v>
      </c>
      <c r="G46" s="206">
        <v>5</v>
      </c>
      <c r="H46" s="206">
        <v>198</v>
      </c>
      <c r="I46" s="206">
        <v>90</v>
      </c>
      <c r="J46" s="206">
        <v>0.9</v>
      </c>
      <c r="K46" s="206">
        <v>2.6</v>
      </c>
      <c r="L46" s="205" t="e">
        <f>_xlfn.XLOOKUP(Tabella6[[#This Row],[ ALIMENTI:   A - B]],' DB alimenti principale'!A:A,' DB alimenti principale'!A:A,,0)</f>
        <v>#N/A</v>
      </c>
    </row>
    <row r="47" spans="2:12" x14ac:dyDescent="0.25">
      <c r="B47" s="206" t="s">
        <v>1039</v>
      </c>
      <c r="C47" s="206">
        <v>29</v>
      </c>
      <c r="D47" s="206">
        <v>91.4</v>
      </c>
      <c r="E47" s="206">
        <v>1.2</v>
      </c>
      <c r="F47" s="206">
        <v>25</v>
      </c>
      <c r="G47" s="206">
        <v>2</v>
      </c>
      <c r="H47" s="206">
        <v>240</v>
      </c>
      <c r="I47" s="206">
        <v>77</v>
      </c>
      <c r="J47" s="206">
        <v>0.3</v>
      </c>
      <c r="K47" s="206">
        <v>2.1</v>
      </c>
      <c r="L47" s="205" t="str">
        <f>_xlfn.XLOOKUP(Tabella6[[#This Row],[ ALIMENTI:   A - B]],' DB alimenti principale'!A:A,' DB alimenti principale'!A:A,,0)</f>
        <v>asparagi di campo</v>
      </c>
    </row>
    <row r="48" spans="2:12" x14ac:dyDescent="0.25">
      <c r="B48" s="206" t="s">
        <v>1040</v>
      </c>
      <c r="C48" s="206">
        <v>24</v>
      </c>
      <c r="D48" s="206">
        <v>92</v>
      </c>
      <c r="E48" s="206">
        <v>1</v>
      </c>
      <c r="F48" s="206">
        <v>24</v>
      </c>
      <c r="G48" s="206">
        <v>2</v>
      </c>
      <c r="H48" s="206">
        <v>278</v>
      </c>
      <c r="I48" s="206">
        <v>65</v>
      </c>
      <c r="J48" s="206">
        <v>0.8</v>
      </c>
      <c r="K48" s="206">
        <v>2.1</v>
      </c>
      <c r="L48" s="205" t="str">
        <f>_xlfn.XLOOKUP(Tabella6[[#This Row],[ ALIMENTI:   A - B]],' DB alimenti principale'!A:A,' DB alimenti principale'!A:A,,0)</f>
        <v>asparagi di serra</v>
      </c>
    </row>
    <row r="49" spans="2:12" x14ac:dyDescent="0.25">
      <c r="B49" s="206" t="s">
        <v>1830</v>
      </c>
      <c r="C49" s="206">
        <v>19</v>
      </c>
      <c r="D49" s="206">
        <v>94</v>
      </c>
      <c r="E49" s="206">
        <v>1.8</v>
      </c>
      <c r="F49" s="206">
        <v>16</v>
      </c>
      <c r="G49" s="206">
        <v>287</v>
      </c>
      <c r="H49" s="206">
        <v>172</v>
      </c>
      <c r="I49" s="206">
        <v>43</v>
      </c>
      <c r="J49" s="206">
        <v>0.4</v>
      </c>
      <c r="K49" s="206">
        <v>1.6</v>
      </c>
      <c r="L49" s="205" t="e">
        <f>_xlfn.XLOOKUP(Tabella6[[#This Row],[ ALIMENTI:   A - B]],' DB alimenti principale'!A:A,' DB alimenti principale'!A:A,,0)</f>
        <v>#N/A</v>
      </c>
    </row>
    <row r="50" spans="2:12" x14ac:dyDescent="0.25">
      <c r="B50" s="206" t="s">
        <v>1831</v>
      </c>
      <c r="C50" s="206">
        <v>90</v>
      </c>
      <c r="D50" s="206">
        <v>76.8</v>
      </c>
      <c r="E50" s="206">
        <v>0.3</v>
      </c>
      <c r="F50" s="206">
        <v>48</v>
      </c>
      <c r="G50" s="206">
        <v>296</v>
      </c>
      <c r="H50" s="206">
        <v>275</v>
      </c>
      <c r="I50" s="206">
        <v>144</v>
      </c>
      <c r="J50" s="206">
        <v>3</v>
      </c>
      <c r="K50" s="206">
        <v>0</v>
      </c>
      <c r="L50" s="205" t="e">
        <f>_xlfn.XLOOKUP(Tabella6[[#This Row],[ ALIMENTI:   A - B]],' DB alimenti principale'!A:A,' DB alimenti principale'!A:A,,0)</f>
        <v>#N/A</v>
      </c>
    </row>
    <row r="51" spans="2:12" x14ac:dyDescent="0.25">
      <c r="B51" s="206" t="s">
        <v>1832</v>
      </c>
      <c r="C51" s="206">
        <v>389</v>
      </c>
      <c r="D51" s="206">
        <v>8.1999999999999993</v>
      </c>
      <c r="E51" s="206">
        <v>4.7</v>
      </c>
      <c r="F51" s="206">
        <v>54</v>
      </c>
      <c r="G51" s="206">
        <v>2</v>
      </c>
      <c r="H51" s="206">
        <v>429</v>
      </c>
      <c r="I51" s="206">
        <v>523</v>
      </c>
      <c r="J51" s="206">
        <v>4</v>
      </c>
      <c r="K51" s="206">
        <v>10.6</v>
      </c>
      <c r="L51" s="205" t="e">
        <f>_xlfn.XLOOKUP(Tabella6[[#This Row],[ ALIMENTI:   A - B]],' DB alimenti principale'!A:A,' DB alimenti principale'!A:A,,0)</f>
        <v>#N/A</v>
      </c>
    </row>
    <row r="52" spans="2:12" x14ac:dyDescent="0.25">
      <c r="B52" s="206" t="s">
        <v>1833</v>
      </c>
      <c r="C52" s="206">
        <v>231</v>
      </c>
      <c r="D52" s="206">
        <v>64</v>
      </c>
      <c r="E52" s="206">
        <v>0.6</v>
      </c>
      <c r="F52" s="206">
        <v>13</v>
      </c>
      <c r="G52" s="206">
        <v>2</v>
      </c>
      <c r="H52" s="206">
        <v>450</v>
      </c>
      <c r="I52" s="206">
        <v>44</v>
      </c>
      <c r="J52" s="206">
        <v>0.5</v>
      </c>
      <c r="K52" s="206">
        <v>3.3</v>
      </c>
      <c r="L52" s="205" t="e">
        <f>_xlfn.XLOOKUP(Tabella6[[#This Row],[ ALIMENTI:   A - B]],' DB alimenti principale'!A:A,' DB alimenti principale'!A:A,,0)</f>
        <v>#N/A</v>
      </c>
    </row>
    <row r="53" spans="2:12" x14ac:dyDescent="0.25">
      <c r="B53" s="206" t="s">
        <v>1574</v>
      </c>
      <c r="C53" s="206">
        <v>252</v>
      </c>
      <c r="D53" s="206">
        <v>49.4</v>
      </c>
      <c r="E53" s="206">
        <v>2.2999999999999998</v>
      </c>
      <c r="F53" s="206">
        <v>22</v>
      </c>
      <c r="G53" s="206">
        <v>315</v>
      </c>
      <c r="H53" s="206">
        <v>74</v>
      </c>
      <c r="I53" s="206">
        <v>40</v>
      </c>
      <c r="J53" s="206">
        <v>0.6</v>
      </c>
      <c r="K53" s="206">
        <v>0.9</v>
      </c>
      <c r="L53" s="205" t="str">
        <f>_xlfn.XLOOKUP(Tabella6[[#This Row],[ ALIMENTI:   A - B]],' DB alimenti principale'!A:A,' DB alimenti principale'!A:A,,0)</f>
        <v>babà al rhum</v>
      </c>
    </row>
    <row r="54" spans="2:12" x14ac:dyDescent="0.25">
      <c r="B54" s="206" t="s">
        <v>1834</v>
      </c>
      <c r="C54" s="206">
        <v>21</v>
      </c>
      <c r="D54" s="206">
        <v>95</v>
      </c>
      <c r="E54" s="206">
        <v>0.3</v>
      </c>
      <c r="F54" s="206">
        <v>13</v>
      </c>
      <c r="G54" s="206">
        <v>1</v>
      </c>
      <c r="H54" s="206">
        <v>165</v>
      </c>
      <c r="I54" s="206">
        <v>7</v>
      </c>
      <c r="J54" s="206">
        <v>0.1</v>
      </c>
      <c r="K54" s="206">
        <v>1.1000000000000001</v>
      </c>
      <c r="L54" s="205" t="e">
        <f>_xlfn.XLOOKUP(Tabella6[[#This Row],[ ALIMENTI:   A - B]],' DB alimenti principale'!A:A,' DB alimenti principale'!A:A,,0)</f>
        <v>#N/A</v>
      </c>
    </row>
    <row r="55" spans="2:12" x14ac:dyDescent="0.25">
      <c r="B55" s="206" t="s">
        <v>1835</v>
      </c>
      <c r="C55" s="206">
        <v>95</v>
      </c>
      <c r="D55" s="206">
        <v>75.599999999999994</v>
      </c>
      <c r="E55" s="206">
        <v>2.2999999999999998</v>
      </c>
      <c r="F55" s="206">
        <v>31</v>
      </c>
      <c r="G55" s="206">
        <v>2045</v>
      </c>
      <c r="H55" s="206">
        <v>424</v>
      </c>
      <c r="I55" s="206">
        <v>562</v>
      </c>
      <c r="J55" s="206">
        <v>0.4</v>
      </c>
      <c r="K55" s="206">
        <v>0</v>
      </c>
      <c r="L55" s="205" t="e">
        <f>_xlfn.XLOOKUP(Tabella6[[#This Row],[ ALIMENTI:   A - B]],' DB alimenti principale'!A:A,' DB alimenti principale'!A:A,,0)</f>
        <v>#N/A</v>
      </c>
    </row>
    <row r="56" spans="2:12" x14ac:dyDescent="0.25">
      <c r="B56" s="206" t="s">
        <v>1836</v>
      </c>
      <c r="C56" s="206">
        <v>122</v>
      </c>
      <c r="D56" s="206">
        <v>52.4</v>
      </c>
      <c r="E56" s="206">
        <v>1.8</v>
      </c>
      <c r="F56" s="206">
        <v>224</v>
      </c>
      <c r="G56" s="206">
        <v>3989</v>
      </c>
      <c r="H56" s="206">
        <v>828</v>
      </c>
      <c r="I56" s="206">
        <v>224</v>
      </c>
      <c r="J56" s="206">
        <v>0.9</v>
      </c>
      <c r="K56" s="206">
        <v>0</v>
      </c>
      <c r="L56" s="205" t="e">
        <f>_xlfn.XLOOKUP(Tabella6[[#This Row],[ ALIMENTI:   A - B]],' DB alimenti principale'!A:A,' DB alimenti principale'!A:A,,0)</f>
        <v>#N/A</v>
      </c>
    </row>
    <row r="57" spans="2:12" x14ac:dyDescent="0.25">
      <c r="B57" s="206" t="s">
        <v>2452</v>
      </c>
      <c r="C57" s="206">
        <v>66</v>
      </c>
      <c r="D57" s="206">
        <v>76.8</v>
      </c>
      <c r="E57" s="206">
        <v>0.8</v>
      </c>
      <c r="F57" s="206">
        <v>7</v>
      </c>
      <c r="G57" s="206">
        <v>1</v>
      </c>
      <c r="H57" s="206">
        <v>350</v>
      </c>
      <c r="I57" s="206">
        <v>28</v>
      </c>
      <c r="J57" s="206">
        <v>0.2</v>
      </c>
      <c r="K57" s="206">
        <v>1.8</v>
      </c>
      <c r="L57" s="205" t="str">
        <f>_xlfn.XLOOKUP(Tabella6[[#This Row],[ ALIMENTI:   A - B]],' DB alimenti principale'!A:A,' DB alimenti principale'!A:A,,0)</f>
        <v>banane</v>
      </c>
    </row>
    <row r="58" spans="2:12" x14ac:dyDescent="0.25">
      <c r="B58" s="206" t="s">
        <v>1837</v>
      </c>
      <c r="C58" s="206">
        <v>20</v>
      </c>
      <c r="D58" s="206">
        <v>91.3</v>
      </c>
      <c r="E58" s="206">
        <v>0.4</v>
      </c>
      <c r="F58" s="206">
        <v>20</v>
      </c>
      <c r="G58" s="206">
        <v>84</v>
      </c>
      <c r="H58" s="206">
        <v>300</v>
      </c>
      <c r="I58" s="206">
        <v>21</v>
      </c>
      <c r="J58" s="206">
        <v>0.4</v>
      </c>
      <c r="K58" s="206">
        <v>2.6</v>
      </c>
      <c r="L58" s="205" t="e">
        <f>_xlfn.XLOOKUP(Tabella6[[#This Row],[ ALIMENTI:   A - B]],' DB alimenti principale'!A:A,' DB alimenti principale'!A:A,,0)</f>
        <v>#N/A</v>
      </c>
    </row>
    <row r="59" spans="2:12" x14ac:dyDescent="0.25">
      <c r="B59" s="206" t="s">
        <v>1838</v>
      </c>
      <c r="C59" s="206">
        <v>40</v>
      </c>
      <c r="D59" s="206">
        <v>88</v>
      </c>
      <c r="E59" s="206">
        <v>5.5</v>
      </c>
      <c r="F59" s="206">
        <v>250</v>
      </c>
      <c r="G59" s="206">
        <v>9</v>
      </c>
      <c r="H59" s="206">
        <v>300</v>
      </c>
      <c r="I59" s="206">
        <v>37</v>
      </c>
      <c r="J59" s="206">
        <v>0.7</v>
      </c>
      <c r="K59" s="206">
        <v>5.2</v>
      </c>
      <c r="L59" s="205" t="e">
        <f>_xlfn.XLOOKUP(Tabella6[[#This Row],[ ALIMENTI:   A - B]],' DB alimenti principale'!A:A,' DB alimenti principale'!A:A,,0)</f>
        <v>#N/A</v>
      </c>
    </row>
    <row r="60" spans="2:12" x14ac:dyDescent="0.25">
      <c r="B60" s="206" t="s">
        <v>1839</v>
      </c>
      <c r="C60" s="206">
        <v>251</v>
      </c>
      <c r="D60" s="206">
        <v>6.4</v>
      </c>
      <c r="E60" s="206">
        <v>42</v>
      </c>
      <c r="F60" s="206">
        <v>2110</v>
      </c>
      <c r="G60" s="206">
        <v>34</v>
      </c>
      <c r="H60" s="206">
        <v>3430</v>
      </c>
      <c r="I60" s="206">
        <v>490</v>
      </c>
      <c r="J60" s="206">
        <v>5.8</v>
      </c>
      <c r="K60" s="206">
        <v>17.8</v>
      </c>
      <c r="L60" s="205" t="e">
        <f>_xlfn.XLOOKUP(Tabella6[[#This Row],[ ALIMENTI:   A - B]],' DB alimenti principale'!A:A,' DB alimenti principale'!A:A,,0)</f>
        <v>#N/A</v>
      </c>
    </row>
    <row r="61" spans="2:12" x14ac:dyDescent="0.25">
      <c r="B61" s="206" t="s">
        <v>1840</v>
      </c>
      <c r="C61" s="206">
        <v>17</v>
      </c>
      <c r="D61" s="206">
        <v>93.8</v>
      </c>
      <c r="E61" s="206">
        <v>2</v>
      </c>
      <c r="F61" s="206">
        <v>5</v>
      </c>
      <c r="G61" s="206">
        <v>7</v>
      </c>
      <c r="H61" s="206">
        <v>15</v>
      </c>
      <c r="I61" s="206">
        <v>2</v>
      </c>
      <c r="J61" s="206">
        <v>2</v>
      </c>
      <c r="K61" s="206">
        <v>0</v>
      </c>
      <c r="L61" s="205" t="e">
        <f>_xlfn.XLOOKUP(Tabella6[[#This Row],[ ALIMENTI:   A - B]],' DB alimenti principale'!A:A,' DB alimenti principale'!A:A,,0)</f>
        <v>#N/A</v>
      </c>
    </row>
    <row r="62" spans="2:12" x14ac:dyDescent="0.25">
      <c r="B62" s="206" t="s">
        <v>1841</v>
      </c>
      <c r="C62" s="206">
        <v>17</v>
      </c>
      <c r="D62" s="206">
        <v>94.5</v>
      </c>
      <c r="E62" s="206">
        <v>1</v>
      </c>
      <c r="F62" s="206">
        <v>67</v>
      </c>
      <c r="G62" s="206">
        <v>158</v>
      </c>
      <c r="H62" s="206">
        <v>286</v>
      </c>
      <c r="I62" s="206">
        <v>29</v>
      </c>
      <c r="J62" s="206">
        <v>0.4</v>
      </c>
      <c r="K62" s="206">
        <v>1.2</v>
      </c>
      <c r="L62" s="205" t="e">
        <f>_xlfn.XLOOKUP(Tabella6[[#This Row],[ ALIMENTI:   A - B]],' DB alimenti principale'!A:A,' DB alimenti principale'!A:A,,0)</f>
        <v>#N/A</v>
      </c>
    </row>
    <row r="63" spans="2:12" x14ac:dyDescent="0.25">
      <c r="B63" s="206" t="s">
        <v>1842</v>
      </c>
      <c r="C63" s="206">
        <v>31</v>
      </c>
      <c r="D63" s="206">
        <v>91</v>
      </c>
      <c r="E63" s="206">
        <v>1.8</v>
      </c>
      <c r="F63" s="206">
        <v>15</v>
      </c>
      <c r="G63" s="206">
        <v>194</v>
      </c>
      <c r="H63" s="206">
        <v>148</v>
      </c>
      <c r="I63" s="206">
        <v>17</v>
      </c>
      <c r="J63" s="206">
        <v>0.2</v>
      </c>
      <c r="K63" s="206">
        <v>1.7</v>
      </c>
      <c r="L63" s="205" t="e">
        <f>_xlfn.XLOOKUP(Tabella6[[#This Row],[ ALIMENTI:   A - B]],' DB alimenti principale'!A:A,' DB alimenti principale'!A:A,,0)</f>
        <v>#N/A</v>
      </c>
    </row>
    <row r="64" spans="2:12" x14ac:dyDescent="0.25">
      <c r="B64" s="206" t="s">
        <v>1843</v>
      </c>
      <c r="C64" s="206">
        <v>318</v>
      </c>
      <c r="D64" s="206">
        <v>37.4</v>
      </c>
      <c r="E64" s="206">
        <v>0.7</v>
      </c>
      <c r="F64" s="206">
        <v>31</v>
      </c>
      <c r="G64" s="206">
        <v>240</v>
      </c>
      <c r="H64" s="206">
        <v>360</v>
      </c>
      <c r="I64" s="206">
        <v>66</v>
      </c>
      <c r="J64" s="206">
        <v>0.1</v>
      </c>
      <c r="K64" s="206">
        <v>0.5</v>
      </c>
      <c r="L64" s="205" t="e">
        <f>_xlfn.XLOOKUP(Tabella6[[#This Row],[ ALIMENTI:   A - B]],' DB alimenti principale'!A:A,' DB alimenti principale'!A:A,,0)</f>
        <v>#N/A</v>
      </c>
    </row>
    <row r="65" spans="2:12" x14ac:dyDescent="0.25">
      <c r="B65" s="206" t="s">
        <v>1214</v>
      </c>
      <c r="C65" s="206">
        <v>34</v>
      </c>
      <c r="D65" s="206">
        <v>93.5</v>
      </c>
      <c r="E65" s="206">
        <v>2</v>
      </c>
      <c r="F65" s="206">
        <v>1</v>
      </c>
      <c r="G65" s="206">
        <v>10</v>
      </c>
      <c r="H65" s="206">
        <v>35</v>
      </c>
      <c r="I65" s="206">
        <v>28</v>
      </c>
      <c r="J65" s="206">
        <v>2</v>
      </c>
      <c r="K65" s="206">
        <v>0</v>
      </c>
      <c r="L65" s="205" t="str">
        <f>_xlfn.XLOOKUP(Tabella6[[#This Row],[ ALIMENTI:   A - B]],' DB alimenti principale'!A:A,' DB alimenti principale'!A:A,,0)</f>
        <v>birra chiara</v>
      </c>
    </row>
    <row r="66" spans="2:12" x14ac:dyDescent="0.25">
      <c r="B66" s="206" t="s">
        <v>1844</v>
      </c>
      <c r="C66" s="206">
        <v>30</v>
      </c>
      <c r="D66" s="206">
        <v>93.3</v>
      </c>
      <c r="E66" s="206">
        <v>0</v>
      </c>
      <c r="F66" s="206">
        <v>7</v>
      </c>
      <c r="G66" s="206">
        <v>16</v>
      </c>
      <c r="H66" s="206">
        <v>33</v>
      </c>
      <c r="I66" s="206">
        <v>11</v>
      </c>
      <c r="J66" s="206">
        <v>0.3</v>
      </c>
      <c r="K66" s="206">
        <v>2</v>
      </c>
      <c r="L66" s="205" t="e">
        <f>_xlfn.XLOOKUP(Tabella6[[#This Row],[ ALIMENTI:   A - B]],' DB alimenti principale'!A:A,' DB alimenti principale'!A:A,,0)</f>
        <v>#N/A</v>
      </c>
    </row>
    <row r="67" spans="2:12" x14ac:dyDescent="0.25">
      <c r="B67" s="206" t="s">
        <v>1845</v>
      </c>
      <c r="C67" s="206">
        <v>417</v>
      </c>
      <c r="D67" s="206">
        <v>5</v>
      </c>
      <c r="E67" s="206">
        <v>1.9</v>
      </c>
      <c r="F67" s="206">
        <v>104</v>
      </c>
      <c r="G67" s="206">
        <v>491</v>
      </c>
      <c r="H67" s="206">
        <v>366</v>
      </c>
      <c r="I67" s="206">
        <v>225</v>
      </c>
      <c r="J67" s="206">
        <v>0.4</v>
      </c>
      <c r="K67" s="206">
        <v>1.2</v>
      </c>
      <c r="L67" s="205" t="e">
        <f>_xlfn.XLOOKUP(Tabella6[[#This Row],[ ALIMENTI:   A - B]],' DB alimenti principale'!A:A,' DB alimenti principale'!A:A,,0)</f>
        <v>#N/A</v>
      </c>
    </row>
    <row r="68" spans="2:12" x14ac:dyDescent="0.25">
      <c r="B68" s="206" t="s">
        <v>1233</v>
      </c>
      <c r="C68" s="206">
        <v>493</v>
      </c>
      <c r="D68" s="206">
        <v>2</v>
      </c>
      <c r="E68" s="206">
        <v>1.8</v>
      </c>
      <c r="F68" s="206">
        <v>87</v>
      </c>
      <c r="G68" s="206">
        <v>275</v>
      </c>
      <c r="H68" s="206">
        <v>110</v>
      </c>
      <c r="I68" s="206">
        <v>85</v>
      </c>
      <c r="J68" s="206">
        <v>0.6</v>
      </c>
      <c r="K68" s="206">
        <v>1.5</v>
      </c>
      <c r="L68" s="205" t="str">
        <f>_xlfn.XLOOKUP(Tabella6[[#This Row],[ ALIMENTI:   A - B]],' DB alimenti principale'!A:A,' DB alimenti principale'!A:A,,0)</f>
        <v>biscotti frollini</v>
      </c>
    </row>
    <row r="69" spans="2:12" x14ac:dyDescent="0.25">
      <c r="B69" s="206" t="s">
        <v>1234</v>
      </c>
      <c r="C69" s="206">
        <v>448</v>
      </c>
      <c r="D69" s="206">
        <v>3</v>
      </c>
      <c r="E69" s="206">
        <v>3.5</v>
      </c>
      <c r="F69" s="206">
        <v>110</v>
      </c>
      <c r="G69" s="206">
        <v>314</v>
      </c>
      <c r="H69" s="206">
        <v>390</v>
      </c>
      <c r="I69" s="206">
        <v>340</v>
      </c>
      <c r="J69" s="206">
        <v>2.8</v>
      </c>
      <c r="K69" s="206">
        <v>8</v>
      </c>
      <c r="L69" s="205" t="str">
        <f>_xlfn.XLOOKUP(Tabella6[[#This Row],[ ALIMENTI:   A - B]],' DB alimenti principale'!A:A,' DB alimenti principale'!A:A,,0)</f>
        <v>biscotti integrali</v>
      </c>
    </row>
    <row r="70" spans="2:12" x14ac:dyDescent="0.25">
      <c r="B70" s="206" t="s">
        <v>1235</v>
      </c>
      <c r="C70" s="206">
        <v>417</v>
      </c>
      <c r="D70" s="206">
        <v>5.3</v>
      </c>
      <c r="E70" s="206">
        <v>0.9</v>
      </c>
      <c r="F70" s="206">
        <v>22</v>
      </c>
      <c r="G70" s="206">
        <v>410</v>
      </c>
      <c r="H70" s="206">
        <v>140</v>
      </c>
      <c r="I70" s="206">
        <v>157</v>
      </c>
      <c r="J70" s="206">
        <v>1.1000000000000001</v>
      </c>
      <c r="K70" s="206">
        <v>0.2</v>
      </c>
      <c r="L70" s="205" t="str">
        <f>_xlfn.XLOOKUP(Tabella6[[#This Row],[ ALIMENTI:   A - B]],' DB alimenti principale'!A:A,' DB alimenti principale'!A:A,,0)</f>
        <v>biscotti per l'infanzia</v>
      </c>
    </row>
    <row r="71" spans="2:12" x14ac:dyDescent="0.25">
      <c r="B71" s="206" t="s">
        <v>1846</v>
      </c>
      <c r="C71" s="206">
        <v>415</v>
      </c>
      <c r="D71" s="206">
        <v>4</v>
      </c>
      <c r="E71" s="206">
        <v>1</v>
      </c>
      <c r="F71" s="206">
        <v>32</v>
      </c>
      <c r="G71" s="206">
        <v>241</v>
      </c>
      <c r="H71" s="206">
        <v>111</v>
      </c>
      <c r="I71" s="206">
        <v>144</v>
      </c>
      <c r="J71" s="206">
        <v>0.6</v>
      </c>
      <c r="K71" s="206">
        <v>0.4</v>
      </c>
      <c r="L71" s="205" t="e">
        <f>_xlfn.XLOOKUP(Tabella6[[#This Row],[ ALIMENTI:   A - B]],' DB alimenti principale'!A:A,' DB alimenti principale'!A:A,,0)</f>
        <v>#N/A</v>
      </c>
    </row>
    <row r="72" spans="2:12" x14ac:dyDescent="0.25">
      <c r="B72" s="206" t="s">
        <v>1847</v>
      </c>
      <c r="C72" s="206">
        <v>524</v>
      </c>
      <c r="D72" s="206">
        <v>2.2000000000000002</v>
      </c>
      <c r="E72" s="206">
        <v>1.7</v>
      </c>
      <c r="F72" s="206">
        <v>110</v>
      </c>
      <c r="G72" s="206">
        <v>160</v>
      </c>
      <c r="H72" s="206">
        <v>230</v>
      </c>
      <c r="I72" s="206">
        <v>130</v>
      </c>
      <c r="J72" s="206">
        <v>0.8</v>
      </c>
      <c r="K72" s="206">
        <v>2.9</v>
      </c>
      <c r="L72" s="205" t="e">
        <f>_xlfn.XLOOKUP(Tabella6[[#This Row],[ ALIMENTI:   A - B]],' DB alimenti principale'!A:A,' DB alimenti principale'!A:A,,0)</f>
        <v>#N/A</v>
      </c>
    </row>
    <row r="73" spans="2:12" x14ac:dyDescent="0.25">
      <c r="B73" s="206" t="s">
        <v>1848</v>
      </c>
      <c r="C73" s="206">
        <v>392</v>
      </c>
      <c r="D73" s="206">
        <v>8.5</v>
      </c>
      <c r="E73" s="206">
        <v>2</v>
      </c>
      <c r="F73" s="206">
        <v>40</v>
      </c>
      <c r="G73" s="206">
        <v>82</v>
      </c>
      <c r="H73" s="206">
        <v>120</v>
      </c>
      <c r="I73" s="206">
        <v>180</v>
      </c>
      <c r="J73" s="206">
        <v>1</v>
      </c>
      <c r="K73" s="206">
        <v>1.8</v>
      </c>
      <c r="L73" s="205" t="e">
        <f>_xlfn.XLOOKUP(Tabella6[[#This Row],[ ALIMENTI:   A - B]],' DB alimenti principale'!A:A,' DB alimenti principale'!A:A,,0)</f>
        <v>#N/A</v>
      </c>
    </row>
    <row r="74" spans="2:12" x14ac:dyDescent="0.25">
      <c r="B74" s="206" t="s">
        <v>1237</v>
      </c>
      <c r="C74" s="206">
        <v>454</v>
      </c>
      <c r="D74" s="206">
        <v>4</v>
      </c>
      <c r="E74" s="206">
        <v>1.6</v>
      </c>
      <c r="F74" s="206">
        <v>73</v>
      </c>
      <c r="G74" s="206">
        <v>70</v>
      </c>
      <c r="H74" s="206">
        <v>160</v>
      </c>
      <c r="I74" s="206">
        <v>83</v>
      </c>
      <c r="J74" s="206">
        <v>0.6</v>
      </c>
      <c r="K74" s="206">
        <v>1.6</v>
      </c>
      <c r="L74" s="205" t="str">
        <f>_xlfn.XLOOKUP(Tabella6[[#This Row],[ ALIMENTI:   A - B]],' DB alimenti principale'!A:A,' DB alimenti principale'!A:A,,0)</f>
        <v>biscotti wafers</v>
      </c>
    </row>
    <row r="75" spans="2:12" x14ac:dyDescent="0.25">
      <c r="B75" s="206" t="s">
        <v>1849</v>
      </c>
      <c r="C75" s="206">
        <v>418</v>
      </c>
      <c r="D75" s="206">
        <v>2.2000000000000002</v>
      </c>
      <c r="E75" s="206">
        <v>0.9</v>
      </c>
      <c r="F75" s="206">
        <v>22</v>
      </c>
      <c r="G75" s="206">
        <v>410</v>
      </c>
      <c r="H75" s="206">
        <v>140</v>
      </c>
      <c r="I75" s="206">
        <v>157</v>
      </c>
      <c r="J75" s="206">
        <v>0.6</v>
      </c>
      <c r="K75" s="206">
        <v>5.7</v>
      </c>
      <c r="L75" s="205" t="e">
        <f>_xlfn.XLOOKUP(Tabella6[[#This Row],[ ALIMENTI:   A - B]],' DB alimenti principale'!A:A,' DB alimenti principale'!A:A,,0)</f>
        <v>#N/A</v>
      </c>
    </row>
    <row r="76" spans="2:12" x14ac:dyDescent="0.25">
      <c r="B76" s="206" t="s">
        <v>1850</v>
      </c>
      <c r="C76" s="206">
        <v>157</v>
      </c>
      <c r="D76" s="206">
        <v>76.599999999999994</v>
      </c>
      <c r="E76" s="206">
        <v>3.6</v>
      </c>
      <c r="F76" s="206">
        <v>16</v>
      </c>
      <c r="G76" s="206">
        <v>140</v>
      </c>
      <c r="H76" s="206">
        <v>270</v>
      </c>
      <c r="I76" s="206">
        <v>330</v>
      </c>
      <c r="J76" s="206">
        <v>1.2</v>
      </c>
      <c r="K76" s="206">
        <v>0</v>
      </c>
      <c r="L76" s="205" t="e">
        <f>_xlfn.XLOOKUP(Tabella6[[#This Row],[ ALIMENTI:   A - B]],' DB alimenti principale'!A:A,' DB alimenti principale'!A:A,,0)</f>
        <v>#N/A</v>
      </c>
    </row>
    <row r="77" spans="2:12" x14ac:dyDescent="0.25">
      <c r="B77" s="206" t="s">
        <v>1851</v>
      </c>
      <c r="C77" s="206">
        <v>123</v>
      </c>
      <c r="D77" s="206">
        <v>75.5</v>
      </c>
      <c r="E77" s="206">
        <v>4.5999999999999996</v>
      </c>
      <c r="F77" s="206">
        <v>9</v>
      </c>
      <c r="G77" s="206">
        <v>95</v>
      </c>
      <c r="H77" s="206">
        <v>320</v>
      </c>
      <c r="I77" s="206">
        <v>203</v>
      </c>
      <c r="J77" s="206">
        <v>1.8</v>
      </c>
      <c r="K77" s="206">
        <v>0</v>
      </c>
      <c r="L77" s="205" t="e">
        <f>_xlfn.XLOOKUP(Tabella6[[#This Row],[ ALIMENTI:   A - B]],' DB alimenti principale'!A:A,' DB alimenti principale'!A:A,,0)</f>
        <v>#N/A</v>
      </c>
    </row>
    <row r="78" spans="2:12" x14ac:dyDescent="0.25">
      <c r="B78" s="206" t="s">
        <v>1852</v>
      </c>
      <c r="C78" s="206">
        <v>146</v>
      </c>
      <c r="D78" s="206">
        <v>70</v>
      </c>
      <c r="E78" s="206">
        <v>8.8000000000000007</v>
      </c>
      <c r="F78" s="206">
        <v>7</v>
      </c>
      <c r="G78" s="206">
        <v>81</v>
      </c>
      <c r="H78" s="206">
        <v>320</v>
      </c>
      <c r="I78" s="206">
        <v>350</v>
      </c>
      <c r="J78" s="206">
        <v>4</v>
      </c>
      <c r="K78" s="206">
        <v>0</v>
      </c>
      <c r="L78" s="205" t="e">
        <f>_xlfn.XLOOKUP(Tabella6[[#This Row],[ ALIMENTI:   A - B]],' DB alimenti principale'!A:A,' DB alimenti principale'!A:A,,0)</f>
        <v>#N/A</v>
      </c>
    </row>
    <row r="79" spans="2:12" x14ac:dyDescent="0.25">
      <c r="B79" s="206" t="s">
        <v>1853</v>
      </c>
      <c r="C79" s="206">
        <v>87</v>
      </c>
      <c r="D79" s="206">
        <v>79</v>
      </c>
      <c r="E79" s="206">
        <v>1.7</v>
      </c>
      <c r="F79" s="206">
        <v>20</v>
      </c>
      <c r="G79" s="206">
        <v>950</v>
      </c>
      <c r="H79" s="206">
        <v>140</v>
      </c>
      <c r="I79" s="206">
        <v>100</v>
      </c>
      <c r="J79" s="206">
        <v>5.6</v>
      </c>
      <c r="K79" s="206">
        <v>0</v>
      </c>
      <c r="L79" s="205" t="e">
        <f>_xlfn.XLOOKUP(Tabella6[[#This Row],[ ALIMENTI:   A - B]],' DB alimenti principale'!A:A,' DB alimenti principale'!A:A,,0)</f>
        <v>#N/A</v>
      </c>
    </row>
    <row r="80" spans="2:12" x14ac:dyDescent="0.25">
      <c r="B80" s="206" t="s">
        <v>1854</v>
      </c>
      <c r="C80" s="206">
        <v>231</v>
      </c>
      <c r="D80" s="206">
        <v>64</v>
      </c>
      <c r="E80" s="206">
        <v>2.8</v>
      </c>
      <c r="F80" s="206">
        <v>9</v>
      </c>
      <c r="G80" s="206">
        <v>73</v>
      </c>
      <c r="H80" s="206">
        <v>197</v>
      </c>
      <c r="I80" s="206">
        <v>187</v>
      </c>
      <c r="J80" s="206">
        <v>3.5</v>
      </c>
      <c r="K80" s="206">
        <v>0</v>
      </c>
      <c r="L80" s="205" t="e">
        <f>_xlfn.XLOOKUP(Tabella6[[#This Row],[ ALIMENTI:   A - B]],' DB alimenti principale'!A:A,' DB alimenti principale'!A:A,,0)</f>
        <v>#N/A</v>
      </c>
    </row>
    <row r="81" spans="2:12" x14ac:dyDescent="0.25">
      <c r="B81" s="206" t="s">
        <v>1855</v>
      </c>
      <c r="C81" s="206">
        <v>260</v>
      </c>
      <c r="D81" s="206">
        <v>56</v>
      </c>
      <c r="E81" s="206">
        <v>3</v>
      </c>
      <c r="F81" s="206">
        <v>6</v>
      </c>
      <c r="G81" s="206">
        <v>86</v>
      </c>
      <c r="H81" s="206">
        <v>315</v>
      </c>
      <c r="I81" s="206">
        <v>133</v>
      </c>
      <c r="J81" s="206">
        <v>2.9</v>
      </c>
      <c r="K81" s="206">
        <v>0</v>
      </c>
      <c r="L81" s="205" t="e">
        <f>_xlfn.XLOOKUP(Tabella6[[#This Row],[ ALIMENTI:   A - B]],' DB alimenti principale'!A:A,' DB alimenti principale'!A:A,,0)</f>
        <v>#N/A</v>
      </c>
    </row>
    <row r="82" spans="2:12" x14ac:dyDescent="0.25">
      <c r="B82" s="206" t="s">
        <v>1856</v>
      </c>
      <c r="C82" s="206">
        <v>822</v>
      </c>
      <c r="D82" s="206">
        <v>5</v>
      </c>
      <c r="E82" s="206">
        <v>3</v>
      </c>
      <c r="F82" s="206">
        <v>89</v>
      </c>
      <c r="G82" s="206">
        <v>3</v>
      </c>
      <c r="H82" s="206">
        <v>3</v>
      </c>
      <c r="I82" s="206">
        <v>2</v>
      </c>
      <c r="J82" s="206">
        <v>3</v>
      </c>
      <c r="K82" s="206">
        <v>0</v>
      </c>
      <c r="L82" s="205" t="e">
        <f>_xlfn.XLOOKUP(Tabella6[[#This Row],[ ALIMENTI:   A - B]],' DB alimenti principale'!A:A,' DB alimenti principale'!A:A,,0)</f>
        <v>#N/A</v>
      </c>
    </row>
    <row r="83" spans="2:12" x14ac:dyDescent="0.25">
      <c r="B83" s="206" t="s">
        <v>1857</v>
      </c>
      <c r="C83" s="206">
        <v>107</v>
      </c>
      <c r="D83" s="206">
        <v>75.3</v>
      </c>
      <c r="E83" s="206">
        <v>42</v>
      </c>
      <c r="F83" s="206">
        <v>12</v>
      </c>
      <c r="G83" s="206">
        <v>85</v>
      </c>
      <c r="H83" s="206">
        <v>429</v>
      </c>
      <c r="I83" s="206">
        <v>250</v>
      </c>
      <c r="J83" s="206">
        <v>2.1</v>
      </c>
      <c r="K83" s="206">
        <v>0</v>
      </c>
      <c r="L83" s="205" t="e">
        <f>_xlfn.XLOOKUP(Tabella6[[#This Row],[ ALIMENTI:   A - B]],' DB alimenti principale'!A:A,' DB alimenti principale'!A:A,,0)</f>
        <v>#N/A</v>
      </c>
    </row>
    <row r="84" spans="2:12" x14ac:dyDescent="0.25">
      <c r="B84" s="206" t="s">
        <v>1858</v>
      </c>
      <c r="C84" s="206">
        <v>75</v>
      </c>
      <c r="D84" s="206">
        <v>83</v>
      </c>
      <c r="E84" s="206">
        <v>6.7</v>
      </c>
      <c r="F84" s="206">
        <v>15</v>
      </c>
      <c r="G84" s="206">
        <v>198</v>
      </c>
      <c r="H84" s="206">
        <v>340</v>
      </c>
      <c r="I84" s="206">
        <v>173</v>
      </c>
      <c r="J84" s="206">
        <v>1.3</v>
      </c>
      <c r="K84" s="206">
        <v>0</v>
      </c>
      <c r="L84" s="205" t="e">
        <f>_xlfn.XLOOKUP(Tabella6[[#This Row],[ ALIMENTI:   A - B]],' DB alimenti principale'!A:A,' DB alimenti principale'!A:A,,0)</f>
        <v>#N/A</v>
      </c>
    </row>
    <row r="85" spans="2:12" x14ac:dyDescent="0.25">
      <c r="B85" s="206" t="s">
        <v>1859</v>
      </c>
      <c r="C85" s="206">
        <v>118</v>
      </c>
      <c r="D85" s="206">
        <v>76.5</v>
      </c>
      <c r="E85" s="206">
        <v>8</v>
      </c>
      <c r="F85" s="206">
        <v>9</v>
      </c>
      <c r="G85" s="206">
        <v>180</v>
      </c>
      <c r="H85" s="206">
        <v>230</v>
      </c>
      <c r="I85" s="206">
        <v>220</v>
      </c>
      <c r="J85" s="206">
        <v>1.9</v>
      </c>
      <c r="K85" s="206">
        <v>0</v>
      </c>
      <c r="L85" s="205" t="e">
        <f>_xlfn.XLOOKUP(Tabella6[[#This Row],[ ALIMENTI:   A - B]],' DB alimenti principale'!A:A,' DB alimenti principale'!A:A,,0)</f>
        <v>#N/A</v>
      </c>
    </row>
    <row r="86" spans="2:12" x14ac:dyDescent="0.25">
      <c r="B86" s="206" t="s">
        <v>1860</v>
      </c>
      <c r="C86" s="206">
        <v>75</v>
      </c>
      <c r="D86" s="206">
        <v>80.5</v>
      </c>
      <c r="E86" s="206">
        <v>49</v>
      </c>
      <c r="F86" s="206">
        <v>6</v>
      </c>
      <c r="G86" s="206">
        <v>330</v>
      </c>
      <c r="H86" s="206">
        <v>44</v>
      </c>
      <c r="I86" s="206">
        <v>19</v>
      </c>
      <c r="J86" s="206">
        <v>0.2</v>
      </c>
      <c r="K86" s="206">
        <v>0</v>
      </c>
      <c r="L86" s="205" t="e">
        <f>_xlfn.XLOOKUP(Tabella6[[#This Row],[ ALIMENTI:   A - B]],' DB alimenti principale'!A:A,' DB alimenti principale'!A:A,,0)</f>
        <v>#N/A</v>
      </c>
    </row>
    <row r="87" spans="2:12" x14ac:dyDescent="0.25">
      <c r="B87" s="206" t="s">
        <v>1861</v>
      </c>
      <c r="C87" s="206">
        <v>108</v>
      </c>
      <c r="D87" s="206">
        <v>72</v>
      </c>
      <c r="E87" s="206">
        <v>4</v>
      </c>
      <c r="F87" s="206">
        <v>8</v>
      </c>
      <c r="G87" s="206">
        <v>107</v>
      </c>
      <c r="H87" s="206">
        <v>18</v>
      </c>
      <c r="I87" s="206">
        <v>50</v>
      </c>
      <c r="J87" s="206">
        <v>0.7</v>
      </c>
      <c r="K87" s="206">
        <v>0</v>
      </c>
      <c r="L87" s="205" t="e">
        <f>_xlfn.XLOOKUP(Tabella6[[#This Row],[ ALIMENTI:   A - B]],' DB alimenti principale'!A:A,' DB alimenti principale'!A:A,,0)</f>
        <v>#N/A</v>
      </c>
    </row>
    <row r="88" spans="2:12" x14ac:dyDescent="0.25">
      <c r="B88" s="206" t="s">
        <v>1506</v>
      </c>
      <c r="C88" s="206">
        <v>328</v>
      </c>
      <c r="D88" s="206">
        <v>40</v>
      </c>
      <c r="E88" s="206">
        <v>0.4</v>
      </c>
      <c r="F88" s="206">
        <v>770</v>
      </c>
      <c r="G88" s="206">
        <v>897</v>
      </c>
      <c r="H88" s="206">
        <v>97</v>
      </c>
      <c r="I88" s="206">
        <v>530</v>
      </c>
      <c r="J88" s="206">
        <v>2.2000000000000002</v>
      </c>
      <c r="K88" s="206">
        <v>0</v>
      </c>
      <c r="L88" s="205" t="str">
        <f>_xlfn.XLOOKUP(Tabella6[[#This Row],[ ALIMENTI:   A - B]],' DB alimenti principale'!A:A,' DB alimenti principale'!A:A,,0)</f>
        <v>bra</v>
      </c>
    </row>
    <row r="89" spans="2:12" x14ac:dyDescent="0.25">
      <c r="B89" s="206" t="s">
        <v>1862</v>
      </c>
      <c r="C89" s="206">
        <v>224</v>
      </c>
      <c r="D89" s="206">
        <v>68</v>
      </c>
      <c r="E89" s="206">
        <v>2</v>
      </c>
      <c r="F89" s="206">
        <v>1</v>
      </c>
      <c r="G89" s="206">
        <v>2</v>
      </c>
      <c r="H89" s="206">
        <v>2</v>
      </c>
      <c r="I89" s="206">
        <v>1</v>
      </c>
      <c r="J89" s="206">
        <v>2</v>
      </c>
      <c r="K89" s="206">
        <v>0</v>
      </c>
      <c r="L89" s="205" t="e">
        <f>_xlfn.XLOOKUP(Tabella6[[#This Row],[ ALIMENTI:   A - B]],' DB alimenti principale'!A:A,' DB alimenti principale'!A:A,,0)</f>
        <v>#N/A</v>
      </c>
    </row>
    <row r="90" spans="2:12" x14ac:dyDescent="0.25">
      <c r="B90" s="206" t="s">
        <v>1362</v>
      </c>
      <c r="C90" s="206">
        <v>175</v>
      </c>
      <c r="D90" s="206">
        <v>56.3</v>
      </c>
      <c r="E90" s="206">
        <v>7.1</v>
      </c>
      <c r="F90" s="206">
        <v>35</v>
      </c>
      <c r="G90" s="206">
        <v>2733</v>
      </c>
      <c r="H90" s="206">
        <v>323</v>
      </c>
      <c r="I90" s="206">
        <v>200</v>
      </c>
      <c r="J90" s="206">
        <v>4.0999999999999996</v>
      </c>
      <c r="K90" s="206">
        <v>0</v>
      </c>
      <c r="L90" s="205" t="str">
        <f>_xlfn.XLOOKUP(Tabella6[[#This Row],[ ALIMENTI:   A - B]],' DB alimenti principale'!A:A,' DB alimenti principale'!A:A,,0)</f>
        <v>bresaola</v>
      </c>
    </row>
    <row r="91" spans="2:12" x14ac:dyDescent="0.25">
      <c r="B91" s="206" t="s">
        <v>1507</v>
      </c>
      <c r="C91" s="206">
        <v>319</v>
      </c>
      <c r="D91" s="206">
        <v>48.6</v>
      </c>
      <c r="E91" s="206">
        <v>0.8</v>
      </c>
      <c r="F91" s="206">
        <v>540</v>
      </c>
      <c r="G91" s="206">
        <v>700</v>
      </c>
      <c r="H91" s="206">
        <v>100</v>
      </c>
      <c r="I91" s="206">
        <v>390</v>
      </c>
      <c r="J91" s="206">
        <v>2.2000000000000002</v>
      </c>
      <c r="K91" s="206">
        <v>0</v>
      </c>
      <c r="L91" s="205" t="str">
        <f>_xlfn.XLOOKUP(Tabella6[[#This Row],[ ALIMENTI:   A - B]],' DB alimenti principale'!A:A,' DB alimenti principale'!A:A,,0)</f>
        <v>brie</v>
      </c>
    </row>
    <row r="92" spans="2:12" x14ac:dyDescent="0.25">
      <c r="B92" s="206" t="s">
        <v>1863</v>
      </c>
      <c r="C92" s="206">
        <v>413</v>
      </c>
      <c r="D92" s="206">
        <v>19.5</v>
      </c>
      <c r="E92" s="206">
        <v>1.3</v>
      </c>
      <c r="F92" s="206">
        <v>9</v>
      </c>
      <c r="G92" s="206">
        <v>390</v>
      </c>
      <c r="H92" s="206">
        <v>52</v>
      </c>
      <c r="I92" s="206">
        <v>70</v>
      </c>
      <c r="J92" s="206">
        <v>0.9</v>
      </c>
      <c r="K92" s="206">
        <v>2.5</v>
      </c>
      <c r="L92" s="205" t="e">
        <f>_xlfn.XLOOKUP(Tabella6[[#This Row],[ ALIMENTI:   A - B]],' DB alimenti principale'!A:A,' DB alimenti principale'!A:A,,0)</f>
        <v>#N/A</v>
      </c>
    </row>
    <row r="93" spans="2:12" x14ac:dyDescent="0.25">
      <c r="B93" s="206" t="s">
        <v>1864</v>
      </c>
      <c r="C93" s="206">
        <v>391</v>
      </c>
      <c r="D93" s="206">
        <v>23.5</v>
      </c>
      <c r="E93" s="206">
        <v>1.3</v>
      </c>
      <c r="F93" s="206">
        <v>18</v>
      </c>
      <c r="G93" s="206">
        <v>355</v>
      </c>
      <c r="H93" s="206">
        <v>58</v>
      </c>
      <c r="I93" s="206">
        <v>77</v>
      </c>
      <c r="J93" s="206">
        <v>1</v>
      </c>
      <c r="K93" s="206">
        <v>2.2999999999999998</v>
      </c>
      <c r="L93" s="205" t="e">
        <f>_xlfn.XLOOKUP(Tabella6[[#This Row],[ ALIMENTI:   A - B]],' DB alimenti principale'!A:A,' DB alimenti principale'!A:A,,0)</f>
        <v>#N/A</v>
      </c>
    </row>
    <row r="94" spans="2:12" x14ac:dyDescent="0.25">
      <c r="B94" s="206" t="s">
        <v>1865</v>
      </c>
      <c r="C94" s="206">
        <v>394</v>
      </c>
      <c r="D94" s="206">
        <v>21.2</v>
      </c>
      <c r="E94" s="206">
        <v>1.3</v>
      </c>
      <c r="F94" s="206">
        <v>10</v>
      </c>
      <c r="G94" s="206">
        <v>352</v>
      </c>
      <c r="H94" s="206">
        <v>57</v>
      </c>
      <c r="I94" s="206">
        <v>64</v>
      </c>
      <c r="J94" s="206">
        <v>0.8</v>
      </c>
      <c r="K94" s="206">
        <v>2.5</v>
      </c>
      <c r="L94" s="205" t="e">
        <f>_xlfn.XLOOKUP(Tabella6[[#This Row],[ ALIMENTI:   A - B]],' DB alimenti principale'!A:A,' DB alimenti principale'!A:A,,0)</f>
        <v>#N/A</v>
      </c>
    </row>
    <row r="95" spans="2:12" x14ac:dyDescent="0.25">
      <c r="B95" s="206" t="s">
        <v>1866</v>
      </c>
      <c r="C95" s="206">
        <v>22</v>
      </c>
      <c r="D95" s="206">
        <v>90.7</v>
      </c>
      <c r="E95" s="206">
        <v>1.5</v>
      </c>
      <c r="F95" s="206">
        <v>97</v>
      </c>
      <c r="G95" s="206">
        <v>7</v>
      </c>
      <c r="H95" s="206">
        <v>296</v>
      </c>
      <c r="I95" s="206">
        <v>69</v>
      </c>
      <c r="J95" s="206">
        <v>0.2</v>
      </c>
      <c r="K95" s="206">
        <v>2.9</v>
      </c>
      <c r="L95" s="205" t="e">
        <f>_xlfn.XLOOKUP(Tabella6[[#This Row],[ ALIMENTI:   A - B]],' DB alimenti principale'!A:A,' DB alimenti principale'!A:A,,0)</f>
        <v>#N/A</v>
      </c>
    </row>
    <row r="96" spans="2:12" x14ac:dyDescent="0.25">
      <c r="B96" s="206" t="s">
        <v>1867</v>
      </c>
      <c r="C96" s="206">
        <v>27</v>
      </c>
      <c r="D96" s="206">
        <v>90.3</v>
      </c>
      <c r="E96" s="206">
        <v>0.8</v>
      </c>
      <c r="F96" s="206">
        <v>28</v>
      </c>
      <c r="G96" s="206">
        <v>12</v>
      </c>
      <c r="H96" s="206">
        <v>340</v>
      </c>
      <c r="I96" s="206">
        <v>66</v>
      </c>
      <c r="J96" s="206">
        <v>0.6</v>
      </c>
      <c r="K96" s="206">
        <v>3.1</v>
      </c>
      <c r="L96" s="205" t="e">
        <f>_xlfn.XLOOKUP(Tabella6[[#This Row],[ ALIMENTI:   A - B]],' DB alimenti principale'!A:A,' DB alimenti principale'!A:A,,0)</f>
        <v>#N/A</v>
      </c>
    </row>
    <row r="97" spans="2:12" x14ac:dyDescent="0.25">
      <c r="B97" s="206" t="s">
        <v>1868</v>
      </c>
      <c r="C97" s="206">
        <v>5</v>
      </c>
      <c r="D97" s="206">
        <v>98.1</v>
      </c>
      <c r="E97" s="206">
        <v>0.1</v>
      </c>
      <c r="F97" s="206">
        <v>1</v>
      </c>
      <c r="G97" s="206">
        <v>222</v>
      </c>
      <c r="H97" s="206">
        <v>15</v>
      </c>
      <c r="I97" s="206">
        <v>1</v>
      </c>
      <c r="J97" s="206">
        <v>0</v>
      </c>
      <c r="K97" s="206">
        <v>0</v>
      </c>
      <c r="L97" s="205" t="e">
        <f>_xlfn.XLOOKUP(Tabella6[[#This Row],[ ALIMENTI:   A - B]],' DB alimenti principale'!A:A,' DB alimenti principale'!A:A,,0)</f>
        <v>#N/A</v>
      </c>
    </row>
    <row r="98" spans="2:12" x14ac:dyDescent="0.25">
      <c r="B98" s="206" t="s">
        <v>1869</v>
      </c>
      <c r="C98" s="206">
        <v>7</v>
      </c>
      <c r="D98" s="206">
        <v>97.6</v>
      </c>
      <c r="E98" s="206">
        <v>0.2</v>
      </c>
      <c r="F98" s="206">
        <v>6</v>
      </c>
      <c r="G98" s="206">
        <v>326</v>
      </c>
      <c r="H98" s="206">
        <v>54</v>
      </c>
      <c r="I98" s="206">
        <v>13</v>
      </c>
      <c r="J98" s="206">
        <v>0</v>
      </c>
      <c r="K98" s="206">
        <v>2</v>
      </c>
      <c r="L98" s="205" t="e">
        <f>_xlfn.XLOOKUP(Tabella6[[#This Row],[ ALIMENTI:   A - B]],' DB alimenti principale'!A:A,' DB alimenti principale'!A:A,,0)</f>
        <v>#N/A</v>
      </c>
    </row>
    <row r="99" spans="2:12" x14ac:dyDescent="0.25">
      <c r="B99" s="206" t="s">
        <v>1870</v>
      </c>
      <c r="C99" s="206">
        <v>3</v>
      </c>
      <c r="D99" s="206">
        <v>98</v>
      </c>
      <c r="E99" s="206">
        <v>0</v>
      </c>
      <c r="F99" s="206">
        <v>1</v>
      </c>
      <c r="G99" s="206">
        <v>366</v>
      </c>
      <c r="H99" s="206">
        <v>10</v>
      </c>
      <c r="I99" s="206">
        <v>7</v>
      </c>
      <c r="J99" s="206">
        <v>0</v>
      </c>
      <c r="K99" s="206">
        <v>2</v>
      </c>
      <c r="L99" s="205" t="e">
        <f>_xlfn.XLOOKUP(Tabella6[[#This Row],[ ALIMENTI:   A - B]],' DB alimenti principale'!A:A,' DB alimenti principale'!A:A,,0)</f>
        <v>#N/A</v>
      </c>
    </row>
    <row r="100" spans="2:12" x14ac:dyDescent="0.25">
      <c r="B100" s="206" t="s">
        <v>1871</v>
      </c>
      <c r="C100" s="206">
        <v>9</v>
      </c>
      <c r="D100" s="206">
        <v>96.8</v>
      </c>
      <c r="E100" s="206">
        <v>2</v>
      </c>
      <c r="F100" s="206">
        <v>6</v>
      </c>
      <c r="G100" s="206">
        <v>608</v>
      </c>
      <c r="H100" s="206">
        <v>10</v>
      </c>
      <c r="I100" s="206">
        <v>5</v>
      </c>
      <c r="J100" s="206">
        <v>2</v>
      </c>
      <c r="K100" s="206">
        <v>2</v>
      </c>
      <c r="L100" s="205" t="e">
        <f>_xlfn.XLOOKUP(Tabella6[[#This Row],[ ALIMENTI:   A - B]],' DB alimenti principale'!A:A,' DB alimenti principale'!A:A,,0)</f>
        <v>#N/A</v>
      </c>
    </row>
    <row r="101" spans="2:12" x14ac:dyDescent="0.25">
      <c r="B101" s="206" t="s">
        <v>1622</v>
      </c>
      <c r="C101" s="206">
        <v>5</v>
      </c>
      <c r="D101" s="206">
        <v>98</v>
      </c>
      <c r="E101" s="206">
        <v>0.1</v>
      </c>
      <c r="F101" s="206">
        <v>1</v>
      </c>
      <c r="G101" s="206">
        <v>362</v>
      </c>
      <c r="H101" s="206">
        <v>8</v>
      </c>
      <c r="I101" s="206">
        <v>3</v>
      </c>
      <c r="J101" s="206">
        <v>0</v>
      </c>
      <c r="K101" s="206">
        <v>2</v>
      </c>
      <c r="L101" s="205" t="str">
        <f>_xlfn.XLOOKUP(Tabella6[[#This Row],[ ALIMENTI:   A - B]],' DB alimenti principale'!A:A,' DB alimenti principale'!A:A,,0)</f>
        <v>brodo vegetale</v>
      </c>
    </row>
    <row r="102" spans="2:12" x14ac:dyDescent="0.25">
      <c r="B102" s="206" t="s">
        <v>1872</v>
      </c>
      <c r="C102" s="206">
        <v>313</v>
      </c>
      <c r="D102" s="206">
        <v>16</v>
      </c>
      <c r="E102" s="206">
        <v>1.5</v>
      </c>
      <c r="F102" s="206">
        <v>65</v>
      </c>
      <c r="G102" s="206">
        <v>27</v>
      </c>
      <c r="H102" s="206">
        <v>24</v>
      </c>
      <c r="I102" s="206">
        <v>5</v>
      </c>
      <c r="J102" s="206">
        <v>0.1</v>
      </c>
      <c r="K102" s="206">
        <v>1.1000000000000001</v>
      </c>
      <c r="L102" s="205" t="e">
        <f>_xlfn.XLOOKUP(Tabella6[[#This Row],[ ALIMENTI:   A - B]],' DB alimenti principale'!A:A,' DB alimenti principale'!A:A,,0)</f>
        <v>#N/A</v>
      </c>
    </row>
    <row r="103" spans="2:12" x14ac:dyDescent="0.25">
      <c r="B103" s="206" t="s">
        <v>1873</v>
      </c>
      <c r="C103" s="206">
        <v>133</v>
      </c>
      <c r="D103" s="206">
        <v>69.3</v>
      </c>
      <c r="E103" s="206">
        <v>0.5</v>
      </c>
      <c r="F103" s="206">
        <v>90</v>
      </c>
      <c r="G103" s="206">
        <v>129</v>
      </c>
      <c r="H103" s="206">
        <v>180</v>
      </c>
      <c r="I103" s="206">
        <v>80</v>
      </c>
      <c r="J103" s="206">
        <v>0.4</v>
      </c>
      <c r="K103" s="206">
        <v>1</v>
      </c>
      <c r="L103" s="205" t="e">
        <f>_xlfn.XLOOKUP(Tabella6[[#This Row],[ ALIMENTI:   A - B]],' DB alimenti principale'!A:A,' DB alimenti principale'!A:A,,0)</f>
        <v>#N/A</v>
      </c>
    </row>
    <row r="104" spans="2:12" x14ac:dyDescent="0.25">
      <c r="B104" s="206" t="s">
        <v>1874</v>
      </c>
      <c r="C104" s="206">
        <v>130</v>
      </c>
      <c r="D104" s="206">
        <v>71.2</v>
      </c>
      <c r="E104" s="206">
        <v>0.1</v>
      </c>
      <c r="F104" s="206">
        <v>88</v>
      </c>
      <c r="G104" s="206">
        <v>135</v>
      </c>
      <c r="H104" s="206">
        <v>113</v>
      </c>
      <c r="I104" s="206">
        <v>68</v>
      </c>
      <c r="J104" s="206">
        <v>0.3</v>
      </c>
      <c r="K104" s="206">
        <v>0.1</v>
      </c>
      <c r="L104" s="205" t="e">
        <f>_xlfn.XLOOKUP(Tabella6[[#This Row],[ ALIMENTI:   A - B]],' DB alimenti principale'!A:A,' DB alimenti principale'!A:A,,0)</f>
        <v>#N/A</v>
      </c>
    </row>
    <row r="105" spans="2:12" x14ac:dyDescent="0.25">
      <c r="B105" s="206" t="s">
        <v>1875</v>
      </c>
      <c r="C105" s="206">
        <v>396</v>
      </c>
      <c r="D105" s="206">
        <v>44.4</v>
      </c>
      <c r="E105" s="206">
        <v>0.1</v>
      </c>
      <c r="F105" s="206">
        <v>329</v>
      </c>
      <c r="G105" s="206">
        <v>117</v>
      </c>
      <c r="H105" s="206">
        <v>94</v>
      </c>
      <c r="I105" s="206">
        <v>205</v>
      </c>
      <c r="J105" s="206">
        <v>3.1</v>
      </c>
      <c r="K105" s="206">
        <v>0</v>
      </c>
      <c r="L105" s="205" t="e">
        <f>_xlfn.XLOOKUP(Tabella6[[#This Row],[ ALIMENTI:   A - B]],' DB alimenti principale'!A:A,' DB alimenti principale'!A:A,,0)</f>
        <v>#N/A</v>
      </c>
    </row>
    <row r="106" spans="2:12" x14ac:dyDescent="0.25">
      <c r="B106" s="206" t="s">
        <v>1508</v>
      </c>
      <c r="C106" s="206">
        <v>517</v>
      </c>
      <c r="D106" s="206">
        <v>26.5</v>
      </c>
      <c r="E106" s="206">
        <v>0.4</v>
      </c>
      <c r="F106" s="206">
        <v>433</v>
      </c>
      <c r="G106" s="206">
        <v>353</v>
      </c>
      <c r="H106" s="206">
        <v>62</v>
      </c>
      <c r="I106" s="206">
        <v>256</v>
      </c>
      <c r="J106" s="206">
        <v>2</v>
      </c>
      <c r="K106" s="206">
        <v>0</v>
      </c>
      <c r="L106" s="205" t="str">
        <f>_xlfn.XLOOKUP(Tabella6[[#This Row],[ ALIMENTI:   A - B]],' DB alimenti principale'!A:A,' DB alimenti principale'!A:A,,0)</f>
        <v>burrini</v>
      </c>
    </row>
    <row r="107" spans="2:12" x14ac:dyDescent="0.25">
      <c r="B107" s="206" t="s">
        <v>1224</v>
      </c>
      <c r="C107" s="206">
        <v>758</v>
      </c>
      <c r="D107" s="206">
        <v>14.1</v>
      </c>
      <c r="E107" s="206">
        <v>0</v>
      </c>
      <c r="F107" s="206">
        <v>15</v>
      </c>
      <c r="G107" s="206">
        <v>7</v>
      </c>
      <c r="H107" s="206">
        <v>15</v>
      </c>
      <c r="I107" s="206">
        <v>16</v>
      </c>
      <c r="J107" s="206">
        <v>0.6</v>
      </c>
      <c r="K107" s="206">
        <v>0</v>
      </c>
      <c r="L107" s="205" t="str">
        <f>_xlfn.XLOOKUP(Tabella6[[#This Row],[ ALIMENTI:   A - B]],' DB alimenti principale'!A:A,' DB alimenti principale'!A:A,,0)</f>
        <v>burro</v>
      </c>
    </row>
    <row r="108" spans="2:12" x14ac:dyDescent="0.25">
      <c r="B108" s="206" t="s">
        <v>1876</v>
      </c>
      <c r="C108" s="206">
        <v>355</v>
      </c>
      <c r="D108" s="206">
        <v>2.5</v>
      </c>
      <c r="E108" s="206">
        <v>14.3</v>
      </c>
      <c r="F108" s="206">
        <v>51</v>
      </c>
      <c r="G108" s="206">
        <v>950</v>
      </c>
      <c r="H108" s="206">
        <v>1500</v>
      </c>
      <c r="I108" s="206">
        <v>685</v>
      </c>
      <c r="J108" s="206">
        <v>6.9</v>
      </c>
      <c r="K108" s="206">
        <v>28.9</v>
      </c>
      <c r="L108" s="205" t="e">
        <f>_xlfn.XLOOKUP(Tabella6[[#This Row],[ ALIMENTI:   A - B]],' DB alimenti principale'!A:A,' DB alimenti principale'!A:A,,0)</f>
        <v>#N/A</v>
      </c>
    </row>
    <row r="109" spans="2:12" x14ac:dyDescent="0.25">
      <c r="B109" s="206" t="s">
        <v>1877</v>
      </c>
      <c r="C109" s="206">
        <v>349</v>
      </c>
      <c r="D109" s="206">
        <v>3</v>
      </c>
      <c r="E109" s="206">
        <v>4.4000000000000004</v>
      </c>
      <c r="F109" s="206">
        <v>40</v>
      </c>
      <c r="G109" s="206">
        <v>950</v>
      </c>
      <c r="H109" s="206">
        <v>1500</v>
      </c>
      <c r="I109" s="206">
        <v>660</v>
      </c>
      <c r="J109" s="206">
        <v>6.9</v>
      </c>
      <c r="K109" s="206">
        <v>7.3</v>
      </c>
      <c r="L109" s="205" t="e">
        <f>_xlfn.XLOOKUP(Tabella6[[#This Row],[ ALIMENTI:   A - B]],' DB alimenti principale'!A:A,' DB alimenti principale'!A:A,,0)</f>
        <v>#N/A</v>
      </c>
    </row>
    <row r="110" spans="2:12" x14ac:dyDescent="0.25">
      <c r="B110" s="206" t="s">
        <v>1509</v>
      </c>
      <c r="C110" s="206">
        <v>439</v>
      </c>
      <c r="D110" s="206">
        <v>30</v>
      </c>
      <c r="E110" s="206">
        <v>0.3</v>
      </c>
      <c r="F110" s="206">
        <v>860</v>
      </c>
      <c r="G110" s="206">
        <v>1259</v>
      </c>
      <c r="H110" s="206">
        <v>138</v>
      </c>
      <c r="I110" s="206">
        <v>590</v>
      </c>
      <c r="J110" s="206">
        <v>3.2</v>
      </c>
      <c r="K110" s="206">
        <v>0</v>
      </c>
      <c r="L110" s="205" t="str">
        <f>_xlfn.XLOOKUP(Tabella6[[#This Row],[ ALIMENTI:   A - B]],' DB alimenti principale'!A:A,' DB alimenti principale'!A:A,,0)</f>
        <v>caciocavallo</v>
      </c>
    </row>
    <row r="111" spans="2:12" x14ac:dyDescent="0.25">
      <c r="B111" s="206" t="s">
        <v>1878</v>
      </c>
      <c r="C111" s="206">
        <v>439</v>
      </c>
      <c r="D111" s="206">
        <v>30</v>
      </c>
      <c r="E111" s="206">
        <v>0.3</v>
      </c>
      <c r="F111" s="206">
        <v>860</v>
      </c>
      <c r="G111" s="206">
        <v>1259</v>
      </c>
      <c r="H111" s="206">
        <v>138</v>
      </c>
      <c r="I111" s="206">
        <v>590</v>
      </c>
      <c r="J111" s="206">
        <v>3.2</v>
      </c>
      <c r="K111" s="206">
        <v>0</v>
      </c>
      <c r="L111" s="205" t="e">
        <f>_xlfn.XLOOKUP(Tabella6[[#This Row],[ ALIMENTI:   A - B]],' DB alimenti principale'!A:A,' DB alimenti principale'!A:A,,0)</f>
        <v>#N/A</v>
      </c>
    </row>
    <row r="112" spans="2:12" x14ac:dyDescent="0.25">
      <c r="B112" s="206" t="s">
        <v>1879</v>
      </c>
      <c r="C112" s="206">
        <v>364</v>
      </c>
      <c r="D112" s="206">
        <v>32.5</v>
      </c>
      <c r="E112" s="206">
        <v>2.1</v>
      </c>
      <c r="F112" s="206">
        <v>1160</v>
      </c>
      <c r="G112" s="206">
        <v>1890</v>
      </c>
      <c r="H112" s="206">
        <v>94</v>
      </c>
      <c r="I112" s="206">
        <v>675</v>
      </c>
      <c r="J112" s="206">
        <v>3.5</v>
      </c>
      <c r="K112" s="206">
        <v>0</v>
      </c>
      <c r="L112" s="205" t="e">
        <f>_xlfn.XLOOKUP(Tabella6[[#This Row],[ ALIMENTI:   A - B]],' DB alimenti principale'!A:A,' DB alimenti principale'!A:A,,0)</f>
        <v>#N/A</v>
      </c>
    </row>
    <row r="113" spans="2:12" x14ac:dyDescent="0.25">
      <c r="B113" s="206" t="s">
        <v>1511</v>
      </c>
      <c r="C113" s="206">
        <v>364</v>
      </c>
      <c r="D113" s="206">
        <v>32.5</v>
      </c>
      <c r="E113" s="206">
        <v>2.1</v>
      </c>
      <c r="F113" s="206">
        <v>1160</v>
      </c>
      <c r="G113" s="206">
        <v>1890</v>
      </c>
      <c r="H113" s="206">
        <v>94</v>
      </c>
      <c r="I113" s="206">
        <v>675</v>
      </c>
      <c r="J113" s="206">
        <v>3.5</v>
      </c>
      <c r="K113" s="206">
        <v>0</v>
      </c>
      <c r="L113" s="205" t="str">
        <f>_xlfn.XLOOKUP(Tabella6[[#This Row],[ ALIMENTI:   A - B]],' DB alimenti principale'!A:A,' DB alimenti principale'!A:A,,0)</f>
        <v>caciotta romana di pecora</v>
      </c>
    </row>
    <row r="114" spans="2:12" x14ac:dyDescent="0.25">
      <c r="B114" s="206" t="s">
        <v>1512</v>
      </c>
      <c r="C114" s="206">
        <v>373</v>
      </c>
      <c r="D114" s="206">
        <v>42.8</v>
      </c>
      <c r="E114" s="206">
        <v>0.6</v>
      </c>
      <c r="F114" s="206">
        <v>618</v>
      </c>
      <c r="G114" s="206">
        <v>514</v>
      </c>
      <c r="H114" s="206">
        <v>68</v>
      </c>
      <c r="I114" s="206">
        <v>496</v>
      </c>
      <c r="J114" s="206">
        <v>3.2</v>
      </c>
      <c r="K114" s="206">
        <v>0</v>
      </c>
      <c r="L114" s="205" t="str">
        <f>_xlfn.XLOOKUP(Tabella6[[#This Row],[ ALIMENTI:   A - B]],' DB alimenti principale'!A:A,' DB alimenti principale'!A:A,,0)</f>
        <v>caciotta toscana</v>
      </c>
    </row>
    <row r="115" spans="2:12" x14ac:dyDescent="0.25">
      <c r="B115" s="206" t="s">
        <v>1510</v>
      </c>
      <c r="C115" s="206">
        <v>261</v>
      </c>
      <c r="D115" s="206">
        <v>54.8</v>
      </c>
      <c r="E115" s="206">
        <v>0.8</v>
      </c>
      <c r="F115" s="206">
        <v>290</v>
      </c>
      <c r="G115" s="206">
        <v>299</v>
      </c>
      <c r="H115" s="206">
        <v>36</v>
      </c>
      <c r="I115" s="206">
        <v>420</v>
      </c>
      <c r="J115" s="206">
        <v>2.6</v>
      </c>
      <c r="K115" s="206">
        <v>0</v>
      </c>
      <c r="L115" s="205" t="str">
        <f>_xlfn.XLOOKUP(Tabella6[[#This Row],[ ALIMENTI:   A - B]],' DB alimenti principale'!A:A,' DB alimenti principale'!A:A,,0)</f>
        <v>caciottina fresca</v>
      </c>
    </row>
    <row r="116" spans="2:12" x14ac:dyDescent="0.25">
      <c r="B116" s="206" t="s">
        <v>1880</v>
      </c>
      <c r="C116" s="206">
        <v>2</v>
      </c>
      <c r="D116" s="206">
        <v>99.3</v>
      </c>
      <c r="E116" s="206">
        <v>0.4</v>
      </c>
      <c r="F116" s="206">
        <v>2</v>
      </c>
      <c r="G116" s="206">
        <v>2</v>
      </c>
      <c r="H116" s="206">
        <v>54</v>
      </c>
      <c r="I116" s="206">
        <v>1</v>
      </c>
      <c r="J116" s="206">
        <v>0</v>
      </c>
      <c r="K116" s="206">
        <v>0</v>
      </c>
      <c r="L116" s="205" t="e">
        <f>_xlfn.XLOOKUP(Tabella6[[#This Row],[ ALIMENTI:   A - B]],' DB alimenti principale'!A:A,' DB alimenti principale'!A:A,,0)</f>
        <v>#N/A</v>
      </c>
    </row>
    <row r="117" spans="2:12" x14ac:dyDescent="0.25">
      <c r="B117" s="206" t="s">
        <v>1881</v>
      </c>
      <c r="C117" s="206">
        <v>4</v>
      </c>
      <c r="D117" s="206">
        <v>95.4</v>
      </c>
      <c r="E117" s="206">
        <v>0.2</v>
      </c>
      <c r="F117" s="206">
        <v>6</v>
      </c>
      <c r="G117" s="206">
        <v>2</v>
      </c>
      <c r="H117" s="206">
        <v>251</v>
      </c>
      <c r="I117" s="206">
        <v>17</v>
      </c>
      <c r="J117" s="206">
        <v>0.2</v>
      </c>
      <c r="K117" s="206">
        <v>0</v>
      </c>
      <c r="L117" s="205" t="e">
        <f>_xlfn.XLOOKUP(Tabella6[[#This Row],[ ALIMENTI:   A - B]],' DB alimenti principale'!A:A,' DB alimenti principale'!A:A,,0)</f>
        <v>#N/A</v>
      </c>
    </row>
    <row r="118" spans="2:12" x14ac:dyDescent="0.25">
      <c r="B118" s="206" t="s">
        <v>1882</v>
      </c>
      <c r="C118" s="206">
        <v>190</v>
      </c>
      <c r="D118" s="206">
        <v>10.199999999999999</v>
      </c>
      <c r="E118" s="206">
        <v>20</v>
      </c>
      <c r="F118" s="206">
        <v>160</v>
      </c>
      <c r="G118" s="206">
        <v>2</v>
      </c>
      <c r="H118" s="206">
        <v>1860</v>
      </c>
      <c r="I118" s="206">
        <v>160</v>
      </c>
      <c r="J118" s="206">
        <v>0.7</v>
      </c>
      <c r="K118" s="206">
        <v>49.5</v>
      </c>
      <c r="L118" s="205" t="e">
        <f>_xlfn.XLOOKUP(Tabella6[[#This Row],[ ALIMENTI:   A - B]],' DB alimenti principale'!A:A,' DB alimenti principale'!A:A,,0)</f>
        <v>#N/A</v>
      </c>
    </row>
    <row r="119" spans="2:12" x14ac:dyDescent="0.25">
      <c r="B119" s="206" t="s">
        <v>1883</v>
      </c>
      <c r="C119" s="206">
        <v>4</v>
      </c>
      <c r="D119" s="206">
        <v>95.4</v>
      </c>
      <c r="E119" s="206">
        <v>0.2</v>
      </c>
      <c r="F119" s="206">
        <v>6</v>
      </c>
      <c r="G119" s="206">
        <v>2</v>
      </c>
      <c r="H119" s="206">
        <v>251</v>
      </c>
      <c r="I119" s="206">
        <v>17</v>
      </c>
      <c r="J119" s="206">
        <v>0.2</v>
      </c>
      <c r="K119" s="206">
        <v>0</v>
      </c>
      <c r="L119" s="205" t="e">
        <f>_xlfn.XLOOKUP(Tabella6[[#This Row],[ ALIMENTI:   A - B]],' DB alimenti principale'!A:A,' DB alimenti principale'!A:A,,0)</f>
        <v>#N/A</v>
      </c>
    </row>
    <row r="120" spans="2:12" x14ac:dyDescent="0.25">
      <c r="B120" s="206" t="s">
        <v>1884</v>
      </c>
      <c r="C120" s="206">
        <v>287</v>
      </c>
      <c r="D120" s="206">
        <v>4.0999999999999996</v>
      </c>
      <c r="E120" s="206">
        <v>4.0999999999999996</v>
      </c>
      <c r="F120" s="206">
        <v>130</v>
      </c>
      <c r="G120" s="206">
        <v>74</v>
      </c>
      <c r="H120" s="206">
        <v>2020</v>
      </c>
      <c r="I120" s="206">
        <v>160</v>
      </c>
      <c r="J120" s="206">
        <v>0.7</v>
      </c>
      <c r="K120" s="206">
        <v>3</v>
      </c>
      <c r="L120" s="205" t="e">
        <f>_xlfn.XLOOKUP(Tabella6[[#This Row],[ ALIMENTI:   A - B]],' DB alimenti principale'!A:A,' DB alimenti principale'!A:A,,0)</f>
        <v>#N/A</v>
      </c>
    </row>
    <row r="121" spans="2:12" x14ac:dyDescent="0.25">
      <c r="B121" s="206" t="s">
        <v>1885</v>
      </c>
      <c r="C121" s="206">
        <v>4</v>
      </c>
      <c r="D121" s="206">
        <v>95.4</v>
      </c>
      <c r="E121" s="206">
        <v>0.2</v>
      </c>
      <c r="F121" s="206">
        <v>6</v>
      </c>
      <c r="G121" s="206">
        <v>2</v>
      </c>
      <c r="H121" s="206">
        <v>251</v>
      </c>
      <c r="I121" s="206">
        <v>17</v>
      </c>
      <c r="J121" s="206">
        <v>0.2</v>
      </c>
      <c r="K121" s="206">
        <v>0</v>
      </c>
      <c r="L121" s="205" t="e">
        <f>_xlfn.XLOOKUP(Tabella6[[#This Row],[ ALIMENTI:   A - B]],' DB alimenti principale'!A:A,' DB alimenti principale'!A:A,,0)</f>
        <v>#N/A</v>
      </c>
    </row>
    <row r="122" spans="2:12" x14ac:dyDescent="0.25">
      <c r="B122" s="206" t="s">
        <v>1886</v>
      </c>
      <c r="C122" s="206">
        <v>224</v>
      </c>
      <c r="D122" s="206">
        <v>3.2</v>
      </c>
      <c r="E122" s="206">
        <v>3.8</v>
      </c>
      <c r="F122" s="206">
        <v>140</v>
      </c>
      <c r="G122" s="206">
        <v>23</v>
      </c>
      <c r="H122" s="206">
        <v>4</v>
      </c>
      <c r="I122" s="206">
        <v>286</v>
      </c>
      <c r="J122" s="206">
        <v>0.1</v>
      </c>
      <c r="K122" s="206">
        <v>0</v>
      </c>
      <c r="L122" s="205" t="e">
        <f>_xlfn.XLOOKUP(Tabella6[[#This Row],[ ALIMENTI:   A - B]],' DB alimenti principale'!A:A,' DB alimenti principale'!A:A,,0)</f>
        <v>#N/A</v>
      </c>
    </row>
    <row r="123" spans="2:12" x14ac:dyDescent="0.25">
      <c r="B123" s="206" t="s">
        <v>1887</v>
      </c>
      <c r="C123" s="206">
        <v>2</v>
      </c>
      <c r="D123" s="206">
        <v>99.2</v>
      </c>
      <c r="E123" s="206">
        <v>2</v>
      </c>
      <c r="F123" s="206">
        <v>1</v>
      </c>
      <c r="G123" s="206">
        <v>2</v>
      </c>
      <c r="H123" s="206">
        <v>33</v>
      </c>
      <c r="I123" s="206">
        <v>3</v>
      </c>
      <c r="J123" s="206">
        <v>2</v>
      </c>
      <c r="K123" s="206">
        <v>0</v>
      </c>
      <c r="L123" s="205" t="e">
        <f>_xlfn.XLOOKUP(Tabella6[[#This Row],[ ALIMENTI:   A - B]],' DB alimenti principale'!A:A,' DB alimenti principale'!A:A,,0)</f>
        <v>#N/A</v>
      </c>
    </row>
    <row r="124" spans="2:12" x14ac:dyDescent="0.25">
      <c r="B124" s="206" t="s">
        <v>1888</v>
      </c>
      <c r="C124" s="206">
        <v>223</v>
      </c>
      <c r="D124" s="206">
        <v>3.4</v>
      </c>
      <c r="E124" s="206">
        <v>4.5999999999999996</v>
      </c>
      <c r="F124" s="206">
        <v>140</v>
      </c>
      <c r="G124" s="206">
        <v>81</v>
      </c>
      <c r="H124" s="206">
        <v>3780</v>
      </c>
      <c r="I124" s="206">
        <v>310</v>
      </c>
      <c r="J124" s="206">
        <v>1.1000000000000001</v>
      </c>
      <c r="K124" s="206">
        <v>0</v>
      </c>
      <c r="L124" s="205" t="e">
        <f>_xlfn.XLOOKUP(Tabella6[[#This Row],[ ALIMENTI:   A - B]],' DB alimenti principale'!A:A,' DB alimenti principale'!A:A,,0)</f>
        <v>#N/A</v>
      </c>
    </row>
    <row r="125" spans="2:12" x14ac:dyDescent="0.25">
      <c r="B125" s="206" t="s">
        <v>1889</v>
      </c>
      <c r="C125" s="206">
        <v>2</v>
      </c>
      <c r="D125" s="206">
        <v>99.2</v>
      </c>
      <c r="E125" s="206">
        <v>2</v>
      </c>
      <c r="F125" s="206">
        <v>1</v>
      </c>
      <c r="G125" s="206">
        <v>2</v>
      </c>
      <c r="H125" s="206">
        <v>33</v>
      </c>
      <c r="I125" s="206">
        <v>3</v>
      </c>
      <c r="J125" s="206">
        <v>2</v>
      </c>
      <c r="K125" s="206">
        <v>0</v>
      </c>
      <c r="L125" s="205" t="e">
        <f>_xlfn.XLOOKUP(Tabella6[[#This Row],[ ALIMENTI:   A - B]],' DB alimenti principale'!A:A,' DB alimenti principale'!A:A,,0)</f>
        <v>#N/A</v>
      </c>
    </row>
    <row r="126" spans="2:12" x14ac:dyDescent="0.25">
      <c r="B126" s="206" t="s">
        <v>1890</v>
      </c>
      <c r="C126" s="206">
        <v>287</v>
      </c>
      <c r="D126" s="206">
        <v>4.0999999999999996</v>
      </c>
      <c r="E126" s="206">
        <v>4.0999999999999996</v>
      </c>
      <c r="F126" s="206">
        <v>130</v>
      </c>
      <c r="G126" s="206">
        <v>74</v>
      </c>
      <c r="H126" s="206">
        <v>2020</v>
      </c>
      <c r="I126" s="206">
        <v>160</v>
      </c>
      <c r="J126" s="206">
        <v>0.7</v>
      </c>
      <c r="K126" s="206">
        <v>3</v>
      </c>
      <c r="L126" s="205" t="e">
        <f>_xlfn.XLOOKUP(Tabella6[[#This Row],[ ALIMENTI:   A - B]],' DB alimenti principale'!A:A,' DB alimenti principale'!A:A,,0)</f>
        <v>#N/A</v>
      </c>
    </row>
    <row r="127" spans="2:12" x14ac:dyDescent="0.25">
      <c r="B127" s="206" t="s">
        <v>1891</v>
      </c>
      <c r="C127" s="206">
        <v>68</v>
      </c>
      <c r="D127" s="206">
        <v>80</v>
      </c>
      <c r="E127" s="206">
        <v>0</v>
      </c>
      <c r="F127" s="206">
        <v>144</v>
      </c>
      <c r="G127" s="206">
        <v>425</v>
      </c>
      <c r="H127" s="206">
        <v>93</v>
      </c>
      <c r="I127" s="206">
        <v>189</v>
      </c>
      <c r="J127" s="206">
        <v>1.1000000000000001</v>
      </c>
      <c r="K127" s="206">
        <v>0</v>
      </c>
      <c r="L127" s="205" t="e">
        <f>_xlfn.XLOOKUP(Tabella6[[#This Row],[ ALIMENTI:   A - B]],' DB alimenti principale'!A:A,' DB alimenti principale'!A:A,,0)</f>
        <v>#N/A</v>
      </c>
    </row>
    <row r="128" spans="2:12" x14ac:dyDescent="0.25">
      <c r="B128" s="206" t="s">
        <v>1892</v>
      </c>
      <c r="C128" s="206">
        <v>70</v>
      </c>
      <c r="D128" s="206">
        <v>82</v>
      </c>
      <c r="E128" s="206">
        <v>0.2</v>
      </c>
      <c r="F128" s="206">
        <v>15</v>
      </c>
      <c r="G128" s="206">
        <v>216</v>
      </c>
      <c r="H128" s="206">
        <v>171</v>
      </c>
      <c r="I128" s="206">
        <v>194</v>
      </c>
      <c r="J128" s="206">
        <v>1.4</v>
      </c>
      <c r="K128" s="206">
        <v>0</v>
      </c>
      <c r="L128" s="205" t="e">
        <f>_xlfn.XLOOKUP(Tabella6[[#This Row],[ ALIMENTI:   A - B]],' DB alimenti principale'!A:A,' DB alimenti principale'!A:A,,0)</f>
        <v>#N/A</v>
      </c>
    </row>
    <row r="129" spans="2:12" x14ac:dyDescent="0.25">
      <c r="B129" s="206" t="s">
        <v>1513</v>
      </c>
      <c r="C129" s="206">
        <v>297</v>
      </c>
      <c r="D129" s="206">
        <v>50.7</v>
      </c>
      <c r="E129" s="206">
        <v>0.2</v>
      </c>
      <c r="F129" s="206">
        <v>350</v>
      </c>
      <c r="G129" s="206">
        <v>650</v>
      </c>
      <c r="H129" s="206">
        <v>100</v>
      </c>
      <c r="I129" s="206">
        <v>310</v>
      </c>
      <c r="J129" s="206">
        <v>2.7</v>
      </c>
      <c r="K129" s="206">
        <v>0</v>
      </c>
      <c r="L129" s="205" t="str">
        <f>_xlfn.XLOOKUP(Tabella6[[#This Row],[ ALIMENTI:   A - B]],' DB alimenti principale'!A:A,' DB alimenti principale'!A:A,,0)</f>
        <v>camembert</v>
      </c>
    </row>
    <row r="130" spans="2:12" x14ac:dyDescent="0.25">
      <c r="B130" s="206" t="s">
        <v>1577</v>
      </c>
      <c r="C130" s="206">
        <v>283</v>
      </c>
      <c r="D130" s="206">
        <v>17</v>
      </c>
      <c r="E130" s="206">
        <v>1.5</v>
      </c>
      <c r="F130" s="206">
        <v>60</v>
      </c>
      <c r="G130" s="206">
        <v>27</v>
      </c>
      <c r="H130" s="206">
        <v>24</v>
      </c>
      <c r="I130" s="206">
        <v>7</v>
      </c>
      <c r="J130" s="206">
        <v>0.1</v>
      </c>
      <c r="K130" s="206">
        <v>4.5</v>
      </c>
      <c r="L130" s="205" t="str">
        <f>_xlfn.XLOOKUP(Tabella6[[#This Row],[ ALIMENTI:   A - B]],' DB alimenti principale'!A:A,' DB alimenti principale'!A:A,,0)</f>
        <v>canditi</v>
      </c>
    </row>
    <row r="131" spans="2:12" x14ac:dyDescent="0.25">
      <c r="B131" s="206" t="s">
        <v>1893</v>
      </c>
      <c r="C131" s="206">
        <v>252</v>
      </c>
      <c r="D131" s="206">
        <v>10</v>
      </c>
      <c r="E131" s="206">
        <v>38.1</v>
      </c>
      <c r="F131" s="206">
        <v>1228</v>
      </c>
      <c r="G131" s="206">
        <v>26</v>
      </c>
      <c r="H131" s="206">
        <v>500</v>
      </c>
      <c r="I131" s="206">
        <v>61</v>
      </c>
      <c r="J131" s="206">
        <v>2</v>
      </c>
      <c r="K131" s="206">
        <v>24.4</v>
      </c>
      <c r="L131" s="205" t="e">
        <f>_xlfn.XLOOKUP(Tabella6[[#This Row],[ ALIMENTI:   A - B]],' DB alimenti principale'!A:A,' DB alimenti principale'!A:A,,0)</f>
        <v>#N/A</v>
      </c>
    </row>
    <row r="132" spans="2:12" x14ac:dyDescent="0.25">
      <c r="B132" s="206" t="s">
        <v>1578</v>
      </c>
      <c r="C132" s="206">
        <v>369</v>
      </c>
      <c r="D132" s="206">
        <v>33.700000000000003</v>
      </c>
      <c r="E132" s="206">
        <v>1.3</v>
      </c>
      <c r="F132" s="206">
        <v>52</v>
      </c>
      <c r="G132" s="206">
        <v>250</v>
      </c>
      <c r="H132" s="206">
        <v>130</v>
      </c>
      <c r="I132" s="206">
        <v>0</v>
      </c>
      <c r="J132" s="206">
        <v>0.5</v>
      </c>
      <c r="K132" s="206">
        <v>1.1000000000000001</v>
      </c>
      <c r="L132" s="205" t="str">
        <f>_xlfn.XLOOKUP(Tabella6[[#This Row],[ ALIMENTI:   A - B]],' DB alimenti principale'!A:A,' DB alimenti principale'!A:A,,0)</f>
        <v>cannoli alla crema</v>
      </c>
    </row>
    <row r="133" spans="2:12" x14ac:dyDescent="0.25">
      <c r="B133" s="206" t="s">
        <v>1363</v>
      </c>
      <c r="C133" s="206">
        <v>450</v>
      </c>
      <c r="D133" s="206">
        <v>36.299999999999997</v>
      </c>
      <c r="E133" s="206">
        <v>1</v>
      </c>
      <c r="F133" s="206">
        <v>25</v>
      </c>
      <c r="G133" s="206">
        <v>1335</v>
      </c>
      <c r="H133" s="206">
        <v>320</v>
      </c>
      <c r="I133" s="206">
        <v>263</v>
      </c>
      <c r="J133" s="206">
        <v>3</v>
      </c>
      <c r="K133" s="206">
        <v>0</v>
      </c>
      <c r="L133" s="205" t="str">
        <f>_xlfn.XLOOKUP(Tabella6[[#This Row],[ ALIMENTI:   A - B]],' DB alimenti principale'!A:A,' DB alimenti principale'!A:A,,0)</f>
        <v>capocollo</v>
      </c>
    </row>
    <row r="134" spans="2:12" x14ac:dyDescent="0.25">
      <c r="B134" s="206" t="s">
        <v>1894</v>
      </c>
      <c r="C134" s="206">
        <v>20</v>
      </c>
      <c r="D134" s="206">
        <v>93.7</v>
      </c>
      <c r="E134" s="206">
        <v>0.9</v>
      </c>
      <c r="F134" s="206">
        <v>19</v>
      </c>
      <c r="G134" s="206">
        <v>1517</v>
      </c>
      <c r="H134" s="206">
        <v>240</v>
      </c>
      <c r="I134" s="206">
        <v>20</v>
      </c>
      <c r="J134" s="206">
        <v>0.2</v>
      </c>
      <c r="K134" s="206">
        <v>1.5</v>
      </c>
      <c r="L134" s="205" t="e">
        <f>_xlfn.XLOOKUP(Tabella6[[#This Row],[ ALIMENTI:   A - B]],' DB alimenti principale'!A:A,' DB alimenti principale'!A:A,,0)</f>
        <v>#N/A</v>
      </c>
    </row>
    <row r="135" spans="2:12" x14ac:dyDescent="0.25">
      <c r="B135" s="206" t="s">
        <v>1895</v>
      </c>
      <c r="C135" s="206">
        <v>122</v>
      </c>
      <c r="D135" s="206">
        <v>74.8</v>
      </c>
      <c r="E135" s="206">
        <v>1</v>
      </c>
      <c r="F135" s="206">
        <v>9</v>
      </c>
      <c r="G135" s="206">
        <v>82</v>
      </c>
      <c r="H135" s="206">
        <v>385</v>
      </c>
      <c r="I135" s="206">
        <v>220</v>
      </c>
      <c r="J135" s="206">
        <v>2</v>
      </c>
      <c r="K135" s="206">
        <v>0</v>
      </c>
      <c r="L135" s="205" t="e">
        <f>_xlfn.XLOOKUP(Tabella6[[#This Row],[ ALIMENTI:   A - B]],' DB alimenti principale'!A:A,' DB alimenti principale'!A:A,,0)</f>
        <v>#N/A</v>
      </c>
    </row>
    <row r="136" spans="2:12" x14ac:dyDescent="0.25">
      <c r="B136" s="206" t="s">
        <v>1896</v>
      </c>
      <c r="C136" s="206">
        <v>103</v>
      </c>
      <c r="D136" s="206">
        <v>74.400000000000006</v>
      </c>
      <c r="E136" s="206">
        <v>3.3</v>
      </c>
      <c r="F136" s="206">
        <v>5</v>
      </c>
      <c r="G136" s="206">
        <v>55</v>
      </c>
      <c r="H136" s="206">
        <v>340</v>
      </c>
      <c r="I136" s="206">
        <v>210</v>
      </c>
      <c r="J136" s="206">
        <v>2.4</v>
      </c>
      <c r="K136" s="206">
        <v>0</v>
      </c>
      <c r="L136" s="205" t="e">
        <f>_xlfn.XLOOKUP(Tabella6[[#This Row],[ ALIMENTI:   A - B]],' DB alimenti principale'!A:A,' DB alimenti principale'!A:A,,0)</f>
        <v>#N/A</v>
      </c>
    </row>
    <row r="137" spans="2:12" x14ac:dyDescent="0.25">
      <c r="B137" s="206" t="s">
        <v>1897</v>
      </c>
      <c r="C137" s="206">
        <v>122</v>
      </c>
      <c r="D137" s="206">
        <v>72.2</v>
      </c>
      <c r="E137" s="206">
        <v>3</v>
      </c>
      <c r="F137" s="206">
        <v>25</v>
      </c>
      <c r="G137" s="206">
        <v>84</v>
      </c>
      <c r="H137" s="206">
        <v>342</v>
      </c>
      <c r="I137" s="206">
        <v>220</v>
      </c>
      <c r="J137" s="206">
        <v>3.2</v>
      </c>
      <c r="K137" s="206">
        <v>0</v>
      </c>
      <c r="L137" s="205" t="e">
        <f>_xlfn.XLOOKUP(Tabella6[[#This Row],[ ALIMENTI:   A - B]],' DB alimenti principale'!A:A,' DB alimenti principale'!A:A,,0)</f>
        <v>#N/A</v>
      </c>
    </row>
    <row r="138" spans="2:12" x14ac:dyDescent="0.25">
      <c r="B138" s="206" t="s">
        <v>1898</v>
      </c>
      <c r="C138" s="206">
        <v>327</v>
      </c>
      <c r="D138" s="206">
        <v>9.1</v>
      </c>
      <c r="E138" s="206">
        <v>0.4</v>
      </c>
      <c r="F138" s="206">
        <v>28</v>
      </c>
      <c r="G138" s="206">
        <v>33</v>
      </c>
      <c r="H138" s="206">
        <v>28</v>
      </c>
      <c r="I138" s="206">
        <v>4</v>
      </c>
      <c r="J138" s="206">
        <v>2</v>
      </c>
      <c r="K138" s="206">
        <v>0</v>
      </c>
      <c r="L138" s="205" t="e">
        <f>_xlfn.XLOOKUP(Tabella6[[#This Row],[ ALIMENTI:   A - B]],' DB alimenti principale'!A:A,' DB alimenti principale'!A:A,,0)</f>
        <v>#N/A</v>
      </c>
    </row>
    <row r="139" spans="2:12" x14ac:dyDescent="0.25">
      <c r="B139" s="206" t="s">
        <v>1899</v>
      </c>
      <c r="C139" s="206">
        <v>393</v>
      </c>
      <c r="D139" s="206">
        <v>0.2</v>
      </c>
      <c r="E139" s="206">
        <v>0.2</v>
      </c>
      <c r="F139" s="206">
        <v>7</v>
      </c>
      <c r="G139" s="206">
        <v>9</v>
      </c>
      <c r="H139" s="206">
        <v>2</v>
      </c>
      <c r="I139" s="206">
        <v>2</v>
      </c>
      <c r="J139" s="206">
        <v>2</v>
      </c>
      <c r="K139" s="206">
        <v>0</v>
      </c>
      <c r="L139" s="205" t="e">
        <f>_xlfn.XLOOKUP(Tabella6[[#This Row],[ ALIMENTI:   A - B]],' DB alimenti principale'!A:A,' DB alimenti principale'!A:A,,0)</f>
        <v>#N/A</v>
      </c>
    </row>
    <row r="140" spans="2:12" x14ac:dyDescent="0.25">
      <c r="B140" s="206" t="s">
        <v>1579</v>
      </c>
      <c r="C140" s="206">
        <v>343</v>
      </c>
      <c r="D140" s="206">
        <v>2.7</v>
      </c>
      <c r="E140" s="206">
        <v>0</v>
      </c>
      <c r="F140" s="206">
        <v>0</v>
      </c>
      <c r="G140" s="206">
        <v>9</v>
      </c>
      <c r="H140" s="206">
        <v>2</v>
      </c>
      <c r="I140" s="206">
        <v>0</v>
      </c>
      <c r="J140" s="206">
        <v>2</v>
      </c>
      <c r="K140" s="206">
        <v>0</v>
      </c>
      <c r="L140" s="205" t="str">
        <f>_xlfn.XLOOKUP(Tabella6[[#This Row],[ ALIMENTI:   A - B]],' DB alimenti principale'!A:A,' DB alimenti principale'!A:A,,0)</f>
        <v>caramelle dure</v>
      </c>
    </row>
    <row r="141" spans="2:12" x14ac:dyDescent="0.25">
      <c r="B141" s="206" t="s">
        <v>1900</v>
      </c>
      <c r="C141" s="206">
        <v>430</v>
      </c>
      <c r="D141" s="206">
        <v>4.8</v>
      </c>
      <c r="E141" s="206">
        <v>1.5</v>
      </c>
      <c r="F141" s="206">
        <v>95</v>
      </c>
      <c r="G141" s="206">
        <v>320</v>
      </c>
      <c r="H141" s="206">
        <v>210</v>
      </c>
      <c r="I141" s="206">
        <v>64</v>
      </c>
      <c r="J141" s="206">
        <v>0.3</v>
      </c>
      <c r="K141" s="206">
        <v>0</v>
      </c>
      <c r="L141" s="205" t="e">
        <f>_xlfn.XLOOKUP(Tabella6[[#This Row],[ ALIMENTI:   A - B]],' DB alimenti principale'!A:A,' DB alimenti principale'!A:A,,0)</f>
        <v>#N/A</v>
      </c>
    </row>
    <row r="142" spans="2:12" x14ac:dyDescent="0.25">
      <c r="B142" s="206" t="s">
        <v>1901</v>
      </c>
      <c r="C142" s="206">
        <v>22</v>
      </c>
      <c r="D142" s="206">
        <v>84</v>
      </c>
      <c r="E142" s="206">
        <v>1</v>
      </c>
      <c r="F142" s="206">
        <v>86</v>
      </c>
      <c r="G142" s="206">
        <v>133</v>
      </c>
      <c r="H142" s="206">
        <v>376</v>
      </c>
      <c r="I142" s="206">
        <v>67</v>
      </c>
      <c r="J142" s="206">
        <v>0.8</v>
      </c>
      <c r="K142" s="206">
        <v>5.5</v>
      </c>
      <c r="L142" s="205" t="e">
        <f>_xlfn.XLOOKUP(Tabella6[[#This Row],[ ALIMENTI:   A - B]],' DB alimenti principale'!A:A,' DB alimenti principale'!A:A,,0)</f>
        <v>#N/A</v>
      </c>
    </row>
    <row r="143" spans="2:12" x14ac:dyDescent="0.25">
      <c r="B143" s="206" t="s">
        <v>1902</v>
      </c>
      <c r="C143" s="206">
        <v>38</v>
      </c>
      <c r="D143" s="206">
        <v>88.6</v>
      </c>
      <c r="E143" s="206">
        <v>0.5</v>
      </c>
      <c r="F143" s="206">
        <v>19</v>
      </c>
      <c r="G143" s="206">
        <v>47</v>
      </c>
      <c r="H143" s="206">
        <v>248</v>
      </c>
      <c r="I143" s="206">
        <v>58</v>
      </c>
      <c r="J143" s="206">
        <v>0.3</v>
      </c>
      <c r="K143" s="206">
        <v>3.9</v>
      </c>
      <c r="L143" s="205" t="e">
        <f>_xlfn.XLOOKUP(Tabella6[[#This Row],[ ALIMENTI:   A - B]],' DB alimenti principale'!A:A,' DB alimenti principale'!A:A,,0)</f>
        <v>#N/A</v>
      </c>
    </row>
    <row r="144" spans="2:12" x14ac:dyDescent="0.25">
      <c r="B144" s="206" t="s">
        <v>1903</v>
      </c>
      <c r="C144" s="206">
        <v>18</v>
      </c>
      <c r="D144" s="206">
        <v>84.4</v>
      </c>
      <c r="E144" s="206">
        <v>0.5</v>
      </c>
      <c r="F144" s="206">
        <v>44</v>
      </c>
      <c r="G144" s="206">
        <v>821</v>
      </c>
      <c r="H144" s="206">
        <v>330</v>
      </c>
      <c r="I144" s="206">
        <v>40</v>
      </c>
      <c r="J144" s="206">
        <v>0.5</v>
      </c>
      <c r="K144" s="206">
        <v>5.5</v>
      </c>
      <c r="L144" s="205" t="e">
        <f>_xlfn.XLOOKUP(Tabella6[[#This Row],[ ALIMENTI:   A - B]],' DB alimenti principale'!A:A,' DB alimenti principale'!A:A,,0)</f>
        <v>#N/A</v>
      </c>
    </row>
    <row r="145" spans="2:12" x14ac:dyDescent="0.25">
      <c r="B145" s="206" t="s">
        <v>1187</v>
      </c>
      <c r="C145" s="206">
        <v>68</v>
      </c>
      <c r="D145" s="206">
        <v>83</v>
      </c>
      <c r="E145" s="206">
        <v>1</v>
      </c>
      <c r="F145" s="206">
        <v>44</v>
      </c>
      <c r="G145" s="206">
        <v>1053</v>
      </c>
      <c r="H145" s="206">
        <v>146</v>
      </c>
      <c r="I145" s="206">
        <v>63</v>
      </c>
      <c r="J145" s="206">
        <v>0.5</v>
      </c>
      <c r="K145" s="206">
        <v>3.3</v>
      </c>
      <c r="L145" s="205" t="str">
        <f>_xlfn.XLOOKUP(Tabella6[[#This Row],[ ALIMENTI:   A - B]],' DB alimenti principale'!A:A,' DB alimenti principale'!A:A,,0)</f>
        <v>carciofini sott'olio</v>
      </c>
    </row>
    <row r="146" spans="2:12" x14ac:dyDescent="0.25">
      <c r="B146" s="206" t="s">
        <v>1904</v>
      </c>
      <c r="C146" s="206">
        <v>10</v>
      </c>
      <c r="D146" s="206">
        <v>94.3</v>
      </c>
      <c r="E146" s="206">
        <v>0.2</v>
      </c>
      <c r="F146" s="206">
        <v>96</v>
      </c>
      <c r="G146" s="206">
        <v>23</v>
      </c>
      <c r="H146" s="206">
        <v>293</v>
      </c>
      <c r="I146" s="206">
        <v>11</v>
      </c>
      <c r="J146" s="206">
        <v>0.2</v>
      </c>
      <c r="K146" s="206">
        <v>1.5</v>
      </c>
      <c r="L146" s="205" t="e">
        <f>_xlfn.XLOOKUP(Tabella6[[#This Row],[ ALIMENTI:   A - B]],' DB alimenti principale'!A:A,' DB alimenti principale'!A:A,,0)</f>
        <v>#N/A</v>
      </c>
    </row>
    <row r="147" spans="2:12" x14ac:dyDescent="0.25">
      <c r="B147" s="206" t="s">
        <v>1905</v>
      </c>
      <c r="C147" s="206">
        <v>33</v>
      </c>
      <c r="D147" s="206">
        <v>91.6</v>
      </c>
      <c r="E147" s="206">
        <v>0.7</v>
      </c>
      <c r="F147" s="206">
        <v>44</v>
      </c>
      <c r="G147" s="206">
        <v>95</v>
      </c>
      <c r="H147" s="206">
        <v>220</v>
      </c>
      <c r="I147" s="206">
        <v>37</v>
      </c>
      <c r="J147" s="206">
        <v>0.4</v>
      </c>
      <c r="K147" s="206">
        <v>3.1</v>
      </c>
      <c r="L147" s="205" t="e">
        <f>_xlfn.XLOOKUP(Tabella6[[#This Row],[ ALIMENTI:   A - B]],' DB alimenti principale'!A:A,' DB alimenti principale'!A:A,,0)</f>
        <v>#N/A</v>
      </c>
    </row>
    <row r="148" spans="2:12" x14ac:dyDescent="0.25">
      <c r="B148" s="206" t="s">
        <v>1906</v>
      </c>
      <c r="C148" s="206">
        <v>140</v>
      </c>
      <c r="D148" s="206">
        <v>72.400000000000006</v>
      </c>
      <c r="E148" s="206">
        <v>1</v>
      </c>
      <c r="F148" s="206">
        <v>34</v>
      </c>
      <c r="G148" s="206">
        <v>50</v>
      </c>
      <c r="H148" s="206">
        <v>286</v>
      </c>
      <c r="I148" s="206">
        <v>220</v>
      </c>
      <c r="J148" s="206">
        <v>1.7</v>
      </c>
      <c r="K148" s="206">
        <v>0</v>
      </c>
      <c r="L148" s="205" t="e">
        <f>_xlfn.XLOOKUP(Tabella6[[#This Row],[ ALIMENTI:   A - B]],' DB alimenti principale'!A:A,' DB alimenti principale'!A:A,,0)</f>
        <v>#N/A</v>
      </c>
    </row>
    <row r="149" spans="2:12" x14ac:dyDescent="0.25">
      <c r="B149" s="206" t="s">
        <v>1907</v>
      </c>
      <c r="C149" s="206">
        <v>189</v>
      </c>
      <c r="D149" s="206">
        <v>41</v>
      </c>
      <c r="E149" s="206">
        <v>1.2</v>
      </c>
      <c r="F149" s="206">
        <v>38</v>
      </c>
      <c r="G149" s="206">
        <v>11</v>
      </c>
      <c r="H149" s="206">
        <v>500</v>
      </c>
      <c r="I149" s="206">
        <v>89</v>
      </c>
      <c r="J149" s="206">
        <v>1.8</v>
      </c>
      <c r="K149" s="206">
        <v>9</v>
      </c>
      <c r="L149" s="205" t="e">
        <f>_xlfn.XLOOKUP(Tabella6[[#This Row],[ ALIMENTI:   A - B]],' DB alimenti principale'!A:A,' DB alimenti principale'!A:A,,0)</f>
        <v>#N/A</v>
      </c>
    </row>
    <row r="150" spans="2:12" x14ac:dyDescent="0.25">
      <c r="B150" s="206" t="s">
        <v>1908</v>
      </c>
      <c r="C150" s="206">
        <v>349</v>
      </c>
      <c r="D150" s="206">
        <v>10.1</v>
      </c>
      <c r="E150" s="206">
        <v>2</v>
      </c>
      <c r="F150" s="206">
        <v>52</v>
      </c>
      <c r="G150" s="206">
        <v>18</v>
      </c>
      <c r="H150" s="206">
        <v>930</v>
      </c>
      <c r="I150" s="206">
        <v>90</v>
      </c>
      <c r="J150" s="206">
        <v>0.9</v>
      </c>
      <c r="K150" s="206">
        <v>13.1</v>
      </c>
      <c r="L150" s="205" t="e">
        <f>_xlfn.XLOOKUP(Tabella6[[#This Row],[ ALIMENTI:   A - B]],' DB alimenti principale'!A:A,' DB alimenti principale'!A:A,,0)</f>
        <v>#N/A</v>
      </c>
    </row>
    <row r="151" spans="2:12" x14ac:dyDescent="0.25">
      <c r="B151" s="206" t="s">
        <v>1909</v>
      </c>
      <c r="C151" s="206">
        <v>227</v>
      </c>
      <c r="D151" s="206">
        <v>64.5</v>
      </c>
      <c r="E151" s="206">
        <v>1.9</v>
      </c>
      <c r="F151" s="206">
        <v>9</v>
      </c>
      <c r="G151" s="206">
        <v>69</v>
      </c>
      <c r="H151" s="206">
        <v>310</v>
      </c>
      <c r="I151" s="206">
        <v>174</v>
      </c>
      <c r="J151" s="206">
        <v>3.5</v>
      </c>
      <c r="K151" s="206">
        <v>0</v>
      </c>
      <c r="L151" s="205" t="e">
        <f>_xlfn.XLOOKUP(Tabella6[[#This Row],[ ALIMENTI:   A - B]],' DB alimenti principale'!A:A,' DB alimenti principale'!A:A,,0)</f>
        <v>#N/A</v>
      </c>
    </row>
    <row r="152" spans="2:12" x14ac:dyDescent="0.25">
      <c r="B152" s="206" t="s">
        <v>1910</v>
      </c>
      <c r="C152" s="206">
        <v>332</v>
      </c>
      <c r="D152" s="206">
        <v>53</v>
      </c>
      <c r="E152" s="206">
        <v>1.6</v>
      </c>
      <c r="F152" s="206">
        <v>8</v>
      </c>
      <c r="G152" s="206">
        <v>58</v>
      </c>
      <c r="H152" s="206">
        <v>250</v>
      </c>
      <c r="I152" s="206">
        <v>157</v>
      </c>
      <c r="J152" s="206">
        <v>1.9</v>
      </c>
      <c r="K152" s="206">
        <v>0</v>
      </c>
      <c r="L152" s="205" t="e">
        <f>_xlfn.XLOOKUP(Tabella6[[#This Row],[ ALIMENTI:   A - B]],' DB alimenti principale'!A:A,' DB alimenti principale'!A:A,,0)</f>
        <v>#N/A</v>
      </c>
    </row>
    <row r="153" spans="2:12" x14ac:dyDescent="0.25">
      <c r="B153" s="206" t="s">
        <v>1911</v>
      </c>
      <c r="C153" s="206">
        <v>122</v>
      </c>
      <c r="D153" s="206">
        <v>76</v>
      </c>
      <c r="E153" s="206">
        <v>2.2000000000000002</v>
      </c>
      <c r="F153" s="206">
        <v>10</v>
      </c>
      <c r="G153" s="206">
        <v>70</v>
      </c>
      <c r="H153" s="206">
        <v>330</v>
      </c>
      <c r="I153" s="206">
        <v>191</v>
      </c>
      <c r="J153" s="206">
        <v>3.3</v>
      </c>
      <c r="K153" s="206">
        <v>0</v>
      </c>
      <c r="L153" s="205" t="e">
        <f>_xlfn.XLOOKUP(Tabella6[[#This Row],[ ALIMENTI:   A - B]],' DB alimenti principale'!A:A,' DB alimenti principale'!A:A,,0)</f>
        <v>#N/A</v>
      </c>
    </row>
    <row r="154" spans="2:12" x14ac:dyDescent="0.25">
      <c r="B154" s="206" t="s">
        <v>1912</v>
      </c>
      <c r="C154" s="206">
        <v>113</v>
      </c>
      <c r="D154" s="206">
        <v>74.099999999999994</v>
      </c>
      <c r="E154" s="206">
        <v>3.2</v>
      </c>
      <c r="F154" s="206">
        <v>10</v>
      </c>
      <c r="G154" s="206">
        <v>44</v>
      </c>
      <c r="H154" s="206">
        <v>330</v>
      </c>
      <c r="I154" s="206">
        <v>230</v>
      </c>
      <c r="J154" s="206">
        <v>2.1</v>
      </c>
      <c r="K154" s="206">
        <v>0</v>
      </c>
      <c r="L154" s="205" t="e">
        <f>_xlfn.XLOOKUP(Tabella6[[#This Row],[ ALIMENTI:   A - B]],' DB alimenti principale'!A:A,' DB alimenti principale'!A:A,,0)</f>
        <v>#N/A</v>
      </c>
    </row>
    <row r="155" spans="2:12" x14ac:dyDescent="0.25">
      <c r="B155" s="206" t="s">
        <v>1913</v>
      </c>
      <c r="C155" s="206">
        <v>146</v>
      </c>
      <c r="D155" s="206">
        <v>73</v>
      </c>
      <c r="E155" s="206">
        <v>5</v>
      </c>
      <c r="F155" s="206">
        <v>9</v>
      </c>
      <c r="G155" s="206">
        <v>95</v>
      </c>
      <c r="H155" s="206">
        <v>320</v>
      </c>
      <c r="I155" s="206">
        <v>214</v>
      </c>
      <c r="J155" s="206">
        <v>1.8</v>
      </c>
      <c r="K155" s="206">
        <v>0</v>
      </c>
      <c r="L155" s="205" t="e">
        <f>_xlfn.XLOOKUP(Tabella6[[#This Row],[ ALIMENTI:   A - B]],' DB alimenti principale'!A:A,' DB alimenti principale'!A:A,,0)</f>
        <v>#N/A</v>
      </c>
    </row>
    <row r="156" spans="2:12" x14ac:dyDescent="0.25">
      <c r="B156" s="206" t="s">
        <v>1914</v>
      </c>
      <c r="C156" s="206">
        <v>145</v>
      </c>
      <c r="D156" s="206">
        <v>67.8</v>
      </c>
      <c r="E156" s="206">
        <v>9</v>
      </c>
      <c r="F156" s="206">
        <v>8</v>
      </c>
      <c r="G156" s="206">
        <v>81</v>
      </c>
      <c r="H156" s="206">
        <v>320</v>
      </c>
      <c r="I156" s="206">
        <v>358</v>
      </c>
      <c r="J156" s="206">
        <v>4</v>
      </c>
      <c r="K156" s="206">
        <v>0</v>
      </c>
      <c r="L156" s="205" t="e">
        <f>_xlfn.XLOOKUP(Tabella6[[#This Row],[ ALIMENTI:   A - B]],' DB alimenti principale'!A:A,' DB alimenti principale'!A:A,,0)</f>
        <v>#N/A</v>
      </c>
    </row>
    <row r="157" spans="2:12" x14ac:dyDescent="0.25">
      <c r="B157" s="206" t="s">
        <v>1495</v>
      </c>
      <c r="C157" s="206">
        <v>252</v>
      </c>
      <c r="D157" s="206">
        <v>48</v>
      </c>
      <c r="E157" s="206">
        <v>11.9</v>
      </c>
      <c r="F157" s="206">
        <v>275</v>
      </c>
      <c r="G157" s="206">
        <v>1500</v>
      </c>
      <c r="H157" s="206">
        <v>181</v>
      </c>
      <c r="I157" s="206">
        <v>356</v>
      </c>
      <c r="J157" s="206">
        <v>1</v>
      </c>
      <c r="K157" s="206">
        <v>0</v>
      </c>
      <c r="L157" s="205" t="str">
        <f>_xlfn.XLOOKUP(Tabella6[[#This Row],[ ALIMENTI:   A - B]],' DB alimenti principale'!A:A,' DB alimenti principale'!A:A,,0)</f>
        <v>caviale</v>
      </c>
    </row>
    <row r="158" spans="2:12" x14ac:dyDescent="0.25">
      <c r="B158" s="206" t="s">
        <v>1915</v>
      </c>
      <c r="C158" s="206">
        <v>25</v>
      </c>
      <c r="D158" s="206">
        <v>90.5</v>
      </c>
      <c r="E158" s="206">
        <v>0.8</v>
      </c>
      <c r="F158" s="206">
        <v>44</v>
      </c>
      <c r="G158" s="206">
        <v>8</v>
      </c>
      <c r="H158" s="206">
        <v>350</v>
      </c>
      <c r="I158" s="206">
        <v>69</v>
      </c>
      <c r="J158" s="206">
        <v>0.7</v>
      </c>
      <c r="K158" s="206">
        <v>2.4</v>
      </c>
      <c r="L158" s="205" t="e">
        <f>_xlfn.XLOOKUP(Tabella6[[#This Row],[ ALIMENTI:   A - B]],' DB alimenti principale'!A:A,' DB alimenti principale'!A:A,,0)</f>
        <v>#N/A</v>
      </c>
    </row>
    <row r="159" spans="2:12" x14ac:dyDescent="0.25">
      <c r="B159" s="206" t="s">
        <v>1916</v>
      </c>
      <c r="C159" s="206">
        <v>37</v>
      </c>
      <c r="D159" s="206">
        <v>85.7</v>
      </c>
      <c r="E159" s="206">
        <v>1.1000000000000001</v>
      </c>
      <c r="F159" s="206">
        <v>51</v>
      </c>
      <c r="G159" s="206">
        <v>10</v>
      </c>
      <c r="H159" s="206">
        <v>380</v>
      </c>
      <c r="I159" s="206">
        <v>50</v>
      </c>
      <c r="J159" s="206">
        <v>0.5</v>
      </c>
      <c r="K159" s="206">
        <v>5.2</v>
      </c>
      <c r="L159" s="205" t="e">
        <f>_xlfn.XLOOKUP(Tabella6[[#This Row],[ ALIMENTI:   A - B]],' DB alimenti principale'!A:A,' DB alimenti principale'!A:A,,0)</f>
        <v>#N/A</v>
      </c>
    </row>
    <row r="160" spans="2:12" x14ac:dyDescent="0.25">
      <c r="B160" s="206" t="s">
        <v>1917</v>
      </c>
      <c r="C160" s="206">
        <v>24</v>
      </c>
      <c r="D160" s="206">
        <v>89</v>
      </c>
      <c r="E160" s="206">
        <v>1.2</v>
      </c>
      <c r="F160" s="206">
        <v>72</v>
      </c>
      <c r="G160" s="206">
        <v>12</v>
      </c>
      <c r="H160" s="206">
        <v>340</v>
      </c>
      <c r="I160" s="206">
        <v>74</v>
      </c>
      <c r="J160" s="206">
        <v>0.6</v>
      </c>
      <c r="K160" s="206">
        <v>3.1</v>
      </c>
      <c r="L160" s="205" t="e">
        <f>_xlfn.XLOOKUP(Tabella6[[#This Row],[ ALIMENTI:   A - B]],' DB alimenti principale'!A:A,' DB alimenti principale'!A:A,,0)</f>
        <v>#N/A</v>
      </c>
    </row>
    <row r="161" spans="2:12" x14ac:dyDescent="0.25">
      <c r="B161" s="206" t="s">
        <v>1918</v>
      </c>
      <c r="C161" s="206">
        <v>20</v>
      </c>
      <c r="D161" s="206">
        <v>92.3</v>
      </c>
      <c r="E161" s="206">
        <v>1</v>
      </c>
      <c r="F161" s="206">
        <v>60</v>
      </c>
      <c r="G161" s="206">
        <v>32</v>
      </c>
      <c r="H161" s="206">
        <v>300</v>
      </c>
      <c r="I161" s="206">
        <v>24</v>
      </c>
      <c r="J161" s="206">
        <v>0.3</v>
      </c>
      <c r="K161" s="206">
        <v>1</v>
      </c>
      <c r="L161" s="205" t="e">
        <f>_xlfn.XLOOKUP(Tabella6[[#This Row],[ ALIMENTI:   A - B]],' DB alimenti principale'!A:A,' DB alimenti principale'!A:A,,0)</f>
        <v>#N/A</v>
      </c>
    </row>
    <row r="162" spans="2:12" x14ac:dyDescent="0.25">
      <c r="B162" s="206" t="s">
        <v>1919</v>
      </c>
      <c r="C162" s="206">
        <v>19</v>
      </c>
      <c r="D162" s="206">
        <v>92.2</v>
      </c>
      <c r="E162" s="206">
        <v>1.1000000000000001</v>
      </c>
      <c r="F162" s="206">
        <v>60</v>
      </c>
      <c r="G162" s="206">
        <v>23</v>
      </c>
      <c r="H162" s="206">
        <v>260</v>
      </c>
      <c r="I162" s="206">
        <v>29</v>
      </c>
      <c r="J162" s="206">
        <v>0.2</v>
      </c>
      <c r="K162" s="206">
        <v>2.9</v>
      </c>
      <c r="L162" s="205" t="e">
        <f>_xlfn.XLOOKUP(Tabella6[[#This Row],[ ALIMENTI:   A - B]],' DB alimenti principale'!A:A,' DB alimenti principale'!A:A,,0)</f>
        <v>#N/A</v>
      </c>
    </row>
    <row r="163" spans="2:12" x14ac:dyDescent="0.25">
      <c r="B163" s="206" t="s">
        <v>1920</v>
      </c>
      <c r="C163" s="206">
        <v>334</v>
      </c>
      <c r="D163" s="206">
        <v>13</v>
      </c>
      <c r="E163" s="206">
        <v>6.1</v>
      </c>
      <c r="F163" s="206">
        <v>117</v>
      </c>
      <c r="G163" s="206">
        <v>6</v>
      </c>
      <c r="H163" s="206">
        <v>800</v>
      </c>
      <c r="I163" s="206">
        <v>299</v>
      </c>
      <c r="J163" s="206">
        <v>3.3</v>
      </c>
      <c r="K163" s="206">
        <v>13.8</v>
      </c>
      <c r="L163" s="205" t="e">
        <f>_xlfn.XLOOKUP(Tabella6[[#This Row],[ ALIMENTI:   A - B]],' DB alimenti principale'!A:A,' DB alimenti principale'!A:A,,0)</f>
        <v>#N/A</v>
      </c>
    </row>
    <row r="164" spans="2:12" x14ac:dyDescent="0.25">
      <c r="B164" s="206" t="s">
        <v>1110</v>
      </c>
      <c r="C164" s="206">
        <v>56</v>
      </c>
      <c r="D164" s="206">
        <v>78</v>
      </c>
      <c r="E164" s="206">
        <v>1.5</v>
      </c>
      <c r="F164" s="206">
        <v>41</v>
      </c>
      <c r="G164" s="206">
        <v>336</v>
      </c>
      <c r="H164" s="206">
        <v>96</v>
      </c>
      <c r="I164" s="206">
        <v>55</v>
      </c>
      <c r="J164" s="206">
        <v>0.5</v>
      </c>
      <c r="K164" s="206">
        <v>8.1</v>
      </c>
      <c r="L164" s="205" t="str">
        <f>_xlfn.XLOOKUP(Tabella6[[#This Row],[ ALIMENTI:   A - B]],' DB alimenti principale'!A:A,' DB alimenti principale'!A:A,,0)</f>
        <v>ceci lessati in scatola (scolati)</v>
      </c>
    </row>
    <row r="165" spans="2:12" x14ac:dyDescent="0.25">
      <c r="B165" s="206" t="s">
        <v>1921</v>
      </c>
      <c r="C165" s="206">
        <v>187</v>
      </c>
      <c r="D165" s="206">
        <v>17</v>
      </c>
      <c r="E165" s="206">
        <v>1.1000000000000001</v>
      </c>
      <c r="F165" s="206">
        <v>55</v>
      </c>
      <c r="G165" s="206">
        <v>27</v>
      </c>
      <c r="H165" s="206">
        <v>24</v>
      </c>
      <c r="I165" s="206">
        <v>6</v>
      </c>
      <c r="J165" s="206">
        <v>0.1</v>
      </c>
      <c r="K165" s="206">
        <v>3.3</v>
      </c>
      <c r="L165" s="205" t="e">
        <f>_xlfn.XLOOKUP(Tabella6[[#This Row],[ ALIMENTI:   A - B]],' DB alimenti principale'!A:A,' DB alimenti principale'!A:A,,0)</f>
        <v>#N/A</v>
      </c>
    </row>
    <row r="166" spans="2:12" x14ac:dyDescent="0.25">
      <c r="B166" s="206" t="s">
        <v>1922</v>
      </c>
      <c r="C166" s="206">
        <v>127</v>
      </c>
      <c r="D166" s="206">
        <v>73.400000000000006</v>
      </c>
      <c r="E166" s="206">
        <v>1.8</v>
      </c>
      <c r="F166" s="206">
        <v>26</v>
      </c>
      <c r="G166" s="206">
        <v>65</v>
      </c>
      <c r="H166" s="206">
        <v>350</v>
      </c>
      <c r="I166" s="206">
        <v>220</v>
      </c>
      <c r="J166" s="206">
        <v>0.4</v>
      </c>
      <c r="K166" s="206">
        <v>0</v>
      </c>
      <c r="L166" s="205" t="e">
        <f>_xlfn.XLOOKUP(Tabella6[[#This Row],[ ALIMENTI:   A - B]],' DB alimenti principale'!A:A,' DB alimenti principale'!A:A,,0)</f>
        <v>#N/A</v>
      </c>
    </row>
    <row r="167" spans="2:12" x14ac:dyDescent="0.25">
      <c r="B167" s="206" t="s">
        <v>1923</v>
      </c>
      <c r="C167" s="206">
        <v>342</v>
      </c>
      <c r="D167" s="206">
        <v>5.8</v>
      </c>
      <c r="E167" s="206">
        <v>6</v>
      </c>
      <c r="F167" s="206">
        <v>35</v>
      </c>
      <c r="G167" s="206">
        <v>370</v>
      </c>
      <c r="H167" s="206">
        <v>370</v>
      </c>
      <c r="I167" s="206">
        <v>290</v>
      </c>
      <c r="J167" s="206">
        <v>2</v>
      </c>
      <c r="K167" s="206">
        <v>11.6</v>
      </c>
      <c r="L167" s="205" t="e">
        <f>_xlfn.XLOOKUP(Tabella6[[#This Row],[ ALIMENTI:   A - B]],' DB alimenti principale'!A:A,' DB alimenti principale'!A:A,,0)</f>
        <v>#N/A</v>
      </c>
    </row>
    <row r="168" spans="2:12" x14ac:dyDescent="0.25">
      <c r="B168" s="206" t="s">
        <v>1924</v>
      </c>
      <c r="C168" s="206">
        <v>80</v>
      </c>
      <c r="D168" s="206">
        <v>78</v>
      </c>
      <c r="E168" s="206">
        <v>0.3</v>
      </c>
      <c r="F168" s="206">
        <v>11</v>
      </c>
      <c r="G168" s="206">
        <v>53</v>
      </c>
      <c r="H168" s="206">
        <v>483</v>
      </c>
      <c r="I168" s="206">
        <v>128</v>
      </c>
      <c r="J168" s="206">
        <v>0.5</v>
      </c>
      <c r="K168" s="206">
        <v>0</v>
      </c>
      <c r="L168" s="205" t="e">
        <f>_xlfn.XLOOKUP(Tabella6[[#This Row],[ ALIMENTI:   A - B]],' DB alimenti principale'!A:A,' DB alimenti principale'!A:A,,0)</f>
        <v>#N/A</v>
      </c>
    </row>
    <row r="169" spans="2:12" x14ac:dyDescent="0.25">
      <c r="B169" s="206" t="s">
        <v>1925</v>
      </c>
      <c r="C169" s="206">
        <v>125</v>
      </c>
      <c r="D169" s="206">
        <v>74</v>
      </c>
      <c r="E169" s="206">
        <v>0.3</v>
      </c>
      <c r="F169" s="206">
        <v>45</v>
      </c>
      <c r="G169" s="206">
        <v>119</v>
      </c>
      <c r="H169" s="206">
        <v>258</v>
      </c>
      <c r="I169" s="206">
        <v>121</v>
      </c>
      <c r="J169" s="206">
        <v>0.5</v>
      </c>
      <c r="K169" s="206">
        <v>0</v>
      </c>
      <c r="L169" s="205" t="e">
        <f>_xlfn.XLOOKUP(Tabella6[[#This Row],[ ALIMENTI:   A - B]],' DB alimenti principale'!A:A,' DB alimenti principale'!A:A,,0)</f>
        <v>#N/A</v>
      </c>
    </row>
    <row r="170" spans="2:12" x14ac:dyDescent="0.25">
      <c r="B170" s="206" t="s">
        <v>1428</v>
      </c>
      <c r="C170" s="206">
        <v>88</v>
      </c>
      <c r="D170" s="206">
        <v>78.5</v>
      </c>
      <c r="E170" s="206">
        <v>0.3</v>
      </c>
      <c r="F170" s="206">
        <v>11</v>
      </c>
      <c r="G170" s="206">
        <v>53</v>
      </c>
      <c r="H170" s="206">
        <v>483</v>
      </c>
      <c r="I170" s="206">
        <v>128</v>
      </c>
      <c r="J170" s="206">
        <v>0.5</v>
      </c>
      <c r="K170" s="206">
        <v>0</v>
      </c>
      <c r="L170" s="205" t="str">
        <f>_xlfn.XLOOKUP(Tabella6[[#This Row],[ ALIMENTI:   A - B]],' DB alimenti principale'!A:A,' DB alimenti principale'!A:A,,0)</f>
        <v>cernia surgelata</v>
      </c>
    </row>
    <row r="171" spans="2:12" x14ac:dyDescent="0.25">
      <c r="B171" s="206" t="s">
        <v>1926</v>
      </c>
      <c r="C171" s="206">
        <v>268</v>
      </c>
      <c r="D171" s="206">
        <v>57</v>
      </c>
      <c r="E171" s="206">
        <v>0.3</v>
      </c>
      <c r="F171" s="206">
        <v>440</v>
      </c>
      <c r="G171" s="206">
        <v>430</v>
      </c>
      <c r="H171" s="206">
        <v>125</v>
      </c>
      <c r="I171" s="206">
        <v>263</v>
      </c>
      <c r="J171" s="206">
        <v>1.4</v>
      </c>
      <c r="K171" s="206">
        <v>0</v>
      </c>
      <c r="L171" s="205" t="e">
        <f>_xlfn.XLOOKUP(Tabella6[[#This Row],[ ALIMENTI:   A - B]],' DB alimenti principale'!A:A,' DB alimenti principale'!A:A,,0)</f>
        <v>#N/A</v>
      </c>
    </row>
    <row r="172" spans="2:12" x14ac:dyDescent="0.25">
      <c r="B172" s="206" t="s">
        <v>1927</v>
      </c>
      <c r="C172" s="206">
        <v>14</v>
      </c>
      <c r="D172" s="206">
        <v>96.5</v>
      </c>
      <c r="E172" s="206">
        <v>0.3</v>
      </c>
      <c r="F172" s="206">
        <v>16</v>
      </c>
      <c r="G172" s="206">
        <v>13</v>
      </c>
      <c r="H172" s="206">
        <v>140</v>
      </c>
      <c r="I172" s="206">
        <v>17</v>
      </c>
      <c r="J172" s="206">
        <v>0.1</v>
      </c>
      <c r="K172" s="206">
        <v>0.6</v>
      </c>
      <c r="L172" s="205" t="e">
        <f>_xlfn.XLOOKUP(Tabella6[[#This Row],[ ALIMENTI:   A - B]],' DB alimenti principale'!A:A,' DB alimenti principale'!A:A,,0)</f>
        <v>#N/A</v>
      </c>
    </row>
    <row r="173" spans="2:12" x14ac:dyDescent="0.25">
      <c r="B173" s="206" t="s">
        <v>1928</v>
      </c>
      <c r="C173" s="206">
        <v>14</v>
      </c>
      <c r="D173" s="206">
        <v>92.8</v>
      </c>
      <c r="E173" s="206">
        <v>0.7</v>
      </c>
      <c r="F173" s="206">
        <v>20</v>
      </c>
      <c r="G173" s="206">
        <v>690</v>
      </c>
      <c r="H173" s="206">
        <v>110</v>
      </c>
      <c r="I173" s="206">
        <v>22</v>
      </c>
      <c r="J173" s="206">
        <v>0.3</v>
      </c>
      <c r="K173" s="206">
        <v>1.2</v>
      </c>
      <c r="L173" s="205" t="e">
        <f>_xlfn.XLOOKUP(Tabella6[[#This Row],[ ALIMENTI:   A - B]],' DB alimenti principale'!A:A,' DB alimenti principale'!A:A,,0)</f>
        <v>#N/A</v>
      </c>
    </row>
    <row r="174" spans="2:12" x14ac:dyDescent="0.25">
      <c r="B174" s="206" t="s">
        <v>1191</v>
      </c>
      <c r="C174" s="206">
        <v>14</v>
      </c>
      <c r="D174" s="206">
        <v>92.8</v>
      </c>
      <c r="E174" s="206">
        <v>0.7</v>
      </c>
      <c r="F174" s="206">
        <v>20</v>
      </c>
      <c r="G174" s="206">
        <v>690</v>
      </c>
      <c r="H174" s="206">
        <v>110</v>
      </c>
      <c r="I174" s="206">
        <v>22</v>
      </c>
      <c r="J174" s="206">
        <v>0.3</v>
      </c>
      <c r="K174" s="206">
        <v>1.2</v>
      </c>
      <c r="L174" s="205" t="str">
        <f>_xlfn.XLOOKUP(Tabella6[[#This Row],[ ALIMENTI:   A - B]],' DB alimenti principale'!A:A,' DB alimenti principale'!A:A,,0)</f>
        <v>cetriolini sott'aceto</v>
      </c>
    </row>
    <row r="175" spans="2:12" x14ac:dyDescent="0.25">
      <c r="B175" s="206" t="s">
        <v>1929</v>
      </c>
      <c r="C175" s="206">
        <v>76</v>
      </c>
      <c r="D175" s="206">
        <v>86.8</v>
      </c>
      <c r="E175" s="206">
        <v>0.5</v>
      </c>
      <c r="F175" s="206">
        <v>3</v>
      </c>
      <c r="G175" s="206">
        <v>4</v>
      </c>
      <c r="H175" s="206">
        <v>57</v>
      </c>
      <c r="I175" s="206">
        <v>7</v>
      </c>
      <c r="J175" s="206">
        <v>2</v>
      </c>
      <c r="K175" s="206">
        <v>0</v>
      </c>
      <c r="L175" s="205" t="e">
        <f>_xlfn.XLOOKUP(Tabella6[[#This Row],[ ALIMENTI:   A - B]],' DB alimenti principale'!A:A,' DB alimenti principale'!A:A,,0)</f>
        <v>#N/A</v>
      </c>
    </row>
    <row r="176" spans="2:12" x14ac:dyDescent="0.25">
      <c r="B176" s="206" t="s">
        <v>1516</v>
      </c>
      <c r="C176" s="206">
        <v>381</v>
      </c>
      <c r="D176" s="206">
        <v>38.5</v>
      </c>
      <c r="E176" s="206">
        <v>0.5</v>
      </c>
      <c r="F176" s="206">
        <v>810</v>
      </c>
      <c r="G176" s="206">
        <v>610</v>
      </c>
      <c r="H176" s="206">
        <v>120</v>
      </c>
      <c r="I176" s="206">
        <v>545</v>
      </c>
      <c r="J176" s="206">
        <v>2.2999999999999998</v>
      </c>
      <c r="K176" s="206">
        <v>0</v>
      </c>
      <c r="L176" s="205" t="str">
        <f>_xlfn.XLOOKUP(Tabella6[[#This Row],[ ALIMENTI:   A - B]],' DB alimenti principale'!A:A,' DB alimenti principale'!A:A,,0)</f>
        <v>cheddar</v>
      </c>
    </row>
    <row r="177" spans="2:12" x14ac:dyDescent="0.25">
      <c r="B177" s="206" t="s">
        <v>1930</v>
      </c>
      <c r="C177" s="206">
        <v>255</v>
      </c>
      <c r="D177" s="206">
        <v>3</v>
      </c>
      <c r="E177" s="206">
        <v>0.1</v>
      </c>
      <c r="F177" s="206">
        <v>5</v>
      </c>
      <c r="G177" s="206">
        <v>12</v>
      </c>
      <c r="H177" s="206">
        <v>34</v>
      </c>
      <c r="I177" s="206">
        <v>7</v>
      </c>
      <c r="J177" s="206">
        <v>2</v>
      </c>
      <c r="K177" s="206">
        <v>0</v>
      </c>
      <c r="L177" s="205" t="e">
        <f>_xlfn.XLOOKUP(Tabella6[[#This Row],[ ALIMENTI:   A - B]],' DB alimenti principale'!A:A,' DB alimenti principale'!A:A,,0)</f>
        <v>#N/A</v>
      </c>
    </row>
    <row r="178" spans="2:12" x14ac:dyDescent="0.25">
      <c r="B178" s="206" t="s">
        <v>1365</v>
      </c>
      <c r="C178" s="206">
        <v>523</v>
      </c>
      <c r="D178" s="206">
        <v>12</v>
      </c>
      <c r="E178" s="206">
        <v>1.4</v>
      </c>
      <c r="F178" s="206">
        <v>30</v>
      </c>
      <c r="G178" s="206">
        <v>1470</v>
      </c>
      <c r="H178" s="206">
        <v>230</v>
      </c>
      <c r="I178" s="206">
        <v>235</v>
      </c>
      <c r="J178" s="206">
        <v>1.6</v>
      </c>
      <c r="K178" s="206">
        <v>0</v>
      </c>
      <c r="L178" s="205" t="str">
        <f>_xlfn.XLOOKUP(Tabella6[[#This Row],[ ALIMENTI:   A - B]],' DB alimenti principale'!A:A,' DB alimenti principale'!A:A,,0)</f>
        <v>ciccioli</v>
      </c>
    </row>
    <row r="179" spans="2:12" x14ac:dyDescent="0.25">
      <c r="B179" s="206" t="s">
        <v>1931</v>
      </c>
      <c r="C179" s="206">
        <v>10</v>
      </c>
      <c r="D179" s="206">
        <v>93.4</v>
      </c>
      <c r="E179" s="206">
        <v>0.7</v>
      </c>
      <c r="F179" s="206">
        <v>74</v>
      </c>
      <c r="G179" s="206">
        <v>14</v>
      </c>
      <c r="H179" s="206">
        <v>236</v>
      </c>
      <c r="I179" s="206">
        <v>31</v>
      </c>
      <c r="J179" s="206">
        <v>0.2</v>
      </c>
      <c r="K179" s="206">
        <v>3.6</v>
      </c>
      <c r="L179" s="205" t="e">
        <f>_xlfn.XLOOKUP(Tabella6[[#This Row],[ ALIMENTI:   A - B]],' DB alimenti principale'!A:A,' DB alimenti principale'!A:A,,0)</f>
        <v>#N/A</v>
      </c>
    </row>
    <row r="180" spans="2:12" x14ac:dyDescent="0.25">
      <c r="B180" s="206" t="s">
        <v>1932</v>
      </c>
      <c r="C180" s="206">
        <v>24</v>
      </c>
      <c r="D180" s="206">
        <v>90</v>
      </c>
      <c r="E180" s="206">
        <v>0.7</v>
      </c>
      <c r="F180" s="206">
        <v>74</v>
      </c>
      <c r="G180" s="206">
        <v>21</v>
      </c>
      <c r="H180" s="206">
        <v>358</v>
      </c>
      <c r="I180" s="206">
        <v>31</v>
      </c>
      <c r="J180" s="206">
        <v>0.3</v>
      </c>
      <c r="K180" s="206">
        <v>3.1</v>
      </c>
      <c r="L180" s="205" t="e">
        <f>_xlfn.XLOOKUP(Tabella6[[#This Row],[ ALIMENTI:   A - B]],' DB alimenti principale'!A:A,' DB alimenti principale'!A:A,,0)</f>
        <v>#N/A</v>
      </c>
    </row>
    <row r="181" spans="2:12" x14ac:dyDescent="0.25">
      <c r="B181" s="206" t="s">
        <v>1933</v>
      </c>
      <c r="C181" s="206">
        <v>12</v>
      </c>
      <c r="D181" s="206">
        <v>95</v>
      </c>
      <c r="E181" s="206">
        <v>1.5</v>
      </c>
      <c r="F181" s="206">
        <v>150</v>
      </c>
      <c r="G181" s="206">
        <v>7</v>
      </c>
      <c r="H181" s="206">
        <v>180</v>
      </c>
      <c r="I181" s="206">
        <v>26</v>
      </c>
      <c r="J181" s="206">
        <v>0.2</v>
      </c>
      <c r="K181" s="206">
        <v>3.6</v>
      </c>
      <c r="L181" s="205" t="e">
        <f>_xlfn.XLOOKUP(Tabella6[[#This Row],[ ALIMENTI:   A - B]],' DB alimenti principale'!A:A,' DB alimenti principale'!A:A,,0)</f>
        <v>#N/A</v>
      </c>
    </row>
    <row r="182" spans="2:12" x14ac:dyDescent="0.25">
      <c r="B182" s="206" t="s">
        <v>1934</v>
      </c>
      <c r="C182" s="206">
        <v>17</v>
      </c>
      <c r="D182" s="206">
        <v>94.3</v>
      </c>
      <c r="E182" s="206">
        <v>0.3</v>
      </c>
      <c r="F182" s="206">
        <v>18</v>
      </c>
      <c r="G182" s="206">
        <v>1</v>
      </c>
      <c r="H182" s="206">
        <v>170</v>
      </c>
      <c r="I182" s="206">
        <v>26</v>
      </c>
      <c r="J182" s="206">
        <v>0.2</v>
      </c>
      <c r="K182" s="206">
        <v>0.6</v>
      </c>
      <c r="L182" s="205" t="e">
        <f>_xlfn.XLOOKUP(Tabella6[[#This Row],[ ALIMENTI:   A - B]],' DB alimenti principale'!A:A,' DB alimenti principale'!A:A,,0)</f>
        <v>#N/A</v>
      </c>
    </row>
    <row r="183" spans="2:12" x14ac:dyDescent="0.25">
      <c r="B183" s="206" t="s">
        <v>1935</v>
      </c>
      <c r="C183" s="206">
        <v>38</v>
      </c>
      <c r="D183" s="206">
        <v>86.2</v>
      </c>
      <c r="E183" s="206">
        <v>0.6</v>
      </c>
      <c r="F183" s="206">
        <v>30</v>
      </c>
      <c r="G183" s="206">
        <v>3</v>
      </c>
      <c r="H183" s="206">
        <v>229</v>
      </c>
      <c r="I183" s="206">
        <v>18</v>
      </c>
      <c r="J183" s="206">
        <v>0.1</v>
      </c>
      <c r="K183" s="206">
        <v>1.3</v>
      </c>
      <c r="L183" s="205" t="e">
        <f>_xlfn.XLOOKUP(Tabella6[[#This Row],[ ALIMENTI:   A - B]],' DB alimenti principale'!A:A,' DB alimenti principale'!A:A,,0)</f>
        <v>#N/A</v>
      </c>
    </row>
    <row r="184" spans="2:12" x14ac:dyDescent="0.25">
      <c r="B184" s="206" t="s">
        <v>1583</v>
      </c>
      <c r="C184" s="206">
        <v>565</v>
      </c>
      <c r="D184" s="206">
        <v>1.7</v>
      </c>
      <c r="E184" s="206">
        <v>3</v>
      </c>
      <c r="F184" s="206">
        <v>262</v>
      </c>
      <c r="G184" s="206">
        <v>120</v>
      </c>
      <c r="H184" s="206">
        <v>420</v>
      </c>
      <c r="I184" s="206">
        <v>207</v>
      </c>
      <c r="J184" s="206">
        <v>0.2</v>
      </c>
      <c r="K184" s="206">
        <v>0.8</v>
      </c>
      <c r="L184" s="205" t="str">
        <f>_xlfn.XLOOKUP(Tabella6[[#This Row],[ ALIMENTI:   A - B]],' DB alimenti principale'!A:A,' DB alimenti principale'!A:A,,0)</f>
        <v>cioccolato al latte</v>
      </c>
    </row>
    <row r="185" spans="2:12" x14ac:dyDescent="0.25">
      <c r="B185" s="206" t="s">
        <v>1936</v>
      </c>
      <c r="C185" s="206">
        <v>529</v>
      </c>
      <c r="D185" s="206">
        <v>0.6</v>
      </c>
      <c r="E185" s="206">
        <v>0.2</v>
      </c>
      <c r="F185" s="206">
        <v>270</v>
      </c>
      <c r="G185" s="206">
        <v>110</v>
      </c>
      <c r="H185" s="206">
        <v>350</v>
      </c>
      <c r="I185" s="206">
        <v>230</v>
      </c>
      <c r="J185" s="206">
        <v>0.9</v>
      </c>
      <c r="K185" s="206">
        <v>0.8</v>
      </c>
      <c r="L185" s="205" t="e">
        <f>_xlfn.XLOOKUP(Tabella6[[#This Row],[ ALIMENTI:   A - B]],' DB alimenti principale'!A:A,' DB alimenti principale'!A:A,,0)</f>
        <v>#N/A</v>
      </c>
    </row>
    <row r="186" spans="2:12" x14ac:dyDescent="0.25">
      <c r="B186" s="206" t="s">
        <v>1937</v>
      </c>
      <c r="C186" s="206">
        <v>571</v>
      </c>
      <c r="D186" s="206">
        <v>2.1</v>
      </c>
      <c r="E186" s="206">
        <v>3</v>
      </c>
      <c r="F186" s="206">
        <v>251</v>
      </c>
      <c r="G186" s="206">
        <v>109</v>
      </c>
      <c r="H186" s="206">
        <v>425</v>
      </c>
      <c r="I186" s="206">
        <v>219</v>
      </c>
      <c r="J186" s="206">
        <v>0.3</v>
      </c>
      <c r="K186" s="206">
        <v>1.4</v>
      </c>
      <c r="L186" s="205" t="e">
        <f>_xlfn.XLOOKUP(Tabella6[[#This Row],[ ALIMENTI:   A - B]],' DB alimenti principale'!A:A,' DB alimenti principale'!A:A,,0)</f>
        <v>#N/A</v>
      </c>
    </row>
    <row r="187" spans="2:12" x14ac:dyDescent="0.25">
      <c r="B187" s="206" t="s">
        <v>1584</v>
      </c>
      <c r="C187" s="206">
        <v>542</v>
      </c>
      <c r="D187" s="206">
        <v>1.1000000000000001</v>
      </c>
      <c r="E187" s="206">
        <v>5</v>
      </c>
      <c r="F187" s="206">
        <v>51</v>
      </c>
      <c r="G187" s="206">
        <v>11</v>
      </c>
      <c r="H187" s="206">
        <v>300</v>
      </c>
      <c r="I187" s="206">
        <v>186</v>
      </c>
      <c r="J187" s="206">
        <v>1.3</v>
      </c>
      <c r="K187" s="206">
        <v>1.4</v>
      </c>
      <c r="L187" s="205" t="str">
        <f>_xlfn.XLOOKUP(Tabella6[[#This Row],[ ALIMENTI:   A - B]],' DB alimenti principale'!A:A,' DB alimenti principale'!A:A,,0)</f>
        <v>cioccolato fondente</v>
      </c>
    </row>
    <row r="188" spans="2:12" x14ac:dyDescent="0.25">
      <c r="B188" s="206" t="s">
        <v>1938</v>
      </c>
      <c r="C188" s="206">
        <v>509</v>
      </c>
      <c r="D188" s="206">
        <v>2.8</v>
      </c>
      <c r="E188" s="206">
        <v>1.9</v>
      </c>
      <c r="F188" s="206">
        <v>42</v>
      </c>
      <c r="G188" s="206">
        <v>6</v>
      </c>
      <c r="H188" s="206">
        <v>300</v>
      </c>
      <c r="I188" s="206">
        <v>162</v>
      </c>
      <c r="J188" s="206">
        <v>1.3</v>
      </c>
      <c r="K188" s="206">
        <v>2.5</v>
      </c>
      <c r="L188" s="205" t="e">
        <f>_xlfn.XLOOKUP(Tabella6[[#This Row],[ ALIMENTI:   A - B]],' DB alimenti principale'!A:A,' DB alimenti principale'!A:A,,0)</f>
        <v>#N/A</v>
      </c>
    </row>
    <row r="189" spans="2:12" x14ac:dyDescent="0.25">
      <c r="B189" s="206" t="s">
        <v>1939</v>
      </c>
      <c r="C189" s="206">
        <v>26</v>
      </c>
      <c r="D189" s="206">
        <v>92.1</v>
      </c>
      <c r="E189" s="206">
        <v>0.4</v>
      </c>
      <c r="F189" s="206">
        <v>25</v>
      </c>
      <c r="G189" s="206">
        <v>10</v>
      </c>
      <c r="H189" s="206">
        <v>140</v>
      </c>
      <c r="I189" s="206">
        <v>35</v>
      </c>
      <c r="J189" s="206">
        <v>0.3</v>
      </c>
      <c r="K189" s="206">
        <v>1.1000000000000001</v>
      </c>
      <c r="L189" s="205" t="e">
        <f>_xlfn.XLOOKUP(Tabella6[[#This Row],[ ALIMENTI:   A - B]],' DB alimenti principale'!A:A,' DB alimenti principale'!A:A,,0)</f>
        <v>#N/A</v>
      </c>
    </row>
    <row r="190" spans="2:12" x14ac:dyDescent="0.25">
      <c r="B190" s="206" t="s">
        <v>1940</v>
      </c>
      <c r="C190" s="206">
        <v>313</v>
      </c>
      <c r="D190" s="206">
        <v>4.5</v>
      </c>
      <c r="E190" s="206">
        <v>2.6</v>
      </c>
      <c r="F190" s="206">
        <v>220</v>
      </c>
      <c r="G190" s="206">
        <v>170</v>
      </c>
      <c r="H190" s="206">
        <v>1390</v>
      </c>
      <c r="I190" s="206">
        <v>260</v>
      </c>
      <c r="J190" s="206">
        <v>1.7</v>
      </c>
      <c r="K190" s="206">
        <v>13</v>
      </c>
      <c r="L190" s="205" t="e">
        <f>_xlfn.XLOOKUP(Tabella6[[#This Row],[ ALIMENTI:   A - B]],' DB alimenti principale'!A:A,' DB alimenti principale'!A:A,,0)</f>
        <v>#N/A</v>
      </c>
    </row>
    <row r="191" spans="2:12" x14ac:dyDescent="0.25">
      <c r="B191" s="206" t="s">
        <v>1941</v>
      </c>
      <c r="C191" s="206">
        <v>38</v>
      </c>
      <c r="D191" s="206">
        <v>88.2</v>
      </c>
      <c r="E191" s="206">
        <v>0.4</v>
      </c>
      <c r="F191" s="206">
        <v>51</v>
      </c>
      <c r="G191" s="206">
        <v>13</v>
      </c>
      <c r="H191" s="206">
        <v>230</v>
      </c>
      <c r="I191" s="206">
        <v>48</v>
      </c>
      <c r="J191" s="206">
        <v>0.2</v>
      </c>
      <c r="K191" s="206">
        <v>1.7</v>
      </c>
      <c r="L191" s="205" t="e">
        <f>_xlfn.XLOOKUP(Tabella6[[#This Row],[ ALIMENTI:   A - B]],' DB alimenti principale'!A:A,' DB alimenti principale'!A:A,,0)</f>
        <v>#N/A</v>
      </c>
    </row>
    <row r="192" spans="2:12" x14ac:dyDescent="0.25">
      <c r="B192" s="206" t="s">
        <v>1942</v>
      </c>
      <c r="C192" s="206">
        <v>24</v>
      </c>
      <c r="D192" s="206">
        <v>90.6</v>
      </c>
      <c r="E192" s="206">
        <v>0.2</v>
      </c>
      <c r="F192" s="206">
        <v>22</v>
      </c>
      <c r="G192" s="206">
        <v>450</v>
      </c>
      <c r="H192" s="206">
        <v>93</v>
      </c>
      <c r="I192" s="206">
        <v>23</v>
      </c>
      <c r="J192" s="206">
        <v>0.1</v>
      </c>
      <c r="K192" s="206">
        <v>1.3</v>
      </c>
      <c r="L192" s="205" t="e">
        <f>_xlfn.XLOOKUP(Tabella6[[#This Row],[ ALIMENTI:   A - B]],' DB alimenti principale'!A:A,' DB alimenti principale'!A:A,,0)</f>
        <v>#N/A</v>
      </c>
    </row>
    <row r="193" spans="2:12" x14ac:dyDescent="0.25">
      <c r="B193" s="206" t="s">
        <v>1943</v>
      </c>
      <c r="C193" s="206">
        <v>39</v>
      </c>
      <c r="D193" s="206">
        <v>89</v>
      </c>
      <c r="E193" s="206">
        <v>2</v>
      </c>
      <c r="F193" s="206">
        <v>5</v>
      </c>
      <c r="G193" s="206">
        <v>8</v>
      </c>
      <c r="H193" s="206">
        <v>1</v>
      </c>
      <c r="I193" s="206">
        <v>15</v>
      </c>
      <c r="J193" s="206">
        <v>2</v>
      </c>
      <c r="K193" s="206">
        <v>0</v>
      </c>
      <c r="L193" s="205" t="str">
        <f>_xlfn.XLOOKUP(Tabella6[[#This Row],[ ALIMENTI:   A - B]],' DB alimenti principale'!A:A,' DB alimenti principale'!A:A,,0)</f>
        <v>Coca cola</v>
      </c>
    </row>
    <row r="194" spans="2:12" x14ac:dyDescent="0.25">
      <c r="B194" s="206" t="s">
        <v>1944</v>
      </c>
      <c r="C194" s="206">
        <v>15</v>
      </c>
      <c r="D194" s="206">
        <v>95.3</v>
      </c>
      <c r="E194" s="206">
        <v>0.2</v>
      </c>
      <c r="F194" s="206">
        <v>7</v>
      </c>
      <c r="G194" s="206">
        <v>3</v>
      </c>
      <c r="H194" s="206">
        <v>280</v>
      </c>
      <c r="I194" s="206">
        <v>2</v>
      </c>
      <c r="J194" s="206">
        <v>0.1</v>
      </c>
      <c r="K194" s="206">
        <v>0.2</v>
      </c>
      <c r="L194" s="205" t="e">
        <f>_xlfn.XLOOKUP(Tabella6[[#This Row],[ ALIMENTI:   A - B]],' DB alimenti principale'!A:A,' DB alimenti principale'!A:A,,0)</f>
        <v>#N/A</v>
      </c>
    </row>
    <row r="195" spans="2:12" x14ac:dyDescent="0.25">
      <c r="B195" s="206" t="s">
        <v>1945</v>
      </c>
      <c r="C195" s="206">
        <v>214</v>
      </c>
      <c r="D195" s="206">
        <v>69</v>
      </c>
      <c r="E195" s="206">
        <v>2</v>
      </c>
      <c r="F195" s="206">
        <v>2</v>
      </c>
      <c r="G195" s="206">
        <v>2</v>
      </c>
      <c r="H195" s="206">
        <v>2</v>
      </c>
      <c r="I195" s="206">
        <v>2</v>
      </c>
      <c r="J195" s="206">
        <v>2</v>
      </c>
      <c r="K195" s="206">
        <v>0</v>
      </c>
      <c r="L195" s="205" t="e">
        <f>_xlfn.XLOOKUP(Tabella6[[#This Row],[ ALIMENTI:   A - B]],' DB alimenti principale'!A:A,' DB alimenti principale'!A:A,,0)</f>
        <v>#N/A</v>
      </c>
    </row>
    <row r="196" spans="2:12" x14ac:dyDescent="0.25">
      <c r="B196" s="206" t="s">
        <v>1946</v>
      </c>
      <c r="C196" s="206">
        <v>441</v>
      </c>
      <c r="D196" s="206">
        <v>4.0999999999999996</v>
      </c>
      <c r="E196" s="206">
        <v>1.7</v>
      </c>
      <c r="F196" s="206">
        <v>77</v>
      </c>
      <c r="G196" s="206">
        <v>3</v>
      </c>
      <c r="H196" s="206">
        <v>280</v>
      </c>
      <c r="I196" s="206">
        <v>165</v>
      </c>
      <c r="J196" s="206">
        <v>1.1000000000000001</v>
      </c>
      <c r="K196" s="206">
        <v>4.5999999999999996</v>
      </c>
      <c r="L196" s="205" t="e">
        <f>_xlfn.XLOOKUP(Tabella6[[#This Row],[ ALIMENTI:   A - B]],' DB alimenti principale'!A:A,' DB alimenti principale'!A:A,,0)</f>
        <v>#N/A</v>
      </c>
    </row>
    <row r="197" spans="2:12" x14ac:dyDescent="0.25">
      <c r="B197" s="206" t="s">
        <v>1947</v>
      </c>
      <c r="C197" s="206">
        <v>138</v>
      </c>
      <c r="D197" s="206">
        <v>70.900000000000006</v>
      </c>
      <c r="E197" s="206">
        <v>1.3</v>
      </c>
      <c r="F197" s="206">
        <v>17</v>
      </c>
      <c r="G197" s="206">
        <v>67</v>
      </c>
      <c r="H197" s="206">
        <v>360</v>
      </c>
      <c r="I197" s="206">
        <v>180</v>
      </c>
      <c r="J197" s="206">
        <v>1.4</v>
      </c>
      <c r="K197" s="206">
        <v>0</v>
      </c>
      <c r="L197" s="205" t="e">
        <f>_xlfn.XLOOKUP(Tabella6[[#This Row],[ ALIMENTI:   A - B]],' DB alimenti principale'!A:A,' DB alimenti principale'!A:A,,0)</f>
        <v>#N/A</v>
      </c>
    </row>
    <row r="198" spans="2:12" x14ac:dyDescent="0.25">
      <c r="B198" s="206" t="s">
        <v>1948</v>
      </c>
      <c r="C198" s="206">
        <v>203</v>
      </c>
      <c r="D198" s="206">
        <v>66.2</v>
      </c>
      <c r="E198" s="206">
        <v>0.1</v>
      </c>
      <c r="F198" s="206">
        <v>13</v>
      </c>
      <c r="G198" s="206">
        <v>78</v>
      </c>
      <c r="H198" s="206">
        <v>418</v>
      </c>
      <c r="I198" s="206">
        <v>180</v>
      </c>
      <c r="J198" s="206">
        <v>1.7</v>
      </c>
      <c r="K198" s="206">
        <v>0</v>
      </c>
      <c r="L198" s="205" t="e">
        <f>_xlfn.XLOOKUP(Tabella6[[#This Row],[ ALIMENTI:   A - B]],' DB alimenti principale'!A:A,' DB alimenti principale'!A:A,,0)</f>
        <v>#N/A</v>
      </c>
    </row>
    <row r="199" spans="2:12" x14ac:dyDescent="0.25">
      <c r="B199" s="206" t="s">
        <v>1949</v>
      </c>
      <c r="C199" s="206">
        <v>102</v>
      </c>
      <c r="D199" s="206">
        <v>75.3</v>
      </c>
      <c r="E199" s="206">
        <v>1.3</v>
      </c>
      <c r="F199" s="206">
        <v>17</v>
      </c>
      <c r="G199" s="206">
        <v>57</v>
      </c>
      <c r="H199" s="206">
        <v>306</v>
      </c>
      <c r="I199" s="206">
        <v>180</v>
      </c>
      <c r="J199" s="206">
        <v>1.2</v>
      </c>
      <c r="K199" s="206">
        <v>0</v>
      </c>
      <c r="L199" s="205" t="e">
        <f>_xlfn.XLOOKUP(Tabella6[[#This Row],[ ALIMENTI:   A - B]],' DB alimenti principale'!A:A,' DB alimenti principale'!A:A,,0)</f>
        <v>#N/A</v>
      </c>
    </row>
    <row r="200" spans="2:12" x14ac:dyDescent="0.25">
      <c r="B200" s="206" t="s">
        <v>1950</v>
      </c>
      <c r="C200" s="206">
        <v>147</v>
      </c>
      <c r="D200" s="206">
        <v>70</v>
      </c>
      <c r="E200" s="206">
        <v>8</v>
      </c>
      <c r="F200" s="206">
        <v>20</v>
      </c>
      <c r="G200" s="206">
        <v>67</v>
      </c>
      <c r="H200" s="206">
        <v>360</v>
      </c>
      <c r="I200" s="206">
        <v>320</v>
      </c>
      <c r="J200" s="206">
        <v>1.4</v>
      </c>
      <c r="K200" s="206">
        <v>0</v>
      </c>
      <c r="L200" s="205" t="e">
        <f>_xlfn.XLOOKUP(Tabella6[[#This Row],[ ALIMENTI:   A - B]],' DB alimenti principale'!A:A,' DB alimenti principale'!A:A,,0)</f>
        <v>#N/A</v>
      </c>
    </row>
    <row r="201" spans="2:12" x14ac:dyDescent="0.25">
      <c r="B201" s="206" t="s">
        <v>1951</v>
      </c>
      <c r="C201" s="206">
        <v>366</v>
      </c>
      <c r="D201" s="206">
        <v>2.8</v>
      </c>
      <c r="E201" s="206">
        <v>2</v>
      </c>
      <c r="F201" s="206">
        <v>170</v>
      </c>
      <c r="G201" s="206">
        <v>93</v>
      </c>
      <c r="H201" s="206">
        <v>190</v>
      </c>
      <c r="I201" s="206">
        <v>130</v>
      </c>
      <c r="J201" s="206">
        <v>0.7</v>
      </c>
      <c r="K201" s="206">
        <v>3</v>
      </c>
      <c r="L201" s="205" t="e">
        <f>_xlfn.XLOOKUP(Tabella6[[#This Row],[ ALIMENTI:   A - B]],' DB alimenti principale'!A:A,' DB alimenti principale'!A:A,,0)</f>
        <v>#N/A</v>
      </c>
    </row>
    <row r="202" spans="2:12" x14ac:dyDescent="0.25">
      <c r="B202" s="206" t="s">
        <v>1952</v>
      </c>
      <c r="C202" s="206">
        <v>494</v>
      </c>
      <c r="D202" s="206">
        <v>34.799999999999997</v>
      </c>
      <c r="E202" s="206">
        <v>1.3</v>
      </c>
      <c r="F202" s="206">
        <v>11</v>
      </c>
      <c r="G202" s="206">
        <v>1335</v>
      </c>
      <c r="H202" s="206">
        <v>320</v>
      </c>
      <c r="I202" s="206">
        <v>170</v>
      </c>
      <c r="J202" s="206">
        <v>3</v>
      </c>
      <c r="K202" s="206">
        <v>0</v>
      </c>
      <c r="L202" s="205" t="e">
        <f>_xlfn.XLOOKUP(Tabella6[[#This Row],[ ALIMENTI:   A - B]],' DB alimenti principale'!A:A,' DB alimenti principale'!A:A,,0)</f>
        <v>#N/A</v>
      </c>
    </row>
    <row r="203" spans="2:12" x14ac:dyDescent="0.25">
      <c r="B203" s="206" t="s">
        <v>1953</v>
      </c>
      <c r="C203" s="206">
        <v>398</v>
      </c>
      <c r="D203" s="206">
        <v>36.9</v>
      </c>
      <c r="E203" s="206">
        <v>1.9</v>
      </c>
      <c r="F203" s="206">
        <v>17</v>
      </c>
      <c r="G203" s="206">
        <v>2285</v>
      </c>
      <c r="H203" s="206">
        <v>650</v>
      </c>
      <c r="I203" s="206">
        <v>170</v>
      </c>
      <c r="J203" s="206">
        <v>5.3</v>
      </c>
      <c r="K203" s="206">
        <v>0</v>
      </c>
      <c r="L203" s="205" t="str">
        <f>_xlfn.XLOOKUP(Tabella6[[#This Row],[ ALIMENTI:   A - B]],' DB alimenti principale'!A:A,' DB alimenti principale'!A:A,,0)</f>
        <v>coppa Parma</v>
      </c>
    </row>
    <row r="204" spans="2:12" x14ac:dyDescent="0.25">
      <c r="B204" s="206" t="s">
        <v>1367</v>
      </c>
      <c r="C204" s="206">
        <v>219</v>
      </c>
      <c r="D204" s="206">
        <v>59.6</v>
      </c>
      <c r="E204" s="206">
        <v>2.4</v>
      </c>
      <c r="F204" s="206">
        <v>9</v>
      </c>
      <c r="G204" s="206">
        <v>1000</v>
      </c>
      <c r="H204" s="206">
        <v>140</v>
      </c>
      <c r="I204" s="206">
        <v>125</v>
      </c>
      <c r="J204" s="206">
        <v>5.5</v>
      </c>
      <c r="K204" s="206">
        <v>0</v>
      </c>
      <c r="L204" s="205" t="str">
        <f>_xlfn.XLOOKUP(Tabella6[[#This Row],[ ALIMENTI:   A - B]],' DB alimenti principale'!A:A,' DB alimenti principale'!A:A,,0)</f>
        <v>corned beef in scatola</v>
      </c>
    </row>
    <row r="205" spans="2:12" x14ac:dyDescent="0.25">
      <c r="B205" s="206" t="s">
        <v>1954</v>
      </c>
      <c r="C205" s="206">
        <v>450</v>
      </c>
      <c r="D205" s="206">
        <v>36.799999999999997</v>
      </c>
      <c r="E205" s="206">
        <v>2.1</v>
      </c>
      <c r="F205" s="206">
        <v>30</v>
      </c>
      <c r="G205" s="206">
        <v>1744</v>
      </c>
      <c r="H205" s="206">
        <v>272</v>
      </c>
      <c r="I205" s="206">
        <v>109</v>
      </c>
      <c r="J205" s="206">
        <v>4.0999999999999996</v>
      </c>
      <c r="K205" s="206">
        <v>0</v>
      </c>
      <c r="L205" s="205" t="e">
        <f>_xlfn.XLOOKUP(Tabella6[[#This Row],[ ALIMENTI:   A - B]],' DB alimenti principale'!A:A,' DB alimenti principale'!A:A,,0)</f>
        <v>#N/A</v>
      </c>
    </row>
    <row r="206" spans="2:12" x14ac:dyDescent="0.25">
      <c r="B206" s="206" t="s">
        <v>1955</v>
      </c>
      <c r="C206" s="206">
        <v>306</v>
      </c>
      <c r="D206" s="206">
        <v>51.4</v>
      </c>
      <c r="E206" s="206">
        <v>2.1</v>
      </c>
      <c r="F206" s="206">
        <v>30</v>
      </c>
      <c r="G206" s="206">
        <v>1744</v>
      </c>
      <c r="H206" s="206">
        <v>272</v>
      </c>
      <c r="I206" s="206">
        <v>109</v>
      </c>
      <c r="J206" s="206">
        <v>4.0999999999999996</v>
      </c>
      <c r="K206" s="206">
        <v>0</v>
      </c>
      <c r="L206" s="205" t="e">
        <f>_xlfn.XLOOKUP(Tabella6[[#This Row],[ ALIMENTI:   A - B]],' DB alimenti principale'!A:A,' DB alimenti principale'!A:A,,0)</f>
        <v>#N/A</v>
      </c>
    </row>
    <row r="207" spans="2:12" x14ac:dyDescent="0.25">
      <c r="B207" s="206" t="s">
        <v>1956</v>
      </c>
      <c r="C207" s="206">
        <v>84</v>
      </c>
      <c r="D207" s="206">
        <v>82.1</v>
      </c>
      <c r="E207" s="206">
        <v>5.8</v>
      </c>
      <c r="F207" s="206">
        <v>88</v>
      </c>
      <c r="G207" s="206">
        <v>290</v>
      </c>
      <c r="H207" s="206">
        <v>320</v>
      </c>
      <c r="I207" s="206">
        <v>236</v>
      </c>
      <c r="J207" s="206">
        <v>1.6</v>
      </c>
      <c r="K207" s="206">
        <v>0</v>
      </c>
      <c r="L207" s="205" t="e">
        <f>_xlfn.XLOOKUP(Tabella6[[#This Row],[ ALIMENTI:   A - B]],' DB alimenti principale'!A:A,' DB alimenti principale'!A:A,,0)</f>
        <v>#N/A</v>
      </c>
    </row>
    <row r="208" spans="2:12" x14ac:dyDescent="0.25">
      <c r="B208" s="206" t="s">
        <v>1241</v>
      </c>
      <c r="C208" s="206">
        <v>502</v>
      </c>
      <c r="D208" s="206">
        <v>5.5</v>
      </c>
      <c r="E208" s="206">
        <v>4.8</v>
      </c>
      <c r="F208" s="206">
        <v>151</v>
      </c>
      <c r="G208" s="206">
        <v>995</v>
      </c>
      <c r="H208" s="206">
        <v>145</v>
      </c>
      <c r="I208" s="206">
        <v>218</v>
      </c>
      <c r="J208" s="206">
        <v>1.1000000000000001</v>
      </c>
      <c r="K208" s="206">
        <v>2.8</v>
      </c>
      <c r="L208" s="205" t="str">
        <f>_xlfn.XLOOKUP(Tabella6[[#This Row],[ ALIMENTI:   A - B]],' DB alimenti principale'!A:A,' DB alimenti principale'!A:A,,0)</f>
        <v>crackers al formaggio</v>
      </c>
    </row>
    <row r="209" spans="2:12" x14ac:dyDescent="0.25">
      <c r="B209" s="206" t="s">
        <v>1957</v>
      </c>
      <c r="C209" s="206">
        <v>443</v>
      </c>
      <c r="D209" s="206">
        <v>2.7</v>
      </c>
      <c r="E209" s="206">
        <v>3.1</v>
      </c>
      <c r="F209" s="206">
        <v>50</v>
      </c>
      <c r="G209" s="206">
        <v>659</v>
      </c>
      <c r="H209" s="206">
        <v>297</v>
      </c>
      <c r="I209" s="206">
        <v>295</v>
      </c>
      <c r="J209" s="206">
        <v>2.2000000000000002</v>
      </c>
      <c r="K209" s="206">
        <v>10.5</v>
      </c>
      <c r="L209" s="205" t="e">
        <f>_xlfn.XLOOKUP(Tabella6[[#This Row],[ ALIMENTI:   A - B]],' DB alimenti principale'!A:A,' DB alimenti principale'!A:A,,0)</f>
        <v>#N/A</v>
      </c>
    </row>
    <row r="210" spans="2:12" x14ac:dyDescent="0.25">
      <c r="B210" s="206" t="s">
        <v>1958</v>
      </c>
      <c r="C210" s="206">
        <v>440</v>
      </c>
      <c r="D210" s="206">
        <v>4.3</v>
      </c>
      <c r="E210" s="206">
        <v>1.7</v>
      </c>
      <c r="F210" s="206">
        <v>110</v>
      </c>
      <c r="G210" s="206">
        <v>610</v>
      </c>
      <c r="H210" s="206">
        <v>120</v>
      </c>
      <c r="I210" s="206">
        <v>110</v>
      </c>
      <c r="J210" s="206">
        <v>0.7</v>
      </c>
      <c r="K210" s="206">
        <v>6.1</v>
      </c>
      <c r="L210" s="205" t="e">
        <f>_xlfn.XLOOKUP(Tabella6[[#This Row],[ ALIMENTI:   A - B]],' DB alimenti principale'!A:A,' DB alimenti principale'!A:A,,0)</f>
        <v>#N/A</v>
      </c>
    </row>
    <row r="211" spans="2:12" x14ac:dyDescent="0.25">
      <c r="B211" s="206" t="s">
        <v>1242</v>
      </c>
      <c r="C211" s="206">
        <v>428</v>
      </c>
      <c r="D211" s="206">
        <v>6</v>
      </c>
      <c r="E211" s="206">
        <v>1.7</v>
      </c>
      <c r="F211" s="206">
        <v>110</v>
      </c>
      <c r="G211" s="206">
        <v>879</v>
      </c>
      <c r="H211" s="206">
        <v>120</v>
      </c>
      <c r="I211" s="206">
        <v>110</v>
      </c>
      <c r="J211" s="206">
        <v>0.7</v>
      </c>
      <c r="K211" s="206">
        <v>2.8</v>
      </c>
      <c r="L211" s="205" t="str">
        <f>_xlfn.XLOOKUP(Tabella6[[#This Row],[ ALIMENTI:   A - B]],' DB alimenti principale'!A:A,' DB alimenti principale'!A:A,,0)</f>
        <v>crackers salati</v>
      </c>
    </row>
    <row r="212" spans="2:12" x14ac:dyDescent="0.25">
      <c r="B212" s="206" t="s">
        <v>1959</v>
      </c>
      <c r="C212" s="206">
        <v>393</v>
      </c>
      <c r="D212" s="206">
        <v>3.4</v>
      </c>
      <c r="E212" s="206">
        <v>7.7</v>
      </c>
      <c r="F212" s="206">
        <v>22</v>
      </c>
      <c r="G212" s="206">
        <v>636</v>
      </c>
      <c r="H212" s="206">
        <v>115</v>
      </c>
      <c r="I212" s="206">
        <v>113</v>
      </c>
      <c r="J212" s="206">
        <v>0.9</v>
      </c>
      <c r="K212" s="206">
        <v>2.7</v>
      </c>
      <c r="L212" s="205" t="e">
        <f>_xlfn.XLOOKUP(Tabella6[[#This Row],[ ALIMENTI:   A - B]],' DB alimenti principale'!A:A,' DB alimenti principale'!A:A,,0)</f>
        <v>#N/A</v>
      </c>
    </row>
    <row r="213" spans="2:12" x14ac:dyDescent="0.25">
      <c r="B213" s="206" t="s">
        <v>1960</v>
      </c>
      <c r="C213" s="206">
        <v>348</v>
      </c>
      <c r="D213" s="206">
        <v>5.7</v>
      </c>
      <c r="E213" s="206">
        <v>2.1</v>
      </c>
      <c r="F213" s="206">
        <v>80</v>
      </c>
      <c r="G213" s="206">
        <v>640</v>
      </c>
      <c r="H213" s="206">
        <v>500</v>
      </c>
      <c r="I213" s="206">
        <v>3</v>
      </c>
      <c r="J213" s="206">
        <v>0.6</v>
      </c>
      <c r="K213" s="206">
        <v>9.1999999999999993</v>
      </c>
      <c r="L213" s="205" t="e">
        <f>_xlfn.XLOOKUP(Tabella6[[#This Row],[ ALIMENTI:   A - B]],' DB alimenti principale'!A:A,' DB alimenti principale'!A:A,,0)</f>
        <v>#N/A</v>
      </c>
    </row>
    <row r="214" spans="2:12" x14ac:dyDescent="0.25">
      <c r="B214" s="206" t="s">
        <v>1192</v>
      </c>
      <c r="C214" s="206">
        <v>24</v>
      </c>
      <c r="D214" s="206">
        <v>91</v>
      </c>
      <c r="E214" s="206">
        <v>0.6</v>
      </c>
      <c r="F214" s="206">
        <v>48</v>
      </c>
      <c r="G214" s="206">
        <v>355</v>
      </c>
      <c r="H214" s="206">
        <v>288</v>
      </c>
      <c r="I214" s="206">
        <v>43</v>
      </c>
      <c r="J214" s="206">
        <v>0.4</v>
      </c>
      <c r="K214" s="206">
        <v>1.1000000000000001</v>
      </c>
      <c r="L214" s="205" t="str">
        <f>_xlfn.XLOOKUP(Tabella6[[#This Row],[ ALIMENTI:   A - B]],' DB alimenti principale'!A:A,' DB alimenti principale'!A:A,,0)</f>
        <v>crauti</v>
      </c>
    </row>
    <row r="215" spans="2:12" x14ac:dyDescent="0.25">
      <c r="B215" s="206" t="s">
        <v>1961</v>
      </c>
      <c r="C215" s="206">
        <v>537</v>
      </c>
      <c r="D215" s="206">
        <v>0.8</v>
      </c>
      <c r="E215" s="206">
        <v>3.6</v>
      </c>
      <c r="F215" s="206">
        <v>143</v>
      </c>
      <c r="G215" s="206">
        <v>50</v>
      </c>
      <c r="H215" s="206">
        <v>370</v>
      </c>
      <c r="I215" s="206">
        <v>164</v>
      </c>
      <c r="J215" s="206">
        <v>1</v>
      </c>
      <c r="K215" s="206">
        <v>1.2</v>
      </c>
      <c r="L215" s="205" t="e">
        <f>_xlfn.XLOOKUP(Tabella6[[#This Row],[ ALIMENTI:   A - B]],' DB alimenti principale'!A:A,' DB alimenti principale'!A:A,,0)</f>
        <v>#N/A</v>
      </c>
    </row>
    <row r="216" spans="2:12" x14ac:dyDescent="0.25">
      <c r="B216" s="206" t="s">
        <v>1962</v>
      </c>
      <c r="C216" s="206">
        <v>192</v>
      </c>
      <c r="D216" s="206">
        <v>59</v>
      </c>
      <c r="E216" s="206">
        <v>0.8</v>
      </c>
      <c r="F216" s="206">
        <v>97</v>
      </c>
      <c r="G216" s="206">
        <v>38</v>
      </c>
      <c r="H216" s="206">
        <v>110</v>
      </c>
      <c r="I216" s="206">
        <v>136</v>
      </c>
      <c r="J216" s="206">
        <v>0.8</v>
      </c>
      <c r="K216" s="206">
        <v>0.2</v>
      </c>
      <c r="L216" s="205" t="e">
        <f>_xlfn.XLOOKUP(Tabella6[[#This Row],[ ALIMENTI:   A - B]],' DB alimenti principale'!A:A,' DB alimenti principale'!A:A,,0)</f>
        <v>#N/A</v>
      </c>
    </row>
    <row r="217" spans="2:12" x14ac:dyDescent="0.25">
      <c r="B217" s="206" t="s">
        <v>1963</v>
      </c>
      <c r="C217" s="206">
        <v>109</v>
      </c>
      <c r="D217" s="206">
        <v>72</v>
      </c>
      <c r="E217" s="206">
        <v>2</v>
      </c>
      <c r="F217" s="206">
        <v>94</v>
      </c>
      <c r="G217" s="206">
        <v>70</v>
      </c>
      <c r="H217" s="206">
        <v>150</v>
      </c>
      <c r="I217" s="206">
        <v>77</v>
      </c>
      <c r="J217" s="206">
        <v>0.3</v>
      </c>
      <c r="K217" s="206">
        <v>0.1</v>
      </c>
      <c r="L217" s="205" t="e">
        <f>_xlfn.XLOOKUP(Tabella6[[#This Row],[ ALIMENTI:   A - B]],' DB alimenti principale'!A:A,' DB alimenti principale'!A:A,,0)</f>
        <v>#N/A</v>
      </c>
    </row>
    <row r="218" spans="2:12" x14ac:dyDescent="0.25">
      <c r="B218" s="206" t="s">
        <v>1964</v>
      </c>
      <c r="C218" s="206">
        <v>22</v>
      </c>
      <c r="D218" s="206">
        <v>92.5</v>
      </c>
      <c r="E218" s="206">
        <v>2.2000000000000002</v>
      </c>
      <c r="F218" s="206">
        <v>170</v>
      </c>
      <c r="G218" s="206">
        <v>49</v>
      </c>
      <c r="H218" s="206">
        <v>230</v>
      </c>
      <c r="I218" s="206">
        <v>52</v>
      </c>
      <c r="J218" s="206">
        <v>0.7</v>
      </c>
      <c r="K218" s="206">
        <v>3</v>
      </c>
      <c r="L218" s="205" t="e">
        <f>_xlfn.XLOOKUP(Tabella6[[#This Row],[ ALIMENTI:   A - B]],' DB alimenti principale'!A:A,' DB alimenti principale'!A:A,,0)</f>
        <v>#N/A</v>
      </c>
    </row>
    <row r="219" spans="2:12" x14ac:dyDescent="0.25">
      <c r="B219" s="206" t="s">
        <v>1589</v>
      </c>
      <c r="C219" s="206">
        <v>339</v>
      </c>
      <c r="D219" s="206">
        <v>20.9</v>
      </c>
      <c r="E219" s="206">
        <v>1.4</v>
      </c>
      <c r="F219" s="206">
        <v>55</v>
      </c>
      <c r="G219" s="206">
        <v>230</v>
      </c>
      <c r="H219" s="206">
        <v>110</v>
      </c>
      <c r="I219" s="206">
        <v>46</v>
      </c>
      <c r="J219" s="206">
        <v>0.3</v>
      </c>
      <c r="K219" s="206">
        <v>1.6</v>
      </c>
      <c r="L219" s="205" t="str">
        <f>_xlfn.XLOOKUP(Tabella6[[#This Row],[ ALIMENTI:   A - B]],' DB alimenti principale'!A:A,' DB alimenti principale'!A:A,,0)</f>
        <v>crostata con marmellata</v>
      </c>
    </row>
    <row r="220" spans="2:12" x14ac:dyDescent="0.25">
      <c r="B220" s="206" t="s">
        <v>1965</v>
      </c>
      <c r="C220" s="206">
        <v>206</v>
      </c>
      <c r="D220" s="206">
        <v>8.3000000000000007</v>
      </c>
      <c r="E220" s="206">
        <v>12.9</v>
      </c>
      <c r="F220" s="206">
        <v>110</v>
      </c>
      <c r="G220" s="206">
        <v>28</v>
      </c>
      <c r="H220" s="206">
        <v>1160</v>
      </c>
      <c r="I220" s="206">
        <v>1200</v>
      </c>
      <c r="J220" s="206">
        <v>16.2</v>
      </c>
      <c r="K220" s="206">
        <v>39.6</v>
      </c>
      <c r="L220" s="205" t="e">
        <f>_xlfn.XLOOKUP(Tabella6[[#This Row],[ ALIMENTI:   A - B]],' DB alimenti principale'!A:A,' DB alimenti principale'!A:A,,0)</f>
        <v>#N/A</v>
      </c>
    </row>
    <row r="221" spans="2:12" x14ac:dyDescent="0.25">
      <c r="B221" s="206" t="s">
        <v>1966</v>
      </c>
      <c r="C221" s="206">
        <v>375</v>
      </c>
      <c r="D221" s="206">
        <v>8.1</v>
      </c>
      <c r="E221" s="206">
        <v>66.400000000000006</v>
      </c>
      <c r="F221" s="206">
        <v>931</v>
      </c>
      <c r="G221" s="206">
        <v>168</v>
      </c>
      <c r="H221" s="206">
        <v>1788</v>
      </c>
      <c r="I221" s="206">
        <v>499</v>
      </c>
      <c r="J221" s="206">
        <v>4.8</v>
      </c>
      <c r="K221" s="206">
        <v>10.5</v>
      </c>
      <c r="L221" s="205" t="e">
        <f>_xlfn.XLOOKUP(Tabella6[[#This Row],[ ALIMENTI:   A - B]],' DB alimenti principale'!A:A,' DB alimenti principale'!A:A,,0)</f>
        <v>#N/A</v>
      </c>
    </row>
    <row r="222" spans="2:12" x14ac:dyDescent="0.25">
      <c r="B222" s="206" t="s">
        <v>1630</v>
      </c>
      <c r="C222" s="206">
        <v>152</v>
      </c>
      <c r="D222" s="206">
        <v>4.5999999999999996</v>
      </c>
      <c r="E222" s="206">
        <v>1.2</v>
      </c>
      <c r="F222" s="206">
        <v>60</v>
      </c>
      <c r="G222" s="206">
        <v>16982</v>
      </c>
      <c r="H222" s="206">
        <v>446</v>
      </c>
      <c r="I222" s="206">
        <v>320</v>
      </c>
      <c r="J222" s="206">
        <v>0.8</v>
      </c>
      <c r="K222" s="206">
        <v>0.2</v>
      </c>
      <c r="L222" s="205" t="str">
        <f>_xlfn.XLOOKUP(Tabella6[[#This Row],[ ALIMENTI:   A - B]],' DB alimenti principale'!A:A,' DB alimenti principale'!A:A,,0)</f>
        <v>dadi per brodo</v>
      </c>
    </row>
    <row r="223" spans="2:12" x14ac:dyDescent="0.25">
      <c r="B223" s="206" t="s">
        <v>1967</v>
      </c>
      <c r="C223" s="206">
        <v>253</v>
      </c>
      <c r="D223" s="206">
        <v>5.7</v>
      </c>
      <c r="E223" s="206">
        <v>2.8</v>
      </c>
      <c r="F223" s="206">
        <v>47</v>
      </c>
      <c r="G223" s="206">
        <v>16800</v>
      </c>
      <c r="H223" s="206">
        <v>390</v>
      </c>
      <c r="I223" s="206">
        <v>120</v>
      </c>
      <c r="J223" s="206">
        <v>0.4</v>
      </c>
      <c r="K223" s="206">
        <v>2</v>
      </c>
      <c r="L223" s="205" t="e">
        <f>_xlfn.XLOOKUP(Tabella6[[#This Row],[ ALIMENTI:   A - B]],' DB alimenti principale'!A:A,' DB alimenti principale'!A:A,,0)</f>
        <v>#N/A</v>
      </c>
    </row>
    <row r="224" spans="2:12" x14ac:dyDescent="0.25">
      <c r="B224" s="206" t="s">
        <v>1968</v>
      </c>
      <c r="C224" s="206">
        <v>15</v>
      </c>
      <c r="D224" s="206">
        <v>93</v>
      </c>
      <c r="E224" s="206">
        <v>0.4</v>
      </c>
      <c r="F224" s="206">
        <v>30</v>
      </c>
      <c r="G224" s="206">
        <v>27</v>
      </c>
      <c r="H224" s="206">
        <v>220</v>
      </c>
      <c r="I224" s="206">
        <v>25</v>
      </c>
      <c r="J224" s="206">
        <v>0.3</v>
      </c>
      <c r="K224" s="206">
        <v>1.5</v>
      </c>
      <c r="L224" s="205" t="e">
        <f>_xlfn.XLOOKUP(Tabella6[[#This Row],[ ALIMENTI:   A - B]],' DB alimenti principale'!A:A,' DB alimenti principale'!A:A,,0)</f>
        <v>#N/A</v>
      </c>
    </row>
    <row r="225" spans="2:12" x14ac:dyDescent="0.25">
      <c r="B225" s="206" t="s">
        <v>1969</v>
      </c>
      <c r="C225" s="206">
        <v>124</v>
      </c>
      <c r="D225" s="206">
        <v>60.7</v>
      </c>
      <c r="E225" s="206">
        <v>0.3</v>
      </c>
      <c r="F225" s="206">
        <v>24</v>
      </c>
      <c r="G225" s="206">
        <v>7</v>
      </c>
      <c r="H225" s="206">
        <v>410</v>
      </c>
      <c r="I225" s="206">
        <v>28</v>
      </c>
      <c r="J225" s="206">
        <v>0.2</v>
      </c>
      <c r="K225" s="206">
        <v>3.6</v>
      </c>
      <c r="L225" s="205" t="e">
        <f>_xlfn.XLOOKUP(Tabella6[[#This Row],[ ALIMENTI:   A - B]],' DB alimenti principale'!A:A,' DB alimenti principale'!A:A,,0)</f>
        <v>#N/A</v>
      </c>
    </row>
    <row r="226" spans="2:12" x14ac:dyDescent="0.25">
      <c r="B226" s="206" t="s">
        <v>1970</v>
      </c>
      <c r="C226" s="206">
        <v>253</v>
      </c>
      <c r="D226" s="206">
        <v>17.3</v>
      </c>
      <c r="E226" s="206">
        <v>2.7</v>
      </c>
      <c r="F226" s="206">
        <v>69</v>
      </c>
      <c r="G226" s="206">
        <v>5</v>
      </c>
      <c r="H226" s="206">
        <v>750</v>
      </c>
      <c r="I226" s="206">
        <v>65</v>
      </c>
      <c r="J226" s="206">
        <v>0.4</v>
      </c>
      <c r="K226" s="206">
        <v>8.6999999999999993</v>
      </c>
      <c r="L226" s="205" t="e">
        <f>_xlfn.XLOOKUP(Tabella6[[#This Row],[ ALIMENTI:   A - B]],' DB alimenti principale'!A:A,' DB alimenti principale'!A:A,,0)</f>
        <v>#N/A</v>
      </c>
    </row>
    <row r="227" spans="2:12" x14ac:dyDescent="0.25">
      <c r="B227" s="206" t="s">
        <v>1971</v>
      </c>
      <c r="C227" s="206">
        <v>101</v>
      </c>
      <c r="D227" s="206">
        <v>76.099999999999994</v>
      </c>
      <c r="E227" s="206">
        <v>1.2</v>
      </c>
      <c r="F227" s="206">
        <v>38</v>
      </c>
      <c r="G227" s="206">
        <v>77</v>
      </c>
      <c r="H227" s="206">
        <v>350</v>
      </c>
      <c r="I227" s="206">
        <v>264</v>
      </c>
      <c r="J227" s="206">
        <v>0.5</v>
      </c>
      <c r="K227" s="206">
        <v>0</v>
      </c>
      <c r="L227" s="205" t="e">
        <f>_xlfn.XLOOKUP(Tabella6[[#This Row],[ ALIMENTI:   A - B]],' DB alimenti principale'!A:A,' DB alimenti principale'!A:A,,0)</f>
        <v>#N/A</v>
      </c>
    </row>
    <row r="228" spans="2:12" x14ac:dyDescent="0.25">
      <c r="B228" s="206" t="s">
        <v>1432</v>
      </c>
      <c r="C228" s="206">
        <v>103</v>
      </c>
      <c r="D228" s="206">
        <v>80.099999999999994</v>
      </c>
      <c r="E228" s="206">
        <v>0.8</v>
      </c>
      <c r="F228" s="206">
        <v>30</v>
      </c>
      <c r="G228" s="206">
        <v>77</v>
      </c>
      <c r="H228" s="206">
        <v>350</v>
      </c>
      <c r="I228" s="206">
        <v>188</v>
      </c>
      <c r="J228" s="206">
        <v>0.5</v>
      </c>
      <c r="K228" s="206">
        <v>0</v>
      </c>
      <c r="L228" s="205" t="str">
        <f>_xlfn.XLOOKUP(Tabella6[[#This Row],[ ALIMENTI:   A - B]],' DB alimenti principale'!A:A,' DB alimenti principale'!A:A,,0)</f>
        <v>dentice surgelato</v>
      </c>
    </row>
    <row r="229" spans="2:12" x14ac:dyDescent="0.25">
      <c r="B229" s="206" t="s">
        <v>1518</v>
      </c>
      <c r="C229" s="206">
        <v>266</v>
      </c>
      <c r="D229" s="206">
        <v>52.5</v>
      </c>
      <c r="E229" s="206">
        <v>0.3</v>
      </c>
      <c r="F229" s="206">
        <v>360</v>
      </c>
      <c r="G229" s="206">
        <v>770</v>
      </c>
      <c r="H229" s="206">
        <v>93</v>
      </c>
      <c r="I229" s="206">
        <v>300</v>
      </c>
      <c r="J229" s="206">
        <v>1</v>
      </c>
      <c r="K229" s="206">
        <v>0</v>
      </c>
      <c r="L229" s="205" t="str">
        <f>_xlfn.XLOOKUP(Tabella6[[#This Row],[ ALIMENTI:   A - B]],' DB alimenti principale'!A:A,' DB alimenti principale'!A:A,,0)</f>
        <v>dolce verde</v>
      </c>
    </row>
    <row r="230" spans="2:12" x14ac:dyDescent="0.25">
      <c r="B230" s="206" t="s">
        <v>1972</v>
      </c>
      <c r="C230" s="206">
        <v>397</v>
      </c>
      <c r="D230" s="206">
        <v>0.5</v>
      </c>
      <c r="E230" s="206">
        <v>2</v>
      </c>
      <c r="F230" s="206">
        <v>2</v>
      </c>
      <c r="G230" s="206">
        <v>2</v>
      </c>
      <c r="H230" s="206">
        <v>2</v>
      </c>
      <c r="I230" s="206">
        <v>2</v>
      </c>
      <c r="J230" s="206">
        <v>2</v>
      </c>
      <c r="K230" s="206">
        <v>0</v>
      </c>
      <c r="L230" s="205" t="e">
        <f>_xlfn.XLOOKUP(Tabella6[[#This Row],[ ALIMENTI:   A - B]],' DB alimenti principale'!A:A,' DB alimenti principale'!A:A,,0)</f>
        <v>#N/A</v>
      </c>
    </row>
    <row r="231" spans="2:12" x14ac:dyDescent="0.25">
      <c r="B231" s="206" t="s">
        <v>1973</v>
      </c>
      <c r="C231" s="206">
        <v>400</v>
      </c>
      <c r="D231" s="206">
        <v>0.5</v>
      </c>
      <c r="E231" s="206">
        <v>2</v>
      </c>
      <c r="F231" s="206">
        <v>2</v>
      </c>
      <c r="G231" s="206">
        <v>2</v>
      </c>
      <c r="H231" s="206">
        <v>2</v>
      </c>
      <c r="I231" s="206">
        <v>2</v>
      </c>
      <c r="J231" s="206">
        <v>2</v>
      </c>
      <c r="K231" s="206">
        <v>0</v>
      </c>
      <c r="L231" s="205" t="e">
        <f>_xlfn.XLOOKUP(Tabella6[[#This Row],[ ALIMENTI:   A - B]],' DB alimenti principale'!A:A,' DB alimenti principale'!A:A,,0)</f>
        <v>#N/A</v>
      </c>
    </row>
    <row r="232" spans="2:12" x14ac:dyDescent="0.25">
      <c r="B232" s="206" t="s">
        <v>1974</v>
      </c>
      <c r="C232" s="206">
        <v>400</v>
      </c>
      <c r="D232" s="206">
        <v>0.4</v>
      </c>
      <c r="E232" s="206">
        <v>2</v>
      </c>
      <c r="F232" s="206">
        <v>2</v>
      </c>
      <c r="G232" s="206">
        <v>2</v>
      </c>
      <c r="H232" s="206">
        <v>2</v>
      </c>
      <c r="I232" s="206">
        <v>2</v>
      </c>
      <c r="J232" s="206">
        <v>2</v>
      </c>
      <c r="K232" s="206">
        <v>0</v>
      </c>
      <c r="L232" s="205" t="e">
        <f>_xlfn.XLOOKUP(Tabella6[[#This Row],[ ALIMENTI:   A - B]],' DB alimenti principale'!A:A,' DB alimenti principale'!A:A,,0)</f>
        <v>#N/A</v>
      </c>
    </row>
    <row r="233" spans="2:12" x14ac:dyDescent="0.25">
      <c r="B233" s="206" t="s">
        <v>1975</v>
      </c>
      <c r="C233" s="206">
        <v>0</v>
      </c>
      <c r="D233" s="206">
        <v>3</v>
      </c>
      <c r="E233" s="206">
        <v>3</v>
      </c>
      <c r="F233" s="206">
        <v>3</v>
      </c>
      <c r="G233" s="206">
        <v>3</v>
      </c>
      <c r="H233" s="206">
        <v>3</v>
      </c>
      <c r="I233" s="206">
        <v>3</v>
      </c>
      <c r="J233" s="206">
        <v>3</v>
      </c>
      <c r="K233" s="206">
        <v>0</v>
      </c>
      <c r="L233" s="205" t="e">
        <f>_xlfn.XLOOKUP(Tabella6[[#This Row],[ ALIMENTI:   A - B]],' DB alimenti principale'!A:A,' DB alimenti principale'!A:A,,0)</f>
        <v>#N/A</v>
      </c>
    </row>
    <row r="234" spans="2:12" x14ac:dyDescent="0.25">
      <c r="B234" s="205" t="s">
        <v>1519</v>
      </c>
      <c r="C234" s="205">
        <v>345</v>
      </c>
      <c r="D234" s="205">
        <v>42</v>
      </c>
      <c r="E234" s="205">
        <v>0.5</v>
      </c>
      <c r="F234" s="205">
        <v>750</v>
      </c>
      <c r="G234" s="205">
        <v>1250</v>
      </c>
      <c r="H234" s="205">
        <v>100</v>
      </c>
      <c r="I234" s="205">
        <v>430</v>
      </c>
      <c r="J234" s="205">
        <v>2.2000000000000002</v>
      </c>
      <c r="K234" s="205">
        <v>0</v>
      </c>
      <c r="L234" s="205" t="str">
        <f>_xlfn.XLOOKUP(Tabella6[[#This Row],[ ALIMENTI:   A - B]],' DB alimenti principale'!A:A,' DB alimenti principale'!A:A,,0)</f>
        <v>edam stagionato</v>
      </c>
    </row>
    <row r="235" spans="2:12" x14ac:dyDescent="0.25">
      <c r="B235" s="205" t="s">
        <v>1976</v>
      </c>
      <c r="C235" s="205">
        <v>306</v>
      </c>
      <c r="D235" s="205">
        <v>48</v>
      </c>
      <c r="E235" s="205">
        <v>0.5</v>
      </c>
      <c r="F235" s="205">
        <v>675</v>
      </c>
      <c r="G235" s="205">
        <v>1250</v>
      </c>
      <c r="H235" s="205">
        <v>100</v>
      </c>
      <c r="I235" s="205">
        <v>387</v>
      </c>
      <c r="J235" s="205">
        <v>2.2000000000000002</v>
      </c>
      <c r="K235" s="205">
        <v>0</v>
      </c>
      <c r="L235" s="205" t="e">
        <f>_xlfn.XLOOKUP(Tabella6[[#This Row],[ ALIMENTI:   A - B]],' DB alimenti principale'!A:A,' DB alimenti principale'!A:A,,0)</f>
        <v>#N/A</v>
      </c>
    </row>
    <row r="236" spans="2:12" x14ac:dyDescent="0.25">
      <c r="B236" s="205" t="s">
        <v>1520</v>
      </c>
      <c r="C236" s="205">
        <v>403</v>
      </c>
      <c r="D236" s="205">
        <v>34.6</v>
      </c>
      <c r="E236" s="205">
        <v>0.3</v>
      </c>
      <c r="F236" s="205">
        <v>1145</v>
      </c>
      <c r="G236" s="205">
        <v>450</v>
      </c>
      <c r="H236" s="205">
        <v>107</v>
      </c>
      <c r="I236" s="205">
        <v>700</v>
      </c>
      <c r="J236" s="205">
        <v>5</v>
      </c>
      <c r="K236" s="205">
        <v>0</v>
      </c>
      <c r="L236" s="205" t="str">
        <f>_xlfn.XLOOKUP(Tabella6[[#This Row],[ ALIMENTI:   A - B]],' DB alimenti principale'!A:A,' DB alimenti principale'!A:A,,0)</f>
        <v>emmenthal</v>
      </c>
    </row>
    <row r="237" spans="2:12" x14ac:dyDescent="0.25">
      <c r="B237" s="205" t="s">
        <v>1977</v>
      </c>
      <c r="C237" s="205">
        <v>23</v>
      </c>
      <c r="D237" s="205">
        <v>91</v>
      </c>
      <c r="E237" s="205">
        <v>1.6</v>
      </c>
      <c r="F237" s="205">
        <v>85</v>
      </c>
      <c r="G237" s="205">
        <v>5</v>
      </c>
      <c r="H237" s="205">
        <v>230</v>
      </c>
      <c r="I237" s="205">
        <v>50</v>
      </c>
      <c r="J237" s="205">
        <v>0.4</v>
      </c>
      <c r="K237" s="205">
        <v>1.9</v>
      </c>
      <c r="L237" s="205" t="e">
        <f>_xlfn.XLOOKUP(Tabella6[[#This Row],[ ALIMENTI:   A - B]],' DB alimenti principale'!A:A,' DB alimenti principale'!A:A,,0)</f>
        <v>#N/A</v>
      </c>
    </row>
    <row r="238" spans="2:12" x14ac:dyDescent="0.25">
      <c r="B238" s="205" t="s">
        <v>1978</v>
      </c>
      <c r="C238" s="205">
        <v>219</v>
      </c>
      <c r="D238" s="205">
        <v>18</v>
      </c>
      <c r="E238" s="205">
        <v>1.3</v>
      </c>
      <c r="F238" s="205">
        <v>37</v>
      </c>
      <c r="G238" s="205">
        <v>3811</v>
      </c>
      <c r="H238" s="205">
        <v>970</v>
      </c>
      <c r="I238" s="205">
        <v>7</v>
      </c>
      <c r="J238" s="205">
        <v>1</v>
      </c>
      <c r="K238" s="205">
        <v>0.9</v>
      </c>
      <c r="L238" s="205" t="e">
        <f>_xlfn.XLOOKUP(Tabella6[[#This Row],[ ALIMENTI:   A - B]],' DB alimenti principale'!A:A,' DB alimenti principale'!A:A,,0)</f>
        <v>#N/A</v>
      </c>
    </row>
    <row r="239" spans="2:12" x14ac:dyDescent="0.25">
      <c r="B239" s="205" t="s">
        <v>1979</v>
      </c>
      <c r="C239" s="205">
        <v>144</v>
      </c>
      <c r="D239" s="205">
        <v>69.2</v>
      </c>
      <c r="E239" s="205">
        <v>8</v>
      </c>
      <c r="F239" s="205">
        <v>49</v>
      </c>
      <c r="G239" s="205">
        <v>70</v>
      </c>
      <c r="H239" s="205">
        <v>290</v>
      </c>
      <c r="I239" s="205">
        <v>308</v>
      </c>
      <c r="J239" s="205">
        <v>1</v>
      </c>
      <c r="K239" s="205">
        <v>0</v>
      </c>
      <c r="L239" s="205" t="e">
        <f>_xlfn.XLOOKUP(Tabella6[[#This Row],[ ALIMENTI:   A - B]],' DB alimenti principale'!A:A,' DB alimenti principale'!A:A,,0)</f>
        <v>#N/A</v>
      </c>
    </row>
    <row r="240" spans="2:12" x14ac:dyDescent="0.25">
      <c r="B240" s="205" t="s">
        <v>1980</v>
      </c>
      <c r="C240" s="205">
        <v>104</v>
      </c>
      <c r="D240" s="205">
        <v>62.3</v>
      </c>
      <c r="E240" s="205">
        <v>3</v>
      </c>
      <c r="F240" s="205">
        <v>44</v>
      </c>
      <c r="G240" s="205">
        <v>2</v>
      </c>
      <c r="H240" s="205">
        <v>650</v>
      </c>
      <c r="I240" s="205">
        <v>180</v>
      </c>
      <c r="J240" s="205">
        <v>0.2</v>
      </c>
      <c r="K240" s="205">
        <v>10.6</v>
      </c>
      <c r="L240" s="205" t="e">
        <f>_xlfn.XLOOKUP(Tabella6[[#This Row],[ ALIMENTI:   A - B]],' DB alimenti principale'!A:A,' DB alimenti principale'!A:A,,0)</f>
        <v>#N/A</v>
      </c>
    </row>
    <row r="241" spans="2:12" x14ac:dyDescent="0.25">
      <c r="B241" s="205" t="s">
        <v>1981</v>
      </c>
      <c r="C241" s="205">
        <v>272</v>
      </c>
      <c r="D241" s="205">
        <v>12.7</v>
      </c>
      <c r="E241" s="205">
        <v>4.2</v>
      </c>
      <c r="F241" s="205">
        <v>84</v>
      </c>
      <c r="G241" s="205">
        <v>5</v>
      </c>
      <c r="H241" s="205">
        <v>1220</v>
      </c>
      <c r="I241" s="205">
        <v>380</v>
      </c>
      <c r="J241" s="205">
        <v>5</v>
      </c>
      <c r="K241" s="205">
        <v>11.1</v>
      </c>
      <c r="L241" s="205" t="e">
        <f>_xlfn.XLOOKUP(Tabella6[[#This Row],[ ALIMENTI:   A - B]],' DB alimenti principale'!A:A,' DB alimenti principale'!A:A,,0)</f>
        <v>#N/A</v>
      </c>
    </row>
    <row r="242" spans="2:12" x14ac:dyDescent="0.25">
      <c r="B242" s="205" t="s">
        <v>1982</v>
      </c>
      <c r="C242" s="205">
        <v>43</v>
      </c>
      <c r="D242" s="205">
        <v>82</v>
      </c>
      <c r="E242" s="205">
        <v>1.9</v>
      </c>
      <c r="F242" s="205">
        <v>40</v>
      </c>
      <c r="G242" s="205">
        <v>305</v>
      </c>
      <c r="H242" s="205">
        <v>232</v>
      </c>
      <c r="I242" s="205">
        <v>47</v>
      </c>
      <c r="J242" s="205">
        <v>0.6</v>
      </c>
      <c r="K242" s="205">
        <v>6.8</v>
      </c>
      <c r="L242" s="205" t="e">
        <f>_xlfn.XLOOKUP(Tabella6[[#This Row],[ ALIMENTI:   A - B]],' DB alimenti principale'!A:A,' DB alimenti principale'!A:A,,0)</f>
        <v>#N/A</v>
      </c>
    </row>
    <row r="243" spans="2:12" x14ac:dyDescent="0.25">
      <c r="B243" s="205" t="s">
        <v>1983</v>
      </c>
      <c r="C243" s="205">
        <v>279</v>
      </c>
      <c r="D243" s="205">
        <v>11</v>
      </c>
      <c r="E243" s="205">
        <v>6</v>
      </c>
      <c r="F243" s="205">
        <v>89</v>
      </c>
      <c r="G243" s="205">
        <v>12</v>
      </c>
      <c r="H243" s="205">
        <v>1250</v>
      </c>
      <c r="I243" s="205">
        <v>360</v>
      </c>
      <c r="J243" s="205">
        <v>2.7</v>
      </c>
      <c r="K243" s="205">
        <v>13.9</v>
      </c>
      <c r="L243" s="205" t="e">
        <f>_xlfn.XLOOKUP(Tabella6[[#This Row],[ ALIMENTI:   A - B]],' DB alimenti principale'!A:A,' DB alimenti principale'!A:A,,0)</f>
        <v>#N/A</v>
      </c>
    </row>
    <row r="244" spans="2:12" x14ac:dyDescent="0.25">
      <c r="B244" s="205" t="s">
        <v>1984</v>
      </c>
      <c r="C244" s="205">
        <v>311</v>
      </c>
      <c r="D244" s="205">
        <v>10.7</v>
      </c>
      <c r="E244" s="205">
        <v>6.7</v>
      </c>
      <c r="F244" s="205">
        <v>137</v>
      </c>
      <c r="G244" s="205">
        <v>4</v>
      </c>
      <c r="H244" s="205">
        <v>1445</v>
      </c>
      <c r="I244" s="205">
        <v>437</v>
      </c>
      <c r="J244" s="205">
        <v>3.4</v>
      </c>
      <c r="K244" s="205">
        <v>17</v>
      </c>
      <c r="L244" s="205" t="e">
        <f>_xlfn.XLOOKUP(Tabella6[[#This Row],[ ALIMENTI:   A - B]],' DB alimenti principale'!A:A,' DB alimenti principale'!A:A,,0)</f>
        <v>#N/A</v>
      </c>
    </row>
    <row r="245" spans="2:12" x14ac:dyDescent="0.25">
      <c r="B245" s="205" t="s">
        <v>1985</v>
      </c>
      <c r="C245" s="205">
        <v>17</v>
      </c>
      <c r="D245" s="205">
        <v>90.5</v>
      </c>
      <c r="E245" s="205">
        <v>0.9</v>
      </c>
      <c r="F245" s="205">
        <v>35</v>
      </c>
      <c r="G245" s="205">
        <v>2</v>
      </c>
      <c r="H245" s="205">
        <v>280</v>
      </c>
      <c r="I245" s="205">
        <v>48</v>
      </c>
      <c r="J245" s="205">
        <v>0.2</v>
      </c>
      <c r="K245" s="205">
        <v>2.9</v>
      </c>
      <c r="L245" s="205" t="e">
        <f>_xlfn.XLOOKUP(Tabella6[[#This Row],[ ALIMENTI:   A - B]],' DB alimenti principale'!A:A,' DB alimenti principale'!A:A,,0)</f>
        <v>#N/A</v>
      </c>
    </row>
    <row r="246" spans="2:12" x14ac:dyDescent="0.25">
      <c r="B246" s="205" t="s">
        <v>1986</v>
      </c>
      <c r="C246" s="205">
        <v>22</v>
      </c>
      <c r="D246" s="205">
        <v>90.3</v>
      </c>
      <c r="E246" s="205">
        <v>1.9</v>
      </c>
      <c r="F246" s="205">
        <v>53</v>
      </c>
      <c r="G246" s="205">
        <v>340</v>
      </c>
      <c r="H246" s="205">
        <v>110</v>
      </c>
      <c r="I246" s="205">
        <v>27</v>
      </c>
      <c r="J246" s="205">
        <v>0.2</v>
      </c>
      <c r="K246" s="205">
        <v>2.6</v>
      </c>
      <c r="L246" s="205" t="e">
        <f>_xlfn.XLOOKUP(Tabella6[[#This Row],[ ALIMENTI:   A - B]],' DB alimenti principale'!A:A,' DB alimenti principale'!A:A,,0)</f>
        <v>#N/A</v>
      </c>
    </row>
    <row r="247" spans="2:12" x14ac:dyDescent="0.25">
      <c r="B247" s="205" t="s">
        <v>1987</v>
      </c>
      <c r="C247" s="205">
        <v>158</v>
      </c>
      <c r="D247" s="205">
        <v>68.900000000000006</v>
      </c>
      <c r="E247" s="205">
        <v>0.8</v>
      </c>
      <c r="F247" s="205">
        <v>11</v>
      </c>
      <c r="G247" s="205">
        <v>67</v>
      </c>
      <c r="H247" s="205">
        <v>193</v>
      </c>
      <c r="I247" s="205">
        <v>153</v>
      </c>
      <c r="J247" s="205">
        <v>1.1000000000000001</v>
      </c>
      <c r="K247" s="205">
        <v>0</v>
      </c>
      <c r="L247" s="205" t="e">
        <f>_xlfn.XLOOKUP(Tabella6[[#This Row],[ ALIMENTI:   A - B]],' DB alimenti principale'!A:A,' DB alimenti principale'!A:A,,0)</f>
        <v>#N/A</v>
      </c>
    </row>
    <row r="248" spans="2:12" x14ac:dyDescent="0.25">
      <c r="B248" s="205" t="s">
        <v>1988</v>
      </c>
      <c r="C248" s="205">
        <v>114</v>
      </c>
      <c r="D248" s="205">
        <v>73.599999999999994</v>
      </c>
      <c r="E248" s="205">
        <v>0.6</v>
      </c>
      <c r="F248" s="205">
        <v>5</v>
      </c>
      <c r="G248" s="205">
        <v>68</v>
      </c>
      <c r="H248" s="205">
        <v>340</v>
      </c>
      <c r="I248" s="205">
        <v>220</v>
      </c>
      <c r="J248" s="205">
        <v>1.9</v>
      </c>
      <c r="K248" s="205">
        <v>0</v>
      </c>
      <c r="L248" s="205" t="e">
        <f>_xlfn.XLOOKUP(Tabella6[[#This Row],[ ALIMENTI:   A - B]],' DB alimenti principale'!A:A,' DB alimenti principale'!A:A,,0)</f>
        <v>#N/A</v>
      </c>
    </row>
    <row r="249" spans="2:12" x14ac:dyDescent="0.25">
      <c r="B249" s="205" t="s">
        <v>1989</v>
      </c>
      <c r="C249" s="205">
        <v>107</v>
      </c>
      <c r="D249" s="205">
        <v>75.3</v>
      </c>
      <c r="E249" s="205">
        <v>0.3</v>
      </c>
      <c r="F249" s="205">
        <v>4</v>
      </c>
      <c r="G249" s="205">
        <v>50</v>
      </c>
      <c r="H249" s="205">
        <v>360</v>
      </c>
      <c r="I249" s="205">
        <v>230</v>
      </c>
      <c r="J249" s="205">
        <v>1</v>
      </c>
      <c r="K249" s="205">
        <v>0</v>
      </c>
      <c r="L249" s="205" t="e">
        <f>_xlfn.XLOOKUP(Tabella6[[#This Row],[ ALIMENTI:   A - B]],' DB alimenti principale'!A:A,' DB alimenti principale'!A:A,,0)</f>
        <v>#N/A</v>
      </c>
    </row>
    <row r="250" spans="2:12" x14ac:dyDescent="0.25">
      <c r="B250" s="205" t="s">
        <v>352</v>
      </c>
      <c r="C250" s="205">
        <v>388</v>
      </c>
      <c r="D250" s="205">
        <v>9</v>
      </c>
      <c r="E250" s="205">
        <v>4.2</v>
      </c>
      <c r="F250" s="205">
        <v>80</v>
      </c>
      <c r="G250" s="205">
        <v>33</v>
      </c>
      <c r="H250" s="205">
        <v>370</v>
      </c>
      <c r="I250" s="205">
        <v>342</v>
      </c>
      <c r="J250" s="205">
        <v>3.3</v>
      </c>
      <c r="K250" s="205">
        <v>7.6</v>
      </c>
      <c r="L250" s="205" t="str">
        <f>_xlfn.XLOOKUP(Tabella6[[#This Row],[ ALIMENTI:   A - B]],' DB alimenti principale'!A:A,' DB alimenti principale'!A:A,,0)</f>
        <v>fiocchi d'avena</v>
      </c>
    </row>
    <row r="251" spans="2:12" x14ac:dyDescent="0.25">
      <c r="B251" s="205" t="s">
        <v>1247</v>
      </c>
      <c r="C251" s="205">
        <v>323</v>
      </c>
      <c r="D251" s="205">
        <v>11</v>
      </c>
      <c r="E251" s="205">
        <v>3.2</v>
      </c>
      <c r="F251" s="205">
        <v>50</v>
      </c>
      <c r="G251" s="205">
        <v>11</v>
      </c>
      <c r="H251" s="205">
        <v>847</v>
      </c>
      <c r="I251" s="205">
        <v>164</v>
      </c>
      <c r="J251" s="205">
        <v>0.9</v>
      </c>
      <c r="K251" s="205">
        <v>10.9</v>
      </c>
      <c r="L251" s="205" t="str">
        <f>_xlfn.XLOOKUP(Tabella6[[#This Row],[ ALIMENTI:   A - B]],' DB alimenti principale'!A:A,' DB alimenti principale'!A:A,,0)</f>
        <v>farina di castagne</v>
      </c>
    </row>
    <row r="252" spans="2:12" x14ac:dyDescent="0.25">
      <c r="B252" s="205" t="s">
        <v>1248</v>
      </c>
      <c r="C252" s="205">
        <v>334</v>
      </c>
      <c r="D252" s="205">
        <v>13</v>
      </c>
      <c r="E252" s="205">
        <v>6.1</v>
      </c>
      <c r="F252" s="205">
        <v>117</v>
      </c>
      <c r="G252" s="205">
        <v>6</v>
      </c>
      <c r="H252" s="205">
        <v>800</v>
      </c>
      <c r="I252" s="205">
        <v>299</v>
      </c>
      <c r="J252" s="205">
        <v>3.3</v>
      </c>
      <c r="K252" s="205">
        <v>13.8</v>
      </c>
      <c r="L252" s="205" t="str">
        <f>_xlfn.XLOOKUP(Tabella6[[#This Row],[ ALIMENTI:   A - B]],' DB alimenti principale'!A:A,' DB alimenti principale'!A:A,,0)</f>
        <v>farina di ceci</v>
      </c>
    </row>
    <row r="253" spans="2:12" x14ac:dyDescent="0.25">
      <c r="B253" s="205" t="s">
        <v>1990</v>
      </c>
      <c r="C253" s="205">
        <v>604</v>
      </c>
      <c r="D253" s="205">
        <v>2.2999999999999998</v>
      </c>
      <c r="E253" s="205">
        <v>3.6</v>
      </c>
      <c r="F253" s="205">
        <v>23</v>
      </c>
      <c r="G253" s="205">
        <v>28</v>
      </c>
      <c r="H253" s="205">
        <v>660</v>
      </c>
      <c r="I253" s="205">
        <v>160</v>
      </c>
      <c r="J253" s="205">
        <v>0.9</v>
      </c>
      <c r="K253" s="205">
        <v>21.1</v>
      </c>
      <c r="L253" s="205" t="e">
        <f>_xlfn.XLOOKUP(Tabella6[[#This Row],[ ALIMENTI:   A - B]],' DB alimenti principale'!A:A,' DB alimenti principale'!A:A,,0)</f>
        <v>#N/A</v>
      </c>
    </row>
    <row r="254" spans="2:12" x14ac:dyDescent="0.25">
      <c r="B254" s="205" t="s">
        <v>1991</v>
      </c>
      <c r="C254" s="205">
        <v>321</v>
      </c>
      <c r="D254" s="205">
        <v>13.4</v>
      </c>
      <c r="E254" s="205">
        <v>3</v>
      </c>
      <c r="F254" s="205">
        <v>28</v>
      </c>
      <c r="G254" s="205">
        <v>3</v>
      </c>
      <c r="H254" s="205">
        <v>337</v>
      </c>
      <c r="I254" s="205">
        <v>300</v>
      </c>
      <c r="J254" s="205">
        <v>2.9</v>
      </c>
      <c r="K254" s="205">
        <v>9.6</v>
      </c>
      <c r="L254" s="205" t="e">
        <f>_xlfn.XLOOKUP(Tabella6[[#This Row],[ ALIMENTI:   A - B]],' DB alimenti principale'!A:A,' DB alimenti principale'!A:A,,0)</f>
        <v>#N/A</v>
      </c>
    </row>
    <row r="255" spans="2:12" x14ac:dyDescent="0.25">
      <c r="B255" s="205" t="s">
        <v>1992</v>
      </c>
      <c r="C255" s="205">
        <v>343</v>
      </c>
      <c r="D255" s="205">
        <v>14.2</v>
      </c>
      <c r="E255" s="205">
        <v>0.9</v>
      </c>
      <c r="F255" s="205">
        <v>18</v>
      </c>
      <c r="G255" s="205">
        <v>2</v>
      </c>
      <c r="H255" s="205">
        <v>140</v>
      </c>
      <c r="I255" s="205">
        <v>160</v>
      </c>
      <c r="J255" s="205">
        <v>0.6</v>
      </c>
      <c r="K255" s="205">
        <v>3.5</v>
      </c>
      <c r="L255" s="205" t="e">
        <f>_xlfn.XLOOKUP(Tabella6[[#This Row],[ ALIMENTI:   A - B]],' DB alimenti principale'!A:A,' DB alimenti principale'!A:A,,0)</f>
        <v>#N/A</v>
      </c>
    </row>
    <row r="256" spans="2:12" x14ac:dyDescent="0.25">
      <c r="B256" s="205" t="s">
        <v>1992</v>
      </c>
      <c r="C256" s="205">
        <v>343</v>
      </c>
      <c r="D256" s="205">
        <v>14.2</v>
      </c>
      <c r="E256" s="205">
        <v>0.7</v>
      </c>
      <c r="F256" s="205">
        <v>17</v>
      </c>
      <c r="G256" s="205">
        <v>3</v>
      </c>
      <c r="H256" s="205">
        <v>126</v>
      </c>
      <c r="I256" s="205">
        <v>76</v>
      </c>
      <c r="J256" s="205">
        <v>0.6</v>
      </c>
      <c r="K256" s="205">
        <v>2.5</v>
      </c>
      <c r="L256" s="205" t="e">
        <f>_xlfn.XLOOKUP(Tabella6[[#This Row],[ ALIMENTI:   A - B]],' DB alimenti principale'!A:A,' DB alimenti principale'!A:A,,0)</f>
        <v>#N/A</v>
      </c>
    </row>
    <row r="257" spans="2:12" x14ac:dyDescent="0.25">
      <c r="B257" s="205" t="s">
        <v>1993</v>
      </c>
      <c r="C257" s="205">
        <v>304</v>
      </c>
      <c r="D257" s="205">
        <v>14.2</v>
      </c>
      <c r="E257" s="205">
        <v>3.5</v>
      </c>
      <c r="F257" s="205">
        <v>29</v>
      </c>
      <c r="G257" s="205">
        <v>2</v>
      </c>
      <c r="H257" s="205">
        <v>418</v>
      </c>
      <c r="I257" s="205">
        <v>320</v>
      </c>
      <c r="J257" s="205">
        <v>4</v>
      </c>
      <c r="K257" s="205">
        <v>3.5</v>
      </c>
      <c r="L257" s="205" t="e">
        <f>_xlfn.XLOOKUP(Tabella6[[#This Row],[ ALIMENTI:   A - B]],' DB alimenti principale'!A:A,' DB alimenti principale'!A:A,,0)</f>
        <v>#N/A</v>
      </c>
    </row>
    <row r="258" spans="2:12" x14ac:dyDescent="0.25">
      <c r="B258" s="205" t="s">
        <v>1252</v>
      </c>
      <c r="C258" s="205">
        <v>364</v>
      </c>
      <c r="D258" s="205">
        <v>13.2</v>
      </c>
      <c r="E258" s="205">
        <v>2</v>
      </c>
      <c r="F258" s="205">
        <v>12</v>
      </c>
      <c r="G258" s="205">
        <v>1</v>
      </c>
      <c r="H258" s="205">
        <v>220</v>
      </c>
      <c r="I258" s="205">
        <v>150</v>
      </c>
      <c r="J258" s="205">
        <v>2.6</v>
      </c>
      <c r="K258" s="205">
        <v>2.1</v>
      </c>
      <c r="L258" s="205" t="str">
        <f>_xlfn.XLOOKUP(Tabella6[[#This Row],[ ALIMENTI:   A - B]],' DB alimenti principale'!A:A,' DB alimenti principale'!A:A,,0)</f>
        <v>farina di grano saraceno</v>
      </c>
    </row>
    <row r="259" spans="2:12" x14ac:dyDescent="0.25">
      <c r="B259" s="205" t="s">
        <v>1253</v>
      </c>
      <c r="C259" s="205">
        <v>365</v>
      </c>
      <c r="D259" s="205">
        <v>12.5</v>
      </c>
      <c r="E259" s="205">
        <v>1.8</v>
      </c>
      <c r="F259" s="205">
        <v>6</v>
      </c>
      <c r="G259" s="205">
        <v>1</v>
      </c>
      <c r="H259" s="205">
        <v>130</v>
      </c>
      <c r="I259" s="205">
        <v>99</v>
      </c>
      <c r="J259" s="205">
        <v>1</v>
      </c>
      <c r="K259" s="205">
        <v>2.6</v>
      </c>
      <c r="L259" s="205" t="str">
        <f>_xlfn.XLOOKUP(Tabella6[[#This Row],[ ALIMENTI:   A - B]],' DB alimenti principale'!A:A,' DB alimenti principale'!A:A,,0)</f>
        <v>farina di mais</v>
      </c>
    </row>
    <row r="260" spans="2:12" x14ac:dyDescent="0.25">
      <c r="B260" s="205" t="s">
        <v>1994</v>
      </c>
      <c r="C260" s="205">
        <v>360</v>
      </c>
      <c r="D260" s="205">
        <v>12.8</v>
      </c>
      <c r="E260" s="205">
        <v>6</v>
      </c>
      <c r="F260" s="205">
        <v>39</v>
      </c>
      <c r="G260" s="205">
        <v>4</v>
      </c>
      <c r="H260" s="205">
        <v>560</v>
      </c>
      <c r="I260" s="205">
        <v>393</v>
      </c>
      <c r="J260" s="205">
        <v>3.3</v>
      </c>
      <c r="K260" s="205">
        <v>14.8</v>
      </c>
      <c r="L260" s="205" t="e">
        <f>_xlfn.XLOOKUP(Tabella6[[#This Row],[ ALIMENTI:   A - B]],' DB alimenti principale'!A:A,' DB alimenti principale'!A:A,,0)</f>
        <v>#N/A</v>
      </c>
    </row>
    <row r="261" spans="2:12" x14ac:dyDescent="0.25">
      <c r="B261" s="205" t="s">
        <v>1254</v>
      </c>
      <c r="C261" s="205">
        <v>363</v>
      </c>
      <c r="D261" s="205">
        <v>12.3</v>
      </c>
      <c r="E261" s="205">
        <v>0.4</v>
      </c>
      <c r="F261" s="205">
        <v>7</v>
      </c>
      <c r="G261" s="205">
        <v>4</v>
      </c>
      <c r="H261" s="205">
        <v>104</v>
      </c>
      <c r="I261" s="205">
        <v>90</v>
      </c>
      <c r="J261" s="205">
        <v>0.8</v>
      </c>
      <c r="K261" s="205">
        <v>0.7</v>
      </c>
      <c r="L261" s="205" t="str">
        <f>_xlfn.XLOOKUP(Tabella6[[#This Row],[ ALIMENTI:   A - B]],' DB alimenti principale'!A:A,' DB alimenti principale'!A:A,,0)</f>
        <v>farina di riso</v>
      </c>
    </row>
    <row r="262" spans="2:12" x14ac:dyDescent="0.25">
      <c r="B262" s="205" t="s">
        <v>1995</v>
      </c>
      <c r="C262" s="205">
        <v>335</v>
      </c>
      <c r="D262" s="205">
        <v>15</v>
      </c>
      <c r="E262" s="205">
        <v>2.7</v>
      </c>
      <c r="F262" s="205">
        <v>32</v>
      </c>
      <c r="G262" s="205">
        <v>1</v>
      </c>
      <c r="H262" s="205">
        <v>410</v>
      </c>
      <c r="I262" s="205">
        <v>360</v>
      </c>
      <c r="J262" s="205">
        <v>3</v>
      </c>
      <c r="K262" s="205">
        <v>11.7</v>
      </c>
      <c r="L262" s="205" t="e">
        <f>_xlfn.XLOOKUP(Tabella6[[#This Row],[ ALIMENTI:   A - B]],' DB alimenti principale'!A:A,' DB alimenti principale'!A:A,,0)</f>
        <v>#N/A</v>
      </c>
    </row>
    <row r="263" spans="2:12" x14ac:dyDescent="0.25">
      <c r="B263" s="205" t="s">
        <v>1996</v>
      </c>
      <c r="C263" s="205">
        <v>316</v>
      </c>
      <c r="D263" s="205">
        <v>13.6</v>
      </c>
      <c r="E263" s="205">
        <v>2.6</v>
      </c>
      <c r="F263" s="205">
        <v>20</v>
      </c>
      <c r="G263" s="205">
        <v>1</v>
      </c>
      <c r="H263" s="205">
        <v>297</v>
      </c>
      <c r="I263" s="205">
        <v>196</v>
      </c>
      <c r="J263" s="205">
        <v>2.4</v>
      </c>
      <c r="K263" s="205">
        <v>8</v>
      </c>
      <c r="L263" s="205" t="e">
        <f>_xlfn.XLOOKUP(Tabella6[[#This Row],[ ALIMENTI:   A - B]],' DB alimenti principale'!A:A,' DB alimenti principale'!A:A,,0)</f>
        <v>#N/A</v>
      </c>
    </row>
    <row r="264" spans="2:12" x14ac:dyDescent="0.25">
      <c r="B264" s="205" t="s">
        <v>1997</v>
      </c>
      <c r="C264" s="205">
        <v>352</v>
      </c>
      <c r="D264" s="205">
        <v>7</v>
      </c>
      <c r="E264" s="205">
        <v>9.1</v>
      </c>
      <c r="F264" s="205">
        <v>240</v>
      </c>
      <c r="G264" s="205">
        <v>14</v>
      </c>
      <c r="H264" s="205">
        <v>2030</v>
      </c>
      <c r="I264" s="205">
        <v>640</v>
      </c>
      <c r="J264" s="205">
        <v>3.2</v>
      </c>
      <c r="K264" s="205">
        <v>13.3</v>
      </c>
      <c r="L264" s="205" t="e">
        <f>_xlfn.XLOOKUP(Tabella6[[#This Row],[ ALIMENTI:   A - B]],' DB alimenti principale'!A:A,' DB alimenti principale'!A:A,,0)</f>
        <v>#N/A</v>
      </c>
    </row>
    <row r="265" spans="2:12" x14ac:dyDescent="0.25">
      <c r="B265" s="205" t="s">
        <v>1998</v>
      </c>
      <c r="C265" s="205">
        <v>447</v>
      </c>
      <c r="D265" s="205">
        <v>7</v>
      </c>
      <c r="E265" s="205">
        <v>6.9</v>
      </c>
      <c r="F265" s="205">
        <v>210</v>
      </c>
      <c r="G265" s="205">
        <v>9</v>
      </c>
      <c r="H265" s="205">
        <v>1660</v>
      </c>
      <c r="I265" s="205">
        <v>600</v>
      </c>
      <c r="J265" s="205">
        <v>3.9</v>
      </c>
      <c r="K265" s="205">
        <v>10.7</v>
      </c>
      <c r="L265" s="205" t="e">
        <f>_xlfn.XLOOKUP(Tabella6[[#This Row],[ ALIMENTI:   A - B]],' DB alimenti principale'!A:A,' DB alimenti principale'!A:A,,0)</f>
        <v>#N/A</v>
      </c>
    </row>
    <row r="266" spans="2:12" x14ac:dyDescent="0.25">
      <c r="B266" s="205" t="s">
        <v>1999</v>
      </c>
      <c r="C266" s="205">
        <v>415</v>
      </c>
      <c r="D266" s="205">
        <v>4</v>
      </c>
      <c r="E266" s="205">
        <v>3.5</v>
      </c>
      <c r="F266" s="205">
        <v>301</v>
      </c>
      <c r="G266" s="205">
        <v>3</v>
      </c>
      <c r="H266" s="205">
        <v>3</v>
      </c>
      <c r="I266" s="205">
        <v>237</v>
      </c>
      <c r="J266" s="205">
        <v>3</v>
      </c>
      <c r="K266" s="205">
        <v>0</v>
      </c>
      <c r="L266" s="205" t="e">
        <f>_xlfn.XLOOKUP(Tabella6[[#This Row],[ ALIMENTI:   A - B]],' DB alimenti principale'!A:A,' DB alimenti principale'!A:A,,0)</f>
        <v>#N/A</v>
      </c>
    </row>
    <row r="267" spans="2:12" x14ac:dyDescent="0.25">
      <c r="B267" s="205" t="s">
        <v>2000</v>
      </c>
      <c r="C267" s="205">
        <v>37</v>
      </c>
      <c r="D267" s="205">
        <v>80.7</v>
      </c>
      <c r="E267" s="205">
        <v>1.8</v>
      </c>
      <c r="F267" s="205">
        <v>23</v>
      </c>
      <c r="G267" s="205">
        <v>18</v>
      </c>
      <c r="H267" s="205">
        <v>210</v>
      </c>
      <c r="I267" s="205">
        <v>98</v>
      </c>
      <c r="J267" s="205">
        <v>0.9</v>
      </c>
      <c r="K267" s="205">
        <v>5.0999999999999996</v>
      </c>
      <c r="L267" s="205" t="e">
        <f>_xlfn.XLOOKUP(Tabella6[[#This Row],[ ALIMENTI:   A - B]],' DB alimenti principale'!A:A,' DB alimenti principale'!A:A,,0)</f>
        <v>#N/A</v>
      </c>
    </row>
    <row r="268" spans="2:12" x14ac:dyDescent="0.25">
      <c r="B268" s="205" t="s">
        <v>2001</v>
      </c>
      <c r="C268" s="205">
        <v>342</v>
      </c>
      <c r="D268" s="205">
        <v>13.3</v>
      </c>
      <c r="E268" s="205">
        <v>5</v>
      </c>
      <c r="F268" s="205">
        <v>90</v>
      </c>
      <c r="G268" s="205">
        <v>127</v>
      </c>
      <c r="H268" s="205">
        <v>1028</v>
      </c>
      <c r="I268" s="205">
        <v>420</v>
      </c>
      <c r="J268" s="205">
        <v>4.5999999999999996</v>
      </c>
      <c r="K268" s="205">
        <v>7</v>
      </c>
      <c r="L268" s="205" t="e">
        <f>_xlfn.XLOOKUP(Tabella6[[#This Row],[ ALIMENTI:   A - B]],' DB alimenti principale'!A:A,' DB alimenti principale'!A:A,,0)</f>
        <v>#N/A</v>
      </c>
    </row>
    <row r="269" spans="2:12" x14ac:dyDescent="0.25">
      <c r="B269" s="205" t="s">
        <v>1521</v>
      </c>
      <c r="C269" s="205">
        <v>250</v>
      </c>
      <c r="D269" s="205">
        <v>56.5</v>
      </c>
      <c r="E269" s="205">
        <v>0.2</v>
      </c>
      <c r="F269" s="205">
        <v>360</v>
      </c>
      <c r="G269" s="205">
        <v>1440</v>
      </c>
      <c r="H269" s="205">
        <v>95</v>
      </c>
      <c r="I269" s="205">
        <v>280</v>
      </c>
      <c r="J269" s="205">
        <v>0.9</v>
      </c>
      <c r="K269" s="205">
        <v>0</v>
      </c>
      <c r="L269" s="205" t="str">
        <f>_xlfn.XLOOKUP(Tabella6[[#This Row],[ ALIMENTI:   A - B]],' DB alimenti principale'!A:A,' DB alimenti principale'!A:A,,0)</f>
        <v>feta</v>
      </c>
    </row>
    <row r="270" spans="2:12" x14ac:dyDescent="0.25">
      <c r="B270" s="205" t="s">
        <v>1258</v>
      </c>
      <c r="C270" s="205">
        <v>410</v>
      </c>
      <c r="D270" s="205">
        <v>4</v>
      </c>
      <c r="E270" s="205">
        <v>3.8</v>
      </c>
      <c r="F270" s="205">
        <v>55</v>
      </c>
      <c r="G270" s="205">
        <v>206</v>
      </c>
      <c r="H270" s="205">
        <v>140</v>
      </c>
      <c r="I270" s="205">
        <v>124</v>
      </c>
      <c r="J270" s="205">
        <v>2</v>
      </c>
      <c r="K270" s="205">
        <v>3.5</v>
      </c>
      <c r="L270" s="205" t="str">
        <f>_xlfn.XLOOKUP(Tabella6[[#This Row],[ ALIMENTI:   A - B]],' DB alimenti principale'!A:A,' DB alimenti principale'!A:A,,0)</f>
        <v>fette biscottate</v>
      </c>
    </row>
    <row r="271" spans="2:12" x14ac:dyDescent="0.25">
      <c r="B271" s="205" t="s">
        <v>2002</v>
      </c>
      <c r="C271" s="205">
        <v>404</v>
      </c>
      <c r="D271" s="205">
        <v>6</v>
      </c>
      <c r="E271" s="205">
        <v>2.5</v>
      </c>
      <c r="F271" s="205">
        <v>30</v>
      </c>
      <c r="G271" s="205">
        <v>206</v>
      </c>
      <c r="H271" s="205">
        <v>140</v>
      </c>
      <c r="I271" s="205">
        <v>109</v>
      </c>
      <c r="J271" s="205">
        <v>2</v>
      </c>
      <c r="K271" s="205">
        <v>3.5</v>
      </c>
      <c r="L271" s="205" t="e">
        <f>_xlfn.XLOOKUP(Tabella6[[#This Row],[ ALIMENTI:   A - B]],' DB alimenti principale'!A:A,' DB alimenti principale'!A:A,,0)</f>
        <v>#N/A</v>
      </c>
    </row>
    <row r="272" spans="2:12" x14ac:dyDescent="0.25">
      <c r="B272" s="205" t="s">
        <v>2003</v>
      </c>
      <c r="C272" s="205">
        <v>365</v>
      </c>
      <c r="D272" s="205">
        <v>5</v>
      </c>
      <c r="E272" s="205">
        <v>4.5</v>
      </c>
      <c r="F272" s="205">
        <v>43</v>
      </c>
      <c r="G272" s="205">
        <v>837</v>
      </c>
      <c r="H272" s="205">
        <v>148</v>
      </c>
      <c r="I272" s="205">
        <v>165</v>
      </c>
      <c r="J272" s="205">
        <v>1.5</v>
      </c>
      <c r="K272" s="205">
        <v>11</v>
      </c>
      <c r="L272" s="205" t="e">
        <f>_xlfn.XLOOKUP(Tabella6[[#This Row],[ ALIMENTI:   A - B]],' DB alimenti principale'!A:A,' DB alimenti principale'!A:A,,0)</f>
        <v>#N/A</v>
      </c>
    </row>
    <row r="273" spans="2:12" x14ac:dyDescent="0.25">
      <c r="B273" s="205" t="s">
        <v>2004</v>
      </c>
      <c r="C273" s="205">
        <v>410</v>
      </c>
      <c r="D273" s="205">
        <v>4</v>
      </c>
      <c r="E273" s="205">
        <v>5.6</v>
      </c>
      <c r="F273" s="205">
        <v>55</v>
      </c>
      <c r="G273" s="205">
        <v>206</v>
      </c>
      <c r="H273" s="205">
        <v>140</v>
      </c>
      <c r="I273" s="205">
        <v>124</v>
      </c>
      <c r="J273" s="205">
        <v>2</v>
      </c>
      <c r="K273" s="205">
        <v>3.5</v>
      </c>
      <c r="L273" s="205" t="e">
        <f>_xlfn.XLOOKUP(Tabella6[[#This Row],[ ALIMENTI:   A - B]],' DB alimenti principale'!A:A,' DB alimenti principale'!A:A,,0)</f>
        <v>#N/A</v>
      </c>
    </row>
    <row r="274" spans="2:12" x14ac:dyDescent="0.25">
      <c r="B274" s="205" t="s">
        <v>2005</v>
      </c>
      <c r="C274" s="205">
        <v>366</v>
      </c>
      <c r="D274" s="205">
        <v>6.1</v>
      </c>
      <c r="E274" s="205">
        <v>2.4</v>
      </c>
      <c r="F274" s="205">
        <v>31</v>
      </c>
      <c r="G274" s="205">
        <v>264</v>
      </c>
      <c r="H274" s="205">
        <v>319</v>
      </c>
      <c r="I274" s="205">
        <v>269</v>
      </c>
      <c r="J274" s="205">
        <v>2.4</v>
      </c>
      <c r="K274" s="205">
        <v>16.5</v>
      </c>
      <c r="L274" s="205" t="e">
        <f>_xlfn.XLOOKUP(Tabella6[[#This Row],[ ALIMENTI:   A - B]],' DB alimenti principale'!A:A,' DB alimenti principale'!A:A,,0)</f>
        <v>#N/A</v>
      </c>
    </row>
    <row r="275" spans="2:12" x14ac:dyDescent="0.25">
      <c r="B275" s="205" t="s">
        <v>2006</v>
      </c>
      <c r="C275" s="205">
        <v>47</v>
      </c>
      <c r="D275" s="205">
        <v>81.900000000000006</v>
      </c>
      <c r="E275" s="205">
        <v>0.5</v>
      </c>
      <c r="F275" s="205">
        <v>43</v>
      </c>
      <c r="G275" s="205">
        <v>2</v>
      </c>
      <c r="H275" s="205">
        <v>270</v>
      </c>
      <c r="I275" s="205">
        <v>25</v>
      </c>
      <c r="J275" s="205">
        <v>0.2</v>
      </c>
      <c r="K275" s="205">
        <v>2</v>
      </c>
      <c r="L275" s="205" t="e">
        <f>_xlfn.XLOOKUP(Tabella6[[#This Row],[ ALIMENTI:   A - B]],' DB alimenti principale'!A:A,' DB alimenti principale'!A:A,,0)</f>
        <v>#N/A</v>
      </c>
    </row>
    <row r="276" spans="2:12" x14ac:dyDescent="0.25">
      <c r="B276" s="205" t="s">
        <v>2007</v>
      </c>
      <c r="C276" s="205">
        <v>53</v>
      </c>
      <c r="D276" s="205">
        <v>83.2</v>
      </c>
      <c r="E276" s="205">
        <v>0.4</v>
      </c>
      <c r="F276" s="205">
        <v>30</v>
      </c>
      <c r="G276" s="205">
        <v>5</v>
      </c>
      <c r="H276" s="205">
        <v>238</v>
      </c>
      <c r="I276" s="205">
        <v>25</v>
      </c>
      <c r="J276" s="205">
        <v>0.7</v>
      </c>
      <c r="K276" s="205">
        <v>5</v>
      </c>
      <c r="L276" s="205" t="e">
        <f>_xlfn.XLOOKUP(Tabella6[[#This Row],[ ALIMENTI:   A - B]],' DB alimenti principale'!A:A,' DB alimenti principale'!A:A,,0)</f>
        <v>#N/A</v>
      </c>
    </row>
    <row r="277" spans="2:12" x14ac:dyDescent="0.25">
      <c r="B277" s="205" t="s">
        <v>2008</v>
      </c>
      <c r="C277" s="205">
        <v>277</v>
      </c>
      <c r="D277" s="205">
        <v>18.3</v>
      </c>
      <c r="E277" s="205">
        <v>3</v>
      </c>
      <c r="F277" s="205">
        <v>186</v>
      </c>
      <c r="G277" s="205">
        <v>87</v>
      </c>
      <c r="H277" s="205">
        <v>1010</v>
      </c>
      <c r="I277" s="205">
        <v>111</v>
      </c>
      <c r="J277" s="205">
        <v>0.9</v>
      </c>
      <c r="K277" s="205">
        <v>10.4</v>
      </c>
      <c r="L277" s="205" t="e">
        <f>_xlfn.XLOOKUP(Tabella6[[#This Row],[ ALIMENTI:   A - B]],' DB alimenti principale'!A:A,' DB alimenti principale'!A:A,,0)</f>
        <v>#N/A</v>
      </c>
    </row>
    <row r="278" spans="2:12" x14ac:dyDescent="0.25">
      <c r="B278" s="205" t="s">
        <v>2009</v>
      </c>
      <c r="C278" s="205">
        <v>232</v>
      </c>
      <c r="D278" s="205">
        <v>17</v>
      </c>
      <c r="E278" s="205">
        <v>4.2</v>
      </c>
      <c r="F278" s="205">
        <v>280</v>
      </c>
      <c r="G278" s="205">
        <v>87</v>
      </c>
      <c r="H278" s="205">
        <v>1010</v>
      </c>
      <c r="I278" s="205">
        <v>92</v>
      </c>
      <c r="J278" s="205">
        <v>0.9</v>
      </c>
      <c r="K278" s="205">
        <v>18.5</v>
      </c>
      <c r="L278" s="205" t="e">
        <f>_xlfn.XLOOKUP(Tabella6[[#This Row],[ ALIMENTI:   A - B]],' DB alimenti principale'!A:A,' DB alimenti principale'!A:A,,0)</f>
        <v>#N/A</v>
      </c>
    </row>
    <row r="279" spans="2:12" x14ac:dyDescent="0.25">
      <c r="B279" s="205" t="s">
        <v>1195</v>
      </c>
      <c r="C279" s="205">
        <v>242</v>
      </c>
      <c r="D279" s="205">
        <v>19.399999999999999</v>
      </c>
      <c r="E279" s="205">
        <v>3</v>
      </c>
      <c r="F279" s="205">
        <v>186</v>
      </c>
      <c r="G279" s="205">
        <v>87</v>
      </c>
      <c r="H279" s="205">
        <v>1010</v>
      </c>
      <c r="I279" s="205">
        <v>111</v>
      </c>
      <c r="J279" s="205">
        <v>0.9</v>
      </c>
      <c r="K279" s="205">
        <v>10.4</v>
      </c>
      <c r="L279" s="205" t="str">
        <f>_xlfn.XLOOKUP(Tabella6[[#This Row],[ ALIMENTI:   A - B]],' DB alimenti principale'!A:A,' DB alimenti principale'!A:A,,0)</f>
        <v>fichi secchi</v>
      </c>
    </row>
    <row r="280" spans="2:12" x14ac:dyDescent="0.25">
      <c r="B280" s="205" t="s">
        <v>2010</v>
      </c>
      <c r="C280" s="205">
        <v>9</v>
      </c>
      <c r="D280" s="205">
        <v>93.2</v>
      </c>
      <c r="E280" s="205">
        <v>0.4</v>
      </c>
      <c r="F280" s="205">
        <v>45</v>
      </c>
      <c r="G280" s="205">
        <v>141</v>
      </c>
      <c r="H280" s="205">
        <v>276</v>
      </c>
      <c r="I280" s="205">
        <v>39</v>
      </c>
      <c r="J280" s="205">
        <v>0.1</v>
      </c>
      <c r="K280" s="205">
        <v>2.2000000000000002</v>
      </c>
      <c r="L280" s="205" t="e">
        <f>_xlfn.XLOOKUP(Tabella6[[#This Row],[ ALIMENTI:   A - B]],' DB alimenti principale'!A:A,' DB alimenti principale'!A:A,,0)</f>
        <v>#N/A</v>
      </c>
    </row>
    <row r="281" spans="2:12" x14ac:dyDescent="0.25">
      <c r="B281" s="205" t="s">
        <v>2011</v>
      </c>
      <c r="C281" s="205">
        <v>345</v>
      </c>
      <c r="D281" s="205">
        <v>8.8000000000000007</v>
      </c>
      <c r="E281" s="205">
        <v>12.3</v>
      </c>
      <c r="F281" s="205">
        <v>1200</v>
      </c>
      <c r="G281" s="205">
        <v>88</v>
      </c>
      <c r="H281" s="205">
        <v>1660</v>
      </c>
      <c r="I281" s="205">
        <v>510</v>
      </c>
      <c r="J281" s="205">
        <v>3.7</v>
      </c>
      <c r="K281" s="205">
        <v>39.799999999999997</v>
      </c>
      <c r="L281" s="205" t="e">
        <f>_xlfn.XLOOKUP(Tabella6[[#This Row],[ ALIMENTI:   A - B]],' DB alimenti principale'!A:A,' DB alimenti principale'!A:A,,0)</f>
        <v>#N/A</v>
      </c>
    </row>
    <row r="282" spans="2:12" x14ac:dyDescent="0.25">
      <c r="B282" s="205" t="s">
        <v>2012</v>
      </c>
      <c r="C282" s="205">
        <v>395</v>
      </c>
      <c r="D282" s="205">
        <v>10.3</v>
      </c>
      <c r="E282" s="205">
        <v>5.2</v>
      </c>
      <c r="F282" s="205">
        <v>54</v>
      </c>
      <c r="G282" s="205">
        <v>33</v>
      </c>
      <c r="H282" s="205">
        <v>370</v>
      </c>
      <c r="I282" s="205">
        <v>365</v>
      </c>
      <c r="J282" s="205">
        <v>3.1</v>
      </c>
      <c r="K282" s="205">
        <v>8.3000000000000007</v>
      </c>
      <c r="L282" s="205" t="e">
        <f>_xlfn.XLOOKUP(Tabella6[[#This Row],[ ALIMENTI:   A - B]],' DB alimenti principale'!A:A,' DB alimenti principale'!A:A,,0)</f>
        <v>#N/A</v>
      </c>
    </row>
    <row r="283" spans="2:12" x14ac:dyDescent="0.25">
      <c r="B283" s="205" t="s">
        <v>2013</v>
      </c>
      <c r="C283" s="205">
        <v>319</v>
      </c>
      <c r="D283" s="205">
        <v>3</v>
      </c>
      <c r="E283" s="205">
        <v>40</v>
      </c>
      <c r="F283" s="205">
        <v>50</v>
      </c>
      <c r="G283" s="205">
        <v>910</v>
      </c>
      <c r="H283" s="205">
        <v>540</v>
      </c>
      <c r="I283" s="205">
        <v>370</v>
      </c>
      <c r="J283" s="205">
        <v>1.9</v>
      </c>
      <c r="K283" s="205">
        <v>17.3</v>
      </c>
      <c r="L283" s="205" t="e">
        <f>_xlfn.XLOOKUP(Tabella6[[#This Row],[ ALIMENTI:   A - B]],' DB alimenti principale'!A:A,' DB alimenti principale'!A:A,,0)</f>
        <v>#N/A</v>
      </c>
    </row>
    <row r="284" spans="2:12" x14ac:dyDescent="0.25">
      <c r="B284" s="205" t="s">
        <v>2014</v>
      </c>
      <c r="C284" s="205">
        <v>102</v>
      </c>
      <c r="D284" s="205">
        <v>79</v>
      </c>
      <c r="E284" s="205">
        <v>0.1</v>
      </c>
      <c r="F284" s="205">
        <v>73</v>
      </c>
      <c r="G284" s="205">
        <v>380</v>
      </c>
      <c r="H284" s="205">
        <v>89</v>
      </c>
      <c r="I284" s="205">
        <v>160</v>
      </c>
      <c r="J284" s="205">
        <v>0.6</v>
      </c>
      <c r="K284" s="205">
        <v>0</v>
      </c>
      <c r="L284" s="205" t="e">
        <f>_xlfn.XLOOKUP(Tabella6[[#This Row],[ ALIMENTI:   A - B]],' DB alimenti principale'!A:A,' DB alimenti principale'!A:A,,0)</f>
        <v>#N/A</v>
      </c>
    </row>
    <row r="285" spans="2:12" x14ac:dyDescent="0.25">
      <c r="B285" s="205" t="s">
        <v>2015</v>
      </c>
      <c r="C285" s="205">
        <v>364</v>
      </c>
      <c r="D285" s="205">
        <v>5</v>
      </c>
      <c r="E285" s="205">
        <v>2.8</v>
      </c>
      <c r="F285" s="205">
        <v>74</v>
      </c>
      <c r="G285" s="205">
        <v>11</v>
      </c>
      <c r="H285" s="205">
        <v>99</v>
      </c>
      <c r="I285" s="205">
        <v>58</v>
      </c>
      <c r="J285" s="205">
        <v>0.3</v>
      </c>
      <c r="K285" s="205">
        <v>3.8</v>
      </c>
      <c r="L285" s="205" t="e">
        <f>_xlfn.XLOOKUP(Tabella6[[#This Row],[ ALIMENTI:   A - B]],' DB alimenti principale'!A:A,' DB alimenti principale'!A:A,,0)</f>
        <v>#N/A</v>
      </c>
    </row>
    <row r="286" spans="2:12" x14ac:dyDescent="0.25">
      <c r="B286" s="205" t="s">
        <v>2016</v>
      </c>
      <c r="C286" s="205">
        <v>346</v>
      </c>
      <c r="D286" s="205">
        <v>12.6</v>
      </c>
      <c r="E286" s="205">
        <v>8</v>
      </c>
      <c r="F286" s="205">
        <v>20</v>
      </c>
      <c r="G286" s="205">
        <v>4</v>
      </c>
      <c r="H286" s="205">
        <v>150</v>
      </c>
      <c r="I286" s="205">
        <v>150</v>
      </c>
      <c r="J286" s="205">
        <v>1.8</v>
      </c>
      <c r="K286" s="205">
        <v>2.2000000000000002</v>
      </c>
      <c r="L286" s="205" t="e">
        <f>_xlfn.XLOOKUP(Tabella6[[#This Row],[ ALIMENTI:   A - B]],' DB alimenti principale'!A:A,' DB alimenti principale'!A:A,,0)</f>
        <v>#N/A</v>
      </c>
    </row>
    <row r="287" spans="2:12" x14ac:dyDescent="0.25">
      <c r="B287" s="205" t="s">
        <v>2017</v>
      </c>
      <c r="C287" s="205">
        <v>360</v>
      </c>
      <c r="D287" s="205">
        <v>12.8</v>
      </c>
      <c r="E287" s="205">
        <v>6</v>
      </c>
      <c r="F287" s="205">
        <v>39</v>
      </c>
      <c r="G287" s="205">
        <v>4</v>
      </c>
      <c r="H287" s="205">
        <v>560</v>
      </c>
      <c r="I287" s="205">
        <v>393</v>
      </c>
      <c r="J287" s="205">
        <v>3.3</v>
      </c>
      <c r="K287" s="205">
        <v>14.8</v>
      </c>
      <c r="L287" s="205" t="e">
        <f>_xlfn.XLOOKUP(Tabella6[[#This Row],[ ALIMENTI:   A - B]],' DB alimenti principale'!A:A,' DB alimenti principale'!A:A,,0)</f>
        <v>#N/A</v>
      </c>
    </row>
    <row r="288" spans="2:12" x14ac:dyDescent="0.25">
      <c r="B288" s="205" t="s">
        <v>1523</v>
      </c>
      <c r="C288" s="205">
        <v>265</v>
      </c>
      <c r="D288" s="205">
        <v>54.8</v>
      </c>
      <c r="E288" s="205">
        <v>0.4</v>
      </c>
      <c r="F288" s="205">
        <v>162</v>
      </c>
      <c r="G288" s="205">
        <v>118</v>
      </c>
      <c r="H288" s="205">
        <v>75</v>
      </c>
      <c r="I288" s="205">
        <v>355</v>
      </c>
      <c r="J288" s="205">
        <v>1.4</v>
      </c>
      <c r="K288" s="205">
        <v>0</v>
      </c>
      <c r="L288" s="205" t="str">
        <f>_xlfn.XLOOKUP(Tabella6[[#This Row],[ ALIMENTI:   A - B]],' DB alimenti principale'!A:A,' DB alimenti principale'!A:A,,0)</f>
        <v>fior di latte</v>
      </c>
    </row>
    <row r="289" spans="2:12" x14ac:dyDescent="0.25">
      <c r="B289" s="205" t="s">
        <v>2018</v>
      </c>
      <c r="C289" s="205">
        <v>12</v>
      </c>
      <c r="D289" s="205">
        <v>94.3</v>
      </c>
      <c r="E289" s="205">
        <v>2</v>
      </c>
      <c r="F289" s="205">
        <v>39</v>
      </c>
      <c r="G289" s="205">
        <v>6</v>
      </c>
      <c r="H289" s="205">
        <v>203</v>
      </c>
      <c r="I289" s="205">
        <v>37</v>
      </c>
      <c r="J289" s="205">
        <v>0.2</v>
      </c>
      <c r="K289" s="205">
        <v>0.5</v>
      </c>
      <c r="L289" s="205" t="e">
        <f>_xlfn.XLOOKUP(Tabella6[[#This Row],[ ALIMENTI:   A - B]],' DB alimenti principale'!A:A,' DB alimenti principale'!A:A,,0)</f>
        <v>#N/A</v>
      </c>
    </row>
    <row r="290" spans="2:12" x14ac:dyDescent="0.25">
      <c r="B290" s="205" t="s">
        <v>2019</v>
      </c>
      <c r="C290" s="205">
        <v>292</v>
      </c>
      <c r="D290" s="205">
        <v>28.5</v>
      </c>
      <c r="E290" s="205">
        <v>2</v>
      </c>
      <c r="F290" s="205">
        <v>9</v>
      </c>
      <c r="G290" s="205">
        <v>218</v>
      </c>
      <c r="H290" s="205">
        <v>128</v>
      </c>
      <c r="I290" s="205">
        <v>39</v>
      </c>
      <c r="J290" s="205">
        <v>0.5</v>
      </c>
      <c r="K290" s="205">
        <v>4.9000000000000004</v>
      </c>
      <c r="L290" s="205" t="e">
        <f>_xlfn.XLOOKUP(Tabella6[[#This Row],[ ALIMENTI:   A - B]],' DB alimenti principale'!A:A,' DB alimenti principale'!A:A,,0)</f>
        <v>#N/A</v>
      </c>
    </row>
    <row r="291" spans="2:12" x14ac:dyDescent="0.25">
      <c r="B291" s="205" t="s">
        <v>2020</v>
      </c>
      <c r="C291" s="205">
        <v>22</v>
      </c>
      <c r="D291" s="205">
        <v>92.5</v>
      </c>
      <c r="E291" s="205">
        <v>2.7</v>
      </c>
      <c r="F291" s="205">
        <v>169</v>
      </c>
      <c r="G291" s="205">
        <v>34</v>
      </c>
      <c r="H291" s="205">
        <v>249</v>
      </c>
      <c r="I291" s="205">
        <v>48</v>
      </c>
      <c r="J291" s="205">
        <v>0.2</v>
      </c>
      <c r="K291" s="205">
        <v>2.4</v>
      </c>
      <c r="L291" s="205" t="e">
        <f>_xlfn.XLOOKUP(Tabella6[[#This Row],[ ALIMENTI:   A - B]],' DB alimenti principale'!A:A,' DB alimenti principale'!A:A,,0)</f>
        <v>#N/A</v>
      </c>
    </row>
    <row r="292" spans="2:12" x14ac:dyDescent="0.25">
      <c r="B292" s="205" t="s">
        <v>1524</v>
      </c>
      <c r="C292" s="205">
        <v>343</v>
      </c>
      <c r="D292" s="205">
        <v>41.1</v>
      </c>
      <c r="E292" s="205">
        <v>0.3</v>
      </c>
      <c r="F292" s="205">
        <v>870</v>
      </c>
      <c r="G292" s="205">
        <v>451</v>
      </c>
      <c r="H292" s="205">
        <v>89</v>
      </c>
      <c r="I292" s="205">
        <v>561</v>
      </c>
      <c r="J292" s="205">
        <v>3.5</v>
      </c>
      <c r="K292" s="205">
        <v>0</v>
      </c>
      <c r="L292" s="205" t="str">
        <f>_xlfn.XLOOKUP(Tabella6[[#This Row],[ ALIMENTI:   A - B]],' DB alimenti principale'!A:A,' DB alimenti principale'!A:A,,0)</f>
        <v>fontina</v>
      </c>
    </row>
    <row r="293" spans="2:12" x14ac:dyDescent="0.25">
      <c r="B293" s="205" t="s">
        <v>2021</v>
      </c>
      <c r="C293" s="205">
        <v>309</v>
      </c>
      <c r="D293" s="205">
        <v>52.6</v>
      </c>
      <c r="E293" s="205">
        <v>0.3</v>
      </c>
      <c r="F293" s="205">
        <v>430</v>
      </c>
      <c r="G293" s="205">
        <v>1000</v>
      </c>
      <c r="H293" s="205">
        <v>108</v>
      </c>
      <c r="I293" s="205">
        <v>650</v>
      </c>
      <c r="J293" s="205">
        <v>3.2</v>
      </c>
      <c r="K293" s="205">
        <v>0</v>
      </c>
      <c r="L293" s="205" t="e">
        <f>_xlfn.XLOOKUP(Tabella6[[#This Row],[ ALIMENTI:   A - B]],' DB alimenti principale'!A:A,' DB alimenti principale'!A:A,,0)</f>
        <v>#N/A</v>
      </c>
    </row>
    <row r="294" spans="2:12" x14ac:dyDescent="0.25">
      <c r="B294" s="205" t="s">
        <v>2022</v>
      </c>
      <c r="C294" s="205">
        <v>239</v>
      </c>
      <c r="D294" s="205">
        <v>56.4</v>
      </c>
      <c r="E294" s="205">
        <v>0.3</v>
      </c>
      <c r="F294" s="205">
        <v>430</v>
      </c>
      <c r="G294" s="205">
        <v>1000</v>
      </c>
      <c r="H294" s="205">
        <v>181</v>
      </c>
      <c r="I294" s="205">
        <v>665</v>
      </c>
      <c r="J294" s="205">
        <v>2.2000000000000002</v>
      </c>
      <c r="K294" s="205">
        <v>0</v>
      </c>
      <c r="L294" s="205" t="e">
        <f>_xlfn.XLOOKUP(Tabella6[[#This Row],[ ALIMENTI:   A - B]],' DB alimenti principale'!A:A,' DB alimenti principale'!A:A,,0)</f>
        <v>#N/A</v>
      </c>
    </row>
    <row r="295" spans="2:12" x14ac:dyDescent="0.25">
      <c r="B295" s="205" t="s">
        <v>2023</v>
      </c>
      <c r="C295" s="205">
        <v>406</v>
      </c>
      <c r="D295" s="205">
        <v>43.4</v>
      </c>
      <c r="E295" s="205">
        <v>0.3</v>
      </c>
      <c r="F295" s="205">
        <v>340</v>
      </c>
      <c r="G295" s="205">
        <v>768</v>
      </c>
      <c r="H295" s="205">
        <v>96</v>
      </c>
      <c r="I295" s="205">
        <v>227</v>
      </c>
      <c r="J295" s="205">
        <v>1.5</v>
      </c>
      <c r="K295" s="205">
        <v>0</v>
      </c>
      <c r="L295" s="205" t="e">
        <f>_xlfn.XLOOKUP(Tabella6[[#This Row],[ ALIMENTI:   A - B]],' DB alimenti principale'!A:A,' DB alimenti principale'!A:A,,0)</f>
        <v>#N/A</v>
      </c>
    </row>
    <row r="296" spans="2:12" x14ac:dyDescent="0.25">
      <c r="B296" s="205" t="s">
        <v>2024</v>
      </c>
      <c r="C296" s="205">
        <v>313</v>
      </c>
      <c r="D296" s="205">
        <v>58</v>
      </c>
      <c r="E296" s="205">
        <v>0.1</v>
      </c>
      <c r="F296" s="205">
        <v>110</v>
      </c>
      <c r="G296" s="205">
        <v>330</v>
      </c>
      <c r="H296" s="205">
        <v>150</v>
      </c>
      <c r="I296" s="205">
        <v>130</v>
      </c>
      <c r="J296" s="205">
        <v>0.7</v>
      </c>
      <c r="K296" s="205">
        <v>0</v>
      </c>
      <c r="L296" s="205" t="e">
        <f>_xlfn.XLOOKUP(Tabella6[[#This Row],[ ALIMENTI:   A - B]],' DB alimenti principale'!A:A,' DB alimenti principale'!A:A,,0)</f>
        <v>#N/A</v>
      </c>
    </row>
    <row r="297" spans="2:12" x14ac:dyDescent="0.25">
      <c r="B297" s="205" t="s">
        <v>2025</v>
      </c>
      <c r="C297" s="205">
        <v>27</v>
      </c>
      <c r="D297" s="205">
        <v>90.5</v>
      </c>
      <c r="E297" s="205">
        <v>0.8</v>
      </c>
      <c r="F297" s="205">
        <v>35</v>
      </c>
      <c r="G297" s="205">
        <v>2</v>
      </c>
      <c r="H297" s="205">
        <v>160</v>
      </c>
      <c r="I297" s="205">
        <v>28</v>
      </c>
      <c r="J297" s="205">
        <v>0.1</v>
      </c>
      <c r="K297" s="205">
        <v>1.6</v>
      </c>
      <c r="L297" s="205" t="e">
        <f>_xlfn.XLOOKUP(Tabella6[[#This Row],[ ALIMENTI:   A - B]],' DB alimenti principale'!A:A,' DB alimenti principale'!A:A,,0)</f>
        <v>#N/A</v>
      </c>
    </row>
    <row r="298" spans="2:12" x14ac:dyDescent="0.25">
      <c r="B298" s="205" t="s">
        <v>2026</v>
      </c>
      <c r="C298" s="205">
        <v>314</v>
      </c>
      <c r="D298" s="205">
        <v>11.5</v>
      </c>
      <c r="E298" s="205">
        <v>3.6</v>
      </c>
      <c r="F298" s="205">
        <v>30</v>
      </c>
      <c r="G298" s="205">
        <v>2</v>
      </c>
      <c r="H298" s="205">
        <v>431</v>
      </c>
      <c r="I298" s="205">
        <v>330</v>
      </c>
      <c r="J298" s="205">
        <v>4.2</v>
      </c>
      <c r="K298" s="205">
        <v>12.6</v>
      </c>
      <c r="L298" s="205" t="e">
        <f>_xlfn.XLOOKUP(Tabella6[[#This Row],[ ALIMENTI:   A - B]],' DB alimenti principale'!A:A,' DB alimenti principale'!A:A,,0)</f>
        <v>#N/A</v>
      </c>
    </row>
    <row r="299" spans="2:12" x14ac:dyDescent="0.25">
      <c r="B299" s="205" t="s">
        <v>2027</v>
      </c>
      <c r="C299" s="205">
        <v>319</v>
      </c>
      <c r="D299" s="205">
        <v>12</v>
      </c>
      <c r="E299" s="205">
        <v>3.3</v>
      </c>
      <c r="F299" s="205">
        <v>35</v>
      </c>
      <c r="G299" s="205">
        <v>2</v>
      </c>
      <c r="H299" s="205">
        <v>397</v>
      </c>
      <c r="I299" s="205">
        <v>304</v>
      </c>
      <c r="J299" s="205">
        <v>2.6</v>
      </c>
      <c r="K299" s="205">
        <v>1.7</v>
      </c>
      <c r="L299" s="205" t="e">
        <f>_xlfn.XLOOKUP(Tabella6[[#This Row],[ ALIMENTI:   A - B]],' DB alimenti principale'!A:A,' DB alimenti principale'!A:A,,0)</f>
        <v>#N/A</v>
      </c>
    </row>
    <row r="300" spans="2:12" x14ac:dyDescent="0.25">
      <c r="B300" s="205" t="s">
        <v>2028</v>
      </c>
      <c r="C300" s="205">
        <v>15</v>
      </c>
      <c r="D300" s="205">
        <v>89</v>
      </c>
      <c r="E300" s="205">
        <v>0.9</v>
      </c>
      <c r="F300" s="205">
        <v>4</v>
      </c>
      <c r="G300" s="205">
        <v>5</v>
      </c>
      <c r="H300" s="205">
        <v>429</v>
      </c>
      <c r="I300" s="205">
        <v>121</v>
      </c>
      <c r="J300" s="205">
        <v>0.4</v>
      </c>
      <c r="K300" s="205">
        <v>6.8</v>
      </c>
      <c r="L300" s="205" t="e">
        <f>_xlfn.XLOOKUP(Tabella6[[#This Row],[ ALIMENTI:   A - B]],' DB alimenti principale'!A:A,' DB alimenti principale'!A:A,,0)</f>
        <v>#N/A</v>
      </c>
    </row>
    <row r="301" spans="2:12" x14ac:dyDescent="0.25">
      <c r="B301" s="205" t="s">
        <v>2029</v>
      </c>
      <c r="C301" s="205">
        <v>11</v>
      </c>
      <c r="D301" s="205">
        <v>91.5</v>
      </c>
      <c r="E301" s="205">
        <v>6.5</v>
      </c>
      <c r="F301" s="205">
        <v>4</v>
      </c>
      <c r="G301" s="205">
        <v>3</v>
      </c>
      <c r="H301" s="205">
        <v>367</v>
      </c>
      <c r="I301" s="205">
        <v>56</v>
      </c>
      <c r="J301" s="205">
        <v>0.7</v>
      </c>
      <c r="K301" s="205">
        <v>4.7</v>
      </c>
      <c r="L301" s="205" t="e">
        <f>_xlfn.XLOOKUP(Tabella6[[#This Row],[ ALIMENTI:   A - B]],' DB alimenti principale'!A:A,' DB alimenti principale'!A:A,,0)</f>
        <v>#N/A</v>
      </c>
    </row>
    <row r="302" spans="2:12" x14ac:dyDescent="0.25">
      <c r="B302" s="205" t="s">
        <v>2030</v>
      </c>
      <c r="C302" s="205">
        <v>93</v>
      </c>
      <c r="D302" s="205">
        <v>10</v>
      </c>
      <c r="E302" s="205">
        <v>17.2</v>
      </c>
      <c r="F302" s="205">
        <v>85</v>
      </c>
      <c r="G302" s="205">
        <v>32</v>
      </c>
      <c r="H302" s="205">
        <v>5370</v>
      </c>
      <c r="I302" s="205">
        <v>581</v>
      </c>
      <c r="J302" s="205">
        <v>0.4</v>
      </c>
      <c r="K302" s="205">
        <v>60.5</v>
      </c>
      <c r="L302" s="205" t="e">
        <f>_xlfn.XLOOKUP(Tabella6[[#This Row],[ ALIMENTI:   A - B]],' DB alimenti principale'!A:A,' DB alimenti principale'!A:A,,0)</f>
        <v>#N/A</v>
      </c>
    </row>
    <row r="303" spans="2:12" x14ac:dyDescent="0.25">
      <c r="B303" s="205" t="s">
        <v>2031</v>
      </c>
      <c r="C303" s="205">
        <v>27</v>
      </c>
      <c r="D303" s="205">
        <v>92</v>
      </c>
      <c r="E303" s="205">
        <v>0.1</v>
      </c>
      <c r="F303" s="205">
        <v>20</v>
      </c>
      <c r="G303" s="205">
        <v>250</v>
      </c>
      <c r="H303" s="205">
        <v>150</v>
      </c>
      <c r="I303" s="205">
        <v>70</v>
      </c>
      <c r="J303" s="205">
        <v>0.7</v>
      </c>
      <c r="K303" s="205">
        <v>2.4</v>
      </c>
      <c r="L303" s="205" t="e">
        <f>_xlfn.XLOOKUP(Tabella6[[#This Row],[ ALIMENTI:   A - B]],' DB alimenti principale'!A:A,' DB alimenti principale'!A:A,,0)</f>
        <v>#N/A</v>
      </c>
    </row>
    <row r="304" spans="2:12" x14ac:dyDescent="0.25">
      <c r="B304" s="205" t="s">
        <v>2032</v>
      </c>
      <c r="C304" s="205">
        <v>18</v>
      </c>
      <c r="D304" s="205">
        <v>92.9</v>
      </c>
      <c r="E304" s="205">
        <v>1.1000000000000001</v>
      </c>
      <c r="F304" s="205">
        <v>17</v>
      </c>
      <c r="G304" s="205">
        <v>5</v>
      </c>
      <c r="H304" s="205">
        <v>320</v>
      </c>
      <c r="I304" s="205">
        <v>89</v>
      </c>
      <c r="J304" s="205">
        <v>0.4</v>
      </c>
      <c r="K304" s="205">
        <v>1.7</v>
      </c>
      <c r="L304" s="205" t="e">
        <f>_xlfn.XLOOKUP(Tabella6[[#This Row],[ ALIMENTI:   A - B]],' DB alimenti principale'!A:A,' DB alimenti principale'!A:A,,0)</f>
        <v>#N/A</v>
      </c>
    </row>
    <row r="305" spans="2:12" x14ac:dyDescent="0.25">
      <c r="B305" s="205" t="s">
        <v>2033</v>
      </c>
      <c r="C305" s="205">
        <v>24</v>
      </c>
      <c r="D305" s="205">
        <v>88.5</v>
      </c>
      <c r="E305" s="205">
        <v>1.6</v>
      </c>
      <c r="F305" s="205">
        <v>2</v>
      </c>
      <c r="G305" s="205">
        <v>2</v>
      </c>
      <c r="H305" s="205">
        <v>360</v>
      </c>
      <c r="I305" s="205">
        <v>83</v>
      </c>
      <c r="J305" s="205">
        <v>0.1</v>
      </c>
      <c r="K305" s="205">
        <v>6.5</v>
      </c>
      <c r="L305" s="205" t="e">
        <f>_xlfn.XLOOKUP(Tabella6[[#This Row],[ ALIMENTI:   A - B]],' DB alimenti principale'!A:A,' DB alimenti principale'!A:A,,0)</f>
        <v>#N/A</v>
      </c>
    </row>
    <row r="306" spans="2:12" x14ac:dyDescent="0.25">
      <c r="B306" s="205" t="s">
        <v>2034</v>
      </c>
      <c r="C306" s="205">
        <v>27</v>
      </c>
      <c r="D306" s="205">
        <v>92</v>
      </c>
      <c r="E306" s="205">
        <v>1.2</v>
      </c>
      <c r="F306" s="205">
        <v>22</v>
      </c>
      <c r="G306" s="205">
        <v>52</v>
      </c>
      <c r="H306" s="205">
        <v>235</v>
      </c>
      <c r="I306" s="205">
        <v>142</v>
      </c>
      <c r="J306" s="205">
        <v>0.1</v>
      </c>
      <c r="K306" s="205">
        <v>2.5</v>
      </c>
      <c r="L306" s="205" t="e">
        <f>_xlfn.XLOOKUP(Tabella6[[#This Row],[ ALIMENTI:   A - B]],' DB alimenti principale'!A:A,' DB alimenti principale'!A:A,,0)</f>
        <v>#N/A</v>
      </c>
    </row>
    <row r="307" spans="2:12" x14ac:dyDescent="0.25">
      <c r="B307" s="205" t="s">
        <v>2035</v>
      </c>
      <c r="C307" s="205">
        <v>20</v>
      </c>
      <c r="D307" s="205">
        <v>92.1</v>
      </c>
      <c r="E307" s="205">
        <v>1.2</v>
      </c>
      <c r="F307" s="205">
        <v>10</v>
      </c>
      <c r="G307" s="205">
        <v>5</v>
      </c>
      <c r="H307" s="205">
        <v>320</v>
      </c>
      <c r="I307" s="205">
        <v>102</v>
      </c>
      <c r="J307" s="205">
        <v>0.4</v>
      </c>
      <c r="K307" s="205">
        <v>1.7</v>
      </c>
      <c r="L307" s="205" t="e">
        <f>_xlfn.XLOOKUP(Tabella6[[#This Row],[ ALIMENTI:   A - B]],' DB alimenti principale'!A:A,' DB alimenti principale'!A:A,,0)</f>
        <v>#N/A</v>
      </c>
    </row>
    <row r="308" spans="2:12" x14ac:dyDescent="0.25">
      <c r="B308" s="205" t="s">
        <v>2036</v>
      </c>
      <c r="C308" s="205">
        <v>147</v>
      </c>
      <c r="D308" s="205">
        <v>13</v>
      </c>
      <c r="E308" s="205">
        <v>28.9</v>
      </c>
      <c r="F308" s="205">
        <v>28</v>
      </c>
      <c r="G308" s="205">
        <v>87</v>
      </c>
      <c r="H308" s="205">
        <v>2846</v>
      </c>
      <c r="I308" s="205">
        <v>612</v>
      </c>
      <c r="J308" s="205">
        <v>12.2</v>
      </c>
      <c r="K308" s="205">
        <v>10</v>
      </c>
      <c r="L308" s="205" t="e">
        <f>_xlfn.XLOOKUP(Tabella6[[#This Row],[ ALIMENTI:   A - B]],' DB alimenti principale'!A:A,' DB alimenti principale'!A:A,,0)</f>
        <v>#N/A</v>
      </c>
    </row>
    <row r="309" spans="2:12" x14ac:dyDescent="0.25">
      <c r="B309" s="205" t="s">
        <v>2037</v>
      </c>
      <c r="C309" s="205">
        <v>296</v>
      </c>
      <c r="D309" s="205">
        <v>9.5</v>
      </c>
      <c r="E309" s="205">
        <v>1.7</v>
      </c>
      <c r="F309" s="205">
        <v>11</v>
      </c>
      <c r="G309" s="205">
        <v>13</v>
      </c>
      <c r="H309" s="205">
        <v>1530</v>
      </c>
      <c r="I309" s="205">
        <v>290</v>
      </c>
      <c r="J309" s="205">
        <v>7.7</v>
      </c>
      <c r="K309" s="205">
        <v>11.5</v>
      </c>
      <c r="L309" s="205" t="e">
        <f>_xlfn.XLOOKUP(Tabella6[[#This Row],[ ALIMENTI:   A - B]],' DB alimenti principale'!A:A,' DB alimenti principale'!A:A,,0)</f>
        <v>#N/A</v>
      </c>
    </row>
    <row r="310" spans="2:12" x14ac:dyDescent="0.25">
      <c r="B310" s="205" t="s">
        <v>1196</v>
      </c>
      <c r="C310" s="205">
        <v>48</v>
      </c>
      <c r="D310" s="205">
        <v>86</v>
      </c>
      <c r="E310" s="205">
        <v>0.8</v>
      </c>
      <c r="F310" s="205">
        <v>15</v>
      </c>
      <c r="G310" s="205">
        <v>1650</v>
      </c>
      <c r="H310" s="205">
        <v>99</v>
      </c>
      <c r="I310" s="205">
        <v>98</v>
      </c>
      <c r="J310" s="205">
        <v>0.4</v>
      </c>
      <c r="K310" s="205">
        <v>1.6</v>
      </c>
      <c r="L310" s="205" t="str">
        <f>_xlfn.XLOOKUP(Tabella6[[#This Row],[ ALIMENTI:   A - B]],' DB alimenti principale'!A:A,' DB alimenti principale'!A:A,,0)</f>
        <v>funghi sott'olio</v>
      </c>
    </row>
    <row r="311" spans="2:12" x14ac:dyDescent="0.25">
      <c r="B311" s="205" t="s">
        <v>2038</v>
      </c>
      <c r="C311" s="205">
        <v>17</v>
      </c>
      <c r="D311" s="205">
        <v>90</v>
      </c>
      <c r="E311" s="205">
        <v>1.2</v>
      </c>
      <c r="F311" s="205">
        <v>11</v>
      </c>
      <c r="G311" s="205">
        <v>2</v>
      </c>
      <c r="H311" s="205">
        <v>390</v>
      </c>
      <c r="I311" s="205">
        <v>162</v>
      </c>
      <c r="J311" s="205">
        <v>0.4</v>
      </c>
      <c r="K311" s="205">
        <v>7</v>
      </c>
      <c r="L311" s="205" t="e">
        <f>_xlfn.XLOOKUP(Tabella6[[#This Row],[ ALIMENTI:   A - B]],' DB alimenti principale'!A:A,' DB alimenti principale'!A:A,,0)</f>
        <v>#N/A</v>
      </c>
    </row>
    <row r="312" spans="2:12" x14ac:dyDescent="0.25">
      <c r="B312" s="205" t="s">
        <v>2039</v>
      </c>
      <c r="C312" s="205">
        <v>195</v>
      </c>
      <c r="D312" s="205">
        <v>66</v>
      </c>
      <c r="E312" s="205">
        <v>1.6</v>
      </c>
      <c r="F312" s="205">
        <v>15</v>
      </c>
      <c r="G312" s="205">
        <v>60</v>
      </c>
      <c r="H312" s="205">
        <v>320</v>
      </c>
      <c r="I312" s="205">
        <v>205</v>
      </c>
      <c r="J312" s="205">
        <v>0.8</v>
      </c>
      <c r="K312" s="205">
        <v>0</v>
      </c>
      <c r="L312" s="205" t="e">
        <f>_xlfn.XLOOKUP(Tabella6[[#This Row],[ ALIMENTI:   A - B]],' DB alimenti principale'!A:A,' DB alimenti principale'!A:A,,0)</f>
        <v>#N/A</v>
      </c>
    </row>
    <row r="313" spans="2:12" x14ac:dyDescent="0.25">
      <c r="B313" s="205" t="s">
        <v>2040</v>
      </c>
      <c r="C313" s="205">
        <v>105</v>
      </c>
      <c r="D313" s="205">
        <v>76</v>
      </c>
      <c r="E313" s="205">
        <v>2.2000000000000002</v>
      </c>
      <c r="F313" s="205">
        <v>33</v>
      </c>
      <c r="G313" s="205">
        <v>150</v>
      </c>
      <c r="H313" s="205">
        <v>260</v>
      </c>
      <c r="I313" s="205">
        <v>240</v>
      </c>
      <c r="J313" s="205">
        <v>1.3</v>
      </c>
      <c r="K313" s="205">
        <v>0</v>
      </c>
      <c r="L313" s="205" t="e">
        <f>_xlfn.XLOOKUP(Tabella6[[#This Row],[ ALIMENTI:   A - B]],' DB alimenti principale'!A:A,' DB alimenti principale'!A:A,,0)</f>
        <v>#N/A</v>
      </c>
    </row>
    <row r="314" spans="2:12" x14ac:dyDescent="0.25">
      <c r="B314" s="205" t="s">
        <v>2041</v>
      </c>
      <c r="C314" s="205">
        <v>63</v>
      </c>
      <c r="D314" s="205">
        <v>83</v>
      </c>
      <c r="E314" s="205">
        <v>2.4</v>
      </c>
      <c r="F314" s="205">
        <v>118</v>
      </c>
      <c r="G314" s="205">
        <v>344</v>
      </c>
      <c r="H314" s="205">
        <v>68</v>
      </c>
      <c r="I314" s="205">
        <v>136</v>
      </c>
      <c r="J314" s="205">
        <v>0.9</v>
      </c>
      <c r="K314" s="205">
        <v>0</v>
      </c>
      <c r="L314" s="205" t="e">
        <f>_xlfn.XLOOKUP(Tabella6[[#This Row],[ ALIMENTI:   A - B]],' DB alimenti principale'!A:A,' DB alimenti principale'!A:A,,0)</f>
        <v>#N/A</v>
      </c>
    </row>
    <row r="315" spans="2:12" x14ac:dyDescent="0.25">
      <c r="B315" s="205" t="s">
        <v>2042</v>
      </c>
      <c r="C315" s="205">
        <v>71</v>
      </c>
      <c r="D315" s="205">
        <v>80.099999999999994</v>
      </c>
      <c r="E315" s="205">
        <v>1.8</v>
      </c>
      <c r="F315" s="205">
        <v>110</v>
      </c>
      <c r="G315" s="205">
        <v>146</v>
      </c>
      <c r="H315" s="205">
        <v>266</v>
      </c>
      <c r="I315" s="205">
        <v>349</v>
      </c>
      <c r="J315" s="205">
        <v>1.1000000000000001</v>
      </c>
      <c r="K315" s="205">
        <v>0</v>
      </c>
      <c r="L315" s="205" t="e">
        <f>_xlfn.XLOOKUP(Tabella6[[#This Row],[ ALIMENTI:   A - B]],' DB alimenti principale'!A:A,' DB alimenti principale'!A:A,,0)</f>
        <v>#N/A</v>
      </c>
    </row>
    <row r="316" spans="2:12" x14ac:dyDescent="0.25">
      <c r="B316" s="205" t="s">
        <v>2043</v>
      </c>
      <c r="C316" s="205">
        <v>354</v>
      </c>
      <c r="D316" s="205">
        <v>10</v>
      </c>
      <c r="E316" s="205">
        <v>2.1</v>
      </c>
      <c r="F316" s="205">
        <v>250</v>
      </c>
      <c r="G316" s="205">
        <v>100</v>
      </c>
      <c r="H316" s="205">
        <v>10</v>
      </c>
      <c r="I316" s="205">
        <v>32</v>
      </c>
      <c r="J316" s="205">
        <v>0.2</v>
      </c>
      <c r="K316" s="205">
        <v>0</v>
      </c>
      <c r="L316" s="205" t="e">
        <f>_xlfn.XLOOKUP(Tabella6[[#This Row],[ ALIMENTI:   A - B]],' DB alimenti principale'!A:A,' DB alimenti principale'!A:A,,0)</f>
        <v>#N/A</v>
      </c>
    </row>
    <row r="317" spans="2:12" x14ac:dyDescent="0.25">
      <c r="B317" s="205" t="s">
        <v>2044</v>
      </c>
      <c r="C317" s="205">
        <v>216</v>
      </c>
      <c r="D317" s="205">
        <v>55.7</v>
      </c>
      <c r="E317" s="205">
        <v>0.9</v>
      </c>
      <c r="F317" s="205">
        <v>109</v>
      </c>
      <c r="G317" s="205">
        <v>76</v>
      </c>
      <c r="H317" s="205">
        <v>249</v>
      </c>
      <c r="I317" s="205">
        <v>107</v>
      </c>
      <c r="J317" s="205">
        <v>0.6</v>
      </c>
      <c r="K317" s="205">
        <v>1.2</v>
      </c>
      <c r="L317" s="205" t="e">
        <f>_xlfn.XLOOKUP(Tabella6[[#This Row],[ ALIMENTI:   A - B]],' DB alimenti principale'!A:A,' DB alimenti principale'!A:A,,0)</f>
        <v>#N/A</v>
      </c>
    </row>
    <row r="318" spans="2:12" x14ac:dyDescent="0.25">
      <c r="B318" s="205" t="s">
        <v>2045</v>
      </c>
      <c r="C318" s="205">
        <v>179</v>
      </c>
      <c r="D318" s="205">
        <v>59.8</v>
      </c>
      <c r="E318" s="205">
        <v>0.5</v>
      </c>
      <c r="F318" s="205">
        <v>110</v>
      </c>
      <c r="G318" s="205">
        <v>61</v>
      </c>
      <c r="H318" s="205">
        <v>180</v>
      </c>
      <c r="I318" s="205">
        <v>99</v>
      </c>
      <c r="J318" s="205">
        <v>0.4</v>
      </c>
      <c r="K318" s="205">
        <v>0</v>
      </c>
      <c r="L318" s="205" t="e">
        <f>_xlfn.XLOOKUP(Tabella6[[#This Row],[ ALIMENTI:   A - B]],' DB alimenti principale'!A:A,' DB alimenti principale'!A:A,,0)</f>
        <v>#N/A</v>
      </c>
    </row>
    <row r="319" spans="2:12" x14ac:dyDescent="0.25">
      <c r="B319" s="205" t="s">
        <v>2046</v>
      </c>
      <c r="C319" s="205">
        <v>218</v>
      </c>
      <c r="D319" s="205">
        <v>60.6</v>
      </c>
      <c r="E319" s="205">
        <v>0.4</v>
      </c>
      <c r="F319" s="205">
        <v>185</v>
      </c>
      <c r="G319" s="205">
        <v>100</v>
      </c>
      <c r="H319" s="205">
        <v>150</v>
      </c>
      <c r="I319" s="205">
        <v>165</v>
      </c>
      <c r="J319" s="205">
        <v>0.3</v>
      </c>
      <c r="K319" s="205">
        <v>0</v>
      </c>
      <c r="L319" s="205" t="e">
        <f>_xlfn.XLOOKUP(Tabella6[[#This Row],[ ALIMENTI:   A - B]],' DB alimenti principale'!A:A,' DB alimenti principale'!A:A,,0)</f>
        <v>#N/A</v>
      </c>
    </row>
    <row r="320" spans="2:12" x14ac:dyDescent="0.25">
      <c r="B320" s="205" t="s">
        <v>1264</v>
      </c>
      <c r="C320" s="205">
        <v>416</v>
      </c>
      <c r="D320" s="205">
        <v>10</v>
      </c>
      <c r="E320" s="205">
        <v>10</v>
      </c>
      <c r="F320" s="205">
        <v>0</v>
      </c>
      <c r="G320" s="205">
        <v>3</v>
      </c>
      <c r="H320" s="205">
        <v>827</v>
      </c>
      <c r="I320" s="205">
        <v>1100</v>
      </c>
      <c r="J320" s="205">
        <v>17</v>
      </c>
      <c r="K320" s="205">
        <v>15.6</v>
      </c>
      <c r="L320" s="205" t="str">
        <f>_xlfn.XLOOKUP(Tabella6[[#This Row],[ ALIMENTI:   A - B]],' DB alimenti principale'!A:A,' DB alimenti principale'!A:A,,0)</f>
        <v>germe di grano</v>
      </c>
    </row>
    <row r="321" spans="2:12" x14ac:dyDescent="0.25">
      <c r="B321" s="205" t="s">
        <v>2047</v>
      </c>
      <c r="C321" s="205">
        <v>24</v>
      </c>
      <c r="D321" s="205">
        <v>93.4</v>
      </c>
      <c r="E321" s="205">
        <v>1</v>
      </c>
      <c r="F321" s="205">
        <v>32</v>
      </c>
      <c r="G321" s="205">
        <v>6</v>
      </c>
      <c r="H321" s="205">
        <v>79</v>
      </c>
      <c r="I321" s="205">
        <v>70</v>
      </c>
      <c r="J321" s="205">
        <v>0.9</v>
      </c>
      <c r="K321" s="205">
        <v>1.7</v>
      </c>
      <c r="L321" s="205" t="e">
        <f>_xlfn.XLOOKUP(Tabella6[[#This Row],[ ALIMENTI:   A - B]],' DB alimenti principale'!A:A,' DB alimenti principale'!A:A,,0)</f>
        <v>#N/A</v>
      </c>
    </row>
    <row r="322" spans="2:12" x14ac:dyDescent="0.25">
      <c r="B322" s="205" t="s">
        <v>1593</v>
      </c>
      <c r="C322" s="205">
        <v>137</v>
      </c>
      <c r="D322" s="205">
        <v>64</v>
      </c>
      <c r="E322" s="205">
        <v>0</v>
      </c>
      <c r="F322" s="205">
        <v>0</v>
      </c>
      <c r="G322" s="205">
        <v>2</v>
      </c>
      <c r="H322" s="205">
        <v>14</v>
      </c>
      <c r="I322" s="205">
        <v>0</v>
      </c>
      <c r="J322" s="205">
        <v>2</v>
      </c>
      <c r="K322" s="205">
        <v>0</v>
      </c>
      <c r="L322" s="205" t="str">
        <f>_xlfn.XLOOKUP(Tabella6[[#This Row],[ ALIMENTI:   A - B]],' DB alimenti principale'!A:A,' DB alimenti principale'!A:A,,0)</f>
        <v>ghiacciolo all'arancio</v>
      </c>
    </row>
    <row r="323" spans="2:12" x14ac:dyDescent="0.25">
      <c r="B323" s="205" t="s">
        <v>2048</v>
      </c>
      <c r="C323" s="205">
        <v>7</v>
      </c>
      <c r="D323" s="205">
        <v>93</v>
      </c>
      <c r="E323" s="205">
        <v>2</v>
      </c>
      <c r="F323" s="205">
        <v>35</v>
      </c>
      <c r="G323" s="205">
        <v>821</v>
      </c>
      <c r="H323" s="205">
        <v>70</v>
      </c>
      <c r="I323" s="205">
        <v>23</v>
      </c>
      <c r="J323" s="205">
        <v>0.5</v>
      </c>
      <c r="K323" s="205">
        <v>1.8</v>
      </c>
      <c r="L323" s="205" t="e">
        <f>_xlfn.XLOOKUP(Tabella6[[#This Row],[ ALIMENTI:   A - B]],' DB alimenti principale'!A:A,' DB alimenti principale'!A:A,,0)</f>
        <v>#N/A</v>
      </c>
    </row>
    <row r="324" spans="2:12" x14ac:dyDescent="0.25">
      <c r="B324" s="205" t="s">
        <v>2049</v>
      </c>
      <c r="C324" s="205">
        <v>58</v>
      </c>
      <c r="D324" s="205">
        <v>84.5</v>
      </c>
      <c r="E324" s="205">
        <v>0.9</v>
      </c>
      <c r="F324" s="205">
        <v>30</v>
      </c>
      <c r="G324" s="205">
        <v>1352</v>
      </c>
      <c r="H324" s="205">
        <v>123</v>
      </c>
      <c r="I324" s="205">
        <v>81</v>
      </c>
      <c r="J324" s="205">
        <v>0.4</v>
      </c>
      <c r="K324" s="205">
        <v>2.5</v>
      </c>
      <c r="L324" s="205" t="e">
        <f>_xlfn.XLOOKUP(Tabella6[[#This Row],[ ALIMENTI:   A - B]],' DB alimenti principale'!A:A,' DB alimenti principale'!A:A,,0)</f>
        <v>#N/A</v>
      </c>
    </row>
    <row r="325" spans="2:12" x14ac:dyDescent="0.25">
      <c r="B325" s="205" t="s">
        <v>2050</v>
      </c>
      <c r="C325" s="205">
        <v>581</v>
      </c>
      <c r="D325" s="205">
        <v>4.4000000000000004</v>
      </c>
      <c r="E325" s="205">
        <v>6.4</v>
      </c>
      <c r="F325" s="205">
        <v>110</v>
      </c>
      <c r="G325" s="205">
        <v>3</v>
      </c>
      <c r="H325" s="205">
        <v>710</v>
      </c>
      <c r="I325" s="205">
        <v>640</v>
      </c>
      <c r="J325" s="205">
        <v>5.0999999999999996</v>
      </c>
      <c r="K325" s="205">
        <v>6.2</v>
      </c>
      <c r="L325" s="205" t="e">
        <f>_xlfn.XLOOKUP(Tabella6[[#This Row],[ ALIMENTI:   A - B]],' DB alimenti principale'!A:A,' DB alimenti principale'!A:A,,0)</f>
        <v>#N/A</v>
      </c>
    </row>
    <row r="326" spans="2:12" x14ac:dyDescent="0.25">
      <c r="B326" s="205" t="s">
        <v>2051</v>
      </c>
      <c r="C326" s="205">
        <v>341</v>
      </c>
      <c r="D326" s="205">
        <v>2.6</v>
      </c>
      <c r="E326" s="205">
        <v>0</v>
      </c>
      <c r="F326" s="205">
        <v>0</v>
      </c>
      <c r="G326" s="205">
        <v>6</v>
      </c>
      <c r="H326" s="205">
        <v>4</v>
      </c>
      <c r="I326" s="205">
        <v>0</v>
      </c>
      <c r="J326" s="205">
        <v>0</v>
      </c>
      <c r="K326" s="205">
        <v>0</v>
      </c>
      <c r="L326" s="205" t="e">
        <f>_xlfn.XLOOKUP(Tabella6[[#This Row],[ ALIMENTI:   A - B]],' DB alimenti principale'!A:A,' DB alimenti principale'!A:A,,0)</f>
        <v>#N/A</v>
      </c>
    </row>
    <row r="327" spans="2:12" x14ac:dyDescent="0.25">
      <c r="B327" s="205" t="s">
        <v>1529</v>
      </c>
      <c r="C327" s="205">
        <v>359</v>
      </c>
      <c r="D327" s="205">
        <v>42.4</v>
      </c>
      <c r="E327" s="205">
        <v>0.3</v>
      </c>
      <c r="F327" s="205">
        <v>612</v>
      </c>
      <c r="G327" s="205">
        <v>1450</v>
      </c>
      <c r="H327" s="205">
        <v>138</v>
      </c>
      <c r="I327" s="205">
        <v>356</v>
      </c>
      <c r="J327" s="205">
        <v>2.5</v>
      </c>
      <c r="K327" s="205">
        <v>0</v>
      </c>
      <c r="L327" s="205" t="str">
        <f>_xlfn.XLOOKUP(Tabella6[[#This Row],[ ALIMENTI:   A - B]],' DB alimenti principale'!A:A,' DB alimenti principale'!A:A,,0)</f>
        <v>gorgonzola</v>
      </c>
    </row>
    <row r="328" spans="2:12" x14ac:dyDescent="0.25">
      <c r="B328" s="205" t="s">
        <v>2052</v>
      </c>
      <c r="C328" s="205">
        <v>371</v>
      </c>
      <c r="D328" s="205">
        <v>41</v>
      </c>
      <c r="E328" s="205">
        <v>0.4</v>
      </c>
      <c r="F328" s="205">
        <v>591</v>
      </c>
      <c r="G328" s="205">
        <v>1392</v>
      </c>
      <c r="H328" s="205">
        <v>147</v>
      </c>
      <c r="I328" s="205">
        <v>357</v>
      </c>
      <c r="J328" s="205">
        <v>2.6</v>
      </c>
      <c r="K328" s="205">
        <v>0.3</v>
      </c>
      <c r="L328" s="205" t="e">
        <f>_xlfn.XLOOKUP(Tabella6[[#This Row],[ ALIMENTI:   A - B]],' DB alimenti principale'!A:A,' DB alimenti principale'!A:A,,0)</f>
        <v>#N/A</v>
      </c>
    </row>
    <row r="329" spans="2:12" x14ac:dyDescent="0.25">
      <c r="B329" s="205" t="s">
        <v>2053</v>
      </c>
      <c r="C329" s="205">
        <v>344</v>
      </c>
      <c r="D329" s="205">
        <v>44</v>
      </c>
      <c r="E329" s="205">
        <v>0.5</v>
      </c>
      <c r="F329" s="205">
        <v>560</v>
      </c>
      <c r="G329" s="205">
        <v>1250</v>
      </c>
      <c r="H329" s="205">
        <v>100</v>
      </c>
      <c r="I329" s="205">
        <v>350</v>
      </c>
      <c r="J329" s="205">
        <v>1.8</v>
      </c>
      <c r="K329" s="205">
        <v>0</v>
      </c>
      <c r="L329" s="205" t="e">
        <f>_xlfn.XLOOKUP(Tabella6[[#This Row],[ ALIMENTI:   A - B]],' DB alimenti principale'!A:A,' DB alimenti principale'!A:A,,0)</f>
        <v>#N/A</v>
      </c>
    </row>
    <row r="330" spans="2:12" x14ac:dyDescent="0.25">
      <c r="B330" s="205" t="s">
        <v>2054</v>
      </c>
      <c r="C330" s="205">
        <v>361</v>
      </c>
      <c r="D330" s="205">
        <v>41</v>
      </c>
      <c r="E330" s="205">
        <v>0.5</v>
      </c>
      <c r="F330" s="205">
        <v>600</v>
      </c>
      <c r="G330" s="205">
        <v>1250</v>
      </c>
      <c r="H330" s="205">
        <v>100</v>
      </c>
      <c r="I330" s="205">
        <v>380</v>
      </c>
      <c r="J330" s="205">
        <v>1.8</v>
      </c>
      <c r="K330" s="205">
        <v>0</v>
      </c>
      <c r="L330" s="205" t="e">
        <f>_xlfn.XLOOKUP(Tabella6[[#This Row],[ ALIMENTI:   A - B]],' DB alimenti principale'!A:A,' DB alimenti principale'!A:A,,0)</f>
        <v>#N/A</v>
      </c>
    </row>
    <row r="331" spans="2:12" x14ac:dyDescent="0.25">
      <c r="B331" s="205" t="s">
        <v>1530</v>
      </c>
      <c r="C331" s="205">
        <v>381</v>
      </c>
      <c r="D331" s="205">
        <v>30.5</v>
      </c>
      <c r="E331" s="205">
        <v>0.8</v>
      </c>
      <c r="F331" s="205">
        <v>1290</v>
      </c>
      <c r="G331" s="205">
        <v>446</v>
      </c>
      <c r="H331" s="205">
        <v>100</v>
      </c>
      <c r="I331" s="205">
        <v>702</v>
      </c>
      <c r="J331" s="205">
        <v>6.2</v>
      </c>
      <c r="K331" s="205">
        <v>0</v>
      </c>
      <c r="L331" s="205" t="str">
        <f>_xlfn.XLOOKUP(Tabella6[[#This Row],[ ALIMENTI:   A - B]],' DB alimenti principale'!A:A,' DB alimenti principale'!A:A,,0)</f>
        <v>grana</v>
      </c>
    </row>
    <row r="332" spans="2:12" x14ac:dyDescent="0.25">
      <c r="B332" s="205" t="s">
        <v>2055</v>
      </c>
      <c r="C332" s="205">
        <v>87</v>
      </c>
      <c r="D332" s="205">
        <v>79</v>
      </c>
      <c r="E332" s="205">
        <v>0.7</v>
      </c>
      <c r="F332" s="205">
        <v>89</v>
      </c>
      <c r="G332" s="205">
        <v>293</v>
      </c>
      <c r="H332" s="205">
        <v>329</v>
      </c>
      <c r="I332" s="205">
        <v>229</v>
      </c>
      <c r="J332" s="205">
        <v>3.5</v>
      </c>
      <c r="K332" s="205">
        <v>0</v>
      </c>
      <c r="L332" s="205" t="e">
        <f>_xlfn.XLOOKUP(Tabella6[[#This Row],[ ALIMENTI:   A - B]],' DB alimenti principale'!A:A,' DB alimenti principale'!A:A,,0)</f>
        <v>#N/A</v>
      </c>
    </row>
    <row r="333" spans="2:12" x14ac:dyDescent="0.25">
      <c r="B333" s="205" t="s">
        <v>2056</v>
      </c>
      <c r="C333" s="205">
        <v>77</v>
      </c>
      <c r="D333" s="205">
        <v>79.2</v>
      </c>
      <c r="E333" s="205">
        <v>2.8</v>
      </c>
      <c r="F333" s="205">
        <v>120</v>
      </c>
      <c r="G333" s="205">
        <v>550</v>
      </c>
      <c r="H333" s="205">
        <v>100</v>
      </c>
      <c r="I333" s="205">
        <v>140</v>
      </c>
      <c r="J333" s="205">
        <v>5.7</v>
      </c>
      <c r="K333" s="205">
        <v>0</v>
      </c>
      <c r="L333" s="205" t="e">
        <f>_xlfn.XLOOKUP(Tabella6[[#This Row],[ ALIMENTI:   A - B]],' DB alimenti principale'!A:A,' DB alimenti principale'!A:A,,0)</f>
        <v>#N/A</v>
      </c>
    </row>
    <row r="334" spans="2:12" x14ac:dyDescent="0.25">
      <c r="B334" s="205" t="s">
        <v>2057</v>
      </c>
      <c r="C334" s="205">
        <v>106</v>
      </c>
      <c r="D334" s="205">
        <v>73</v>
      </c>
      <c r="E334" s="205">
        <v>2</v>
      </c>
      <c r="F334" s="205">
        <v>1</v>
      </c>
      <c r="G334" s="205">
        <v>2</v>
      </c>
      <c r="H334" s="205">
        <v>14</v>
      </c>
      <c r="I334" s="205">
        <v>1</v>
      </c>
      <c r="J334" s="205">
        <v>2</v>
      </c>
      <c r="K334" s="205">
        <v>0</v>
      </c>
      <c r="L334" s="205" t="e">
        <f>_xlfn.XLOOKUP(Tabella6[[#This Row],[ ALIMENTI:   A - B]],' DB alimenti principale'!A:A,' DB alimenti principale'!A:A,,0)</f>
        <v>#N/A</v>
      </c>
    </row>
    <row r="335" spans="2:12" x14ac:dyDescent="0.25">
      <c r="B335" s="205" t="s">
        <v>2058</v>
      </c>
      <c r="C335" s="205">
        <v>354</v>
      </c>
      <c r="D335" s="205">
        <v>14</v>
      </c>
      <c r="E335" s="205">
        <v>2.2000000000000002</v>
      </c>
      <c r="F335" s="205">
        <v>10</v>
      </c>
      <c r="G335" s="205">
        <v>3</v>
      </c>
      <c r="H335" s="205">
        <v>126</v>
      </c>
      <c r="I335" s="205">
        <v>105</v>
      </c>
      <c r="J335" s="205">
        <v>0.6</v>
      </c>
      <c r="K335" s="205">
        <v>2.5</v>
      </c>
      <c r="L335" s="205" t="e">
        <f>_xlfn.XLOOKUP(Tabella6[[#This Row],[ ALIMENTI:   A - B]],' DB alimenti principale'!A:A,' DB alimenti principale'!A:A,,0)</f>
        <v>#N/A</v>
      </c>
    </row>
    <row r="336" spans="2:12" x14ac:dyDescent="0.25">
      <c r="B336" s="205" t="s">
        <v>1216</v>
      </c>
      <c r="C336" s="205">
        <v>235</v>
      </c>
      <c r="D336" s="205">
        <v>66.400000000000006</v>
      </c>
      <c r="E336" s="205">
        <v>2</v>
      </c>
      <c r="F336" s="205">
        <v>2</v>
      </c>
      <c r="G336" s="205">
        <v>2</v>
      </c>
      <c r="H336" s="205">
        <v>2</v>
      </c>
      <c r="I336" s="205">
        <v>2</v>
      </c>
      <c r="J336" s="205">
        <v>2</v>
      </c>
      <c r="K336" s="205">
        <v>0</v>
      </c>
      <c r="L336" s="205" t="str">
        <f>_xlfn.XLOOKUP(Tabella6[[#This Row],[ ALIMENTI:   A - B]],' DB alimenti principale'!A:A,' DB alimenti principale'!A:A,,0)</f>
        <v>grappa</v>
      </c>
    </row>
    <row r="337" spans="2:12" x14ac:dyDescent="0.25">
      <c r="B337" s="205" t="s">
        <v>1267</v>
      </c>
      <c r="C337" s="205">
        <v>433</v>
      </c>
      <c r="D337" s="205">
        <v>8.5</v>
      </c>
      <c r="E337" s="205">
        <v>2.2999999999999998</v>
      </c>
      <c r="F337" s="205">
        <v>13</v>
      </c>
      <c r="G337" s="205">
        <v>610</v>
      </c>
      <c r="H337" s="205">
        <v>120</v>
      </c>
      <c r="I337" s="205">
        <v>162</v>
      </c>
      <c r="J337" s="205">
        <v>0.7</v>
      </c>
      <c r="K337" s="205">
        <v>3.5</v>
      </c>
      <c r="L337" s="205" t="str">
        <f>_xlfn.XLOOKUP(Tabella6[[#This Row],[ ALIMENTI:   A - B]],' DB alimenti principale'!A:A,' DB alimenti principale'!A:A,,0)</f>
        <v>grissini</v>
      </c>
    </row>
    <row r="338" spans="2:12" x14ac:dyDescent="0.25">
      <c r="B338" s="205" t="s">
        <v>2059</v>
      </c>
      <c r="C338" s="205">
        <v>443</v>
      </c>
      <c r="D338" s="205">
        <v>2.7</v>
      </c>
      <c r="E338" s="205">
        <v>3.1</v>
      </c>
      <c r="F338" s="205">
        <v>50</v>
      </c>
      <c r="G338" s="205">
        <v>659</v>
      </c>
      <c r="H338" s="205">
        <v>297</v>
      </c>
      <c r="I338" s="205">
        <v>295</v>
      </c>
      <c r="J338" s="205">
        <v>2.2000000000000002</v>
      </c>
      <c r="K338" s="205">
        <v>10.5</v>
      </c>
      <c r="L338" s="205" t="e">
        <f>_xlfn.XLOOKUP(Tabella6[[#This Row],[ ALIMENTI:   A - B]],' DB alimenti principale'!A:A,' DB alimenti principale'!A:A,,0)</f>
        <v>#N/A</v>
      </c>
    </row>
    <row r="339" spans="2:12" x14ac:dyDescent="0.25">
      <c r="B339" s="205" t="s">
        <v>1531</v>
      </c>
      <c r="C339" s="205">
        <v>388</v>
      </c>
      <c r="D339" s="205">
        <v>32.1</v>
      </c>
      <c r="E339" s="205">
        <v>0.5</v>
      </c>
      <c r="F339" s="205">
        <v>1123</v>
      </c>
      <c r="G339" s="205">
        <v>332</v>
      </c>
      <c r="H339" s="205">
        <v>80</v>
      </c>
      <c r="I339" s="205">
        <v>685</v>
      </c>
      <c r="J339" s="205">
        <v>2.2999999999999998</v>
      </c>
      <c r="K339" s="205">
        <v>0</v>
      </c>
      <c r="L339" s="205" t="str">
        <f>_xlfn.XLOOKUP(Tabella6[[#This Row],[ ALIMENTI:   A - B]],' DB alimenti principale'!A:A,' DB alimenti principale'!A:A,,0)</f>
        <v>groviera</v>
      </c>
    </row>
    <row r="340" spans="2:12" x14ac:dyDescent="0.25">
      <c r="B340" s="205" t="s">
        <v>2060</v>
      </c>
      <c r="C340" s="205">
        <v>110</v>
      </c>
      <c r="D340" s="205">
        <v>77.900000000000006</v>
      </c>
      <c r="E340" s="205">
        <v>0.8</v>
      </c>
      <c r="F340" s="205">
        <v>47</v>
      </c>
      <c r="G340" s="205">
        <v>54</v>
      </c>
      <c r="H340" s="205">
        <v>450</v>
      </c>
      <c r="I340" s="205">
        <v>222</v>
      </c>
      <c r="J340" s="205">
        <v>0.4</v>
      </c>
      <c r="K340" s="205">
        <v>0</v>
      </c>
      <c r="L340" s="205" t="e">
        <f>_xlfn.XLOOKUP(Tabella6[[#This Row],[ ALIMENTI:   A - B]],' DB alimenti principale'!A:A,' DB alimenti principale'!A:A,,0)</f>
        <v>#N/A</v>
      </c>
    </row>
    <row r="341" spans="2:12" x14ac:dyDescent="0.25">
      <c r="B341" s="205" t="s">
        <v>2061</v>
      </c>
      <c r="C341" s="205">
        <v>16</v>
      </c>
      <c r="D341" s="205">
        <v>93</v>
      </c>
      <c r="E341" s="205">
        <v>1.7</v>
      </c>
      <c r="F341" s="205">
        <v>93</v>
      </c>
      <c r="G341" s="205">
        <v>10</v>
      </c>
      <c r="H341" s="205">
        <v>380</v>
      </c>
      <c r="I341" s="205">
        <v>31</v>
      </c>
      <c r="J341" s="205">
        <v>0.4</v>
      </c>
      <c r="K341" s="205">
        <v>1.6</v>
      </c>
      <c r="L341" s="205" t="e">
        <f>_xlfn.XLOOKUP(Tabella6[[#This Row],[ ALIMENTI:   A - B]],' DB alimenti principale'!A:A,' DB alimenti principale'!A:A,,0)</f>
        <v>#N/A</v>
      </c>
    </row>
    <row r="342" spans="2:12" x14ac:dyDescent="0.25">
      <c r="B342" s="205" t="s">
        <v>2062</v>
      </c>
      <c r="C342" s="205">
        <v>187</v>
      </c>
      <c r="D342" s="205">
        <v>65.2</v>
      </c>
      <c r="E342" s="205">
        <v>0.8</v>
      </c>
      <c r="F342" s="205">
        <v>79</v>
      </c>
      <c r="G342" s="205">
        <v>430</v>
      </c>
      <c r="H342" s="205">
        <v>121</v>
      </c>
      <c r="I342" s="205">
        <v>100</v>
      </c>
      <c r="J342" s="205">
        <v>1.3</v>
      </c>
      <c r="K342" s="205">
        <v>1.3</v>
      </c>
      <c r="L342" s="205" t="e">
        <f>_xlfn.XLOOKUP(Tabella6[[#This Row],[ ALIMENTI:   A - B]],' DB alimenti principale'!A:A,' DB alimenti principale'!A:A,,0)</f>
        <v>#N/A</v>
      </c>
    </row>
    <row r="343" spans="2:12" x14ac:dyDescent="0.25">
      <c r="B343" s="205" t="s">
        <v>2063</v>
      </c>
      <c r="C343" s="205">
        <v>8</v>
      </c>
      <c r="D343" s="205">
        <v>81.3</v>
      </c>
      <c r="E343" s="205">
        <v>8.9</v>
      </c>
      <c r="F343" s="205">
        <v>72</v>
      </c>
      <c r="G343" s="205">
        <v>67</v>
      </c>
      <c r="H343" s="205">
        <v>63</v>
      </c>
      <c r="I343" s="205">
        <v>160</v>
      </c>
      <c r="J343" s="205">
        <v>1.9</v>
      </c>
      <c r="K343" s="205">
        <v>12.3</v>
      </c>
      <c r="L343" s="205" t="e">
        <f>_xlfn.XLOOKUP(Tabella6[[#This Row],[ ALIMENTI:   A - B]],' DB alimenti principale'!A:A,' DB alimenti principale'!A:A,,0)</f>
        <v>#N/A</v>
      </c>
    </row>
    <row r="344" spans="2:12" x14ac:dyDescent="0.25">
      <c r="B344" s="205" t="s">
        <v>2064</v>
      </c>
      <c r="C344" s="205">
        <v>374</v>
      </c>
      <c r="D344" s="205">
        <v>38.9</v>
      </c>
      <c r="E344" s="205">
        <v>0.6</v>
      </c>
      <c r="F344" s="205">
        <v>604</v>
      </c>
      <c r="G344" s="205">
        <v>630</v>
      </c>
      <c r="H344" s="205">
        <v>111</v>
      </c>
      <c r="I344" s="205">
        <v>480</v>
      </c>
      <c r="J344" s="205">
        <v>2.5</v>
      </c>
      <c r="K344" s="205">
        <v>0</v>
      </c>
      <c r="L344" s="205" t="e">
        <f>_xlfn.XLOOKUP(Tabella6[[#This Row],[ ALIMENTI:   A - B]],' DB alimenti principale'!A:A,' DB alimenti principale'!A:A,,0)</f>
        <v>#N/A</v>
      </c>
    </row>
    <row r="345" spans="2:12" x14ac:dyDescent="0.25">
      <c r="B345" s="205" t="s">
        <v>2065</v>
      </c>
      <c r="C345" s="205">
        <v>65</v>
      </c>
      <c r="D345" s="205">
        <v>82</v>
      </c>
      <c r="E345" s="205">
        <v>0.3</v>
      </c>
      <c r="F345" s="205">
        <v>8</v>
      </c>
      <c r="G345" s="205">
        <v>4</v>
      </c>
      <c r="H345" s="205">
        <v>170</v>
      </c>
      <c r="I345" s="205">
        <v>16</v>
      </c>
      <c r="J345" s="205">
        <v>0.1</v>
      </c>
      <c r="K345" s="205">
        <v>2.5</v>
      </c>
      <c r="L345" s="205" t="e">
        <f>_xlfn.XLOOKUP(Tabella6[[#This Row],[ ALIMENTI:   A - B]],' DB alimenti principale'!A:A,' DB alimenti principale'!A:A,,0)</f>
        <v>#N/A</v>
      </c>
    </row>
    <row r="346" spans="2:12" x14ac:dyDescent="0.25">
      <c r="B346" s="205" t="s">
        <v>2066</v>
      </c>
      <c r="C346" s="205">
        <v>44</v>
      </c>
      <c r="D346" s="205">
        <v>84.6</v>
      </c>
      <c r="E346" s="205">
        <v>0.5</v>
      </c>
      <c r="F346" s="205">
        <v>25</v>
      </c>
      <c r="G346" s="205">
        <v>5</v>
      </c>
      <c r="H346" s="205">
        <v>400</v>
      </c>
      <c r="I346" s="205">
        <v>70</v>
      </c>
      <c r="J346" s="205">
        <v>0.1</v>
      </c>
      <c r="K346" s="205">
        <v>2.6</v>
      </c>
      <c r="L346" s="205" t="e">
        <f>_xlfn.XLOOKUP(Tabella6[[#This Row],[ ALIMENTI:   A - B]],' DB alimenti principale'!A:A,' DB alimenti principale'!A:A,,0)</f>
        <v>#N/A</v>
      </c>
    </row>
    <row r="347" spans="2:12" x14ac:dyDescent="0.25">
      <c r="B347" s="205" t="s">
        <v>2067</v>
      </c>
      <c r="C347" s="205">
        <v>43</v>
      </c>
      <c r="D347" s="205">
        <v>12.7</v>
      </c>
      <c r="E347" s="205">
        <v>12.7</v>
      </c>
      <c r="F347" s="205">
        <v>900</v>
      </c>
      <c r="G347" s="205">
        <v>1830</v>
      </c>
      <c r="H347" s="205">
        <v>450</v>
      </c>
      <c r="I347" s="205">
        <v>210</v>
      </c>
      <c r="J347" s="205">
        <v>6.2</v>
      </c>
      <c r="K347" s="205">
        <v>58.7</v>
      </c>
      <c r="L347" s="205" t="e">
        <f>_xlfn.XLOOKUP(Tabella6[[#This Row],[ ALIMENTI:   A - B]],' DB alimenti principale'!A:A,' DB alimenti principale'!A:A,,0)</f>
        <v>#N/A</v>
      </c>
    </row>
    <row r="348" spans="2:12" x14ac:dyDescent="0.25">
      <c r="B348" s="205" t="s">
        <v>2068</v>
      </c>
      <c r="C348" s="205">
        <v>34</v>
      </c>
      <c r="D348" s="205">
        <v>84.6</v>
      </c>
      <c r="E348" s="205">
        <v>1</v>
      </c>
      <c r="F348" s="205">
        <v>49</v>
      </c>
      <c r="G348" s="205">
        <v>3</v>
      </c>
      <c r="H348" s="205">
        <v>220</v>
      </c>
      <c r="I348" s="205">
        <v>52</v>
      </c>
      <c r="J348" s="205">
        <v>0.4</v>
      </c>
      <c r="K348" s="205">
        <v>7.4</v>
      </c>
      <c r="L348" s="205" t="e">
        <f>_xlfn.XLOOKUP(Tabella6[[#This Row],[ ALIMENTI:   A - B]],' DB alimenti principale'!A:A,' DB alimenti principale'!A:A,,0)</f>
        <v>#N/A</v>
      </c>
    </row>
    <row r="349" spans="2:12" x14ac:dyDescent="0.25">
      <c r="B349" s="205" t="s">
        <v>1225</v>
      </c>
      <c r="C349" s="205">
        <v>891</v>
      </c>
      <c r="D349" s="205">
        <v>1</v>
      </c>
      <c r="E349" s="205">
        <v>0.1</v>
      </c>
      <c r="F349" s="205">
        <v>1</v>
      </c>
      <c r="G349" s="205">
        <v>2</v>
      </c>
      <c r="H349" s="205">
        <v>1</v>
      </c>
      <c r="I349" s="205">
        <v>3</v>
      </c>
      <c r="J349" s="205">
        <v>2</v>
      </c>
      <c r="K349" s="205">
        <v>0</v>
      </c>
      <c r="L349" s="205" t="str">
        <f>_xlfn.XLOOKUP(Tabella6[[#This Row],[ ALIMENTI:   A - B]],' DB alimenti principale'!A:A,' DB alimenti principale'!A:A,,0)</f>
        <v>lardo</v>
      </c>
    </row>
    <row r="350" spans="2:12" x14ac:dyDescent="0.25">
      <c r="B350" s="205" t="s">
        <v>2069</v>
      </c>
      <c r="C350" s="205">
        <v>102</v>
      </c>
      <c r="D350" s="205">
        <v>82</v>
      </c>
      <c r="E350" s="205">
        <v>0.2</v>
      </c>
      <c r="F350" s="205">
        <v>160</v>
      </c>
      <c r="G350" s="205">
        <v>52</v>
      </c>
      <c r="H350" s="205">
        <v>178</v>
      </c>
      <c r="I350" s="205">
        <v>117</v>
      </c>
      <c r="J350" s="205">
        <v>0.2</v>
      </c>
      <c r="K350" s="205">
        <v>0</v>
      </c>
      <c r="L350" s="205" t="e">
        <f>_xlfn.XLOOKUP(Tabella6[[#This Row],[ ALIMENTI:   A - B]],' DB alimenti principale'!A:A,' DB alimenti principale'!A:A,,0)</f>
        <v>#N/A</v>
      </c>
    </row>
    <row r="351" spans="2:12" x14ac:dyDescent="0.25">
      <c r="B351" s="205" t="s">
        <v>1533</v>
      </c>
      <c r="C351" s="205">
        <v>72</v>
      </c>
      <c r="D351" s="205">
        <v>86.3</v>
      </c>
      <c r="E351" s="205">
        <v>0.1</v>
      </c>
      <c r="F351" s="205">
        <v>141</v>
      </c>
      <c r="G351" s="205">
        <v>40</v>
      </c>
      <c r="H351" s="205">
        <v>180</v>
      </c>
      <c r="I351" s="205">
        <v>106</v>
      </c>
      <c r="J351" s="205">
        <v>0.6</v>
      </c>
      <c r="K351" s="205">
        <v>0</v>
      </c>
      <c r="L351" s="205" t="str">
        <f>_xlfn.XLOOKUP(Tabella6[[#This Row],[ ALIMENTI:   A - B]],' DB alimenti principale'!A:A,' DB alimenti principale'!A:A,,0)</f>
        <v>latte di capra</v>
      </c>
    </row>
    <row r="352" spans="2:12" x14ac:dyDescent="0.25">
      <c r="B352" s="205" t="s">
        <v>2070</v>
      </c>
      <c r="C352" s="205">
        <v>25</v>
      </c>
      <c r="D352" s="205">
        <v>96</v>
      </c>
      <c r="E352" s="205">
        <v>0.1</v>
      </c>
      <c r="F352" s="205">
        <v>7</v>
      </c>
      <c r="G352" s="205">
        <v>2</v>
      </c>
      <c r="H352" s="205">
        <v>25</v>
      </c>
      <c r="I352" s="205">
        <v>15</v>
      </c>
      <c r="J352" s="205">
        <v>0.1</v>
      </c>
      <c r="K352" s="205">
        <v>0.4</v>
      </c>
      <c r="L352" s="205" t="e">
        <f>_xlfn.XLOOKUP(Tabella6[[#This Row],[ ALIMENTI:   A - B]],' DB alimenti principale'!A:A,' DB alimenti principale'!A:A,,0)</f>
        <v>#N/A</v>
      </c>
    </row>
    <row r="353" spans="2:12" x14ac:dyDescent="0.25">
      <c r="B353" s="205" t="s">
        <v>1534</v>
      </c>
      <c r="C353" s="205">
        <v>103</v>
      </c>
      <c r="D353" s="205">
        <v>82.7</v>
      </c>
      <c r="E353" s="205">
        <v>0.1</v>
      </c>
      <c r="F353" s="205">
        <v>180</v>
      </c>
      <c r="G353" s="205">
        <v>30</v>
      </c>
      <c r="H353" s="205">
        <v>182</v>
      </c>
      <c r="I353" s="205">
        <v>96</v>
      </c>
      <c r="J353" s="205">
        <v>0.7</v>
      </c>
      <c r="K353" s="205">
        <v>0</v>
      </c>
      <c r="L353" s="205" t="str">
        <f>_xlfn.XLOOKUP(Tabella6[[#This Row],[ ALIMENTI:   A - B]],' DB alimenti principale'!A:A,' DB alimenti principale'!A:A,,0)</f>
        <v>latte di pecora</v>
      </c>
    </row>
    <row r="354" spans="2:12" x14ac:dyDescent="0.25">
      <c r="B354" s="205" t="s">
        <v>1637</v>
      </c>
      <c r="C354" s="205">
        <v>32</v>
      </c>
      <c r="D354" s="205">
        <v>89.7</v>
      </c>
      <c r="E354" s="205">
        <v>0.4</v>
      </c>
      <c r="F354" s="205">
        <v>13</v>
      </c>
      <c r="G354" s="205">
        <v>32</v>
      </c>
      <c r="H354" s="205">
        <v>120</v>
      </c>
      <c r="I354" s="205">
        <v>47</v>
      </c>
      <c r="J354" s="205">
        <v>0.2</v>
      </c>
      <c r="K354" s="205">
        <v>0</v>
      </c>
      <c r="L354" s="205" t="str">
        <f>_xlfn.XLOOKUP(Tabella6[[#This Row],[ ALIMENTI:   A - B]],' DB alimenti principale'!A:A,' DB alimenti principale'!A:A,,0)</f>
        <v>latte di soia</v>
      </c>
    </row>
    <row r="355" spans="2:12" x14ac:dyDescent="0.25">
      <c r="B355" s="205" t="s">
        <v>2071</v>
      </c>
      <c r="C355" s="205">
        <v>327</v>
      </c>
      <c r="D355" s="205">
        <v>26.5</v>
      </c>
      <c r="E355" s="205">
        <v>0.2</v>
      </c>
      <c r="F355" s="205">
        <v>293</v>
      </c>
      <c r="G355" s="205">
        <v>130</v>
      </c>
      <c r="H355" s="205">
        <v>390</v>
      </c>
      <c r="I355" s="205">
        <v>235</v>
      </c>
      <c r="J355" s="205">
        <v>1</v>
      </c>
      <c r="K355" s="205">
        <v>0</v>
      </c>
      <c r="L355" s="205" t="e">
        <f>_xlfn.XLOOKUP(Tabella6[[#This Row],[ ALIMENTI:   A - B]],' DB alimenti principale'!A:A,' DB alimenti principale'!A:A,,0)</f>
        <v>#N/A</v>
      </c>
    </row>
    <row r="356" spans="2:12" x14ac:dyDescent="0.25">
      <c r="B356" s="205" t="s">
        <v>1535</v>
      </c>
      <c r="C356" s="205">
        <v>61</v>
      </c>
      <c r="D356" s="205">
        <v>87</v>
      </c>
      <c r="E356" s="205">
        <v>0.1</v>
      </c>
      <c r="F356" s="205">
        <v>119</v>
      </c>
      <c r="G356" s="205">
        <v>50</v>
      </c>
      <c r="H356" s="205">
        <v>150</v>
      </c>
      <c r="I356" s="205">
        <v>93</v>
      </c>
      <c r="J356" s="205">
        <v>0.4</v>
      </c>
      <c r="K356" s="205">
        <v>0</v>
      </c>
      <c r="L356" s="205" t="str">
        <f>_xlfn.XLOOKUP(Tabella6[[#This Row],[ ALIMENTI:   A - B]],' DB alimenti principale'!A:A,' DB alimenti principale'!A:A,,0)</f>
        <v>latte di vacca intero</v>
      </c>
    </row>
    <row r="357" spans="2:12" x14ac:dyDescent="0.25">
      <c r="B357" s="205" t="s">
        <v>2072</v>
      </c>
      <c r="C357" s="205">
        <v>61</v>
      </c>
      <c r="D357" s="205">
        <v>87</v>
      </c>
      <c r="E357" s="205">
        <v>0.3</v>
      </c>
      <c r="F357" s="205">
        <v>114</v>
      </c>
      <c r="G357" s="205">
        <v>47</v>
      </c>
      <c r="H357" s="205">
        <v>150</v>
      </c>
      <c r="I357" s="205">
        <v>88</v>
      </c>
      <c r="J357" s="205">
        <v>0.4</v>
      </c>
      <c r="K357" s="205">
        <v>0</v>
      </c>
      <c r="L357" s="205" t="e">
        <f>_xlfn.XLOOKUP(Tabella6[[#This Row],[ ALIMENTI:   A - B]],' DB alimenti principale'!A:A,' DB alimenti principale'!A:A,,0)</f>
        <v>#N/A</v>
      </c>
    </row>
    <row r="358" spans="2:12" x14ac:dyDescent="0.25">
      <c r="B358" s="205" t="s">
        <v>2073</v>
      </c>
      <c r="C358" s="205">
        <v>58</v>
      </c>
      <c r="D358" s="205">
        <v>88</v>
      </c>
      <c r="E358" s="205">
        <v>0</v>
      </c>
      <c r="F358" s="205">
        <v>110</v>
      </c>
      <c r="G358" s="205">
        <v>50</v>
      </c>
      <c r="H358" s="205">
        <v>136</v>
      </c>
      <c r="I358" s="205">
        <v>90</v>
      </c>
      <c r="J358" s="205">
        <v>0.4</v>
      </c>
      <c r="K358" s="205">
        <v>0</v>
      </c>
      <c r="L358" s="205" t="e">
        <f>_xlfn.XLOOKUP(Tabella6[[#This Row],[ ALIMENTI:   A - B]],' DB alimenti principale'!A:A,' DB alimenti principale'!A:A,,0)</f>
        <v>#N/A</v>
      </c>
    </row>
    <row r="359" spans="2:12" x14ac:dyDescent="0.25">
      <c r="B359" s="205" t="s">
        <v>2074</v>
      </c>
      <c r="C359" s="205">
        <v>484</v>
      </c>
      <c r="D359" s="205">
        <v>3.2</v>
      </c>
      <c r="E359" s="205">
        <v>0.7</v>
      </c>
      <c r="F359" s="205">
        <v>1050</v>
      </c>
      <c r="G359" s="205">
        <v>440</v>
      </c>
      <c r="H359" s="205">
        <v>1270</v>
      </c>
      <c r="I359" s="205">
        <v>728</v>
      </c>
      <c r="J359" s="205">
        <v>3.2</v>
      </c>
      <c r="K359" s="205">
        <v>0</v>
      </c>
      <c r="L359" s="205" t="e">
        <f>_xlfn.XLOOKUP(Tabella6[[#This Row],[ ALIMENTI:   A - B]],' DB alimenti principale'!A:A,' DB alimenti principale'!A:A,,0)</f>
        <v>#N/A</v>
      </c>
    </row>
    <row r="360" spans="2:12" x14ac:dyDescent="0.25">
      <c r="B360" s="205" t="s">
        <v>2075</v>
      </c>
      <c r="C360" s="205">
        <v>49</v>
      </c>
      <c r="D360" s="205">
        <v>88.5</v>
      </c>
      <c r="E360" s="205">
        <v>0.1</v>
      </c>
      <c r="F360" s="205">
        <v>120</v>
      </c>
      <c r="G360" s="205">
        <v>46</v>
      </c>
      <c r="H360" s="205">
        <v>170</v>
      </c>
      <c r="I360" s="205">
        <v>94</v>
      </c>
      <c r="J360" s="205">
        <v>0.5</v>
      </c>
      <c r="K360" s="205">
        <v>0</v>
      </c>
      <c r="L360" s="205" t="e">
        <f>_xlfn.XLOOKUP(Tabella6[[#This Row],[ ALIMENTI:   A - B]],' DB alimenti principale'!A:A,' DB alimenti principale'!A:A,,0)</f>
        <v>#N/A</v>
      </c>
    </row>
    <row r="361" spans="2:12" x14ac:dyDescent="0.25">
      <c r="B361" s="205" t="s">
        <v>2076</v>
      </c>
      <c r="C361" s="205">
        <v>49</v>
      </c>
      <c r="D361" s="205">
        <v>88.5</v>
      </c>
      <c r="E361" s="205">
        <v>0.2</v>
      </c>
      <c r="F361" s="205">
        <v>110</v>
      </c>
      <c r="G361" s="205">
        <v>42</v>
      </c>
      <c r="H361" s="205">
        <v>170</v>
      </c>
      <c r="I361" s="205">
        <v>89</v>
      </c>
      <c r="J361" s="205">
        <v>0.5</v>
      </c>
      <c r="K361" s="205">
        <v>0</v>
      </c>
      <c r="L361" s="205" t="e">
        <f>_xlfn.XLOOKUP(Tabella6[[#This Row],[ ALIMENTI:   A - B]],' DB alimenti principale'!A:A,' DB alimenti principale'!A:A,,0)</f>
        <v>#N/A</v>
      </c>
    </row>
    <row r="362" spans="2:12" x14ac:dyDescent="0.25">
      <c r="B362" s="205" t="s">
        <v>2077</v>
      </c>
      <c r="C362" s="205">
        <v>45</v>
      </c>
      <c r="D362" s="205">
        <v>90</v>
      </c>
      <c r="E362" s="205">
        <v>0.1</v>
      </c>
      <c r="F362" s="205">
        <v>110</v>
      </c>
      <c r="G362" s="205">
        <v>46</v>
      </c>
      <c r="H362" s="205">
        <v>170</v>
      </c>
      <c r="I362" s="205">
        <v>90</v>
      </c>
      <c r="J362" s="205">
        <v>0.5</v>
      </c>
      <c r="K362" s="205">
        <v>0</v>
      </c>
      <c r="L362" s="205" t="e">
        <f>_xlfn.XLOOKUP(Tabella6[[#This Row],[ ALIMENTI:   A - B]],' DB alimenti principale'!A:A,' DB alimenti principale'!A:A,,0)</f>
        <v>#N/A</v>
      </c>
    </row>
    <row r="363" spans="2:12" x14ac:dyDescent="0.25">
      <c r="B363" s="205" t="s">
        <v>2078</v>
      </c>
      <c r="C363" s="205">
        <v>418</v>
      </c>
      <c r="D363" s="205">
        <v>4.2</v>
      </c>
      <c r="E363" s="205">
        <v>0.7</v>
      </c>
      <c r="F363" s="205">
        <v>1124</v>
      </c>
      <c r="G363" s="205">
        <v>495</v>
      </c>
      <c r="H363" s="205">
        <v>1430</v>
      </c>
      <c r="I363" s="205">
        <v>879</v>
      </c>
      <c r="J363" s="205">
        <v>3.6</v>
      </c>
      <c r="K363" s="205">
        <v>0</v>
      </c>
      <c r="L363" s="205" t="e">
        <f>_xlfn.XLOOKUP(Tabella6[[#This Row],[ ALIMENTI:   A - B]],' DB alimenti principale'!A:A,' DB alimenti principale'!A:A,,0)</f>
        <v>#N/A</v>
      </c>
    </row>
    <row r="364" spans="2:12" x14ac:dyDescent="0.25">
      <c r="B364" s="205" t="s">
        <v>2079</v>
      </c>
      <c r="C364" s="205">
        <v>36</v>
      </c>
      <c r="D364" s="205">
        <v>90.5</v>
      </c>
      <c r="E364" s="205">
        <v>0.1</v>
      </c>
      <c r="F364" s="205">
        <v>122</v>
      </c>
      <c r="G364" s="205">
        <v>52</v>
      </c>
      <c r="H364" s="205">
        <v>150</v>
      </c>
      <c r="I364" s="205">
        <v>97</v>
      </c>
      <c r="J364" s="205">
        <v>0.4</v>
      </c>
      <c r="K364" s="205">
        <v>0</v>
      </c>
      <c r="L364" s="205" t="e">
        <f>_xlfn.XLOOKUP(Tabella6[[#This Row],[ ALIMENTI:   A - B]],' DB alimenti principale'!A:A,' DB alimenti principale'!A:A,,0)</f>
        <v>#N/A</v>
      </c>
    </row>
    <row r="365" spans="2:12" x14ac:dyDescent="0.25">
      <c r="B365" s="205" t="s">
        <v>2080</v>
      </c>
      <c r="C365" s="205">
        <v>351</v>
      </c>
      <c r="D365" s="205">
        <v>5</v>
      </c>
      <c r="E365" s="205">
        <v>0.9</v>
      </c>
      <c r="F365" s="205">
        <v>1323</v>
      </c>
      <c r="G365" s="205">
        <v>550</v>
      </c>
      <c r="H365" s="205">
        <v>1650</v>
      </c>
      <c r="I365" s="205">
        <v>1030</v>
      </c>
      <c r="J365" s="205">
        <v>4</v>
      </c>
      <c r="K365" s="205">
        <v>0</v>
      </c>
      <c r="L365" s="205" t="e">
        <f>_xlfn.XLOOKUP(Tabella6[[#This Row],[ ALIMENTI:   A - B]],' DB alimenti principale'!A:A,' DB alimenti principale'!A:A,,0)</f>
        <v>#N/A</v>
      </c>
    </row>
    <row r="366" spans="2:12" x14ac:dyDescent="0.25">
      <c r="B366" s="205" t="s">
        <v>2081</v>
      </c>
      <c r="C366" s="205">
        <v>36</v>
      </c>
      <c r="D366" s="205">
        <v>90.5</v>
      </c>
      <c r="E366" s="205">
        <v>0.2</v>
      </c>
      <c r="F366" s="205">
        <v>112</v>
      </c>
      <c r="G366" s="205">
        <v>49</v>
      </c>
      <c r="H366" s="205">
        <v>150</v>
      </c>
      <c r="I366" s="205">
        <v>92</v>
      </c>
      <c r="J366" s="205">
        <v>0.4</v>
      </c>
      <c r="K366" s="205">
        <v>0</v>
      </c>
      <c r="L366" s="205" t="e">
        <f>_xlfn.XLOOKUP(Tabella6[[#This Row],[ ALIMENTI:   A - B]],' DB alimenti principale'!A:A,' DB alimenti principale'!A:A,,0)</f>
        <v>#N/A</v>
      </c>
    </row>
    <row r="367" spans="2:12" x14ac:dyDescent="0.25">
      <c r="B367" s="205" t="s">
        <v>2082</v>
      </c>
      <c r="C367" s="205">
        <v>151</v>
      </c>
      <c r="D367" s="205">
        <v>69.099999999999994</v>
      </c>
      <c r="E367" s="205">
        <v>0.3</v>
      </c>
      <c r="F367" s="205">
        <v>290</v>
      </c>
      <c r="G367" s="205">
        <v>180</v>
      </c>
      <c r="H367" s="205">
        <v>360</v>
      </c>
      <c r="I367" s="205">
        <v>260</v>
      </c>
      <c r="J367" s="205">
        <v>0.9</v>
      </c>
      <c r="K367" s="205">
        <v>0</v>
      </c>
      <c r="L367" s="205" t="e">
        <f>_xlfn.XLOOKUP(Tabella6[[#This Row],[ ALIMENTI:   A - B]],' DB alimenti principale'!A:A,' DB alimenti principale'!A:A,,0)</f>
        <v>#N/A</v>
      </c>
    </row>
    <row r="368" spans="2:12" x14ac:dyDescent="0.25">
      <c r="B368" s="205" t="s">
        <v>1540</v>
      </c>
      <c r="C368" s="205">
        <v>450</v>
      </c>
      <c r="D368" s="205">
        <v>25.4</v>
      </c>
      <c r="E368" s="205">
        <v>0.3</v>
      </c>
      <c r="F368" s="205">
        <v>1057</v>
      </c>
      <c r="G368" s="205">
        <v>670</v>
      </c>
      <c r="H368" s="205">
        <v>99</v>
      </c>
      <c r="I368" s="205">
        <v>610</v>
      </c>
      <c r="J368" s="205">
        <v>2.2999999999999998</v>
      </c>
      <c r="K368" s="205">
        <v>0</v>
      </c>
      <c r="L368" s="205" t="str">
        <f>_xlfn.XLOOKUP(Tabella6[[#This Row],[ ALIMENTI:   A - B]],' DB alimenti principale'!A:A,' DB alimenti principale'!A:A,,0)</f>
        <v>latteria</v>
      </c>
    </row>
    <row r="369" spans="2:12" x14ac:dyDescent="0.25">
      <c r="B369" s="205" t="s">
        <v>2083</v>
      </c>
      <c r="C369" s="205">
        <v>145</v>
      </c>
      <c r="D369" s="205">
        <v>73.2</v>
      </c>
      <c r="E369" s="205">
        <v>0</v>
      </c>
      <c r="F369" s="205">
        <v>888</v>
      </c>
      <c r="G369" s="205">
        <v>120</v>
      </c>
      <c r="H369" s="205">
        <v>360</v>
      </c>
      <c r="I369" s="205">
        <v>350</v>
      </c>
      <c r="J369" s="205">
        <v>1</v>
      </c>
      <c r="K369" s="205">
        <v>0</v>
      </c>
      <c r="L369" s="205" t="e">
        <f>_xlfn.XLOOKUP(Tabella6[[#This Row],[ ALIMENTI:   A - B]],' DB alimenti principale'!A:A,' DB alimenti principale'!A:A,,0)</f>
        <v>#N/A</v>
      </c>
    </row>
    <row r="370" spans="2:12" x14ac:dyDescent="0.25">
      <c r="B370" s="205" t="s">
        <v>2084</v>
      </c>
      <c r="C370" s="205">
        <v>19</v>
      </c>
      <c r="D370" s="205">
        <v>94.3</v>
      </c>
      <c r="E370" s="205">
        <v>0.8</v>
      </c>
      <c r="F370" s="205">
        <v>45</v>
      </c>
      <c r="G370" s="205">
        <v>9</v>
      </c>
      <c r="H370" s="205">
        <v>240</v>
      </c>
      <c r="I370" s="205">
        <v>31</v>
      </c>
      <c r="J370" s="205">
        <v>0.2</v>
      </c>
      <c r="K370" s="205">
        <v>1.5</v>
      </c>
      <c r="L370" s="205" t="e">
        <f>_xlfn.XLOOKUP(Tabella6[[#This Row],[ ALIMENTI:   A - B]],' DB alimenti principale'!A:A,' DB alimenti principale'!A:A,,0)</f>
        <v>#N/A</v>
      </c>
    </row>
    <row r="371" spans="2:12" x14ac:dyDescent="0.25">
      <c r="B371" s="205" t="s">
        <v>2085</v>
      </c>
      <c r="C371" s="205">
        <v>19</v>
      </c>
      <c r="D371" s="205">
        <v>92.2</v>
      </c>
      <c r="E371" s="205">
        <v>1.2</v>
      </c>
      <c r="F371" s="205">
        <v>53</v>
      </c>
      <c r="G371" s="205">
        <v>7</v>
      </c>
      <c r="H371" s="205">
        <v>501</v>
      </c>
      <c r="I371" s="205">
        <v>25</v>
      </c>
      <c r="J371" s="205">
        <v>0.6</v>
      </c>
      <c r="K371" s="205">
        <v>1.3</v>
      </c>
      <c r="L371" s="205" t="e">
        <f>_xlfn.XLOOKUP(Tabella6[[#This Row],[ ALIMENTI:   A - B]],' DB alimenti principale'!A:A,' DB alimenti principale'!A:A,,0)</f>
        <v>#N/A</v>
      </c>
    </row>
    <row r="372" spans="2:12" x14ac:dyDescent="0.25">
      <c r="B372" s="205" t="s">
        <v>2086</v>
      </c>
      <c r="C372" s="205">
        <v>14</v>
      </c>
      <c r="D372" s="205">
        <v>95.6</v>
      </c>
      <c r="E372" s="205">
        <v>0.9</v>
      </c>
      <c r="F372" s="205">
        <v>46</v>
      </c>
      <c r="G372" s="205">
        <v>9</v>
      </c>
      <c r="H372" s="205">
        <v>264</v>
      </c>
      <c r="I372" s="205">
        <v>22</v>
      </c>
      <c r="J372" s="205">
        <v>0.3</v>
      </c>
      <c r="K372" s="205">
        <v>1.9</v>
      </c>
      <c r="L372" s="205" t="e">
        <f>_xlfn.XLOOKUP(Tabella6[[#This Row],[ ALIMENTI:   A - B]],' DB alimenti principale'!A:A,' DB alimenti principale'!A:A,,0)</f>
        <v>#N/A</v>
      </c>
    </row>
    <row r="373" spans="2:12" x14ac:dyDescent="0.25">
      <c r="B373" s="205" t="s">
        <v>2087</v>
      </c>
      <c r="C373" s="205">
        <v>325</v>
      </c>
      <c r="D373" s="205">
        <v>11.6</v>
      </c>
      <c r="E373" s="205">
        <v>5.0999999999999996</v>
      </c>
      <c r="F373" s="205">
        <v>127</v>
      </c>
      <c r="G373" s="205">
        <v>8</v>
      </c>
      <c r="H373" s="205">
        <v>980</v>
      </c>
      <c r="I373" s="205">
        <v>347</v>
      </c>
      <c r="J373" s="205">
        <v>3.3</v>
      </c>
      <c r="K373" s="205">
        <v>13.7</v>
      </c>
      <c r="L373" s="205" t="e">
        <f>_xlfn.XLOOKUP(Tabella6[[#This Row],[ ALIMENTI:   A - B]],' DB alimenti principale'!A:A,' DB alimenti principale'!A:A,,0)</f>
        <v>#N/A</v>
      </c>
    </row>
    <row r="374" spans="2:12" x14ac:dyDescent="0.25">
      <c r="B374" s="205" t="s">
        <v>2088</v>
      </c>
      <c r="C374" s="205">
        <v>61</v>
      </c>
      <c r="D374" s="205">
        <v>80</v>
      </c>
      <c r="E374" s="205">
        <v>1.2</v>
      </c>
      <c r="F374" s="205">
        <v>19</v>
      </c>
      <c r="G374" s="205">
        <v>399</v>
      </c>
      <c r="H374" s="205">
        <v>208</v>
      </c>
      <c r="I374" s="205">
        <v>77</v>
      </c>
      <c r="J374" s="205">
        <v>0.5</v>
      </c>
      <c r="K374" s="205">
        <v>5.3</v>
      </c>
      <c r="L374" s="205" t="e">
        <f>_xlfn.XLOOKUP(Tabella6[[#This Row],[ ALIMENTI:   A - B]],' DB alimenti principale'!A:A,' DB alimenti principale'!A:A,,0)</f>
        <v>#N/A</v>
      </c>
    </row>
    <row r="375" spans="2:12" x14ac:dyDescent="0.25">
      <c r="B375" s="205" t="s">
        <v>2089</v>
      </c>
      <c r="C375" s="205">
        <v>121</v>
      </c>
      <c r="D375" s="205">
        <v>70</v>
      </c>
      <c r="E375" s="205">
        <v>6.2</v>
      </c>
      <c r="F375" s="205">
        <v>64</v>
      </c>
      <c r="G375" s="205">
        <v>213</v>
      </c>
      <c r="H375" s="205">
        <v>64</v>
      </c>
      <c r="I375" s="205">
        <v>226</v>
      </c>
      <c r="J375" s="205">
        <v>3.6</v>
      </c>
      <c r="K375" s="205">
        <v>0</v>
      </c>
      <c r="L375" s="205" t="e">
        <f>_xlfn.XLOOKUP(Tabella6[[#This Row],[ ALIMENTI:   A - B]],' DB alimenti principale'!A:A,' DB alimenti principale'!A:A,,0)</f>
        <v>#N/A</v>
      </c>
    </row>
    <row r="376" spans="2:12" x14ac:dyDescent="0.25">
      <c r="B376" s="205" t="s">
        <v>2090</v>
      </c>
      <c r="C376" s="205">
        <v>56</v>
      </c>
      <c r="D376" s="205">
        <v>71</v>
      </c>
      <c r="E376" s="205">
        <v>4.9000000000000004</v>
      </c>
      <c r="F376" s="205">
        <v>13</v>
      </c>
      <c r="G376" s="205">
        <v>16</v>
      </c>
      <c r="H376" s="205">
        <v>610</v>
      </c>
      <c r="I376" s="205">
        <v>394</v>
      </c>
      <c r="J376" s="205">
        <v>2.6</v>
      </c>
      <c r="K376" s="205">
        <v>6.9</v>
      </c>
      <c r="L376" s="205" t="e">
        <f>_xlfn.XLOOKUP(Tabella6[[#This Row],[ ALIMENTI:   A - B]],' DB alimenti principale'!A:A,' DB alimenti principale'!A:A,,0)</f>
        <v>#N/A</v>
      </c>
    </row>
    <row r="377" spans="2:12" x14ac:dyDescent="0.25">
      <c r="B377" s="205" t="s">
        <v>2091</v>
      </c>
      <c r="C377" s="205">
        <v>38</v>
      </c>
      <c r="D377" s="205">
        <v>86</v>
      </c>
      <c r="E377" s="205">
        <v>0</v>
      </c>
      <c r="F377" s="205">
        <v>60</v>
      </c>
      <c r="G377" s="205">
        <v>3</v>
      </c>
      <c r="H377" s="205">
        <v>177</v>
      </c>
      <c r="I377" s="205">
        <v>25</v>
      </c>
      <c r="J377" s="205">
        <v>0.1</v>
      </c>
      <c r="K377" s="205">
        <v>3.3</v>
      </c>
      <c r="L377" s="205" t="e">
        <f>_xlfn.XLOOKUP(Tabella6[[#This Row],[ ALIMENTI:   A - B]],' DB alimenti principale'!A:A,' DB alimenti principale'!A:A,,0)</f>
        <v>#N/A</v>
      </c>
    </row>
    <row r="378" spans="2:12" x14ac:dyDescent="0.25">
      <c r="B378" s="205" t="s">
        <v>2092</v>
      </c>
      <c r="C378" s="205">
        <v>11</v>
      </c>
      <c r="D378" s="205">
        <v>89.5</v>
      </c>
      <c r="E378" s="205">
        <v>0.1</v>
      </c>
      <c r="F378" s="205">
        <v>14</v>
      </c>
      <c r="G378" s="205">
        <v>2</v>
      </c>
      <c r="H378" s="205">
        <v>140</v>
      </c>
      <c r="I378" s="205">
        <v>11</v>
      </c>
      <c r="J378" s="205">
        <v>0.1</v>
      </c>
      <c r="K378" s="205">
        <v>5.2</v>
      </c>
      <c r="L378" s="205" t="e">
        <f>_xlfn.XLOOKUP(Tabella6[[#This Row],[ ALIMENTI:   A - B]],' DB alimenti principale'!A:A,' DB alimenti principale'!A:A,,0)</f>
        <v>#N/A</v>
      </c>
    </row>
    <row r="379" spans="2:12" x14ac:dyDescent="0.25">
      <c r="B379" s="205" t="s">
        <v>2093</v>
      </c>
      <c r="C379" s="205">
        <v>69</v>
      </c>
      <c r="D379" s="205">
        <v>81.599999999999994</v>
      </c>
      <c r="E379" s="205">
        <v>0.8</v>
      </c>
      <c r="F379" s="205">
        <v>130</v>
      </c>
      <c r="G379" s="205">
        <v>6</v>
      </c>
      <c r="H379" s="205">
        <v>160</v>
      </c>
      <c r="I379" s="205">
        <v>12</v>
      </c>
      <c r="J379" s="205">
        <v>0.1</v>
      </c>
      <c r="K379" s="205">
        <v>4.7</v>
      </c>
      <c r="L379" s="205" t="e">
        <f>_xlfn.XLOOKUP(Tabella6[[#This Row],[ ALIMENTI:   A - B]],' DB alimenti principale'!A:A,' DB alimenti principale'!A:A,,0)</f>
        <v>#N/A</v>
      </c>
    </row>
    <row r="380" spans="2:12" x14ac:dyDescent="0.25">
      <c r="B380" s="205" t="s">
        <v>2094</v>
      </c>
      <c r="C380" s="205">
        <v>373</v>
      </c>
      <c r="D380" s="205">
        <v>6.1</v>
      </c>
      <c r="E380" s="205">
        <v>8.1999999999999993</v>
      </c>
      <c r="F380" s="205">
        <v>198</v>
      </c>
      <c r="G380" s="205">
        <v>60</v>
      </c>
      <c r="H380" s="205">
        <v>725</v>
      </c>
      <c r="I380" s="205">
        <v>660</v>
      </c>
      <c r="J380" s="205">
        <v>7.8</v>
      </c>
      <c r="K380" s="205">
        <v>34.799999999999997</v>
      </c>
      <c r="L380" s="205" t="e">
        <f>_xlfn.XLOOKUP(Tabella6[[#This Row],[ ALIMENTI:   A - B]],' DB alimenti principale'!A:A,' DB alimenti principale'!A:A,,0)</f>
        <v>#N/A</v>
      </c>
    </row>
    <row r="381" spans="2:12" x14ac:dyDescent="0.25">
      <c r="B381" s="205" t="s">
        <v>2095</v>
      </c>
      <c r="C381" s="205">
        <v>349</v>
      </c>
      <c r="D381" s="205">
        <v>8.4</v>
      </c>
      <c r="E381" s="205">
        <v>7.3</v>
      </c>
      <c r="F381" s="205">
        <v>170</v>
      </c>
      <c r="G381" s="205">
        <v>57</v>
      </c>
      <c r="H381" s="205">
        <v>600</v>
      </c>
      <c r="I381" s="205">
        <v>44</v>
      </c>
      <c r="J381" s="205">
        <v>0.5</v>
      </c>
      <c r="K381" s="205">
        <v>2</v>
      </c>
      <c r="L381" s="205" t="e">
        <f>_xlfn.XLOOKUP(Tabella6[[#This Row],[ ALIMENTI:   A - B]],' DB alimenti principale'!A:A,' DB alimenti principale'!A:A,,0)</f>
        <v>#N/A</v>
      </c>
    </row>
    <row r="382" spans="2:12" x14ac:dyDescent="0.25">
      <c r="B382" s="205" t="s">
        <v>2096</v>
      </c>
      <c r="C382" s="205">
        <v>313</v>
      </c>
      <c r="D382" s="205">
        <v>40.799999999999997</v>
      </c>
      <c r="E382" s="205">
        <v>2</v>
      </c>
      <c r="F382" s="205">
        <v>2</v>
      </c>
      <c r="G382" s="205">
        <v>6</v>
      </c>
      <c r="H382" s="205">
        <v>3</v>
      </c>
      <c r="I382" s="205">
        <v>2</v>
      </c>
      <c r="J382" s="205">
        <v>2</v>
      </c>
      <c r="K382" s="205">
        <v>0</v>
      </c>
      <c r="L382" s="205" t="e">
        <f>_xlfn.XLOOKUP(Tabella6[[#This Row],[ ALIMENTI:   A - B]],' DB alimenti principale'!A:A,' DB alimenti principale'!A:A,,0)</f>
        <v>#N/A</v>
      </c>
    </row>
    <row r="383" spans="2:12" x14ac:dyDescent="0.25">
      <c r="B383" s="205" t="s">
        <v>2097</v>
      </c>
      <c r="C383" s="205">
        <v>80</v>
      </c>
      <c r="D383" s="205">
        <v>79</v>
      </c>
      <c r="E383" s="205">
        <v>1.1000000000000001</v>
      </c>
      <c r="F383" s="205">
        <v>20</v>
      </c>
      <c r="G383" s="205">
        <v>63</v>
      </c>
      <c r="H383" s="205">
        <v>250</v>
      </c>
      <c r="I383" s="205">
        <v>220</v>
      </c>
      <c r="J383" s="205">
        <v>1.1000000000000001</v>
      </c>
      <c r="K383" s="205">
        <v>0</v>
      </c>
      <c r="L383" s="205" t="e">
        <f>_xlfn.XLOOKUP(Tabella6[[#This Row],[ ALIMENTI:   A - B]],' DB alimenti principale'!A:A,' DB alimenti principale'!A:A,,0)</f>
        <v>#N/A</v>
      </c>
    </row>
    <row r="384" spans="2:12" x14ac:dyDescent="0.25">
      <c r="B384" s="205" t="s">
        <v>2098</v>
      </c>
      <c r="C384" s="205">
        <v>98</v>
      </c>
      <c r="D384" s="205">
        <v>82.8</v>
      </c>
      <c r="E384" s="205">
        <v>5</v>
      </c>
      <c r="F384" s="205">
        <v>57</v>
      </c>
      <c r="G384" s="205">
        <v>206</v>
      </c>
      <c r="H384" s="205">
        <v>347</v>
      </c>
      <c r="I384" s="205">
        <v>141</v>
      </c>
      <c r="J384" s="205">
        <v>1.6</v>
      </c>
      <c r="K384" s="205">
        <v>0</v>
      </c>
      <c r="L384" s="205" t="e">
        <f>_xlfn.XLOOKUP(Tabella6[[#This Row],[ ALIMENTI:   A - B]],' DB alimenti principale'!A:A,' DB alimenti principale'!A:A,,0)</f>
        <v>#N/A</v>
      </c>
    </row>
    <row r="385" spans="2:12" x14ac:dyDescent="0.25">
      <c r="B385" s="205" t="s">
        <v>2099</v>
      </c>
      <c r="C385" s="205">
        <v>137</v>
      </c>
      <c r="D385" s="205">
        <v>66</v>
      </c>
      <c r="E385" s="205">
        <v>5</v>
      </c>
      <c r="F385" s="205">
        <v>57</v>
      </c>
      <c r="G385" s="205">
        <v>206</v>
      </c>
      <c r="H385" s="205">
        <v>347</v>
      </c>
      <c r="I385" s="205">
        <v>141</v>
      </c>
      <c r="J385" s="205">
        <v>1.6</v>
      </c>
      <c r="K385" s="205">
        <v>0</v>
      </c>
      <c r="L385" s="205" t="e">
        <f>_xlfn.XLOOKUP(Tabella6[[#This Row],[ ALIMENTI:   A - B]],' DB alimenti principale'!A:A,' DB alimenti principale'!A:A,,0)</f>
        <v>#N/A</v>
      </c>
    </row>
    <row r="386" spans="2:12" x14ac:dyDescent="0.25">
      <c r="B386" s="205" t="s">
        <v>2100</v>
      </c>
      <c r="C386" s="205">
        <v>114</v>
      </c>
      <c r="D386" s="205">
        <v>69</v>
      </c>
      <c r="E386" s="205">
        <v>5.5</v>
      </c>
      <c r="F386" s="205">
        <v>45</v>
      </c>
      <c r="G386" s="205">
        <v>5</v>
      </c>
      <c r="H386" s="205">
        <v>351</v>
      </c>
      <c r="I386" s="205">
        <v>100</v>
      </c>
      <c r="J386" s="205">
        <v>1.6</v>
      </c>
      <c r="K386" s="205">
        <v>4.8</v>
      </c>
      <c r="L386" s="205" t="e">
        <f>_xlfn.XLOOKUP(Tabella6[[#This Row],[ ALIMENTI:   A - B]],' DB alimenti principale'!A:A,' DB alimenti principale'!A:A,,0)</f>
        <v>#N/A</v>
      </c>
    </row>
    <row r="387" spans="2:12" x14ac:dyDescent="0.25">
      <c r="B387" s="205" t="s">
        <v>2101</v>
      </c>
      <c r="C387" s="205">
        <v>57</v>
      </c>
      <c r="D387" s="205">
        <v>81.8</v>
      </c>
      <c r="E387" s="205">
        <v>0.3</v>
      </c>
      <c r="F387" s="205">
        <v>5</v>
      </c>
      <c r="G387" s="205">
        <v>3</v>
      </c>
      <c r="H387" s="205">
        <v>95</v>
      </c>
      <c r="I387" s="205">
        <v>9</v>
      </c>
      <c r="J387" s="205">
        <v>0.1</v>
      </c>
      <c r="K387" s="205">
        <v>1</v>
      </c>
      <c r="L387" s="205" t="e">
        <f>_xlfn.XLOOKUP(Tabella6[[#This Row],[ ALIMENTI:   A - B]],' DB alimenti principale'!A:A,' DB alimenti principale'!A:A,,0)</f>
        <v>#N/A</v>
      </c>
    </row>
    <row r="388" spans="2:12" x14ac:dyDescent="0.25">
      <c r="B388" s="205" t="s">
        <v>2102</v>
      </c>
      <c r="C388" s="205">
        <v>271</v>
      </c>
      <c r="D388" s="205">
        <v>7.6</v>
      </c>
      <c r="E388" s="205">
        <v>82.7</v>
      </c>
      <c r="F388" s="205">
        <v>1990</v>
      </c>
      <c r="G388" s="205">
        <v>77</v>
      </c>
      <c r="H388" s="205">
        <v>1520</v>
      </c>
      <c r="I388" s="205">
        <v>310</v>
      </c>
      <c r="J388" s="205">
        <v>3.6</v>
      </c>
      <c r="K388" s="205">
        <v>18.100000000000001</v>
      </c>
      <c r="L388" s="205" t="e">
        <f>_xlfn.XLOOKUP(Tabella6[[#This Row],[ ALIMENTI:   A - B]],' DB alimenti principale'!A:A,' DB alimenti principale'!A:A,,0)</f>
        <v>#N/A</v>
      </c>
    </row>
    <row r="389" spans="2:12" x14ac:dyDescent="0.25">
      <c r="B389" s="205" t="s">
        <v>1639</v>
      </c>
      <c r="C389" s="205">
        <v>655</v>
      </c>
      <c r="D389" s="205">
        <v>15.1</v>
      </c>
      <c r="E389" s="205">
        <v>0.5</v>
      </c>
      <c r="F389" s="205">
        <v>18</v>
      </c>
      <c r="G389" s="205">
        <v>450</v>
      </c>
      <c r="H389" s="205">
        <v>16</v>
      </c>
      <c r="I389" s="205">
        <v>28</v>
      </c>
      <c r="J389" s="205">
        <v>0.5</v>
      </c>
      <c r="K389" s="205">
        <v>0</v>
      </c>
      <c r="L389" s="205" t="str">
        <f>_xlfn.XLOOKUP(Tabella6[[#This Row],[ ALIMENTI:   A - B]],' DB alimenti principale'!A:A,' DB alimenti principale'!A:A,,0)</f>
        <v>maionese</v>
      </c>
    </row>
    <row r="390" spans="2:12" x14ac:dyDescent="0.25">
      <c r="B390" s="205" t="s">
        <v>2103</v>
      </c>
      <c r="C390" s="205">
        <v>355</v>
      </c>
      <c r="D390" s="205">
        <v>12.5</v>
      </c>
      <c r="E390" s="205">
        <v>2.4</v>
      </c>
      <c r="F390" s="205">
        <v>15</v>
      </c>
      <c r="G390" s="205">
        <v>35</v>
      </c>
      <c r="H390" s="205">
        <v>287</v>
      </c>
      <c r="I390" s="205">
        <v>256</v>
      </c>
      <c r="J390" s="205">
        <v>2.2000000000000002</v>
      </c>
      <c r="K390" s="205">
        <v>2.9</v>
      </c>
      <c r="L390" s="205" t="e">
        <f>_xlfn.XLOOKUP(Tabella6[[#This Row],[ ALIMENTI:   A - B]],' DB alimenti principale'!A:A,' DB alimenti principale'!A:A,,0)</f>
        <v>#N/A</v>
      </c>
    </row>
    <row r="391" spans="2:12" x14ac:dyDescent="0.25">
      <c r="B391" s="205" t="s">
        <v>1269</v>
      </c>
      <c r="C391" s="205">
        <v>122</v>
      </c>
      <c r="D391" s="205">
        <v>72.3</v>
      </c>
      <c r="E391" s="205">
        <v>0.5</v>
      </c>
      <c r="F391" s="205">
        <v>4</v>
      </c>
      <c r="G391" s="205">
        <v>270</v>
      </c>
      <c r="H391" s="205">
        <v>220</v>
      </c>
      <c r="I391" s="205">
        <v>79</v>
      </c>
      <c r="J391" s="205">
        <v>0.5</v>
      </c>
      <c r="K391" s="205">
        <v>3.9</v>
      </c>
      <c r="L391" s="205" t="str">
        <f>_xlfn.XLOOKUP(Tabella6[[#This Row],[ ALIMENTI:   A - B]],' DB alimenti principale'!A:A,' DB alimenti principale'!A:A,,0)</f>
        <v>mais dolce in scatola</v>
      </c>
    </row>
    <row r="392" spans="2:12" x14ac:dyDescent="0.25">
      <c r="B392" s="205" t="s">
        <v>2104</v>
      </c>
      <c r="C392" s="205">
        <v>93</v>
      </c>
      <c r="D392" s="205">
        <v>76</v>
      </c>
      <c r="E392" s="205">
        <v>0.7</v>
      </c>
      <c r="F392" s="205">
        <v>3</v>
      </c>
      <c r="G392" s="205">
        <v>1</v>
      </c>
      <c r="H392" s="205">
        <v>260</v>
      </c>
      <c r="I392" s="205">
        <v>91</v>
      </c>
      <c r="J392" s="205">
        <v>0.4</v>
      </c>
      <c r="K392" s="205">
        <v>3.3</v>
      </c>
      <c r="L392" s="205" t="e">
        <f>_xlfn.XLOOKUP(Tabella6[[#This Row],[ ALIMENTI:   A - B]],' DB alimenti principale'!A:A,' DB alimenti principale'!A:A,,0)</f>
        <v>#N/A</v>
      </c>
    </row>
    <row r="393" spans="2:12" x14ac:dyDescent="0.25">
      <c r="B393" s="205" t="s">
        <v>2105</v>
      </c>
      <c r="C393" s="205">
        <v>53</v>
      </c>
      <c r="D393" s="205">
        <v>85.3</v>
      </c>
      <c r="E393" s="205">
        <v>0.3</v>
      </c>
      <c r="F393" s="205">
        <v>30</v>
      </c>
      <c r="G393" s="205">
        <v>2</v>
      </c>
      <c r="H393" s="205">
        <v>160</v>
      </c>
      <c r="I393" s="205">
        <v>19</v>
      </c>
      <c r="J393" s="205">
        <v>0.1</v>
      </c>
      <c r="K393" s="205">
        <v>2.2000000000000002</v>
      </c>
      <c r="L393" s="205" t="e">
        <f>_xlfn.XLOOKUP(Tabella6[[#This Row],[ ALIMENTI:   A - B]],' DB alimenti principale'!A:A,' DB alimenti principale'!A:A,,0)</f>
        <v>#N/A</v>
      </c>
    </row>
    <row r="394" spans="2:12" x14ac:dyDescent="0.25">
      <c r="B394" s="205" t="s">
        <v>2106</v>
      </c>
      <c r="C394" s="205">
        <v>72</v>
      </c>
      <c r="D394" s="205">
        <v>81.400000000000006</v>
      </c>
      <c r="E394" s="205">
        <v>0.3</v>
      </c>
      <c r="F394" s="205">
        <v>32</v>
      </c>
      <c r="G394" s="205">
        <v>1</v>
      </c>
      <c r="H394" s="205">
        <v>210</v>
      </c>
      <c r="I394" s="205">
        <v>19</v>
      </c>
      <c r="J394" s="205">
        <v>0.1</v>
      </c>
      <c r="K394" s="205">
        <v>1.7</v>
      </c>
      <c r="L394" s="205" t="e">
        <f>_xlfn.XLOOKUP(Tabella6[[#This Row],[ ALIMENTI:   A - B]],' DB alimenti principale'!A:A,' DB alimenti principale'!A:A,,0)</f>
        <v>#N/A</v>
      </c>
    </row>
    <row r="395" spans="2:12" x14ac:dyDescent="0.25">
      <c r="B395" s="205" t="s">
        <v>1198</v>
      </c>
      <c r="C395" s="205">
        <v>542</v>
      </c>
      <c r="D395" s="205">
        <v>11.7</v>
      </c>
      <c r="E395" s="205">
        <v>4.5999999999999996</v>
      </c>
      <c r="F395" s="205">
        <v>236</v>
      </c>
      <c r="G395" s="205">
        <v>6</v>
      </c>
      <c r="H395" s="205">
        <v>860</v>
      </c>
      <c r="I395" s="205">
        <v>508</v>
      </c>
      <c r="J395" s="205">
        <v>3.1</v>
      </c>
      <c r="K395" s="205">
        <v>14.3</v>
      </c>
      <c r="L395" s="205" t="str">
        <f>_xlfn.XLOOKUP(Tabella6[[#This Row],[ ALIMENTI:   A - B]],' DB alimenti principale'!A:A,' DB alimenti principale'!A:A,,0)</f>
        <v>mandorle dolci</v>
      </c>
    </row>
    <row r="396" spans="2:12" x14ac:dyDescent="0.25">
      <c r="B396" s="205" t="s">
        <v>2107</v>
      </c>
      <c r="C396" s="205">
        <v>57</v>
      </c>
      <c r="D396" s="205">
        <v>82.4</v>
      </c>
      <c r="E396" s="205">
        <v>0.7</v>
      </c>
      <c r="F396" s="205">
        <v>12</v>
      </c>
      <c r="G396" s="205">
        <v>2</v>
      </c>
      <c r="H396" s="205">
        <v>180</v>
      </c>
      <c r="I396" s="205">
        <v>16</v>
      </c>
      <c r="J396" s="205">
        <v>0.1</v>
      </c>
      <c r="K396" s="205">
        <v>2.9</v>
      </c>
      <c r="L396" s="205" t="e">
        <f>_xlfn.XLOOKUP(Tabella6[[#This Row],[ ALIMENTI:   A - B]],' DB alimenti principale'!A:A,' DB alimenti principale'!A:A,,0)</f>
        <v>#N/A</v>
      </c>
    </row>
    <row r="397" spans="2:12" x14ac:dyDescent="0.25">
      <c r="B397" s="205" t="s">
        <v>2108</v>
      </c>
      <c r="C397" s="205">
        <v>760</v>
      </c>
      <c r="D397" s="205">
        <v>13</v>
      </c>
      <c r="E397" s="205">
        <v>2</v>
      </c>
      <c r="F397" s="205">
        <v>20</v>
      </c>
      <c r="G397" s="205">
        <v>800</v>
      </c>
      <c r="H397" s="205">
        <v>5</v>
      </c>
      <c r="I397" s="205">
        <v>16</v>
      </c>
      <c r="J397" s="205">
        <v>0</v>
      </c>
      <c r="K397" s="205">
        <v>0</v>
      </c>
      <c r="L397" s="205" t="e">
        <f>_xlfn.XLOOKUP(Tabella6[[#This Row],[ ALIMENTI:   A - B]],' DB alimenti principale'!A:A,' DB alimenti principale'!A:A,,0)</f>
        <v>#N/A</v>
      </c>
    </row>
    <row r="398" spans="2:12" x14ac:dyDescent="0.25">
      <c r="B398" s="205" t="s">
        <v>2109</v>
      </c>
      <c r="C398" s="205">
        <v>746</v>
      </c>
      <c r="D398" s="205">
        <v>16</v>
      </c>
      <c r="E398" s="205">
        <v>0.3</v>
      </c>
      <c r="F398" s="205">
        <v>4</v>
      </c>
      <c r="G398" s="205">
        <v>680</v>
      </c>
      <c r="H398" s="205">
        <v>5</v>
      </c>
      <c r="I398" s="205">
        <v>12</v>
      </c>
      <c r="J398" s="205">
        <v>2</v>
      </c>
      <c r="K398" s="205">
        <v>0</v>
      </c>
      <c r="L398" s="205" t="e">
        <f>_xlfn.XLOOKUP(Tabella6[[#This Row],[ ALIMENTI:   A - B]],' DB alimenti principale'!A:A,' DB alimenti principale'!A:A,,0)</f>
        <v>#N/A</v>
      </c>
    </row>
    <row r="399" spans="2:12" x14ac:dyDescent="0.25">
      <c r="B399" s="205" t="s">
        <v>2110</v>
      </c>
      <c r="C399" s="205">
        <v>209</v>
      </c>
      <c r="D399" s="205">
        <v>41</v>
      </c>
      <c r="E399" s="205">
        <v>0.8</v>
      </c>
      <c r="F399" s="205">
        <v>10</v>
      </c>
      <c r="G399" s="205">
        <v>7</v>
      </c>
      <c r="H399" s="205">
        <v>90</v>
      </c>
      <c r="I399" s="205">
        <v>11</v>
      </c>
      <c r="J399" s="205">
        <v>2</v>
      </c>
      <c r="K399" s="205">
        <v>2.2000000000000002</v>
      </c>
      <c r="L399" s="205" t="e">
        <f>_xlfn.XLOOKUP(Tabella6[[#This Row],[ ALIMENTI:   A - B]],' DB alimenti principale'!A:A,' DB alimenti principale'!A:A,,0)</f>
        <v>#N/A</v>
      </c>
    </row>
    <row r="400" spans="2:12" x14ac:dyDescent="0.25">
      <c r="B400" s="205" t="s">
        <v>2111</v>
      </c>
      <c r="C400" s="205">
        <v>236</v>
      </c>
      <c r="D400" s="205">
        <v>33</v>
      </c>
      <c r="E400" s="205">
        <v>2</v>
      </c>
      <c r="F400" s="205">
        <v>26</v>
      </c>
      <c r="G400" s="205">
        <v>11</v>
      </c>
      <c r="H400" s="205">
        <v>83</v>
      </c>
      <c r="I400" s="205">
        <v>12</v>
      </c>
      <c r="J400" s="205">
        <v>0.1</v>
      </c>
      <c r="K400" s="205">
        <v>2.4</v>
      </c>
      <c r="L400" s="205" t="e">
        <f>_xlfn.XLOOKUP(Tabella6[[#This Row],[ ALIMENTI:   A - B]],' DB alimenti principale'!A:A,' DB alimenti principale'!A:A,,0)</f>
        <v>#N/A</v>
      </c>
    </row>
    <row r="401" spans="2:12" x14ac:dyDescent="0.25">
      <c r="B401" s="205" t="s">
        <v>2112</v>
      </c>
      <c r="C401" s="205">
        <v>222</v>
      </c>
      <c r="D401" s="205">
        <v>36</v>
      </c>
      <c r="E401" s="205">
        <v>1.4</v>
      </c>
      <c r="F401" s="205">
        <v>18</v>
      </c>
      <c r="G401" s="205">
        <v>12</v>
      </c>
      <c r="H401" s="205">
        <v>100</v>
      </c>
      <c r="I401" s="205">
        <v>7</v>
      </c>
      <c r="J401" s="205">
        <v>0.2</v>
      </c>
      <c r="K401" s="205">
        <v>2.2000000000000002</v>
      </c>
      <c r="L401" s="205" t="e">
        <f>_xlfn.XLOOKUP(Tabella6[[#This Row],[ ALIMENTI:   A - B]],' DB alimenti principale'!A:A,' DB alimenti principale'!A:A,,0)</f>
        <v>#N/A</v>
      </c>
    </row>
    <row r="402" spans="2:12" x14ac:dyDescent="0.25">
      <c r="B402" s="205" t="s">
        <v>2113</v>
      </c>
      <c r="C402" s="205">
        <v>123</v>
      </c>
      <c r="D402" s="205">
        <v>65.3</v>
      </c>
      <c r="E402" s="205">
        <v>0.4</v>
      </c>
      <c r="F402" s="205">
        <v>19</v>
      </c>
      <c r="G402" s="205">
        <v>20</v>
      </c>
      <c r="H402" s="205">
        <v>120</v>
      </c>
      <c r="I402" s="205">
        <v>15</v>
      </c>
      <c r="J402" s="205">
        <v>2</v>
      </c>
      <c r="K402" s="205">
        <v>0.8</v>
      </c>
      <c r="L402" s="205" t="e">
        <f>_xlfn.XLOOKUP(Tabella6[[#This Row],[ ALIMENTI:   A - B]],' DB alimenti principale'!A:A,' DB alimenti principale'!A:A,,0)</f>
        <v>#N/A</v>
      </c>
    </row>
    <row r="403" spans="2:12" x14ac:dyDescent="0.25">
      <c r="B403" s="205" t="s">
        <v>2114</v>
      </c>
      <c r="C403" s="205">
        <v>242</v>
      </c>
      <c r="D403" s="205">
        <v>34.5</v>
      </c>
      <c r="E403" s="205">
        <v>0.5</v>
      </c>
      <c r="F403" s="205">
        <v>20</v>
      </c>
      <c r="G403" s="205">
        <v>40</v>
      </c>
      <c r="H403" s="205">
        <v>77</v>
      </c>
      <c r="I403" s="205">
        <v>11</v>
      </c>
      <c r="J403" s="205">
        <v>0.1</v>
      </c>
      <c r="K403" s="205">
        <v>1.2</v>
      </c>
      <c r="L403" s="205" t="e">
        <f>_xlfn.XLOOKUP(Tabella6[[#This Row],[ ALIMENTI:   A - B]],' DB alimenti principale'!A:A,' DB alimenti principale'!A:A,,0)</f>
        <v>#N/A</v>
      </c>
    </row>
    <row r="404" spans="2:12" x14ac:dyDescent="0.25">
      <c r="B404" s="205" t="s">
        <v>2115</v>
      </c>
      <c r="C404" s="205">
        <v>261</v>
      </c>
      <c r="D404" s="205">
        <v>28</v>
      </c>
      <c r="E404" s="205">
        <v>0.6</v>
      </c>
      <c r="F404" s="205">
        <v>35</v>
      </c>
      <c r="G404" s="205">
        <v>18</v>
      </c>
      <c r="H404" s="205">
        <v>44</v>
      </c>
      <c r="I404" s="205">
        <v>13</v>
      </c>
      <c r="J404" s="205">
        <v>0.1</v>
      </c>
      <c r="K404" s="205">
        <v>0.7</v>
      </c>
      <c r="L404" s="205" t="e">
        <f>_xlfn.XLOOKUP(Tabella6[[#This Row],[ ALIMENTI:   A - B]],' DB alimenti principale'!A:A,' DB alimenti principale'!A:A,,0)</f>
        <v>#N/A</v>
      </c>
    </row>
    <row r="405" spans="2:12" x14ac:dyDescent="0.25">
      <c r="B405" s="205" t="s">
        <v>2116</v>
      </c>
      <c r="C405" s="205">
        <v>134</v>
      </c>
      <c r="D405" s="205">
        <v>63.4</v>
      </c>
      <c r="E405" s="205">
        <v>1</v>
      </c>
      <c r="F405" s="205">
        <v>39</v>
      </c>
      <c r="G405" s="205">
        <v>10</v>
      </c>
      <c r="H405" s="205">
        <v>344</v>
      </c>
      <c r="I405" s="205">
        <v>28</v>
      </c>
      <c r="J405" s="205">
        <v>0.1</v>
      </c>
      <c r="K405" s="205">
        <v>2.6</v>
      </c>
      <c r="L405" s="205" t="e">
        <f>_xlfn.XLOOKUP(Tabella6[[#This Row],[ ALIMENTI:   A - B]],' DB alimenti principale'!A:A,' DB alimenti principale'!A:A,,0)</f>
        <v>#N/A</v>
      </c>
    </row>
    <row r="406" spans="2:12" x14ac:dyDescent="0.25">
      <c r="B406" s="205" t="s">
        <v>2117</v>
      </c>
      <c r="C406" s="205">
        <v>150</v>
      </c>
      <c r="D406" s="205">
        <v>3</v>
      </c>
      <c r="E406" s="205">
        <v>3</v>
      </c>
      <c r="F406" s="205">
        <v>3</v>
      </c>
      <c r="G406" s="205">
        <v>3</v>
      </c>
      <c r="H406" s="205">
        <v>3</v>
      </c>
      <c r="I406" s="205">
        <v>3</v>
      </c>
      <c r="J406" s="205">
        <v>3</v>
      </c>
      <c r="K406" s="205">
        <v>0</v>
      </c>
      <c r="L406" s="205" t="e">
        <f>_xlfn.XLOOKUP(Tabella6[[#This Row],[ ALIMENTI:   A - B]],' DB alimenti principale'!A:A,' DB alimenti principale'!A:A,,0)</f>
        <v>#N/A</v>
      </c>
    </row>
    <row r="407" spans="2:12" x14ac:dyDescent="0.25">
      <c r="B407" s="205" t="s">
        <v>2118</v>
      </c>
      <c r="C407" s="205">
        <v>205</v>
      </c>
      <c r="D407" s="205">
        <v>57.7</v>
      </c>
      <c r="E407" s="205">
        <v>0.4</v>
      </c>
      <c r="F407" s="205">
        <v>4</v>
      </c>
      <c r="G407" s="205">
        <v>4</v>
      </c>
      <c r="H407" s="205">
        <v>97</v>
      </c>
      <c r="I407" s="205">
        <v>12</v>
      </c>
      <c r="J407" s="205">
        <v>2</v>
      </c>
      <c r="K407" s="205">
        <v>0</v>
      </c>
      <c r="L407" s="205" t="e">
        <f>_xlfn.XLOOKUP(Tabella6[[#This Row],[ ALIMENTI:   A - B]],' DB alimenti principale'!A:A,' DB alimenti principale'!A:A,,0)</f>
        <v>#N/A</v>
      </c>
    </row>
    <row r="408" spans="2:12" x14ac:dyDescent="0.25">
      <c r="B408" s="205" t="s">
        <v>1541</v>
      </c>
      <c r="C408" s="205">
        <v>453</v>
      </c>
      <c r="D408" s="205">
        <v>44.4</v>
      </c>
      <c r="E408" s="205">
        <v>0.2</v>
      </c>
      <c r="F408" s="205">
        <v>68</v>
      </c>
      <c r="G408" s="205">
        <v>86</v>
      </c>
      <c r="H408" s="205">
        <v>53</v>
      </c>
      <c r="I408" s="205">
        <v>97</v>
      </c>
      <c r="J408" s="205">
        <v>0.4</v>
      </c>
      <c r="K408" s="205">
        <v>0</v>
      </c>
      <c r="L408" s="205" t="str">
        <f>_xlfn.XLOOKUP(Tabella6[[#This Row],[ ALIMENTI:   A - B]],' DB alimenti principale'!A:A,' DB alimenti principale'!A:A,,0)</f>
        <v>mascarpone</v>
      </c>
    </row>
    <row r="409" spans="2:12" x14ac:dyDescent="0.25">
      <c r="B409" s="205" t="s">
        <v>2119</v>
      </c>
      <c r="C409" s="205">
        <v>45</v>
      </c>
      <c r="D409" s="205">
        <v>85.6</v>
      </c>
      <c r="E409" s="205">
        <v>0.3</v>
      </c>
      <c r="F409" s="205">
        <v>6</v>
      </c>
      <c r="G409" s="205">
        <v>2</v>
      </c>
      <c r="H409" s="205">
        <v>120</v>
      </c>
      <c r="I409" s="205">
        <v>12</v>
      </c>
      <c r="J409" s="205">
        <v>0.1</v>
      </c>
      <c r="K409" s="205">
        <v>2</v>
      </c>
      <c r="L409" s="205" t="e">
        <f>_xlfn.XLOOKUP(Tabella6[[#This Row],[ ALIMENTI:   A - B]],' DB alimenti principale'!A:A,' DB alimenti principale'!A:A,,0)</f>
        <v>#N/A</v>
      </c>
    </row>
    <row r="410" spans="2:12" x14ac:dyDescent="0.25">
      <c r="B410" s="205" t="s">
        <v>2120</v>
      </c>
      <c r="C410" s="205">
        <v>34</v>
      </c>
      <c r="D410" s="205">
        <v>84.3</v>
      </c>
      <c r="E410" s="205">
        <v>0.1</v>
      </c>
      <c r="F410" s="205">
        <v>4</v>
      </c>
      <c r="G410" s="205">
        <v>3</v>
      </c>
      <c r="H410" s="205">
        <v>200</v>
      </c>
      <c r="I410" s="205">
        <v>14</v>
      </c>
      <c r="J410" s="205">
        <v>0.5</v>
      </c>
      <c r="K410" s="205">
        <v>5.9</v>
      </c>
      <c r="L410" s="205" t="e">
        <f>_xlfn.XLOOKUP(Tabella6[[#This Row],[ ALIMENTI:   A - B]],' DB alimenti principale'!A:A,' DB alimenti principale'!A:A,,0)</f>
        <v>#N/A</v>
      </c>
    </row>
    <row r="411" spans="2:12" x14ac:dyDescent="0.25">
      <c r="B411" s="205" t="s">
        <v>2121</v>
      </c>
      <c r="C411" s="205">
        <v>243</v>
      </c>
      <c r="D411" s="205">
        <v>31.8</v>
      </c>
      <c r="E411" s="205">
        <v>1.4</v>
      </c>
      <c r="F411" s="205">
        <v>14</v>
      </c>
      <c r="G411" s="205">
        <v>87</v>
      </c>
      <c r="H411" s="205">
        <v>450</v>
      </c>
      <c r="I411" s="205">
        <v>38</v>
      </c>
      <c r="J411" s="205">
        <v>0.2</v>
      </c>
      <c r="K411" s="205">
        <v>8.6999999999999993</v>
      </c>
      <c r="L411" s="205" t="e">
        <f>_xlfn.XLOOKUP(Tabella6[[#This Row],[ ALIMENTI:   A - B]],' DB alimenti principale'!A:A,' DB alimenti principale'!A:A,,0)</f>
        <v>#N/A</v>
      </c>
    </row>
    <row r="412" spans="2:12" x14ac:dyDescent="0.25">
      <c r="B412" s="205" t="s">
        <v>2122</v>
      </c>
      <c r="C412" s="205">
        <v>63</v>
      </c>
      <c r="D412" s="205">
        <v>80.5</v>
      </c>
      <c r="E412" s="205">
        <v>0.3</v>
      </c>
      <c r="F412" s="205">
        <v>2</v>
      </c>
      <c r="G412" s="205">
        <v>7</v>
      </c>
      <c r="H412" s="205">
        <v>290</v>
      </c>
      <c r="I412" s="205">
        <v>10</v>
      </c>
      <c r="J412" s="205">
        <v>0.4</v>
      </c>
      <c r="K412" s="205">
        <v>2.2000000000000002</v>
      </c>
      <c r="L412" s="205" t="e">
        <f>_xlfn.XLOOKUP(Tabella6[[#This Row],[ ALIMENTI:   A - B]],' DB alimenti principale'!A:A,' DB alimenti principale'!A:A,,0)</f>
        <v>#N/A</v>
      </c>
    </row>
    <row r="413" spans="2:12" x14ac:dyDescent="0.25">
      <c r="B413" s="205" t="s">
        <v>2123</v>
      </c>
      <c r="C413" s="205">
        <v>15</v>
      </c>
      <c r="D413" s="205">
        <v>92.7</v>
      </c>
      <c r="E413" s="205">
        <v>0.3</v>
      </c>
      <c r="F413" s="205">
        <v>14</v>
      </c>
      <c r="G413" s="205">
        <v>26</v>
      </c>
      <c r="H413" s="205">
        <v>184</v>
      </c>
      <c r="I413" s="205">
        <v>33</v>
      </c>
      <c r="J413" s="205">
        <v>0.2</v>
      </c>
      <c r="K413" s="205">
        <v>2.6</v>
      </c>
      <c r="L413" s="205" t="e">
        <f>_xlfn.XLOOKUP(Tabella6[[#This Row],[ ALIMENTI:   A - B]],' DB alimenti principale'!A:A,' DB alimenti principale'!A:A,,0)</f>
        <v>#N/A</v>
      </c>
    </row>
    <row r="414" spans="2:12" x14ac:dyDescent="0.25">
      <c r="B414" s="205" t="s">
        <v>2124</v>
      </c>
      <c r="C414" s="205">
        <v>49</v>
      </c>
      <c r="D414" s="205">
        <v>89.1</v>
      </c>
      <c r="E414" s="205">
        <v>0.3</v>
      </c>
      <c r="F414" s="205">
        <v>13</v>
      </c>
      <c r="G414" s="205">
        <v>25</v>
      </c>
      <c r="H414" s="205">
        <v>177</v>
      </c>
      <c r="I414" s="205">
        <v>32</v>
      </c>
      <c r="J414" s="205">
        <v>0.2</v>
      </c>
      <c r="K414" s="205">
        <v>2.5</v>
      </c>
      <c r="L414" s="205" t="e">
        <f>_xlfn.XLOOKUP(Tabella6[[#This Row],[ ALIMENTI:   A - B]],' DB alimenti principale'!A:A,' DB alimenti principale'!A:A,,0)</f>
        <v>#N/A</v>
      </c>
    </row>
    <row r="415" spans="2:12" x14ac:dyDescent="0.25">
      <c r="B415" s="205" t="s">
        <v>2125</v>
      </c>
      <c r="C415" s="205">
        <v>33</v>
      </c>
      <c r="D415" s="205">
        <v>90.1</v>
      </c>
      <c r="E415" s="205">
        <v>0.3</v>
      </c>
      <c r="F415" s="205">
        <v>19</v>
      </c>
      <c r="G415" s="205">
        <v>8</v>
      </c>
      <c r="H415" s="205">
        <v>333</v>
      </c>
      <c r="I415" s="205">
        <v>13</v>
      </c>
      <c r="J415" s="205">
        <v>0.3</v>
      </c>
      <c r="K415" s="205">
        <v>0.9</v>
      </c>
      <c r="L415" s="205" t="e">
        <f>_xlfn.XLOOKUP(Tabella6[[#This Row],[ ALIMENTI:   A - B]],' DB alimenti principale'!A:A,' DB alimenti principale'!A:A,,0)</f>
        <v>#N/A</v>
      </c>
    </row>
    <row r="416" spans="2:12" x14ac:dyDescent="0.25">
      <c r="B416" s="205" t="s">
        <v>2126</v>
      </c>
      <c r="C416" s="205">
        <v>22</v>
      </c>
      <c r="D416" s="205">
        <v>94.1</v>
      </c>
      <c r="E416" s="205">
        <v>0.3</v>
      </c>
      <c r="F416" s="205">
        <v>21</v>
      </c>
      <c r="G416" s="205">
        <v>24</v>
      </c>
      <c r="H416" s="205">
        <v>159</v>
      </c>
      <c r="I416" s="205">
        <v>16</v>
      </c>
      <c r="J416" s="205">
        <v>2</v>
      </c>
      <c r="K416" s="205">
        <v>0.7</v>
      </c>
      <c r="L416" s="205" t="e">
        <f>_xlfn.XLOOKUP(Tabella6[[#This Row],[ ALIMENTI:   A - B]],' DB alimenti principale'!A:A,' DB alimenti principale'!A:A,,0)</f>
        <v>#N/A</v>
      </c>
    </row>
    <row r="417" spans="2:12" x14ac:dyDescent="0.25">
      <c r="B417" s="205" t="s">
        <v>2127</v>
      </c>
      <c r="C417" s="205">
        <v>72</v>
      </c>
      <c r="D417" s="205">
        <v>80.5</v>
      </c>
      <c r="E417" s="205">
        <v>1</v>
      </c>
      <c r="F417" s="205">
        <v>31</v>
      </c>
      <c r="G417" s="205">
        <v>72</v>
      </c>
      <c r="H417" s="205">
        <v>356</v>
      </c>
      <c r="I417" s="205">
        <v>218</v>
      </c>
      <c r="J417" s="205">
        <v>0.4</v>
      </c>
      <c r="K417" s="205">
        <v>0</v>
      </c>
      <c r="L417" s="205" t="e">
        <f>_xlfn.XLOOKUP(Tabella6[[#This Row],[ ALIMENTI:   A - B]],' DB alimenti principale'!A:A,' DB alimenti principale'!A:A,,0)</f>
        <v>#N/A</v>
      </c>
    </row>
    <row r="418" spans="2:12" x14ac:dyDescent="0.25">
      <c r="B418" s="205" t="s">
        <v>2128</v>
      </c>
      <c r="C418" s="205">
        <v>43</v>
      </c>
      <c r="D418" s="205">
        <v>86.4</v>
      </c>
      <c r="E418" s="205">
        <v>9.5</v>
      </c>
      <c r="F418" s="205">
        <v>210</v>
      </c>
      <c r="G418" s="205">
        <v>15</v>
      </c>
      <c r="H418" s="205">
        <v>260</v>
      </c>
      <c r="I418" s="205">
        <v>75</v>
      </c>
      <c r="J418" s="205">
        <v>0.9</v>
      </c>
      <c r="K418" s="205">
        <v>5.6</v>
      </c>
      <c r="L418" s="205" t="e">
        <f>_xlfn.XLOOKUP(Tabella6[[#This Row],[ ALIMENTI:   A - B]],' DB alimenti principale'!A:A,' DB alimenti principale'!A:A,,0)</f>
        <v>#N/A</v>
      </c>
    </row>
    <row r="419" spans="2:12" x14ac:dyDescent="0.25">
      <c r="B419" s="205" t="s">
        <v>2129</v>
      </c>
      <c r="C419" s="205">
        <v>279</v>
      </c>
      <c r="D419" s="205">
        <v>11.3</v>
      </c>
      <c r="E419" s="205">
        <v>6.2</v>
      </c>
      <c r="F419" s="205">
        <v>1370</v>
      </c>
      <c r="G419" s="205">
        <v>98</v>
      </c>
      <c r="H419" s="205">
        <v>1700</v>
      </c>
      <c r="I419" s="205">
        <v>490</v>
      </c>
      <c r="J419" s="205">
        <v>3.8</v>
      </c>
      <c r="K419" s="205">
        <v>44.7</v>
      </c>
      <c r="L419" s="205" t="e">
        <f>_xlfn.XLOOKUP(Tabella6[[#This Row],[ ALIMENTI:   A - B]],' DB alimenti principale'!A:A,' DB alimenti principale'!A:A,,0)</f>
        <v>#N/A</v>
      </c>
    </row>
    <row r="420" spans="2:12" x14ac:dyDescent="0.25">
      <c r="B420" s="205" t="s">
        <v>2130</v>
      </c>
      <c r="C420" s="205">
        <v>352</v>
      </c>
      <c r="D420" s="205">
        <v>23</v>
      </c>
      <c r="E420" s="205">
        <v>2.2000000000000002</v>
      </c>
      <c r="F420" s="205">
        <v>43</v>
      </c>
      <c r="G420" s="205">
        <v>157</v>
      </c>
      <c r="H420" s="205">
        <v>200</v>
      </c>
      <c r="I420" s="205">
        <v>122</v>
      </c>
      <c r="J420" s="205">
        <v>0.7</v>
      </c>
      <c r="K420" s="205">
        <v>2.8</v>
      </c>
      <c r="L420" s="205" t="e">
        <f>_xlfn.XLOOKUP(Tabella6[[#This Row],[ ALIMENTI:   A - B]],' DB alimenti principale'!A:A,' DB alimenti principale'!A:A,,0)</f>
        <v>#N/A</v>
      </c>
    </row>
    <row r="421" spans="2:12" x14ac:dyDescent="0.25">
      <c r="B421" s="205" t="s">
        <v>1598</v>
      </c>
      <c r="C421" s="205">
        <v>359</v>
      </c>
      <c r="D421" s="205">
        <v>19.7</v>
      </c>
      <c r="E421" s="205">
        <v>0.8</v>
      </c>
      <c r="F421" s="205">
        <v>11</v>
      </c>
      <c r="G421" s="205">
        <v>130</v>
      </c>
      <c r="H421" s="205">
        <v>98</v>
      </c>
      <c r="I421" s="205">
        <v>55</v>
      </c>
      <c r="J421" s="205">
        <v>0.7</v>
      </c>
      <c r="K421" s="205">
        <v>1</v>
      </c>
      <c r="L421" s="205" t="str">
        <f>_xlfn.XLOOKUP(Tabella6[[#This Row],[ ALIMENTI:   A - B]],' DB alimenti principale'!A:A,' DB alimenti principale'!A:A,,0)</f>
        <v>merendine con marmellata</v>
      </c>
    </row>
    <row r="422" spans="2:12" x14ac:dyDescent="0.25">
      <c r="B422" s="205" t="s">
        <v>1599</v>
      </c>
      <c r="C422" s="205">
        <v>414</v>
      </c>
      <c r="D422" s="205">
        <v>14.2</v>
      </c>
      <c r="E422" s="205">
        <v>1.8</v>
      </c>
      <c r="F422" s="205">
        <v>17</v>
      </c>
      <c r="G422" s="205">
        <v>350</v>
      </c>
      <c r="H422" s="205">
        <v>180</v>
      </c>
      <c r="I422" s="205">
        <v>172</v>
      </c>
      <c r="J422" s="205">
        <v>0.7</v>
      </c>
      <c r="K422" s="205">
        <v>1</v>
      </c>
      <c r="L422" s="205" t="str">
        <f>_xlfn.XLOOKUP(Tabella6[[#This Row],[ ALIMENTI:   A - B]],' DB alimenti principale'!A:A,' DB alimenti principale'!A:A,,0)</f>
        <v>merendine farcite</v>
      </c>
    </row>
    <row r="423" spans="2:12" x14ac:dyDescent="0.25">
      <c r="B423" s="205" t="s">
        <v>2131</v>
      </c>
      <c r="C423" s="205">
        <v>463</v>
      </c>
      <c r="D423" s="205">
        <v>13</v>
      </c>
      <c r="E423" s="205">
        <v>1.3</v>
      </c>
      <c r="F423" s="205">
        <v>10</v>
      </c>
      <c r="G423" s="205">
        <v>350</v>
      </c>
      <c r="H423" s="205">
        <v>103</v>
      </c>
      <c r="I423" s="205">
        <v>117</v>
      </c>
      <c r="J423" s="205">
        <v>0.7</v>
      </c>
      <c r="K423" s="205">
        <v>2.5</v>
      </c>
      <c r="L423" s="205" t="str">
        <f>_xlfn.XLOOKUP(Tabella6[[#This Row],[ ALIMENTI:   A - B]],' DB alimenti principale'!A:A,' DB alimenti principale'!A:A,,0)</f>
        <v>merendine tipo pan di Spagna</v>
      </c>
    </row>
    <row r="424" spans="2:12" x14ac:dyDescent="0.25">
      <c r="B424" s="205" t="s">
        <v>2132</v>
      </c>
      <c r="C424" s="205">
        <v>379</v>
      </c>
      <c r="D424" s="205">
        <v>2.2000000000000002</v>
      </c>
      <c r="E424" s="205">
        <v>0.1</v>
      </c>
      <c r="F424" s="205">
        <v>4</v>
      </c>
      <c r="G424" s="205">
        <v>110</v>
      </c>
      <c r="H424" s="205">
        <v>90</v>
      </c>
      <c r="I424" s="205">
        <v>19</v>
      </c>
      <c r="J424" s="205">
        <v>0.2</v>
      </c>
      <c r="K424" s="205">
        <v>0</v>
      </c>
      <c r="L424" s="205" t="e">
        <f>_xlfn.XLOOKUP(Tabella6[[#This Row],[ ALIMENTI:   A - B]],' DB alimenti principale'!A:A,' DB alimenti principale'!A:A,,0)</f>
        <v>#N/A</v>
      </c>
    </row>
    <row r="425" spans="2:12" x14ac:dyDescent="0.25">
      <c r="B425" s="205" t="s">
        <v>2133</v>
      </c>
      <c r="C425" s="205">
        <v>71</v>
      </c>
      <c r="D425" s="205">
        <v>81.5</v>
      </c>
      <c r="E425" s="205">
        <v>0.7</v>
      </c>
      <c r="F425" s="205">
        <v>25</v>
      </c>
      <c r="G425" s="205">
        <v>77</v>
      </c>
      <c r="H425" s="205">
        <v>320</v>
      </c>
      <c r="I425" s="205">
        <v>194</v>
      </c>
      <c r="J425" s="205">
        <v>0.4</v>
      </c>
      <c r="K425" s="205">
        <v>0</v>
      </c>
      <c r="L425" s="205" t="e">
        <f>_xlfn.XLOOKUP(Tabella6[[#This Row],[ ALIMENTI:   A - B]],' DB alimenti principale'!A:A,' DB alimenti principale'!A:A,,0)</f>
        <v>#N/A</v>
      </c>
    </row>
    <row r="426" spans="2:12" x14ac:dyDescent="0.25">
      <c r="B426" s="205" t="s">
        <v>2134</v>
      </c>
      <c r="C426" s="205">
        <v>75</v>
      </c>
      <c r="D426" s="205">
        <v>80.8</v>
      </c>
      <c r="E426" s="205">
        <v>0.3</v>
      </c>
      <c r="F426" s="205">
        <v>32</v>
      </c>
      <c r="G426" s="205">
        <v>77</v>
      </c>
      <c r="H426" s="205">
        <v>320</v>
      </c>
      <c r="I426" s="205">
        <v>188</v>
      </c>
      <c r="J426" s="205">
        <v>0.4</v>
      </c>
      <c r="K426" s="205">
        <v>0</v>
      </c>
      <c r="L426" s="205" t="e">
        <f>_xlfn.XLOOKUP(Tabella6[[#This Row],[ ALIMENTI:   A - B]],' DB alimenti principale'!A:A,' DB alimenti principale'!A:A,,0)</f>
        <v>#N/A</v>
      </c>
    </row>
    <row r="427" spans="2:12" x14ac:dyDescent="0.25">
      <c r="B427" s="205" t="s">
        <v>1601</v>
      </c>
      <c r="C427" s="205">
        <v>303</v>
      </c>
      <c r="D427" s="205">
        <v>18</v>
      </c>
      <c r="E427" s="205">
        <v>0.5</v>
      </c>
      <c r="F427" s="205">
        <v>5</v>
      </c>
      <c r="G427" s="205">
        <v>11</v>
      </c>
      <c r="H427" s="205">
        <v>51</v>
      </c>
      <c r="I427" s="205">
        <v>6</v>
      </c>
      <c r="J427" s="205">
        <v>0.9</v>
      </c>
      <c r="K427" s="205">
        <v>0</v>
      </c>
      <c r="L427" s="205" t="str">
        <f>_xlfn.XLOOKUP(Tabella6[[#This Row],[ ALIMENTI:   A - B]],' DB alimenti principale'!A:A,' DB alimenti principale'!A:A,,0)</f>
        <v>miele</v>
      </c>
    </row>
    <row r="428" spans="2:12" x14ac:dyDescent="0.25">
      <c r="B428" s="205" t="s">
        <v>2135</v>
      </c>
      <c r="C428" s="205">
        <v>30</v>
      </c>
      <c r="D428" s="205">
        <v>85.9</v>
      </c>
      <c r="E428" s="205">
        <v>0.5</v>
      </c>
      <c r="F428" s="205">
        <v>12</v>
      </c>
      <c r="G428" s="205">
        <v>3</v>
      </c>
      <c r="H428" s="205">
        <v>88</v>
      </c>
      <c r="I428" s="205">
        <v>14</v>
      </c>
      <c r="J428" s="205">
        <v>0.2</v>
      </c>
      <c r="K428" s="205">
        <v>2.5</v>
      </c>
      <c r="L428" s="205" t="e">
        <f>_xlfn.XLOOKUP(Tabella6[[#This Row],[ ALIMENTI:   A - B]],' DB alimenti principale'!A:A,' DB alimenti principale'!A:A,,0)</f>
        <v>#N/A</v>
      </c>
    </row>
    <row r="429" spans="2:12" x14ac:dyDescent="0.25">
      <c r="B429" s="205" t="s">
        <v>2136</v>
      </c>
      <c r="C429" s="205">
        <v>203</v>
      </c>
      <c r="D429" s="205">
        <v>42.9</v>
      </c>
      <c r="E429" s="205">
        <v>4.2</v>
      </c>
      <c r="F429" s="205">
        <v>73</v>
      </c>
      <c r="G429" s="205">
        <v>3650</v>
      </c>
      <c r="H429" s="205">
        <v>160</v>
      </c>
      <c r="I429" s="205">
        <v>160</v>
      </c>
      <c r="J429" s="205">
        <v>3.3</v>
      </c>
      <c r="K429" s="205">
        <v>5.4</v>
      </c>
      <c r="L429" s="205" t="e">
        <f>_xlfn.XLOOKUP(Tabella6[[#This Row],[ ALIMENTI:   A - B]],' DB alimenti principale'!A:A,' DB alimenti principale'!A:A,,0)</f>
        <v>#N/A</v>
      </c>
    </row>
    <row r="430" spans="2:12" x14ac:dyDescent="0.25">
      <c r="B430" s="205" t="s">
        <v>1542</v>
      </c>
      <c r="C430" s="205">
        <v>411</v>
      </c>
      <c r="D430" s="205">
        <v>32</v>
      </c>
      <c r="E430" s="205">
        <v>0.3</v>
      </c>
      <c r="F430" s="205">
        <v>950</v>
      </c>
      <c r="G430" s="205">
        <v>757</v>
      </c>
      <c r="H430" s="205">
        <v>99</v>
      </c>
      <c r="I430" s="205">
        <v>610</v>
      </c>
      <c r="J430" s="205">
        <v>2.2999999999999998</v>
      </c>
      <c r="K430" s="205">
        <v>0</v>
      </c>
      <c r="L430" s="205" t="str">
        <f>_xlfn.XLOOKUP(Tabella6[[#This Row],[ ALIMENTI:   A - B]],' DB alimenti principale'!A:A,' DB alimenti principale'!A:A,,0)</f>
        <v>montasio</v>
      </c>
    </row>
    <row r="431" spans="2:12" x14ac:dyDescent="0.25">
      <c r="B431" s="205" t="s">
        <v>2137</v>
      </c>
      <c r="C431" s="205">
        <v>36</v>
      </c>
      <c r="D431" s="205">
        <v>85</v>
      </c>
      <c r="E431" s="205">
        <v>1.6</v>
      </c>
      <c r="F431" s="205">
        <v>36</v>
      </c>
      <c r="G431" s="205">
        <v>2</v>
      </c>
      <c r="H431" s="205">
        <v>260</v>
      </c>
      <c r="I431" s="205">
        <v>48</v>
      </c>
      <c r="J431" s="205">
        <v>0.2</v>
      </c>
      <c r="K431" s="205">
        <v>1.7</v>
      </c>
      <c r="L431" s="205" t="e">
        <f>_xlfn.XLOOKUP(Tabella6[[#This Row],[ ALIMENTI:   A - B]],' DB alimenti principale'!A:A,' DB alimenti principale'!A:A,,0)</f>
        <v>#N/A</v>
      </c>
    </row>
    <row r="432" spans="2:12" x14ac:dyDescent="0.25">
      <c r="B432" s="205" t="s">
        <v>2138</v>
      </c>
      <c r="C432" s="205">
        <v>26</v>
      </c>
      <c r="D432" s="205">
        <v>82</v>
      </c>
      <c r="E432" s="205">
        <v>0.9</v>
      </c>
      <c r="F432" s="205">
        <v>63</v>
      </c>
      <c r="G432" s="205">
        <v>4</v>
      </c>
      <c r="H432" s="205">
        <v>210</v>
      </c>
      <c r="I432" s="205">
        <v>24</v>
      </c>
      <c r="J432" s="205">
        <v>0.2</v>
      </c>
      <c r="K432" s="205">
        <v>7.3</v>
      </c>
      <c r="L432" s="205" t="e">
        <f>_xlfn.XLOOKUP(Tabella6[[#This Row],[ ALIMENTI:   A - B]],' DB alimenti principale'!A:A,' DB alimenti principale'!A:A,,0)</f>
        <v>#N/A</v>
      </c>
    </row>
    <row r="433" spans="2:12" x14ac:dyDescent="0.25">
      <c r="B433" s="205" t="s">
        <v>2139</v>
      </c>
      <c r="C433" s="205">
        <v>317</v>
      </c>
      <c r="D433" s="205">
        <v>52.3</v>
      </c>
      <c r="E433" s="205">
        <v>1.1000000000000001</v>
      </c>
      <c r="F433" s="205">
        <v>19</v>
      </c>
      <c r="G433" s="205">
        <v>1054</v>
      </c>
      <c r="H433" s="205">
        <v>236</v>
      </c>
      <c r="I433" s="205">
        <v>180</v>
      </c>
      <c r="J433" s="205">
        <v>1.6</v>
      </c>
      <c r="K433" s="205">
        <v>0</v>
      </c>
      <c r="L433" s="205" t="e">
        <f>_xlfn.XLOOKUP(Tabella6[[#This Row],[ ALIMENTI:   A - B]],' DB alimenti principale'!A:A,' DB alimenti principale'!A:A,,0)</f>
        <v>#N/A</v>
      </c>
    </row>
    <row r="434" spans="2:12" x14ac:dyDescent="0.25">
      <c r="B434" s="205" t="s">
        <v>2140</v>
      </c>
      <c r="C434" s="205">
        <v>388</v>
      </c>
      <c r="D434" s="205">
        <v>44.2</v>
      </c>
      <c r="E434" s="205">
        <v>2.2000000000000002</v>
      </c>
      <c r="F434" s="205">
        <v>40</v>
      </c>
      <c r="G434" s="205">
        <v>1054</v>
      </c>
      <c r="H434" s="205">
        <v>236</v>
      </c>
      <c r="I434" s="205">
        <v>180</v>
      </c>
      <c r="J434" s="205">
        <v>1.6</v>
      </c>
      <c r="K434" s="205">
        <v>0</v>
      </c>
      <c r="L434" s="205" t="e">
        <f>_xlfn.XLOOKUP(Tabella6[[#This Row],[ ALIMENTI:   A - B]],' DB alimenti principale'!A:A,' DB alimenti principale'!A:A,,0)</f>
        <v>#N/A</v>
      </c>
    </row>
    <row r="435" spans="2:12" x14ac:dyDescent="0.25">
      <c r="B435" s="205" t="s">
        <v>2141</v>
      </c>
      <c r="C435" s="205">
        <v>243</v>
      </c>
      <c r="D435" s="205">
        <v>60.1</v>
      </c>
      <c r="E435" s="205">
        <v>0.2</v>
      </c>
      <c r="F435" s="205">
        <v>403</v>
      </c>
      <c r="G435" s="205">
        <v>137</v>
      </c>
      <c r="H435" s="205">
        <v>38</v>
      </c>
      <c r="I435" s="205">
        <v>239</v>
      </c>
      <c r="J435" s="205">
        <v>4.3</v>
      </c>
      <c r="K435" s="205">
        <v>0</v>
      </c>
      <c r="L435" s="205" t="e">
        <f>_xlfn.XLOOKUP(Tabella6[[#This Row],[ ALIMENTI:   A - B]],' DB alimenti principale'!A:A,' DB alimenti principale'!A:A,,0)</f>
        <v>#N/A</v>
      </c>
    </row>
    <row r="436" spans="2:12" x14ac:dyDescent="0.25">
      <c r="B436" s="205" t="s">
        <v>1543</v>
      </c>
      <c r="C436" s="205">
        <v>240</v>
      </c>
      <c r="D436" s="205">
        <v>62.7</v>
      </c>
      <c r="E436" s="205">
        <v>0.2</v>
      </c>
      <c r="F436" s="205">
        <v>403</v>
      </c>
      <c r="G436" s="205">
        <v>137</v>
      </c>
      <c r="H436" s="205">
        <v>38</v>
      </c>
      <c r="I436" s="205">
        <v>239</v>
      </c>
      <c r="J436" s="205">
        <v>4.3</v>
      </c>
      <c r="K436" s="205">
        <v>0</v>
      </c>
      <c r="L436" s="205" t="str">
        <f>_xlfn.XLOOKUP(Tabella6[[#This Row],[ ALIMENTI:   A - B]],' DB alimenti principale'!A:A,' DB alimenti principale'!A:A,,0)</f>
        <v>mozzarella di bufala</v>
      </c>
    </row>
    <row r="437" spans="2:12" x14ac:dyDescent="0.25">
      <c r="B437" s="205" t="s">
        <v>1641</v>
      </c>
      <c r="C437" s="205">
        <v>364</v>
      </c>
      <c r="D437" s="205">
        <v>7</v>
      </c>
      <c r="E437" s="205">
        <v>5.6</v>
      </c>
      <c r="F437" s="205">
        <v>120</v>
      </c>
      <c r="G437" s="205">
        <v>380</v>
      </c>
      <c r="H437" s="205">
        <v>440</v>
      </c>
      <c r="I437" s="205">
        <v>280</v>
      </c>
      <c r="J437" s="205">
        <v>2.5</v>
      </c>
      <c r="K437" s="205">
        <v>8.1</v>
      </c>
      <c r="L437" s="205" t="str">
        <f>_xlfn.XLOOKUP(Tabella6[[#This Row],[ ALIMENTI:   A - B]],' DB alimenti principale'!A:A,' DB alimenti principale'!A:A,,0)</f>
        <v>muesli</v>
      </c>
    </row>
    <row r="438" spans="2:12" x14ac:dyDescent="0.25">
      <c r="B438" s="205" t="s">
        <v>2142</v>
      </c>
      <c r="C438" s="205">
        <v>212</v>
      </c>
      <c r="D438" s="205">
        <v>55</v>
      </c>
      <c r="E438" s="205">
        <v>8.6</v>
      </c>
      <c r="F438" s="205">
        <v>217</v>
      </c>
      <c r="G438" s="205">
        <v>7</v>
      </c>
      <c r="H438" s="205">
        <v>729</v>
      </c>
      <c r="I438" s="205">
        <v>174</v>
      </c>
      <c r="J438" s="205">
        <v>3</v>
      </c>
      <c r="K438" s="205">
        <v>5.4</v>
      </c>
      <c r="L438" s="205" t="e">
        <f>_xlfn.XLOOKUP(Tabella6[[#This Row],[ ALIMENTI:   A - B]],' DB alimenti principale'!A:A,' DB alimenti principale'!A:A,,0)</f>
        <v>#N/A</v>
      </c>
    </row>
    <row r="439" spans="2:12" x14ac:dyDescent="0.25">
      <c r="B439" s="205" t="s">
        <v>2143</v>
      </c>
      <c r="C439" s="205">
        <v>28</v>
      </c>
      <c r="D439" s="205">
        <v>85.3</v>
      </c>
      <c r="E439" s="205">
        <v>0.3</v>
      </c>
      <c r="F439" s="205">
        <v>16</v>
      </c>
      <c r="G439" s="205">
        <v>6</v>
      </c>
      <c r="H439" s="205">
        <v>250</v>
      </c>
      <c r="I439" s="205">
        <v>11</v>
      </c>
      <c r="J439" s="205">
        <v>0.1</v>
      </c>
      <c r="K439" s="205">
        <v>2.1</v>
      </c>
      <c r="L439" s="205" t="e">
        <f>_xlfn.XLOOKUP(Tabella6[[#This Row],[ ALIMENTI:   A - B]],' DB alimenti principale'!A:A,' DB alimenti principale'!A:A,,0)</f>
        <v>#N/A</v>
      </c>
    </row>
    <row r="440" spans="2:12" x14ac:dyDescent="0.25">
      <c r="B440" s="205" t="s">
        <v>2144</v>
      </c>
      <c r="C440" s="205">
        <v>625</v>
      </c>
      <c r="D440" s="205">
        <v>5.7</v>
      </c>
      <c r="E440" s="205">
        <v>3.3</v>
      </c>
      <c r="F440" s="205">
        <v>150</v>
      </c>
      <c r="G440" s="205">
        <v>11</v>
      </c>
      <c r="H440" s="205">
        <v>466</v>
      </c>
      <c r="I440" s="205">
        <v>322</v>
      </c>
      <c r="J440" s="205">
        <v>1.6</v>
      </c>
      <c r="K440" s="205">
        <v>6.7</v>
      </c>
      <c r="L440" s="205" t="e">
        <f>_xlfn.XLOOKUP(Tabella6[[#This Row],[ ALIMENTI:   A - B]],' DB alimenti principale'!A:A,' DB alimenti principale'!A:A,,0)</f>
        <v>#N/A</v>
      </c>
    </row>
    <row r="441" spans="2:12" x14ac:dyDescent="0.25">
      <c r="B441" s="205" t="s">
        <v>2145</v>
      </c>
      <c r="C441" s="205">
        <v>351</v>
      </c>
      <c r="D441" s="205">
        <v>45</v>
      </c>
      <c r="E441" s="205">
        <v>2.1</v>
      </c>
      <c r="F441" s="205">
        <v>13</v>
      </c>
      <c r="G441" s="205">
        <v>17</v>
      </c>
      <c r="H441" s="205">
        <v>370</v>
      </c>
      <c r="I441" s="205">
        <v>94</v>
      </c>
      <c r="J441" s="205">
        <v>0.5</v>
      </c>
      <c r="K441" s="205">
        <v>12.2</v>
      </c>
      <c r="L441" s="205" t="e">
        <f>_xlfn.XLOOKUP(Tabella6[[#This Row],[ ALIMENTI:   A - B]],' DB alimenti principale'!A:A,' DB alimenti principale'!A:A,,0)</f>
        <v>#N/A</v>
      </c>
    </row>
    <row r="442" spans="2:12" x14ac:dyDescent="0.25">
      <c r="B442" s="205" t="s">
        <v>2146</v>
      </c>
      <c r="C442" s="205">
        <v>395</v>
      </c>
      <c r="D442" s="205">
        <v>10</v>
      </c>
      <c r="E442" s="205">
        <v>9.3000000000000007</v>
      </c>
      <c r="F442" s="205">
        <v>103</v>
      </c>
      <c r="G442" s="205">
        <v>16</v>
      </c>
      <c r="H442" s="205">
        <v>350</v>
      </c>
      <c r="I442" s="205">
        <v>210</v>
      </c>
      <c r="J442" s="205">
        <v>2.2000000000000002</v>
      </c>
      <c r="K442" s="205">
        <v>23.7</v>
      </c>
      <c r="L442" s="205" t="e">
        <f>_xlfn.XLOOKUP(Tabella6[[#This Row],[ ALIMENTI:   A - B]],' DB alimenti principale'!A:A,' DB alimenti principale'!A:A,,0)</f>
        <v>#N/A</v>
      </c>
    </row>
    <row r="443" spans="2:12" x14ac:dyDescent="0.25">
      <c r="B443" s="205" t="s">
        <v>2147</v>
      </c>
      <c r="C443" s="205">
        <v>582</v>
      </c>
      <c r="D443" s="205">
        <v>19.2</v>
      </c>
      <c r="E443" s="205">
        <v>2.6</v>
      </c>
      <c r="F443" s="205">
        <v>131</v>
      </c>
      <c r="G443" s="205">
        <v>3</v>
      </c>
      <c r="H443" s="205">
        <v>690</v>
      </c>
      <c r="I443" s="205">
        <v>238</v>
      </c>
      <c r="J443" s="205">
        <v>3</v>
      </c>
      <c r="K443" s="205">
        <v>5.2</v>
      </c>
      <c r="L443" s="205" t="e">
        <f>_xlfn.XLOOKUP(Tabella6[[#This Row],[ ALIMENTI:   A - B]],' DB alimenti principale'!A:A,' DB alimenti principale'!A:A,,0)</f>
        <v>#N/A</v>
      </c>
    </row>
    <row r="444" spans="2:12" x14ac:dyDescent="0.25">
      <c r="B444" s="205" t="s">
        <v>2148</v>
      </c>
      <c r="C444" s="205">
        <v>660</v>
      </c>
      <c r="D444" s="205">
        <v>6.3</v>
      </c>
      <c r="E444" s="205">
        <v>2.1</v>
      </c>
      <c r="F444" s="205">
        <v>83</v>
      </c>
      <c r="G444" s="205">
        <v>2</v>
      </c>
      <c r="H444" s="205">
        <v>368</v>
      </c>
      <c r="I444" s="205">
        <v>380</v>
      </c>
      <c r="J444" s="205">
        <v>5.3</v>
      </c>
      <c r="K444" s="205">
        <v>6.2</v>
      </c>
      <c r="L444" s="205" t="e">
        <f>_xlfn.XLOOKUP(Tabella6[[#This Row],[ ALIMENTI:   A - B]],' DB alimenti principale'!A:A,' DB alimenti principale'!A:A,,0)</f>
        <v>#N/A</v>
      </c>
    </row>
    <row r="445" spans="2:12" x14ac:dyDescent="0.25">
      <c r="B445" s="205" t="s">
        <v>2149</v>
      </c>
      <c r="C445" s="205">
        <v>136</v>
      </c>
      <c r="D445" s="205">
        <v>8.6999999999999993</v>
      </c>
      <c r="E445" s="205">
        <v>19.600000000000001</v>
      </c>
      <c r="F445" s="205">
        <v>430</v>
      </c>
      <c r="G445" s="205">
        <v>790</v>
      </c>
      <c r="H445" s="205">
        <v>2840</v>
      </c>
      <c r="I445" s="205">
        <v>350</v>
      </c>
      <c r="J445" s="205">
        <v>6.4</v>
      </c>
      <c r="K445" s="205">
        <v>44.4</v>
      </c>
      <c r="L445" s="205" t="e">
        <f>_xlfn.XLOOKUP(Tabella6[[#This Row],[ ALIMENTI:   A - B]],' DB alimenti principale'!A:A,' DB alimenti principale'!A:A,,0)</f>
        <v>#N/A</v>
      </c>
    </row>
    <row r="446" spans="2:12" x14ac:dyDescent="0.25">
      <c r="B446" s="205" t="s">
        <v>2150</v>
      </c>
      <c r="C446" s="205">
        <v>373</v>
      </c>
      <c r="D446" s="205">
        <v>49.1</v>
      </c>
      <c r="E446" s="205">
        <v>1.8</v>
      </c>
      <c r="F446" s="205">
        <v>13</v>
      </c>
      <c r="G446" s="205">
        <v>61</v>
      </c>
      <c r="H446" s="205">
        <v>270</v>
      </c>
      <c r="I446" s="205">
        <v>197</v>
      </c>
      <c r="J446" s="205">
        <v>1.7</v>
      </c>
      <c r="K446" s="205">
        <v>0</v>
      </c>
      <c r="L446" s="205" t="e">
        <f>_xlfn.XLOOKUP(Tabella6[[#This Row],[ ALIMENTI:   A - B]],' DB alimenti principale'!A:A,' DB alimenti principale'!A:A,,0)</f>
        <v>#N/A</v>
      </c>
    </row>
    <row r="447" spans="2:12" x14ac:dyDescent="0.25">
      <c r="B447" s="205" t="s">
        <v>2151</v>
      </c>
      <c r="C447" s="205">
        <v>899</v>
      </c>
      <c r="D447" s="205">
        <v>2</v>
      </c>
      <c r="E447" s="205">
        <v>2</v>
      </c>
      <c r="F447" s="205">
        <v>2</v>
      </c>
      <c r="G447" s="205">
        <v>2</v>
      </c>
      <c r="H447" s="205">
        <v>2</v>
      </c>
      <c r="I447" s="205">
        <v>2</v>
      </c>
      <c r="J447" s="205">
        <v>2</v>
      </c>
      <c r="K447" s="205">
        <v>0</v>
      </c>
      <c r="L447" s="205" t="e">
        <f>_xlfn.XLOOKUP(Tabella6[[#This Row],[ ALIMENTI:   A - B]],' DB alimenti principale'!A:A,' DB alimenti principale'!A:A,,0)</f>
        <v>#N/A</v>
      </c>
    </row>
    <row r="448" spans="2:12" x14ac:dyDescent="0.25">
      <c r="B448" s="205" t="s">
        <v>2152</v>
      </c>
      <c r="C448" s="205">
        <v>899</v>
      </c>
      <c r="D448" s="205">
        <v>2</v>
      </c>
      <c r="E448" s="205">
        <v>0.1</v>
      </c>
      <c r="F448" s="205">
        <v>2</v>
      </c>
      <c r="G448" s="205">
        <v>2</v>
      </c>
      <c r="H448" s="205">
        <v>2</v>
      </c>
      <c r="I448" s="205">
        <v>2</v>
      </c>
      <c r="J448" s="205">
        <v>2</v>
      </c>
      <c r="K448" s="205">
        <v>0</v>
      </c>
      <c r="L448" s="205" t="e">
        <f>_xlfn.XLOOKUP(Tabella6[[#This Row],[ ALIMENTI:   A - B]],' DB alimenti principale'!A:A,' DB alimenti principale'!A:A,,0)</f>
        <v>#N/A</v>
      </c>
    </row>
    <row r="449" spans="2:12" x14ac:dyDescent="0.25">
      <c r="B449" s="205" t="s">
        <v>2153</v>
      </c>
      <c r="C449" s="205">
        <v>899</v>
      </c>
      <c r="D449" s="205">
        <v>2</v>
      </c>
      <c r="E449" s="205">
        <v>2</v>
      </c>
      <c r="F449" s="205">
        <v>2</v>
      </c>
      <c r="G449" s="205">
        <v>2</v>
      </c>
      <c r="H449" s="205">
        <v>2</v>
      </c>
      <c r="I449" s="205">
        <v>2</v>
      </c>
      <c r="J449" s="205">
        <v>2</v>
      </c>
      <c r="K449" s="205">
        <v>0</v>
      </c>
      <c r="L449" s="205" t="e">
        <f>_xlfn.XLOOKUP(Tabella6[[#This Row],[ ALIMENTI:   A - B]],' DB alimenti principale'!A:A,' DB alimenti principale'!A:A,,0)</f>
        <v>#N/A</v>
      </c>
    </row>
    <row r="450" spans="2:12" x14ac:dyDescent="0.25">
      <c r="B450" s="205" t="s">
        <v>2154</v>
      </c>
      <c r="C450" s="205">
        <v>899</v>
      </c>
      <c r="D450" s="205">
        <v>2</v>
      </c>
      <c r="E450" s="205">
        <v>0.1</v>
      </c>
      <c r="F450" s="205">
        <v>2</v>
      </c>
      <c r="G450" s="205">
        <v>0</v>
      </c>
      <c r="H450" s="205">
        <v>2</v>
      </c>
      <c r="I450" s="205">
        <v>2</v>
      </c>
      <c r="J450" s="205">
        <v>2</v>
      </c>
      <c r="K450" s="205">
        <v>0</v>
      </c>
      <c r="L450" s="205" t="e">
        <f>_xlfn.XLOOKUP(Tabella6[[#This Row],[ ALIMENTI:   A - B]],' DB alimenti principale'!A:A,' DB alimenti principale'!A:A,,0)</f>
        <v>#N/A</v>
      </c>
    </row>
    <row r="451" spans="2:12" x14ac:dyDescent="0.25">
      <c r="B451" s="205" t="s">
        <v>1227</v>
      </c>
      <c r="C451" s="205">
        <v>900</v>
      </c>
      <c r="D451" s="205">
        <v>0</v>
      </c>
      <c r="E451" s="205">
        <v>0</v>
      </c>
      <c r="F451" s="205">
        <v>0</v>
      </c>
      <c r="G451" s="205">
        <v>2</v>
      </c>
      <c r="H451" s="205">
        <v>2</v>
      </c>
      <c r="I451" s="205">
        <v>0</v>
      </c>
      <c r="J451" s="205">
        <v>2</v>
      </c>
      <c r="K451" s="205">
        <v>0</v>
      </c>
      <c r="L451" s="205" t="str">
        <f>_xlfn.XLOOKUP(Tabella6[[#This Row],[ ALIMENTI:   A - B]],' DB alimenti principale'!A:A,' DB alimenti principale'!A:A,,0)</f>
        <v>olio di oliva</v>
      </c>
    </row>
    <row r="452" spans="2:12" x14ac:dyDescent="0.25">
      <c r="B452" s="205" t="s">
        <v>2155</v>
      </c>
      <c r="C452" s="205">
        <v>900</v>
      </c>
      <c r="D452" s="205">
        <v>0</v>
      </c>
      <c r="E452" s="205">
        <v>0</v>
      </c>
      <c r="F452" s="205">
        <v>0</v>
      </c>
      <c r="G452" s="205">
        <v>2</v>
      </c>
      <c r="H452" s="205">
        <v>2</v>
      </c>
      <c r="I452" s="205">
        <v>0</v>
      </c>
      <c r="J452" s="205">
        <v>2</v>
      </c>
      <c r="K452" s="205">
        <v>0</v>
      </c>
      <c r="L452" s="205" t="e">
        <f>_xlfn.XLOOKUP(Tabella6[[#This Row],[ ALIMENTI:   A - B]],' DB alimenti principale'!A:A,' DB alimenti principale'!A:A,,0)</f>
        <v>#N/A</v>
      </c>
    </row>
    <row r="453" spans="2:12" x14ac:dyDescent="0.25">
      <c r="B453" s="205" t="s">
        <v>2156</v>
      </c>
      <c r="C453" s="205">
        <v>900</v>
      </c>
      <c r="D453" s="205">
        <v>0</v>
      </c>
      <c r="E453" s="205">
        <v>0</v>
      </c>
      <c r="F453" s="205">
        <v>0</v>
      </c>
      <c r="G453" s="205">
        <v>2</v>
      </c>
      <c r="H453" s="205">
        <v>2</v>
      </c>
      <c r="I453" s="205">
        <v>0</v>
      </c>
      <c r="J453" s="205">
        <v>2</v>
      </c>
      <c r="K453" s="205">
        <v>0</v>
      </c>
      <c r="L453" s="205" t="e">
        <f>_xlfn.XLOOKUP(Tabella6[[#This Row],[ ALIMENTI:   A - B]],' DB alimenti principale'!A:A,' DB alimenti principale'!A:A,,0)</f>
        <v>#N/A</v>
      </c>
    </row>
    <row r="454" spans="2:12" x14ac:dyDescent="0.25">
      <c r="B454" s="205" t="s">
        <v>2157</v>
      </c>
      <c r="C454" s="205">
        <v>899</v>
      </c>
      <c r="D454" s="205">
        <v>2</v>
      </c>
      <c r="E454" s="205">
        <v>0.4</v>
      </c>
      <c r="F454" s="205">
        <v>2</v>
      </c>
      <c r="G454" s="205">
        <v>2</v>
      </c>
      <c r="H454" s="205">
        <v>2</v>
      </c>
      <c r="I454" s="205">
        <v>2</v>
      </c>
      <c r="J454" s="205">
        <v>2</v>
      </c>
      <c r="K454" s="205">
        <v>0</v>
      </c>
      <c r="L454" s="205" t="e">
        <f>_xlfn.XLOOKUP(Tabella6[[#This Row],[ ALIMENTI:   A - B]],' DB alimenti principale'!A:A,' DB alimenti principale'!A:A,,0)</f>
        <v>#N/A</v>
      </c>
    </row>
    <row r="455" spans="2:12" x14ac:dyDescent="0.25">
      <c r="B455" s="205" t="s">
        <v>2158</v>
      </c>
      <c r="C455" s="205">
        <v>900</v>
      </c>
      <c r="D455" s="205">
        <v>0</v>
      </c>
      <c r="E455" s="205">
        <v>0</v>
      </c>
      <c r="F455" s="205">
        <v>0</v>
      </c>
      <c r="G455" s="205">
        <v>0</v>
      </c>
      <c r="H455" s="205">
        <v>0</v>
      </c>
      <c r="I455" s="205">
        <v>0</v>
      </c>
      <c r="J455" s="205">
        <v>2</v>
      </c>
      <c r="K455" s="205">
        <v>0</v>
      </c>
      <c r="L455" s="205" t="e">
        <f>_xlfn.XLOOKUP(Tabella6[[#This Row],[ ALIMENTI:   A - B]],' DB alimenti principale'!A:A,' DB alimenti principale'!A:A,,0)</f>
        <v>#N/A</v>
      </c>
    </row>
    <row r="456" spans="2:12" x14ac:dyDescent="0.25">
      <c r="B456" s="205" t="s">
        <v>2159</v>
      </c>
      <c r="C456" s="205">
        <v>899</v>
      </c>
      <c r="D456" s="205">
        <v>2</v>
      </c>
      <c r="E456" s="205">
        <v>0.1</v>
      </c>
      <c r="F456" s="205">
        <v>2</v>
      </c>
      <c r="G456" s="205">
        <v>2</v>
      </c>
      <c r="H456" s="205">
        <v>2</v>
      </c>
      <c r="I456" s="205">
        <v>2</v>
      </c>
      <c r="J456" s="205">
        <v>2</v>
      </c>
      <c r="K456" s="205">
        <v>0</v>
      </c>
      <c r="L456" s="205" t="e">
        <f>_xlfn.XLOOKUP(Tabella6[[#This Row],[ ALIMENTI:   A - B]],' DB alimenti principale'!A:A,' DB alimenti principale'!A:A,,0)</f>
        <v>#N/A</v>
      </c>
    </row>
    <row r="457" spans="2:12" x14ac:dyDescent="0.25">
      <c r="B457" s="205" t="s">
        <v>2160</v>
      </c>
      <c r="C457" s="205">
        <v>899</v>
      </c>
      <c r="D457" s="205">
        <v>2</v>
      </c>
      <c r="E457" s="205">
        <v>0.1</v>
      </c>
      <c r="F457" s="205">
        <v>2</v>
      </c>
      <c r="G457" s="205">
        <v>2</v>
      </c>
      <c r="H457" s="205">
        <v>2</v>
      </c>
      <c r="I457" s="205">
        <v>2</v>
      </c>
      <c r="J457" s="205">
        <v>2</v>
      </c>
      <c r="K457" s="205">
        <v>0</v>
      </c>
      <c r="L457" s="205" t="e">
        <f>_xlfn.XLOOKUP(Tabella6[[#This Row],[ ALIMENTI:   A - B]],' DB alimenti principale'!A:A,' DB alimenti principale'!A:A,,0)</f>
        <v>#N/A</v>
      </c>
    </row>
    <row r="458" spans="2:12" x14ac:dyDescent="0.25">
      <c r="B458" s="205" t="s">
        <v>2161</v>
      </c>
      <c r="C458" s="205">
        <v>900</v>
      </c>
      <c r="D458" s="205">
        <v>0</v>
      </c>
      <c r="E458" s="205">
        <v>0</v>
      </c>
      <c r="F458" s="205">
        <v>0</v>
      </c>
      <c r="G458" s="205">
        <v>0</v>
      </c>
      <c r="H458" s="205">
        <v>0</v>
      </c>
      <c r="I458" s="205">
        <v>0</v>
      </c>
      <c r="J458" s="205">
        <v>2</v>
      </c>
      <c r="K458" s="205">
        <v>0</v>
      </c>
      <c r="L458" s="205" t="e">
        <f>_xlfn.XLOOKUP(Tabella6[[#This Row],[ ALIMENTI:   A - B]],' DB alimenti principale'!A:A,' DB alimenti principale'!A:A,,0)</f>
        <v>#N/A</v>
      </c>
    </row>
    <row r="459" spans="2:12" x14ac:dyDescent="0.25">
      <c r="B459" s="205" t="s">
        <v>2162</v>
      </c>
      <c r="C459" s="205">
        <v>898</v>
      </c>
      <c r="D459" s="205">
        <v>0.1</v>
      </c>
      <c r="E459" s="205">
        <v>0.1</v>
      </c>
      <c r="F459" s="205">
        <v>10</v>
      </c>
      <c r="G459" s="205">
        <v>2</v>
      </c>
      <c r="H459" s="205">
        <v>20</v>
      </c>
      <c r="I459" s="205">
        <v>0</v>
      </c>
      <c r="J459" s="205">
        <v>2</v>
      </c>
      <c r="K459" s="205">
        <v>0</v>
      </c>
      <c r="L459" s="205" t="e">
        <f>_xlfn.XLOOKUP(Tabella6[[#This Row],[ ALIMENTI:   A - B]],' DB alimenti principale'!A:A,' DB alimenti principale'!A:A,,0)</f>
        <v>#N/A</v>
      </c>
    </row>
    <row r="460" spans="2:12" x14ac:dyDescent="0.25">
      <c r="B460" s="205" t="s">
        <v>2163</v>
      </c>
      <c r="C460" s="205">
        <v>899</v>
      </c>
      <c r="D460" s="205">
        <v>2</v>
      </c>
      <c r="E460" s="205">
        <v>0.1</v>
      </c>
      <c r="F460" s="205">
        <v>2</v>
      </c>
      <c r="G460" s="205">
        <v>2</v>
      </c>
      <c r="H460" s="205">
        <v>2</v>
      </c>
      <c r="I460" s="205">
        <v>2</v>
      </c>
      <c r="J460" s="205">
        <v>2</v>
      </c>
      <c r="K460" s="205">
        <v>0</v>
      </c>
      <c r="L460" s="205" t="e">
        <f>_xlfn.XLOOKUP(Tabella6[[#This Row],[ ALIMENTI:   A - B]],' DB alimenti principale'!A:A,' DB alimenti principale'!A:A,,0)</f>
        <v>#N/A</v>
      </c>
    </row>
    <row r="461" spans="2:12" x14ac:dyDescent="0.25">
      <c r="B461" s="205" t="s">
        <v>2164</v>
      </c>
      <c r="C461" s="205">
        <v>899</v>
      </c>
      <c r="D461" s="205">
        <v>2</v>
      </c>
      <c r="E461" s="205">
        <v>2</v>
      </c>
      <c r="F461" s="205">
        <v>2</v>
      </c>
      <c r="G461" s="205">
        <v>2</v>
      </c>
      <c r="H461" s="205">
        <v>2</v>
      </c>
      <c r="I461" s="205">
        <v>2</v>
      </c>
      <c r="J461" s="205">
        <v>2</v>
      </c>
      <c r="K461" s="205">
        <v>0</v>
      </c>
      <c r="L461" s="205" t="e">
        <f>_xlfn.XLOOKUP(Tabella6[[#This Row],[ ALIMENTI:   A - B]],' DB alimenti principale'!A:A,' DB alimenti principale'!A:A,,0)</f>
        <v>#N/A</v>
      </c>
    </row>
    <row r="462" spans="2:12" x14ac:dyDescent="0.25">
      <c r="B462" s="205" t="s">
        <v>2165</v>
      </c>
      <c r="C462" s="205">
        <v>268</v>
      </c>
      <c r="D462" s="205">
        <v>58</v>
      </c>
      <c r="E462" s="205">
        <v>3.5</v>
      </c>
      <c r="F462" s="205">
        <v>70</v>
      </c>
      <c r="G462" s="205">
        <v>1305</v>
      </c>
      <c r="H462" s="205">
        <v>287</v>
      </c>
      <c r="I462" s="205">
        <v>25</v>
      </c>
      <c r="J462" s="205">
        <v>0.4</v>
      </c>
      <c r="K462" s="205">
        <v>2.4</v>
      </c>
      <c r="L462" s="205" t="e">
        <f>_xlfn.XLOOKUP(Tabella6[[#This Row],[ ALIMENTI:   A - B]],' DB alimenti principale'!A:A,' DB alimenti principale'!A:A,,0)</f>
        <v>#N/A</v>
      </c>
    </row>
    <row r="463" spans="2:12" x14ac:dyDescent="0.25">
      <c r="B463" s="205" t="s">
        <v>2166</v>
      </c>
      <c r="C463" s="205">
        <v>234</v>
      </c>
      <c r="D463" s="205">
        <v>68.599999999999994</v>
      </c>
      <c r="E463" s="205">
        <v>1.6</v>
      </c>
      <c r="F463" s="205">
        <v>62</v>
      </c>
      <c r="G463" s="205">
        <v>54</v>
      </c>
      <c r="H463" s="205">
        <v>432</v>
      </c>
      <c r="I463" s="205">
        <v>18</v>
      </c>
      <c r="J463" s="205">
        <v>0.5</v>
      </c>
      <c r="K463" s="205">
        <v>2.4</v>
      </c>
      <c r="L463" s="205" t="e">
        <f>_xlfn.XLOOKUP(Tabella6[[#This Row],[ ALIMENTI:   A - B]],' DB alimenti principale'!A:A,' DB alimenti principale'!A:A,,0)</f>
        <v>#N/A</v>
      </c>
    </row>
    <row r="464" spans="2:12" x14ac:dyDescent="0.25">
      <c r="B464" s="205" t="s">
        <v>2167</v>
      </c>
      <c r="C464" s="205">
        <v>142</v>
      </c>
      <c r="D464" s="205">
        <v>76.8</v>
      </c>
      <c r="E464" s="205">
        <v>1.6</v>
      </c>
      <c r="F464" s="205">
        <v>64</v>
      </c>
      <c r="G464" s="205">
        <v>54</v>
      </c>
      <c r="H464" s="205">
        <v>432</v>
      </c>
      <c r="I464" s="205">
        <v>14</v>
      </c>
      <c r="J464" s="205">
        <v>0.4</v>
      </c>
      <c r="K464" s="205">
        <v>4.4000000000000004</v>
      </c>
      <c r="L464" s="205" t="e">
        <f>_xlfn.XLOOKUP(Tabella6[[#This Row],[ ALIMENTI:   A - B]],' DB alimenti principale'!A:A,' DB alimenti principale'!A:A,,0)</f>
        <v>#N/A</v>
      </c>
    </row>
    <row r="465" spans="2:12" x14ac:dyDescent="0.25">
      <c r="B465" s="205" t="s">
        <v>2168</v>
      </c>
      <c r="C465" s="205">
        <v>78</v>
      </c>
      <c r="D465" s="205">
        <v>80</v>
      </c>
      <c r="E465" s="205">
        <v>0.4</v>
      </c>
      <c r="F465" s="205">
        <v>15</v>
      </c>
      <c r="G465" s="205">
        <v>120</v>
      </c>
      <c r="H465" s="205">
        <v>280</v>
      </c>
      <c r="I465" s="205">
        <v>92</v>
      </c>
      <c r="J465" s="205">
        <v>0.4</v>
      </c>
      <c r="K465" s="205">
        <v>0</v>
      </c>
      <c r="L465" s="205" t="e">
        <f>_xlfn.XLOOKUP(Tabella6[[#This Row],[ ALIMENTI:   A - B]],' DB alimenti principale'!A:A,' DB alimenti principale'!A:A,,0)</f>
        <v>#N/A</v>
      </c>
    </row>
    <row r="466" spans="2:12" x14ac:dyDescent="0.25">
      <c r="B466" s="205" t="s">
        <v>2169</v>
      </c>
      <c r="C466" s="205">
        <v>90</v>
      </c>
      <c r="D466" s="205">
        <v>78.400000000000006</v>
      </c>
      <c r="E466" s="205">
        <v>0.4</v>
      </c>
      <c r="F466" s="205">
        <v>12</v>
      </c>
      <c r="G466" s="205">
        <v>69</v>
      </c>
      <c r="H466" s="205">
        <v>309</v>
      </c>
      <c r="I466" s="205">
        <v>125</v>
      </c>
      <c r="J466" s="205">
        <v>0.5</v>
      </c>
      <c r="K466" s="205">
        <v>0</v>
      </c>
      <c r="L466" s="205" t="e">
        <f>_xlfn.XLOOKUP(Tabella6[[#This Row],[ ALIMENTI:   A - B]],' DB alimenti principale'!A:A,' DB alimenti principale'!A:A,,0)</f>
        <v>#N/A</v>
      </c>
    </row>
    <row r="467" spans="2:12" x14ac:dyDescent="0.25">
      <c r="B467" s="205" t="s">
        <v>2170</v>
      </c>
      <c r="C467" s="205">
        <v>66</v>
      </c>
      <c r="D467" s="205">
        <v>81.8</v>
      </c>
      <c r="E467" s="205">
        <v>8.6</v>
      </c>
      <c r="F467" s="205">
        <v>310</v>
      </c>
      <c r="G467" s="205">
        <v>3</v>
      </c>
      <c r="H467" s="205">
        <v>330</v>
      </c>
      <c r="I467" s="205">
        <v>39</v>
      </c>
      <c r="J467" s="205">
        <v>0.9</v>
      </c>
      <c r="K467" s="205">
        <v>8.4</v>
      </c>
      <c r="L467" s="205" t="e">
        <f>_xlfn.XLOOKUP(Tabella6[[#This Row],[ ALIMENTI:   A - B]],' DB alimenti principale'!A:A,' DB alimenti principale'!A:A,,0)</f>
        <v>#N/A</v>
      </c>
    </row>
    <row r="468" spans="2:12" x14ac:dyDescent="0.25">
      <c r="B468" s="205" t="s">
        <v>2171</v>
      </c>
      <c r="C468" s="205">
        <v>306</v>
      </c>
      <c r="D468" s="205">
        <v>7.2</v>
      </c>
      <c r="E468" s="205">
        <v>44</v>
      </c>
      <c r="F468" s="205">
        <v>1580</v>
      </c>
      <c r="G468" s="205">
        <v>15</v>
      </c>
      <c r="H468" s="205">
        <v>1670</v>
      </c>
      <c r="I468" s="205">
        <v>200</v>
      </c>
      <c r="J468" s="205">
        <v>4.4000000000000004</v>
      </c>
      <c r="K468" s="205">
        <v>42.8</v>
      </c>
      <c r="L468" s="205" t="e">
        <f>_xlfn.XLOOKUP(Tabella6[[#This Row],[ ALIMENTI:   A - B]],' DB alimenti principale'!A:A,' DB alimenti principale'!A:A,,0)</f>
        <v>#N/A</v>
      </c>
    </row>
    <row r="469" spans="2:12" x14ac:dyDescent="0.25">
      <c r="B469" s="205" t="s">
        <v>2172</v>
      </c>
      <c r="C469" s="205">
        <v>36</v>
      </c>
      <c r="D469" s="205">
        <v>83</v>
      </c>
      <c r="E469" s="205">
        <v>4.4000000000000004</v>
      </c>
      <c r="F469" s="205">
        <v>590</v>
      </c>
      <c r="G469" s="205">
        <v>1</v>
      </c>
      <c r="H469" s="205">
        <v>670</v>
      </c>
      <c r="I469" s="205">
        <v>92</v>
      </c>
      <c r="J469" s="205">
        <v>1.7</v>
      </c>
      <c r="K469" s="205">
        <v>4.0999999999999996</v>
      </c>
      <c r="L469" s="205" t="e">
        <f>_xlfn.XLOOKUP(Tabella6[[#This Row],[ ALIMENTI:   A - B]],' DB alimenti principale'!A:A,' DB alimenti principale'!A:A,,0)</f>
        <v>#N/A</v>
      </c>
    </row>
    <row r="470" spans="2:12" x14ac:dyDescent="0.25">
      <c r="B470" s="205" t="s">
        <v>2173</v>
      </c>
      <c r="C470" s="205">
        <v>318</v>
      </c>
      <c r="D470" s="205">
        <v>12.2</v>
      </c>
      <c r="E470" s="205">
        <v>0.7</v>
      </c>
      <c r="F470" s="205">
        <v>14</v>
      </c>
      <c r="G470" s="205">
        <v>3</v>
      </c>
      <c r="H470" s="205">
        <v>120</v>
      </c>
      <c r="I470" s="205">
        <v>189</v>
      </c>
      <c r="J470" s="205">
        <v>2.1</v>
      </c>
      <c r="K470" s="205">
        <v>9.1</v>
      </c>
      <c r="L470" s="205" t="e">
        <f>_xlfn.XLOOKUP(Tabella6[[#This Row],[ ALIMENTI:   A - B]],' DB alimenti principale'!A:A,' DB alimenti principale'!A:A,,0)</f>
        <v>#N/A</v>
      </c>
    </row>
    <row r="471" spans="2:12" x14ac:dyDescent="0.25">
      <c r="B471" s="205" t="s">
        <v>2174</v>
      </c>
      <c r="C471" s="205">
        <v>372</v>
      </c>
      <c r="D471" s="205">
        <v>4.9000000000000004</v>
      </c>
      <c r="E471" s="205">
        <v>4.5999999999999996</v>
      </c>
      <c r="F471" s="205">
        <v>52</v>
      </c>
      <c r="G471" s="205">
        <v>73</v>
      </c>
      <c r="H471" s="205">
        <v>1840</v>
      </c>
      <c r="I471" s="205">
        <v>580</v>
      </c>
      <c r="J471" s="205">
        <v>0.5</v>
      </c>
      <c r="K471" s="205">
        <v>0.1</v>
      </c>
      <c r="L471" s="205" t="e">
        <f>_xlfn.XLOOKUP(Tabella6[[#This Row],[ ALIMENTI:   A - B]],' DB alimenti principale'!A:A,' DB alimenti principale'!A:A,,0)</f>
        <v>#N/A</v>
      </c>
    </row>
    <row r="472" spans="2:12" x14ac:dyDescent="0.25">
      <c r="B472" s="205" t="s">
        <v>2175</v>
      </c>
      <c r="C472" s="205">
        <v>5</v>
      </c>
      <c r="D472" s="205">
        <v>98.7</v>
      </c>
      <c r="E472" s="205">
        <v>0.1</v>
      </c>
      <c r="F472" s="205">
        <v>3</v>
      </c>
      <c r="G472" s="205">
        <v>4</v>
      </c>
      <c r="H472" s="205">
        <v>24</v>
      </c>
      <c r="I472" s="205">
        <v>7</v>
      </c>
      <c r="J472" s="205">
        <v>0</v>
      </c>
      <c r="K472" s="205">
        <v>0</v>
      </c>
      <c r="L472" s="205" t="e">
        <f>_xlfn.XLOOKUP(Tabella6[[#This Row],[ ALIMENTI:   A - B]],' DB alimenti principale'!A:A,' DB alimenti principale'!A:A,,0)</f>
        <v>#N/A</v>
      </c>
    </row>
    <row r="473" spans="2:12" x14ac:dyDescent="0.25">
      <c r="B473" s="205" t="s">
        <v>2176</v>
      </c>
      <c r="C473" s="205">
        <v>69</v>
      </c>
      <c r="D473" s="205">
        <v>85.7</v>
      </c>
      <c r="E473" s="205">
        <v>6</v>
      </c>
      <c r="F473" s="205">
        <v>186</v>
      </c>
      <c r="G473" s="205">
        <v>510</v>
      </c>
      <c r="H473" s="205">
        <v>260</v>
      </c>
      <c r="I473" s="205">
        <v>267</v>
      </c>
      <c r="J473" s="205">
        <v>45</v>
      </c>
      <c r="K473" s="205">
        <v>0</v>
      </c>
      <c r="L473" s="205" t="e">
        <f>_xlfn.XLOOKUP(Tabella6[[#This Row],[ ALIMENTI:   A - B]],' DB alimenti principale'!A:A,' DB alimenti principale'!A:A,,0)</f>
        <v>#N/A</v>
      </c>
    </row>
    <row r="474" spans="2:12" x14ac:dyDescent="0.25">
      <c r="B474" s="205" t="s">
        <v>2177</v>
      </c>
      <c r="C474" s="205">
        <v>134</v>
      </c>
      <c r="D474" s="205">
        <v>75</v>
      </c>
      <c r="E474" s="205">
        <v>5</v>
      </c>
      <c r="F474" s="205">
        <v>9</v>
      </c>
      <c r="G474" s="205">
        <v>140</v>
      </c>
      <c r="H474" s="205">
        <v>280</v>
      </c>
      <c r="I474" s="205">
        <v>200</v>
      </c>
      <c r="J474" s="205">
        <v>2</v>
      </c>
      <c r="K474" s="205">
        <v>0</v>
      </c>
      <c r="L474" s="205" t="e">
        <f>_xlfn.XLOOKUP(Tabella6[[#This Row],[ ALIMENTI:   A - B]],' DB alimenti principale'!A:A,' DB alimenti principale'!A:A,,0)</f>
        <v>#N/A</v>
      </c>
    </row>
    <row r="475" spans="2:12" x14ac:dyDescent="0.25">
      <c r="B475" s="205" t="s">
        <v>2178</v>
      </c>
      <c r="C475" s="205">
        <v>135</v>
      </c>
      <c r="D475" s="205">
        <v>73</v>
      </c>
      <c r="E475" s="205">
        <v>12.6</v>
      </c>
      <c r="F475" s="205">
        <v>8</v>
      </c>
      <c r="G475" s="205">
        <v>67</v>
      </c>
      <c r="H475" s="205">
        <v>300</v>
      </c>
      <c r="I475" s="205">
        <v>364</v>
      </c>
      <c r="J475" s="205">
        <v>3.5</v>
      </c>
      <c r="K475" s="205">
        <v>0</v>
      </c>
      <c r="L475" s="205" t="e">
        <f>_xlfn.XLOOKUP(Tabella6[[#This Row],[ ALIMENTI:   A - B]],' DB alimenti principale'!A:A,' DB alimenti principale'!A:A,,0)</f>
        <v>#N/A</v>
      </c>
    </row>
    <row r="476" spans="2:12" x14ac:dyDescent="0.25">
      <c r="B476" s="205" t="s">
        <v>2179</v>
      </c>
      <c r="C476" s="205">
        <v>80</v>
      </c>
      <c r="D476" s="205">
        <v>79.2</v>
      </c>
      <c r="E476" s="205">
        <v>1</v>
      </c>
      <c r="F476" s="205">
        <v>31</v>
      </c>
      <c r="G476" s="205">
        <v>120</v>
      </c>
      <c r="H476" s="205">
        <v>290</v>
      </c>
      <c r="I476" s="205">
        <v>218</v>
      </c>
      <c r="J476" s="205">
        <v>0.4</v>
      </c>
      <c r="K476" s="205">
        <v>0</v>
      </c>
      <c r="L476" s="205" t="e">
        <f>_xlfn.XLOOKUP(Tabella6[[#This Row],[ ALIMENTI:   A - B]],' DB alimenti principale'!A:A,' DB alimenti principale'!A:A,,0)</f>
        <v>#N/A</v>
      </c>
    </row>
    <row r="477" spans="2:12" x14ac:dyDescent="0.25">
      <c r="B477" s="205" t="s">
        <v>2180</v>
      </c>
      <c r="C477" s="205">
        <v>314</v>
      </c>
      <c r="D477" s="205">
        <v>28</v>
      </c>
      <c r="E477" s="205">
        <v>1.1000000000000001</v>
      </c>
      <c r="F477" s="205">
        <v>24</v>
      </c>
      <c r="G477" s="205">
        <v>54</v>
      </c>
      <c r="H477" s="205">
        <v>104</v>
      </c>
      <c r="I477" s="205">
        <v>102</v>
      </c>
      <c r="J477" s="205">
        <v>0.8</v>
      </c>
      <c r="K477" s="205">
        <v>1.2</v>
      </c>
      <c r="L477" s="205" t="str">
        <f>_xlfn.XLOOKUP(Tabella6[[#This Row],[ ALIMENTI:   A - B]],' DB alimenti principale'!A:A,' DB alimenti principale'!A:A,,0)</f>
        <v>pan di Spagna</v>
      </c>
    </row>
    <row r="478" spans="2:12" x14ac:dyDescent="0.25">
      <c r="B478" s="205" t="s">
        <v>2181</v>
      </c>
      <c r="C478" s="205">
        <v>267</v>
      </c>
      <c r="D478" s="205">
        <v>36.700000000000003</v>
      </c>
      <c r="E478" s="205">
        <v>3</v>
      </c>
      <c r="F478" s="205">
        <v>108</v>
      </c>
      <c r="G478" s="205">
        <v>538</v>
      </c>
      <c r="H478" s="205">
        <v>119</v>
      </c>
      <c r="I478" s="205">
        <v>94</v>
      </c>
      <c r="J478" s="205">
        <v>0.6</v>
      </c>
      <c r="K478" s="205">
        <v>2.2999999999999998</v>
      </c>
      <c r="L478" s="205" t="e">
        <f>_xlfn.XLOOKUP(Tabella6[[#This Row],[ ALIMENTI:   A - B]],' DB alimenti principale'!A:A,' DB alimenti principale'!A:A,,0)</f>
        <v>#N/A</v>
      </c>
    </row>
    <row r="479" spans="2:12" x14ac:dyDescent="0.25">
      <c r="B479" s="205" t="s">
        <v>2182</v>
      </c>
      <c r="C479" s="205">
        <v>276</v>
      </c>
      <c r="D479" s="205">
        <v>57.3</v>
      </c>
      <c r="E479" s="205">
        <v>0.5</v>
      </c>
      <c r="F479" s="205">
        <v>6</v>
      </c>
      <c r="G479" s="205">
        <v>1260</v>
      </c>
      <c r="H479" s="205">
        <v>250</v>
      </c>
      <c r="I479" s="205">
        <v>140</v>
      </c>
      <c r="J479" s="205">
        <v>1.5</v>
      </c>
      <c r="K479" s="205">
        <v>0</v>
      </c>
      <c r="L479" s="205" t="e">
        <f>_xlfn.XLOOKUP(Tabella6[[#This Row],[ ALIMENTI:   A - B]],' DB alimenti principale'!A:A,' DB alimenti principale'!A:A,,0)</f>
        <v>#N/A</v>
      </c>
    </row>
    <row r="480" spans="2:12" x14ac:dyDescent="0.25">
      <c r="B480" s="205" t="s">
        <v>2183</v>
      </c>
      <c r="C480" s="205">
        <v>394</v>
      </c>
      <c r="D480" s="205">
        <v>40.799999999999997</v>
      </c>
      <c r="E480" s="205">
        <v>0.9</v>
      </c>
      <c r="F480" s="205">
        <v>22</v>
      </c>
      <c r="G480" s="205">
        <v>1595</v>
      </c>
      <c r="H480" s="205">
        <v>297</v>
      </c>
      <c r="I480" s="205">
        <v>202</v>
      </c>
      <c r="J480" s="205">
        <v>2.5</v>
      </c>
      <c r="K480" s="205">
        <v>0</v>
      </c>
      <c r="L480" s="205" t="e">
        <f>_xlfn.XLOOKUP(Tabella6[[#This Row],[ ALIMENTI:   A - B]],' DB alimenti principale'!A:A,' DB alimenti principale'!A:A,,0)</f>
        <v>#N/A</v>
      </c>
    </row>
    <row r="481" spans="2:12" x14ac:dyDescent="0.25">
      <c r="B481" s="205" t="s">
        <v>1229</v>
      </c>
      <c r="C481" s="205">
        <v>661</v>
      </c>
      <c r="D481" s="205">
        <v>19.3</v>
      </c>
      <c r="E481" s="205">
        <v>1.2</v>
      </c>
      <c r="F481" s="205">
        <v>13</v>
      </c>
      <c r="G481" s="205">
        <v>108</v>
      </c>
      <c r="H481" s="205">
        <v>180</v>
      </c>
      <c r="I481" s="205">
        <v>108</v>
      </c>
      <c r="J481" s="205">
        <v>1.6</v>
      </c>
      <c r="K481" s="205">
        <v>0</v>
      </c>
      <c r="L481" s="205" t="str">
        <f>_xlfn.XLOOKUP(Tabella6[[#This Row],[ ALIMENTI:   A - B]],' DB alimenti principale'!A:A,' DB alimenti principale'!A:A,,0)</f>
        <v>pancetta di maiale</v>
      </c>
    </row>
    <row r="482" spans="2:12" x14ac:dyDescent="0.25">
      <c r="B482" s="205" t="s">
        <v>1373</v>
      </c>
      <c r="C482" s="205">
        <v>314</v>
      </c>
      <c r="D482" s="205">
        <v>47.8</v>
      </c>
      <c r="E482" s="205">
        <v>0.7</v>
      </c>
      <c r="F482" s="205">
        <v>18</v>
      </c>
      <c r="G482" s="205">
        <v>3074</v>
      </c>
      <c r="H482" s="205">
        <v>588</v>
      </c>
      <c r="I482" s="205">
        <v>140</v>
      </c>
      <c r="J482" s="205">
        <v>4.2</v>
      </c>
      <c r="K482" s="205">
        <v>0</v>
      </c>
      <c r="L482" s="205" t="str">
        <f>_xlfn.XLOOKUP(Tabella6[[#This Row],[ ALIMENTI:   A - B]],' DB alimenti principale'!A:A,' DB alimenti principale'!A:A,,0)</f>
        <v>pancetta magretta</v>
      </c>
    </row>
    <row r="483" spans="2:12" x14ac:dyDescent="0.25">
      <c r="B483" s="205" t="s">
        <v>1374</v>
      </c>
      <c r="C483" s="205">
        <v>337</v>
      </c>
      <c r="D483" s="205">
        <v>45.3</v>
      </c>
      <c r="E483" s="205">
        <v>0.8</v>
      </c>
      <c r="F483" s="205">
        <v>19</v>
      </c>
      <c r="G483" s="205">
        <v>1854</v>
      </c>
      <c r="H483" s="205">
        <v>273</v>
      </c>
      <c r="I483" s="205">
        <v>140</v>
      </c>
      <c r="J483" s="205">
        <v>1.9</v>
      </c>
      <c r="K483" s="205">
        <v>0</v>
      </c>
      <c r="L483" s="205" t="str">
        <f>_xlfn.XLOOKUP(Tabella6[[#This Row],[ ALIMENTI:   A - B]],' DB alimenti principale'!A:A,' DB alimenti principale'!A:A,,0)</f>
        <v>pancetta tesa</v>
      </c>
    </row>
    <row r="484" spans="2:12" x14ac:dyDescent="0.25">
      <c r="B484" s="205" t="s">
        <v>2184</v>
      </c>
      <c r="C484" s="205">
        <v>347</v>
      </c>
      <c r="D484" s="205">
        <v>20</v>
      </c>
      <c r="E484" s="205">
        <v>1.7</v>
      </c>
      <c r="F484" s="205">
        <v>70</v>
      </c>
      <c r="G484" s="205">
        <v>500</v>
      </c>
      <c r="H484" s="205">
        <v>150</v>
      </c>
      <c r="I484" s="205">
        <v>140</v>
      </c>
      <c r="J484" s="205">
        <v>2</v>
      </c>
      <c r="K484" s="205">
        <v>3.1</v>
      </c>
      <c r="L484" s="205" t="e">
        <f>_xlfn.XLOOKUP(Tabella6[[#This Row],[ ALIMENTI:   A - B]],' DB alimenti principale'!A:A,' DB alimenti principale'!A:A,,0)</f>
        <v>#N/A</v>
      </c>
    </row>
    <row r="485" spans="2:12" x14ac:dyDescent="0.25">
      <c r="B485" s="205" t="s">
        <v>2185</v>
      </c>
      <c r="C485" s="205">
        <v>286</v>
      </c>
      <c r="D485" s="205">
        <v>35.4</v>
      </c>
      <c r="E485" s="205">
        <v>1.8</v>
      </c>
      <c r="F485" s="205">
        <v>114</v>
      </c>
      <c r="G485" s="205">
        <v>572</v>
      </c>
      <c r="H485" s="205">
        <v>142</v>
      </c>
      <c r="I485" s="205">
        <v>91</v>
      </c>
      <c r="J485" s="205">
        <v>0.9</v>
      </c>
      <c r="K485" s="205">
        <v>3.8</v>
      </c>
      <c r="L485" s="205" t="e">
        <f>_xlfn.XLOOKUP(Tabella6[[#This Row],[ ALIMENTI:   A - B]],' DB alimenti principale'!A:A,' DB alimenti principale'!A:A,,0)</f>
        <v>#N/A</v>
      </c>
    </row>
    <row r="486" spans="2:12" x14ac:dyDescent="0.25">
      <c r="B486" s="205" t="s">
        <v>2186</v>
      </c>
      <c r="C486" s="205">
        <v>284</v>
      </c>
      <c r="D486" s="205">
        <v>26</v>
      </c>
      <c r="E486" s="205">
        <v>1.4</v>
      </c>
      <c r="F486" s="205">
        <v>120</v>
      </c>
      <c r="G486" s="205">
        <v>630</v>
      </c>
      <c r="H486" s="205">
        <v>110</v>
      </c>
      <c r="I486" s="205">
        <v>110</v>
      </c>
      <c r="J486" s="205">
        <v>0.8</v>
      </c>
      <c r="K486" s="205">
        <v>7.3</v>
      </c>
      <c r="L486" s="205" t="e">
        <f>_xlfn.XLOOKUP(Tabella6[[#This Row],[ ALIMENTI:   A - B]],' DB alimenti principale'!A:A,' DB alimenti principale'!A:A,,0)</f>
        <v>#N/A</v>
      </c>
    </row>
    <row r="487" spans="2:12" x14ac:dyDescent="0.25">
      <c r="B487" s="205" t="s">
        <v>2187</v>
      </c>
      <c r="C487" s="205">
        <v>245</v>
      </c>
      <c r="D487" s="205">
        <v>31</v>
      </c>
      <c r="E487" s="205">
        <v>2.8</v>
      </c>
      <c r="F487" s="205">
        <v>23</v>
      </c>
      <c r="G487" s="205">
        <v>640</v>
      </c>
      <c r="H487" s="205">
        <v>336</v>
      </c>
      <c r="I487" s="205">
        <v>257</v>
      </c>
      <c r="J487" s="205">
        <v>3.2</v>
      </c>
      <c r="K487" s="205">
        <v>9.8000000000000007</v>
      </c>
      <c r="L487" s="205" t="e">
        <f>_xlfn.XLOOKUP(Tabella6[[#This Row],[ ALIMENTI:   A - B]],' DB alimenti principale'!A:A,' DB alimenti principale'!A:A,,0)</f>
        <v>#N/A</v>
      </c>
    </row>
    <row r="488" spans="2:12" x14ac:dyDescent="0.25">
      <c r="B488" s="205" t="s">
        <v>2188</v>
      </c>
      <c r="C488" s="205">
        <v>226</v>
      </c>
      <c r="D488" s="205">
        <v>38.799999999999997</v>
      </c>
      <c r="E488" s="205">
        <v>1.7</v>
      </c>
      <c r="F488" s="205">
        <v>17</v>
      </c>
      <c r="G488" s="205">
        <v>553</v>
      </c>
      <c r="H488" s="205">
        <v>177</v>
      </c>
      <c r="I488" s="205">
        <v>127</v>
      </c>
      <c r="J488" s="205">
        <v>3.5</v>
      </c>
      <c r="K488" s="205">
        <v>4.5999999999999996</v>
      </c>
      <c r="L488" s="205" t="e">
        <f>_xlfn.XLOOKUP(Tabella6[[#This Row],[ ALIMENTI:   A - B]],' DB alimenti principale'!A:A,' DB alimenti principale'!A:A,,0)</f>
        <v>#N/A</v>
      </c>
    </row>
    <row r="489" spans="2:12" x14ac:dyDescent="0.25">
      <c r="B489" s="205" t="s">
        <v>1277</v>
      </c>
      <c r="C489" s="205">
        <v>219</v>
      </c>
      <c r="D489" s="205">
        <v>37.4</v>
      </c>
      <c r="E489" s="205">
        <v>2.5</v>
      </c>
      <c r="F489" s="205">
        <v>80</v>
      </c>
      <c r="G489" s="205">
        <v>580</v>
      </c>
      <c r="H489" s="205">
        <v>190</v>
      </c>
      <c r="I489" s="205">
        <v>160</v>
      </c>
      <c r="J489" s="205">
        <v>1.3</v>
      </c>
      <c r="K489" s="205">
        <v>5.8</v>
      </c>
      <c r="L489" s="205" t="str">
        <f>_xlfn.XLOOKUP(Tabella6[[#This Row],[ ALIMENTI:   A - B]],' DB alimenti principale'!A:A,' DB alimenti principale'!A:A,,0)</f>
        <v>pane di segale</v>
      </c>
    </row>
    <row r="490" spans="2:12" x14ac:dyDescent="0.25">
      <c r="B490" s="205" t="s">
        <v>2189</v>
      </c>
      <c r="C490" s="205">
        <v>284</v>
      </c>
      <c r="D490" s="205">
        <v>31</v>
      </c>
      <c r="E490" s="205">
        <v>3.1</v>
      </c>
      <c r="F490" s="205">
        <v>80</v>
      </c>
      <c r="G490" s="205">
        <v>725</v>
      </c>
      <c r="H490" s="205">
        <v>183</v>
      </c>
      <c r="I490" s="205">
        <v>138</v>
      </c>
      <c r="J490" s="205">
        <v>1.3</v>
      </c>
      <c r="K490" s="205">
        <v>6.4</v>
      </c>
      <c r="L490" s="205" t="e">
        <f>_xlfn.XLOOKUP(Tabella6[[#This Row],[ ALIMENTI:   A - B]],' DB alimenti principale'!A:A,' DB alimenti principale'!A:A,,0)</f>
        <v>#N/A</v>
      </c>
    </row>
    <row r="491" spans="2:12" x14ac:dyDescent="0.25">
      <c r="B491" s="205" t="s">
        <v>2190</v>
      </c>
      <c r="C491" s="205">
        <v>276</v>
      </c>
      <c r="D491" s="205">
        <v>31</v>
      </c>
      <c r="E491" s="205">
        <v>2.2000000000000002</v>
      </c>
      <c r="F491" s="205">
        <v>61</v>
      </c>
      <c r="G491" s="205">
        <v>610</v>
      </c>
      <c r="H491" s="205">
        <v>482</v>
      </c>
      <c r="I491" s="205">
        <v>234</v>
      </c>
      <c r="J491" s="205">
        <v>1.3</v>
      </c>
      <c r="K491" s="205">
        <v>4.5</v>
      </c>
      <c r="L491" s="205" t="e">
        <f>_xlfn.XLOOKUP(Tabella6[[#This Row],[ ALIMENTI:   A - B]],' DB alimenti principale'!A:A,' DB alimenti principale'!A:A,,0)</f>
        <v>#N/A</v>
      </c>
    </row>
    <row r="492" spans="2:12" x14ac:dyDescent="0.25">
      <c r="B492" s="205" t="s">
        <v>2191</v>
      </c>
      <c r="C492" s="205">
        <v>354</v>
      </c>
      <c r="D492" s="205">
        <v>10</v>
      </c>
      <c r="E492" s="205">
        <v>2.8</v>
      </c>
      <c r="F492" s="205">
        <v>130</v>
      </c>
      <c r="G492" s="205">
        <v>760</v>
      </c>
      <c r="H492" s="205">
        <v>150</v>
      </c>
      <c r="I492" s="205">
        <v>120</v>
      </c>
      <c r="J492" s="205">
        <v>0.9</v>
      </c>
      <c r="K492" s="205">
        <v>3.4</v>
      </c>
      <c r="L492" s="205" t="e">
        <f>_xlfn.XLOOKUP(Tabella6[[#This Row],[ ALIMENTI:   A - B]],' DB alimenti principale'!A:A,' DB alimenti principale'!A:A,,0)</f>
        <v>#N/A</v>
      </c>
    </row>
    <row r="493" spans="2:12" x14ac:dyDescent="0.25">
      <c r="B493" s="205" t="s">
        <v>1278</v>
      </c>
      <c r="C493" s="205">
        <v>243</v>
      </c>
      <c r="D493" s="205">
        <v>36.6</v>
      </c>
      <c r="E493" s="205">
        <v>2.5</v>
      </c>
      <c r="F493" s="205">
        <v>25</v>
      </c>
      <c r="G493" s="205">
        <v>550</v>
      </c>
      <c r="H493" s="205">
        <v>210</v>
      </c>
      <c r="I493" s="205">
        <v>180</v>
      </c>
      <c r="J493" s="205">
        <v>1.6</v>
      </c>
      <c r="K493" s="205">
        <v>5.7</v>
      </c>
      <c r="L493" s="205" t="str">
        <f>_xlfn.XLOOKUP(Tabella6[[#This Row],[ ALIMENTI:   A - B]],' DB alimenti principale'!A:A,' DB alimenti principale'!A:A,,0)</f>
        <v>pane integrale</v>
      </c>
    </row>
    <row r="494" spans="2:12" x14ac:dyDescent="0.25">
      <c r="B494" s="205" t="s">
        <v>2192</v>
      </c>
      <c r="C494" s="205">
        <v>298</v>
      </c>
      <c r="D494" s="205">
        <v>25.4</v>
      </c>
      <c r="E494" s="205">
        <v>0.8</v>
      </c>
      <c r="F494" s="205">
        <v>18</v>
      </c>
      <c r="G494" s="205">
        <v>692</v>
      </c>
      <c r="H494" s="205">
        <v>190</v>
      </c>
      <c r="I494" s="205">
        <v>83</v>
      </c>
      <c r="J494" s="205">
        <v>1</v>
      </c>
      <c r="K494" s="205">
        <v>4.0999999999999996</v>
      </c>
      <c r="L494" s="205" t="e">
        <f>_xlfn.XLOOKUP(Tabella6[[#This Row],[ ALIMENTI:   A - B]],' DB alimenti principale'!A:A,' DB alimenti principale'!A:A,,0)</f>
        <v>#N/A</v>
      </c>
    </row>
    <row r="495" spans="2:12" x14ac:dyDescent="0.25">
      <c r="B495" s="205" t="s">
        <v>2193</v>
      </c>
      <c r="C495" s="205">
        <v>267</v>
      </c>
      <c r="D495" s="205">
        <v>34</v>
      </c>
      <c r="E495" s="205">
        <v>1.4</v>
      </c>
      <c r="F495" s="205">
        <v>13</v>
      </c>
      <c r="G495" s="205">
        <v>665</v>
      </c>
      <c r="H495" s="205">
        <v>161</v>
      </c>
      <c r="I495" s="205">
        <v>77</v>
      </c>
      <c r="J495" s="205">
        <v>0.8</v>
      </c>
      <c r="K495" s="205">
        <v>3.8</v>
      </c>
      <c r="L495" s="205" t="e">
        <f>_xlfn.XLOOKUP(Tabella6[[#This Row],[ ALIMENTI:   A - B]],' DB alimenti principale'!A:A,' DB alimenti principale'!A:A,,0)</f>
        <v>#N/A</v>
      </c>
    </row>
    <row r="496" spans="2:12" x14ac:dyDescent="0.25">
      <c r="B496" s="205" t="s">
        <v>1604</v>
      </c>
      <c r="C496" s="205">
        <v>334</v>
      </c>
      <c r="D496" s="205">
        <v>26.9</v>
      </c>
      <c r="E496" s="205">
        <v>3</v>
      </c>
      <c r="F496" s="205">
        <v>149</v>
      </c>
      <c r="G496" s="205">
        <v>38</v>
      </c>
      <c r="H496" s="205">
        <v>234</v>
      </c>
      <c r="I496" s="205">
        <v>130</v>
      </c>
      <c r="J496" s="205">
        <v>0.6</v>
      </c>
      <c r="K496" s="205">
        <v>2.8</v>
      </c>
      <c r="L496" s="205" t="str">
        <f>_xlfn.XLOOKUP(Tabella6[[#This Row],[ ALIMENTI:   A - B]],' DB alimenti principale'!A:A,' DB alimenti principale'!A:A,,0)</f>
        <v>panettone</v>
      </c>
    </row>
    <row r="497" spans="2:12" x14ac:dyDescent="0.25">
      <c r="B497" s="205" t="s">
        <v>1284</v>
      </c>
      <c r="C497" s="205">
        <v>302</v>
      </c>
      <c r="D497" s="205">
        <v>30.8</v>
      </c>
      <c r="E497" s="205">
        <v>1.8</v>
      </c>
      <c r="F497" s="205">
        <v>120</v>
      </c>
      <c r="G497" s="205">
        <v>630</v>
      </c>
      <c r="H497" s="205">
        <v>110</v>
      </c>
      <c r="I497" s="205">
        <v>100</v>
      </c>
      <c r="J497" s="205">
        <v>0.9</v>
      </c>
      <c r="K497" s="205">
        <v>3.7</v>
      </c>
      <c r="L497" s="205" t="str">
        <f>_xlfn.XLOOKUP(Tabella6[[#This Row],[ ALIMENTI:   A - B]],' DB alimenti principale'!A:A,' DB alimenti principale'!A:A,,0)</f>
        <v>panini all'olio</v>
      </c>
    </row>
    <row r="498" spans="2:12" x14ac:dyDescent="0.25">
      <c r="B498" s="205" t="s">
        <v>2194</v>
      </c>
      <c r="C498" s="205">
        <v>337</v>
      </c>
      <c r="D498" s="205">
        <v>58.5</v>
      </c>
      <c r="E498" s="205">
        <v>0</v>
      </c>
      <c r="F498" s="205">
        <v>78</v>
      </c>
      <c r="G498" s="205">
        <v>34</v>
      </c>
      <c r="H498" s="205">
        <v>100</v>
      </c>
      <c r="I498" s="205">
        <v>61</v>
      </c>
      <c r="J498" s="205">
        <v>0.3</v>
      </c>
      <c r="K498" s="205">
        <v>0</v>
      </c>
      <c r="L498" s="205" t="e">
        <f>_xlfn.XLOOKUP(Tabella6[[#This Row],[ ALIMENTI:   A - B]],' DB alimenti principale'!A:A,' DB alimenti principale'!A:A,,0)</f>
        <v>#N/A</v>
      </c>
    </row>
    <row r="499" spans="2:12" x14ac:dyDescent="0.25">
      <c r="B499" s="205" t="s">
        <v>2194</v>
      </c>
      <c r="C499" s="205">
        <v>292</v>
      </c>
      <c r="D499" s="205">
        <v>64</v>
      </c>
      <c r="E499" s="205">
        <v>0</v>
      </c>
      <c r="F499" s="205">
        <v>78</v>
      </c>
      <c r="G499" s="205">
        <v>34</v>
      </c>
      <c r="H499" s="205">
        <v>100</v>
      </c>
      <c r="I499" s="205">
        <v>61</v>
      </c>
      <c r="J499" s="205">
        <v>0.3</v>
      </c>
      <c r="K499" s="205">
        <v>0</v>
      </c>
      <c r="L499" s="205" t="e">
        <f>_xlfn.XLOOKUP(Tabella6[[#This Row],[ ALIMENTI:   A - B]],' DB alimenti principale'!A:A,' DB alimenti principale'!A:A,,0)</f>
        <v>#N/A</v>
      </c>
    </row>
    <row r="500" spans="2:12" x14ac:dyDescent="0.25">
      <c r="B500" s="205" t="s">
        <v>2195</v>
      </c>
      <c r="C500" s="205">
        <v>206</v>
      </c>
      <c r="D500" s="205">
        <v>72</v>
      </c>
      <c r="E500" s="205">
        <v>0.1</v>
      </c>
      <c r="F500" s="205">
        <v>87</v>
      </c>
      <c r="G500" s="205">
        <v>34</v>
      </c>
      <c r="H500" s="205">
        <v>91</v>
      </c>
      <c r="I500" s="205">
        <v>59</v>
      </c>
      <c r="J500" s="205">
        <v>0.5</v>
      </c>
      <c r="K500" s="205">
        <v>0</v>
      </c>
      <c r="L500" s="205" t="e">
        <f>_xlfn.XLOOKUP(Tabella6[[#This Row],[ ALIMENTI:   A - B]],' DB alimenti principale'!A:A,' DB alimenti principale'!A:A,,0)</f>
        <v>#N/A</v>
      </c>
    </row>
    <row r="501" spans="2:12" x14ac:dyDescent="0.25">
      <c r="B501" s="205" t="s">
        <v>2196</v>
      </c>
      <c r="C501" s="205">
        <v>206</v>
      </c>
      <c r="D501" s="205">
        <v>72</v>
      </c>
      <c r="E501" s="205">
        <v>0.1</v>
      </c>
      <c r="F501" s="205">
        <v>87</v>
      </c>
      <c r="G501" s="205">
        <v>34</v>
      </c>
      <c r="H501" s="205">
        <v>91</v>
      </c>
      <c r="I501" s="205">
        <v>59</v>
      </c>
      <c r="J501" s="205">
        <v>0.5</v>
      </c>
      <c r="K501" s="205">
        <v>0</v>
      </c>
      <c r="L501" s="205" t="e">
        <f>_xlfn.XLOOKUP(Tabella6[[#This Row],[ ALIMENTI:   A - B]],' DB alimenti principale'!A:A,' DB alimenti principale'!A:A,,0)</f>
        <v>#N/A</v>
      </c>
    </row>
    <row r="502" spans="2:12" x14ac:dyDescent="0.25">
      <c r="B502" s="205" t="s">
        <v>2197</v>
      </c>
      <c r="C502" s="205">
        <v>36</v>
      </c>
      <c r="D502" s="205">
        <v>88.5</v>
      </c>
      <c r="E502" s="205">
        <v>0.5</v>
      </c>
      <c r="F502" s="205">
        <v>23</v>
      </c>
      <c r="G502" s="205">
        <v>5</v>
      </c>
      <c r="H502" s="205">
        <v>200</v>
      </c>
      <c r="I502" s="205">
        <v>13</v>
      </c>
      <c r="J502" s="205">
        <v>0.2</v>
      </c>
      <c r="K502" s="205">
        <v>2.2999999999999998</v>
      </c>
      <c r="L502" s="205" t="e">
        <f>_xlfn.XLOOKUP(Tabella6[[#This Row],[ ALIMENTI:   A - B]],' DB alimenti principale'!A:A,' DB alimenti principale'!A:A,,0)</f>
        <v>#N/A</v>
      </c>
    </row>
    <row r="503" spans="2:12" x14ac:dyDescent="0.25">
      <c r="B503" s="205" t="s">
        <v>2198</v>
      </c>
      <c r="C503" s="205">
        <v>306</v>
      </c>
      <c r="D503" s="205">
        <v>10</v>
      </c>
      <c r="E503" s="205">
        <v>23.6</v>
      </c>
      <c r="F503" s="205">
        <v>177</v>
      </c>
      <c r="G503" s="205">
        <v>34</v>
      </c>
      <c r="H503" s="205">
        <v>2344</v>
      </c>
      <c r="I503" s="205">
        <v>345</v>
      </c>
      <c r="J503" s="205">
        <v>4.0999999999999996</v>
      </c>
      <c r="K503" s="205">
        <v>20.9</v>
      </c>
      <c r="L503" s="205" t="e">
        <f>_xlfn.XLOOKUP(Tabella6[[#This Row],[ ALIMENTI:   A - B]],' DB alimenti principale'!A:A,' DB alimenti principale'!A:A,,0)</f>
        <v>#N/A</v>
      </c>
    </row>
    <row r="504" spans="2:12" x14ac:dyDescent="0.25">
      <c r="B504" s="205" t="s">
        <v>1547</v>
      </c>
      <c r="C504" s="205">
        <v>374</v>
      </c>
      <c r="D504" s="205">
        <v>29.5</v>
      </c>
      <c r="E504" s="205">
        <v>0.7</v>
      </c>
      <c r="F504" s="205">
        <v>1340</v>
      </c>
      <c r="G504" s="205">
        <v>446</v>
      </c>
      <c r="H504" s="205">
        <v>100</v>
      </c>
      <c r="I504" s="205">
        <v>800</v>
      </c>
      <c r="J504" s="205">
        <v>4</v>
      </c>
      <c r="K504" s="205">
        <v>0</v>
      </c>
      <c r="L504" s="205" t="str">
        <f>_xlfn.XLOOKUP(Tabella6[[#This Row],[ ALIMENTI:   A - B]],' DB alimenti principale'!A:A,' DB alimenti principale'!A:A,,0)</f>
        <v>parmigiano</v>
      </c>
    </row>
    <row r="505" spans="2:12" x14ac:dyDescent="0.25">
      <c r="B505" s="205" t="s">
        <v>2199</v>
      </c>
      <c r="C505" s="205">
        <v>309</v>
      </c>
      <c r="D505" s="205">
        <v>25</v>
      </c>
      <c r="E505" s="205">
        <v>1.2</v>
      </c>
      <c r="F505" s="205">
        <v>24</v>
      </c>
      <c r="G505" s="205">
        <v>27</v>
      </c>
      <c r="H505" s="205">
        <v>140</v>
      </c>
      <c r="I505" s="205">
        <v>169</v>
      </c>
      <c r="J505" s="205">
        <v>0.7</v>
      </c>
      <c r="K505" s="205">
        <v>2.9</v>
      </c>
      <c r="L505" s="205" t="e">
        <f>_xlfn.XLOOKUP(Tabella6[[#This Row],[ ALIMENTI:   A - B]],' DB alimenti principale'!A:A,' DB alimenti principale'!A:A,,0)</f>
        <v>#N/A</v>
      </c>
    </row>
    <row r="506" spans="2:12" x14ac:dyDescent="0.25">
      <c r="B506" s="205" t="s">
        <v>2200</v>
      </c>
      <c r="C506" s="205">
        <v>368</v>
      </c>
      <c r="D506" s="205">
        <v>12.5</v>
      </c>
      <c r="E506" s="205">
        <v>2.1</v>
      </c>
      <c r="F506" s="205">
        <v>22</v>
      </c>
      <c r="G506" s="205">
        <v>17</v>
      </c>
      <c r="H506" s="205">
        <v>164</v>
      </c>
      <c r="I506" s="205">
        <v>199</v>
      </c>
      <c r="J506" s="205">
        <v>1.3</v>
      </c>
      <c r="K506" s="205">
        <v>3.2</v>
      </c>
      <c r="L506" s="205" t="e">
        <f>_xlfn.XLOOKUP(Tabella6[[#This Row],[ ALIMENTI:   A - B]],' DB alimenti principale'!A:A,' DB alimenti principale'!A:A,,0)</f>
        <v>#N/A</v>
      </c>
    </row>
    <row r="507" spans="2:12" x14ac:dyDescent="0.25">
      <c r="B507" s="205" t="s">
        <v>2201</v>
      </c>
      <c r="C507" s="205">
        <v>467</v>
      </c>
      <c r="D507" s="205">
        <v>6.1</v>
      </c>
      <c r="E507" s="205">
        <v>2.5</v>
      </c>
      <c r="F507" s="205">
        <v>119</v>
      </c>
      <c r="G507" s="205">
        <v>4</v>
      </c>
      <c r="H507" s="205">
        <v>431</v>
      </c>
      <c r="I507" s="205">
        <v>254</v>
      </c>
      <c r="J507" s="205">
        <v>1.6</v>
      </c>
      <c r="K507" s="205">
        <v>7.2</v>
      </c>
      <c r="L507" s="205" t="e">
        <f>_xlfn.XLOOKUP(Tabella6[[#This Row],[ ALIMENTI:   A - B]],' DB alimenti principale'!A:A,' DB alimenti principale'!A:A,,0)</f>
        <v>#N/A</v>
      </c>
    </row>
    <row r="508" spans="2:12" x14ac:dyDescent="0.25">
      <c r="B508" s="205" t="s">
        <v>2202</v>
      </c>
      <c r="C508" s="205">
        <v>331</v>
      </c>
      <c r="D508" s="205">
        <v>52.2</v>
      </c>
      <c r="E508" s="205">
        <v>3.2</v>
      </c>
      <c r="F508" s="205">
        <v>63</v>
      </c>
      <c r="G508" s="205">
        <v>1175</v>
      </c>
      <c r="H508" s="205">
        <v>258</v>
      </c>
      <c r="I508" s="205">
        <v>23</v>
      </c>
      <c r="J508" s="205">
        <v>0.4</v>
      </c>
      <c r="K508" s="205">
        <v>2.2000000000000002</v>
      </c>
      <c r="L508" s="205" t="e">
        <f>_xlfn.XLOOKUP(Tabella6[[#This Row],[ ALIMENTI:   A - B]],' DB alimenti principale'!A:A,' DB alimenti principale'!A:A,,0)</f>
        <v>#N/A</v>
      </c>
    </row>
    <row r="509" spans="2:12" x14ac:dyDescent="0.25">
      <c r="B509" s="205" t="s">
        <v>1289</v>
      </c>
      <c r="C509" s="205">
        <v>356</v>
      </c>
      <c r="D509" s="205">
        <v>12.4</v>
      </c>
      <c r="E509" s="205">
        <v>1.3</v>
      </c>
      <c r="F509" s="205">
        <v>17</v>
      </c>
      <c r="G509" s="205">
        <v>5</v>
      </c>
      <c r="H509" s="205">
        <v>160</v>
      </c>
      <c r="I509" s="205">
        <v>165</v>
      </c>
      <c r="J509" s="205">
        <v>1.5</v>
      </c>
      <c r="K509" s="205">
        <v>2.6</v>
      </c>
      <c r="L509" s="205" t="str">
        <f>_xlfn.XLOOKUP(Tabella6[[#This Row],[ ALIMENTI:   A - B]],' DB alimenti principale'!A:A,' DB alimenti principale'!A:A,,0)</f>
        <v>pasta di semola</v>
      </c>
    </row>
    <row r="510" spans="2:12" x14ac:dyDescent="0.25">
      <c r="B510" s="205" t="s">
        <v>2203</v>
      </c>
      <c r="C510" s="205">
        <v>324</v>
      </c>
      <c r="D510" s="205">
        <v>10.5</v>
      </c>
      <c r="E510" s="205">
        <v>3.9</v>
      </c>
      <c r="F510" s="205">
        <v>31</v>
      </c>
      <c r="G510" s="205">
        <v>130</v>
      </c>
      <c r="H510" s="205">
        <v>390</v>
      </c>
      <c r="I510" s="205">
        <v>330</v>
      </c>
      <c r="J510" s="205">
        <v>3</v>
      </c>
      <c r="K510" s="205">
        <v>11.5</v>
      </c>
      <c r="L510" s="205" t="e">
        <f>_xlfn.XLOOKUP(Tabella6[[#This Row],[ ALIMENTI:   A - B]],' DB alimenti principale'!A:A,' DB alimenti principale'!A:A,,0)</f>
        <v>#N/A</v>
      </c>
    </row>
    <row r="511" spans="2:12" x14ac:dyDescent="0.25">
      <c r="B511" s="205" t="s">
        <v>1607</v>
      </c>
      <c r="C511" s="205">
        <v>480</v>
      </c>
      <c r="D511" s="205">
        <v>9</v>
      </c>
      <c r="E511" s="205">
        <v>1.3</v>
      </c>
      <c r="F511" s="205">
        <v>32</v>
      </c>
      <c r="G511" s="205">
        <v>103</v>
      </c>
      <c r="H511" s="205">
        <v>84</v>
      </c>
      <c r="I511" s="205">
        <v>154</v>
      </c>
      <c r="J511" s="205">
        <v>0.8</v>
      </c>
      <c r="K511" s="205">
        <v>1.7</v>
      </c>
      <c r="L511" s="205" t="str">
        <f>_xlfn.XLOOKUP(Tabella6[[#This Row],[ ALIMENTI:   A - B]],' DB alimenti principale'!A:A,' DB alimenti principale'!A:A,,0)</f>
        <v>pasta frolla</v>
      </c>
    </row>
    <row r="512" spans="2:12" x14ac:dyDescent="0.25">
      <c r="B512" s="205" t="s">
        <v>2204</v>
      </c>
      <c r="C512" s="205">
        <v>560</v>
      </c>
      <c r="D512" s="205">
        <v>7.7</v>
      </c>
      <c r="E512" s="205">
        <v>1.3</v>
      </c>
      <c r="F512" s="205">
        <v>84</v>
      </c>
      <c r="G512" s="205">
        <v>460</v>
      </c>
      <c r="H512" s="205">
        <v>94</v>
      </c>
      <c r="I512" s="205">
        <v>69</v>
      </c>
      <c r="J512" s="205">
        <v>0.5</v>
      </c>
      <c r="K512" s="205">
        <v>1.6</v>
      </c>
      <c r="L512" s="205" t="e">
        <f>_xlfn.XLOOKUP(Tabella6[[#This Row],[ ALIMENTI:   A - B]],' DB alimenti principale'!A:A,' DB alimenti principale'!A:A,,0)</f>
        <v>#N/A</v>
      </c>
    </row>
    <row r="513" spans="2:12" x14ac:dyDescent="0.25">
      <c r="B513" s="205" t="s">
        <v>2205</v>
      </c>
      <c r="C513" s="205">
        <v>355</v>
      </c>
      <c r="D513" s="205">
        <v>5</v>
      </c>
      <c r="E513" s="205">
        <v>21</v>
      </c>
      <c r="F513" s="205">
        <v>735</v>
      </c>
      <c r="G513" s="205">
        <v>500</v>
      </c>
      <c r="H513" s="205">
        <v>750</v>
      </c>
      <c r="I513" s="205">
        <v>550</v>
      </c>
      <c r="J513" s="205">
        <v>12</v>
      </c>
      <c r="K513" s="205">
        <v>13.5</v>
      </c>
      <c r="L513" s="205" t="e">
        <f>_xlfn.XLOOKUP(Tabella6[[#This Row],[ ALIMENTI:   A - B]],' DB alimenti principale'!A:A,' DB alimenti principale'!A:A,,0)</f>
        <v>#N/A</v>
      </c>
    </row>
    <row r="514" spans="2:12" x14ac:dyDescent="0.25">
      <c r="B514" s="205" t="s">
        <v>2206</v>
      </c>
      <c r="C514" s="205">
        <v>404</v>
      </c>
      <c r="D514" s="205">
        <v>10.6</v>
      </c>
      <c r="E514" s="205">
        <v>0.8</v>
      </c>
      <c r="F514" s="205">
        <v>7</v>
      </c>
      <c r="G514" s="205">
        <v>247</v>
      </c>
      <c r="H514" s="205">
        <v>156</v>
      </c>
      <c r="I514" s="205">
        <v>43</v>
      </c>
      <c r="J514" s="205">
        <v>0.7</v>
      </c>
      <c r="K514" s="205">
        <v>1.8</v>
      </c>
      <c r="L514" s="205" t="e">
        <f>_xlfn.XLOOKUP(Tabella6[[#This Row],[ ALIMENTI:   A - B]],' DB alimenti principale'!A:A,' DB alimenti principale'!A:A,,0)</f>
        <v>#N/A</v>
      </c>
    </row>
    <row r="515" spans="2:12" x14ac:dyDescent="0.25">
      <c r="B515" s="205" t="s">
        <v>1548</v>
      </c>
      <c r="C515" s="205">
        <v>364</v>
      </c>
      <c r="D515" s="205">
        <v>41.3</v>
      </c>
      <c r="E515" s="205">
        <v>0.6</v>
      </c>
      <c r="F515" s="205">
        <v>360</v>
      </c>
      <c r="G515" s="205">
        <v>463</v>
      </c>
      <c r="H515" s="205">
        <v>69</v>
      </c>
      <c r="I515" s="205">
        <v>300</v>
      </c>
      <c r="J515" s="205">
        <v>1.9</v>
      </c>
      <c r="K515" s="205">
        <v>0</v>
      </c>
      <c r="L515" s="205" t="str">
        <f>_xlfn.XLOOKUP(Tabella6[[#This Row],[ ALIMENTI:   A - B]],' DB alimenti principale'!A:A,' DB alimenti principale'!A:A,,0)</f>
        <v>pastorella</v>
      </c>
    </row>
    <row r="516" spans="2:12" x14ac:dyDescent="0.25">
      <c r="B516" s="205" t="s">
        <v>2207</v>
      </c>
      <c r="C516" s="205">
        <v>85</v>
      </c>
      <c r="D516" s="205">
        <v>78.5</v>
      </c>
      <c r="E516" s="205">
        <v>0.6</v>
      </c>
      <c r="F516" s="205">
        <v>10</v>
      </c>
      <c r="G516" s="205">
        <v>7</v>
      </c>
      <c r="H516" s="205">
        <v>570</v>
      </c>
      <c r="I516" s="205">
        <v>54</v>
      </c>
      <c r="J516" s="205">
        <v>0.3</v>
      </c>
      <c r="K516" s="205">
        <v>1.6</v>
      </c>
      <c r="L516" s="205" t="e">
        <f>_xlfn.XLOOKUP(Tabella6[[#This Row],[ ALIMENTI:   A - B]],' DB alimenti principale'!A:A,' DB alimenti principale'!A:A,,0)</f>
        <v>#N/A</v>
      </c>
    </row>
    <row r="517" spans="2:12" x14ac:dyDescent="0.25">
      <c r="B517" s="205" t="s">
        <v>2208</v>
      </c>
      <c r="C517" s="205">
        <v>87</v>
      </c>
      <c r="D517" s="205">
        <v>73.7</v>
      </c>
      <c r="E517" s="205">
        <v>0.7</v>
      </c>
      <c r="F517" s="205">
        <v>24</v>
      </c>
      <c r="G517" s="205">
        <v>40</v>
      </c>
      <c r="H517" s="205">
        <v>370</v>
      </c>
      <c r="I517" s="205">
        <v>50</v>
      </c>
      <c r="J517" s="205">
        <v>0.3</v>
      </c>
      <c r="K517" s="205">
        <v>2.2999999999999998</v>
      </c>
      <c r="L517" s="205" t="e">
        <f>_xlfn.XLOOKUP(Tabella6[[#This Row],[ ALIMENTI:   A - B]],' DB alimenti principale'!A:A,' DB alimenti principale'!A:A,,0)</f>
        <v>#N/A</v>
      </c>
    </row>
    <row r="518" spans="2:12" x14ac:dyDescent="0.25">
      <c r="B518" s="205" t="s">
        <v>2209</v>
      </c>
      <c r="C518" s="205">
        <v>67</v>
      </c>
      <c r="D518" s="205">
        <v>81.900000000000006</v>
      </c>
      <c r="E518" s="205">
        <v>0.6</v>
      </c>
      <c r="F518" s="205">
        <v>10</v>
      </c>
      <c r="G518" s="205">
        <v>23</v>
      </c>
      <c r="H518" s="205">
        <v>367</v>
      </c>
      <c r="I518" s="205">
        <v>54</v>
      </c>
      <c r="J518" s="205">
        <v>0.5</v>
      </c>
      <c r="K518" s="205">
        <v>1.4</v>
      </c>
      <c r="L518" s="205" t="e">
        <f>_xlfn.XLOOKUP(Tabella6[[#This Row],[ ALIMENTI:   A - B]],' DB alimenti principale'!A:A,' DB alimenti principale'!A:A,,0)</f>
        <v>#N/A</v>
      </c>
    </row>
    <row r="519" spans="2:12" x14ac:dyDescent="0.25">
      <c r="B519" s="205" t="s">
        <v>2210</v>
      </c>
      <c r="C519" s="205">
        <v>349</v>
      </c>
      <c r="D519" s="205">
        <v>16.100000000000001</v>
      </c>
      <c r="E519" s="205">
        <v>0.3</v>
      </c>
      <c r="F519" s="205">
        <v>10</v>
      </c>
      <c r="G519" s="205">
        <v>31</v>
      </c>
      <c r="H519" s="205">
        <v>1580</v>
      </c>
      <c r="I519" s="205">
        <v>27</v>
      </c>
      <c r="J519" s="205">
        <v>1.3</v>
      </c>
      <c r="K519" s="205">
        <v>0</v>
      </c>
      <c r="L519" s="205" t="e">
        <f>_xlfn.XLOOKUP(Tabella6[[#This Row],[ ALIMENTI:   A - B]],' DB alimenti principale'!A:A,' DB alimenti principale'!A:A,,0)</f>
        <v>#N/A</v>
      </c>
    </row>
    <row r="520" spans="2:12" x14ac:dyDescent="0.25">
      <c r="B520" s="205" t="s">
        <v>2211</v>
      </c>
      <c r="C520" s="205">
        <v>318</v>
      </c>
      <c r="D520" s="205">
        <v>7</v>
      </c>
      <c r="E520" s="205">
        <v>2.4</v>
      </c>
      <c r="F520" s="205">
        <v>89</v>
      </c>
      <c r="G520" s="205">
        <v>1190</v>
      </c>
      <c r="H520" s="205">
        <v>1550</v>
      </c>
      <c r="I520" s="205">
        <v>220</v>
      </c>
      <c r="J520" s="205">
        <v>1.1000000000000001</v>
      </c>
      <c r="K520" s="205">
        <v>16.5</v>
      </c>
      <c r="L520" s="205" t="e">
        <f>_xlfn.XLOOKUP(Tabella6[[#This Row],[ ALIMENTI:   A - B]],' DB alimenti principale'!A:A,' DB alimenti principale'!A:A,,0)</f>
        <v>#N/A</v>
      </c>
    </row>
    <row r="521" spans="2:12" x14ac:dyDescent="0.25">
      <c r="B521" s="205" t="s">
        <v>2212</v>
      </c>
      <c r="C521" s="205">
        <v>536</v>
      </c>
      <c r="D521" s="205">
        <v>1.9</v>
      </c>
      <c r="E521" s="205">
        <v>1.6</v>
      </c>
      <c r="F521" s="205">
        <v>24</v>
      </c>
      <c r="G521" s="205">
        <v>594</v>
      </c>
      <c r="H521" s="205">
        <v>1275</v>
      </c>
      <c r="I521" s="205">
        <v>165</v>
      </c>
      <c r="J521" s="205">
        <v>1.1000000000000001</v>
      </c>
      <c r="K521" s="205">
        <v>4.5</v>
      </c>
      <c r="L521" s="205" t="e">
        <f>_xlfn.XLOOKUP(Tabella6[[#This Row],[ ALIMENTI:   A - B]],' DB alimenti principale'!A:A,' DB alimenti principale'!A:A,,0)</f>
        <v>#N/A</v>
      </c>
    </row>
    <row r="522" spans="2:12" x14ac:dyDescent="0.25">
      <c r="B522" s="205" t="s">
        <v>2213</v>
      </c>
      <c r="C522" s="205">
        <v>293</v>
      </c>
      <c r="D522" s="205">
        <v>57</v>
      </c>
      <c r="E522" s="205">
        <v>2</v>
      </c>
      <c r="F522" s="205">
        <v>10</v>
      </c>
      <c r="G522" s="205">
        <v>100</v>
      </c>
      <c r="H522" s="205">
        <v>350</v>
      </c>
      <c r="I522" s="205">
        <v>200</v>
      </c>
      <c r="J522" s="205">
        <v>2</v>
      </c>
      <c r="K522" s="205">
        <v>0</v>
      </c>
      <c r="L522" s="205" t="e">
        <f>_xlfn.XLOOKUP(Tabella6[[#This Row],[ ALIMENTI:   A - B]],' DB alimenti principale'!A:A,' DB alimenti principale'!A:A,,0)</f>
        <v>#N/A</v>
      </c>
    </row>
    <row r="523" spans="2:12" x14ac:dyDescent="0.25">
      <c r="B523" s="205" t="s">
        <v>1549</v>
      </c>
      <c r="C523" s="205">
        <v>366</v>
      </c>
      <c r="D523" s="205">
        <v>32.299999999999997</v>
      </c>
      <c r="E523" s="205">
        <v>0.7</v>
      </c>
      <c r="F523" s="205">
        <v>1160</v>
      </c>
      <c r="G523" s="205">
        <v>1890</v>
      </c>
      <c r="H523" s="205">
        <v>94</v>
      </c>
      <c r="I523" s="205">
        <v>675</v>
      </c>
      <c r="J523" s="205">
        <v>3.5</v>
      </c>
      <c r="K523" s="205">
        <v>0</v>
      </c>
      <c r="L523" s="205" t="str">
        <f>_xlfn.XLOOKUP(Tabella6[[#This Row],[ ALIMENTI:   A - B]],' DB alimenti principale'!A:A,' DB alimenti principale'!A:A,,0)</f>
        <v>pecorino</v>
      </c>
    </row>
    <row r="524" spans="2:12" x14ac:dyDescent="0.25">
      <c r="B524" s="205" t="s">
        <v>2214</v>
      </c>
      <c r="C524" s="205">
        <v>378</v>
      </c>
      <c r="D524" s="205">
        <v>28</v>
      </c>
      <c r="E524" s="205">
        <v>1.8</v>
      </c>
      <c r="F524" s="205">
        <v>923</v>
      </c>
      <c r="G524" s="205">
        <v>1890</v>
      </c>
      <c r="H524" s="205">
        <v>94</v>
      </c>
      <c r="I524" s="205">
        <v>675</v>
      </c>
      <c r="J524" s="205">
        <v>3.5</v>
      </c>
      <c r="K524" s="205">
        <v>0</v>
      </c>
      <c r="L524" s="205" t="e">
        <f>_xlfn.XLOOKUP(Tabella6[[#This Row],[ ALIMENTI:   A - B]],' DB alimenti principale'!A:A,' DB alimenti principale'!A:A,,0)</f>
        <v>#N/A</v>
      </c>
    </row>
    <row r="525" spans="2:12" x14ac:dyDescent="0.25">
      <c r="B525" s="205" t="s">
        <v>1550</v>
      </c>
      <c r="C525" s="205">
        <v>379</v>
      </c>
      <c r="D525" s="205">
        <v>32</v>
      </c>
      <c r="E525" s="205">
        <v>2.1</v>
      </c>
      <c r="F525" s="205">
        <v>1160</v>
      </c>
      <c r="G525" s="205">
        <v>1890</v>
      </c>
      <c r="H525" s="205">
        <v>94</v>
      </c>
      <c r="I525" s="205">
        <v>675</v>
      </c>
      <c r="J525" s="205">
        <v>3.5</v>
      </c>
      <c r="K525" s="205">
        <v>0</v>
      </c>
      <c r="L525" s="205" t="str">
        <f>_xlfn.XLOOKUP(Tabella6[[#This Row],[ ALIMENTI:   A - B]],' DB alimenti principale'!A:A,' DB alimenti principale'!A:A,,0)</f>
        <v>pecorino romano</v>
      </c>
    </row>
    <row r="526" spans="2:12" x14ac:dyDescent="0.25">
      <c r="B526" s="205" t="s">
        <v>2215</v>
      </c>
      <c r="C526" s="205">
        <v>332</v>
      </c>
      <c r="D526" s="205">
        <v>42</v>
      </c>
      <c r="E526" s="205">
        <v>0.9</v>
      </c>
      <c r="F526" s="205">
        <v>470</v>
      </c>
      <c r="G526" s="205">
        <v>1084</v>
      </c>
      <c r="H526" s="205">
        <v>129</v>
      </c>
      <c r="I526" s="205">
        <v>280</v>
      </c>
      <c r="J526" s="205">
        <v>2</v>
      </c>
      <c r="K526" s="205">
        <v>0</v>
      </c>
      <c r="L526" s="205" t="e">
        <f>_xlfn.XLOOKUP(Tabella6[[#This Row],[ ALIMENTI:   A - B]],' DB alimenti principale'!A:A,' DB alimenti principale'!A:A,,0)</f>
        <v>#N/A</v>
      </c>
    </row>
    <row r="527" spans="2:12" x14ac:dyDescent="0.25">
      <c r="B527" s="205" t="s">
        <v>2216</v>
      </c>
      <c r="C527" s="205">
        <v>255</v>
      </c>
      <c r="D527" s="205">
        <v>10.5</v>
      </c>
      <c r="E527" s="205">
        <v>28.9</v>
      </c>
      <c r="F527" s="205">
        <v>437</v>
      </c>
      <c r="G527" s="205">
        <v>44</v>
      </c>
      <c r="H527" s="205">
        <v>1259</v>
      </c>
      <c r="I527" s="205">
        <v>173</v>
      </c>
      <c r="J527" s="205">
        <v>1.4</v>
      </c>
      <c r="K527" s="205">
        <v>26.5</v>
      </c>
      <c r="L527" s="205" t="e">
        <f>_xlfn.XLOOKUP(Tabella6[[#This Row],[ ALIMENTI:   A - B]],' DB alimenti principale'!A:A,' DB alimenti principale'!A:A,,0)</f>
        <v>#N/A</v>
      </c>
    </row>
    <row r="528" spans="2:12" x14ac:dyDescent="0.25">
      <c r="B528" s="205" t="s">
        <v>2217</v>
      </c>
      <c r="C528" s="205">
        <v>25</v>
      </c>
      <c r="D528" s="205">
        <v>87.8</v>
      </c>
      <c r="E528" s="205">
        <v>0.5</v>
      </c>
      <c r="F528" s="205">
        <v>18</v>
      </c>
      <c r="G528" s="205">
        <v>11</v>
      </c>
      <c r="H528" s="205">
        <v>395</v>
      </c>
      <c r="I528" s="205">
        <v>18</v>
      </c>
      <c r="J528" s="205">
        <v>0.3</v>
      </c>
      <c r="K528" s="205">
        <v>1.9</v>
      </c>
      <c r="L528" s="205" t="e">
        <f>_xlfn.XLOOKUP(Tabella6[[#This Row],[ ALIMENTI:   A - B]],' DB alimenti principale'!A:A,' DB alimenti principale'!A:A,,0)</f>
        <v>#N/A</v>
      </c>
    </row>
    <row r="529" spans="2:12" x14ac:dyDescent="0.25">
      <c r="B529" s="205" t="s">
        <v>2218</v>
      </c>
      <c r="C529" s="205">
        <v>22</v>
      </c>
      <c r="D529" s="205">
        <v>92.3</v>
      </c>
      <c r="E529" s="205">
        <v>0.7</v>
      </c>
      <c r="F529" s="205">
        <v>17</v>
      </c>
      <c r="G529" s="205">
        <v>2</v>
      </c>
      <c r="H529" s="205">
        <v>210</v>
      </c>
      <c r="I529" s="205">
        <v>28</v>
      </c>
      <c r="J529" s="205">
        <v>0.2</v>
      </c>
      <c r="K529" s="205">
        <v>1.9</v>
      </c>
      <c r="L529" s="205" t="e">
        <f>_xlfn.XLOOKUP(Tabella6[[#This Row],[ ALIMENTI:   A - B]],' DB alimenti principale'!A:A,' DB alimenti principale'!A:A,,0)</f>
        <v>#N/A</v>
      </c>
    </row>
    <row r="530" spans="2:12" x14ac:dyDescent="0.25">
      <c r="B530" s="205" t="s">
        <v>2219</v>
      </c>
      <c r="C530" s="205">
        <v>22</v>
      </c>
      <c r="D530" s="205">
        <v>93</v>
      </c>
      <c r="E530" s="205">
        <v>0.7</v>
      </c>
      <c r="F530" s="205">
        <v>17</v>
      </c>
      <c r="G530" s="205">
        <v>30</v>
      </c>
      <c r="H530" s="205">
        <v>117</v>
      </c>
      <c r="I530" s="205">
        <v>28</v>
      </c>
      <c r="J530" s="205">
        <v>0.2</v>
      </c>
      <c r="K530" s="205">
        <v>0.9</v>
      </c>
      <c r="L530" s="205" t="e">
        <f>_xlfn.XLOOKUP(Tabella6[[#This Row],[ ALIMENTI:   A - B]],' DB alimenti principale'!A:A,' DB alimenti principale'!A:A,,0)</f>
        <v>#N/A</v>
      </c>
    </row>
    <row r="531" spans="2:12" x14ac:dyDescent="0.25">
      <c r="B531" s="205" t="s">
        <v>1205</v>
      </c>
      <c r="C531" s="205">
        <v>15</v>
      </c>
      <c r="D531" s="205">
        <v>90</v>
      </c>
      <c r="E531" s="205">
        <v>2.6</v>
      </c>
      <c r="F531" s="205">
        <v>36</v>
      </c>
      <c r="G531" s="205">
        <v>1248</v>
      </c>
      <c r="H531" s="205">
        <v>131</v>
      </c>
      <c r="I531" s="205">
        <v>20</v>
      </c>
      <c r="J531" s="205">
        <v>0.2</v>
      </c>
      <c r="K531" s="205">
        <v>1.9</v>
      </c>
      <c r="L531" s="205" t="str">
        <f>_xlfn.XLOOKUP(Tabella6[[#This Row],[ ALIMENTI:   A - B]],' DB alimenti principale'!A:A,' DB alimenti principale'!A:A,,0)</f>
        <v>peperoni sott'aceto</v>
      </c>
    </row>
    <row r="532" spans="2:12" x14ac:dyDescent="0.25">
      <c r="B532" s="205" t="s">
        <v>2220</v>
      </c>
      <c r="C532" s="205">
        <v>41</v>
      </c>
      <c r="D532" s="205">
        <v>85.2</v>
      </c>
      <c r="E532" s="205">
        <v>0.3</v>
      </c>
      <c r="F532" s="205">
        <v>6</v>
      </c>
      <c r="G532" s="205">
        <v>2</v>
      </c>
      <c r="H532" s="205">
        <v>130</v>
      </c>
      <c r="I532" s="205">
        <v>11</v>
      </c>
      <c r="J532" s="205">
        <v>0.1</v>
      </c>
      <c r="K532" s="205">
        <v>2.8</v>
      </c>
      <c r="L532" s="205" t="e">
        <f>_xlfn.XLOOKUP(Tabella6[[#This Row],[ ALIMENTI:   A - B]],' DB alimenti principale'!A:A,' DB alimenti principale'!A:A,,0)</f>
        <v>#N/A</v>
      </c>
    </row>
    <row r="533" spans="2:12" x14ac:dyDescent="0.25">
      <c r="B533" s="205" t="s">
        <v>2221</v>
      </c>
      <c r="C533" s="205">
        <v>27</v>
      </c>
      <c r="D533" s="205">
        <v>90.7</v>
      </c>
      <c r="E533" s="205">
        <v>0.4</v>
      </c>
      <c r="F533" s="205">
        <v>4</v>
      </c>
      <c r="G533" s="205">
        <v>3</v>
      </c>
      <c r="H533" s="205">
        <v>260</v>
      </c>
      <c r="I533" s="205">
        <v>20</v>
      </c>
      <c r="J533" s="205">
        <v>0.1</v>
      </c>
      <c r="K533" s="205">
        <v>2.1</v>
      </c>
      <c r="L533" s="205" t="e">
        <f>_xlfn.XLOOKUP(Tabella6[[#This Row],[ ALIMENTI:   A - B]],' DB alimenti principale'!A:A,' DB alimenti principale'!A:A,,0)</f>
        <v>#N/A</v>
      </c>
    </row>
    <row r="534" spans="2:12" x14ac:dyDescent="0.25">
      <c r="B534" s="205" t="s">
        <v>2222</v>
      </c>
      <c r="C534" s="205">
        <v>87</v>
      </c>
      <c r="D534" s="205">
        <v>74</v>
      </c>
      <c r="E534" s="205">
        <v>0.4</v>
      </c>
      <c r="F534" s="205">
        <v>4</v>
      </c>
      <c r="G534" s="205">
        <v>1</v>
      </c>
      <c r="H534" s="205">
        <v>150</v>
      </c>
      <c r="I534" s="205">
        <v>10</v>
      </c>
      <c r="J534" s="205">
        <v>2</v>
      </c>
      <c r="K534" s="205">
        <v>1</v>
      </c>
      <c r="L534" s="205" t="e">
        <f>_xlfn.XLOOKUP(Tabella6[[#This Row],[ ALIMENTI:   A - B]],' DB alimenti principale'!A:A,' DB alimenti principale'!A:A,,0)</f>
        <v>#N/A</v>
      </c>
    </row>
    <row r="535" spans="2:12" x14ac:dyDescent="0.25">
      <c r="B535" s="205" t="s">
        <v>2223</v>
      </c>
      <c r="C535" s="205">
        <v>75</v>
      </c>
      <c r="D535" s="205">
        <v>80</v>
      </c>
      <c r="E535" s="205">
        <v>0.9</v>
      </c>
      <c r="F535" s="205">
        <v>80</v>
      </c>
      <c r="G535" s="205">
        <v>92</v>
      </c>
      <c r="H535" s="205">
        <v>80</v>
      </c>
      <c r="I535" s="205">
        <v>200</v>
      </c>
      <c r="J535" s="205">
        <v>1.1000000000000001</v>
      </c>
      <c r="K535" s="205">
        <v>0</v>
      </c>
      <c r="L535" s="205" t="e">
        <f>_xlfn.XLOOKUP(Tabella6[[#This Row],[ ALIMENTI:   A - B]],' DB alimenti principale'!A:A,' DB alimenti principale'!A:A,,0)</f>
        <v>#N/A</v>
      </c>
    </row>
    <row r="536" spans="2:12" x14ac:dyDescent="0.25">
      <c r="B536" s="205" t="s">
        <v>2224</v>
      </c>
      <c r="C536" s="205">
        <v>109</v>
      </c>
      <c r="D536" s="205">
        <v>75</v>
      </c>
      <c r="E536" s="205">
        <v>0.4</v>
      </c>
      <c r="F536" s="205">
        <v>4</v>
      </c>
      <c r="G536" s="205">
        <v>90</v>
      </c>
      <c r="H536" s="205">
        <v>288</v>
      </c>
      <c r="I536" s="205">
        <v>263</v>
      </c>
      <c r="J536" s="205">
        <v>0.4</v>
      </c>
      <c r="K536" s="205">
        <v>0</v>
      </c>
      <c r="L536" s="205" t="e">
        <f>_xlfn.XLOOKUP(Tabella6[[#This Row],[ ALIMENTI:   A - B]],' DB alimenti principale'!A:A,' DB alimenti principale'!A:A,,0)</f>
        <v>#N/A</v>
      </c>
    </row>
    <row r="537" spans="2:12" x14ac:dyDescent="0.25">
      <c r="B537" s="205" t="s">
        <v>2225</v>
      </c>
      <c r="C537" s="205">
        <v>187</v>
      </c>
      <c r="D537" s="205">
        <v>66</v>
      </c>
      <c r="E537" s="205">
        <v>1.5</v>
      </c>
      <c r="F537" s="205">
        <v>12</v>
      </c>
      <c r="G537" s="205">
        <v>47</v>
      </c>
      <c r="H537" s="205">
        <v>237</v>
      </c>
      <c r="I537" s="205">
        <v>250</v>
      </c>
      <c r="J537" s="205">
        <v>2.7</v>
      </c>
      <c r="K537" s="205">
        <v>0</v>
      </c>
      <c r="L537" s="205" t="e">
        <f>_xlfn.XLOOKUP(Tabella6[[#This Row],[ ALIMENTI:   A - B]],' DB alimenti principale'!A:A,' DB alimenti principale'!A:A,,0)</f>
        <v>#N/A</v>
      </c>
    </row>
    <row r="538" spans="2:12" x14ac:dyDescent="0.25">
      <c r="B538" s="205" t="s">
        <v>2226</v>
      </c>
      <c r="C538" s="205">
        <v>138</v>
      </c>
      <c r="D538" s="205">
        <v>71.7</v>
      </c>
      <c r="E538" s="205">
        <v>1.5</v>
      </c>
      <c r="F538" s="205">
        <v>12</v>
      </c>
      <c r="G538" s="205">
        <v>55</v>
      </c>
      <c r="H538" s="205">
        <v>260</v>
      </c>
      <c r="I538" s="205">
        <v>200</v>
      </c>
      <c r="J538" s="205">
        <v>2.7</v>
      </c>
      <c r="K538" s="205">
        <v>0</v>
      </c>
      <c r="L538" s="205" t="e">
        <f>_xlfn.XLOOKUP(Tabella6[[#This Row],[ ALIMENTI:   A - B]],' DB alimenti principale'!A:A,' DB alimenti principale'!A:A,,0)</f>
        <v>#N/A</v>
      </c>
    </row>
    <row r="539" spans="2:12" x14ac:dyDescent="0.25">
      <c r="B539" s="205" t="s">
        <v>2227</v>
      </c>
      <c r="C539" s="205">
        <v>567</v>
      </c>
      <c r="D539" s="205">
        <v>7.3</v>
      </c>
      <c r="E539" s="205">
        <v>2</v>
      </c>
      <c r="F539" s="205">
        <v>40</v>
      </c>
      <c r="G539" s="205">
        <v>1</v>
      </c>
      <c r="H539" s="205">
        <v>780</v>
      </c>
      <c r="I539" s="205">
        <v>466</v>
      </c>
      <c r="J539" s="205">
        <v>6.5</v>
      </c>
      <c r="K539" s="205">
        <v>1.9</v>
      </c>
      <c r="L539" s="205" t="e">
        <f>_xlfn.XLOOKUP(Tabella6[[#This Row],[ ALIMENTI:   A - B]],' DB alimenti principale'!A:A,' DB alimenti principale'!A:A,,0)</f>
        <v>#N/A</v>
      </c>
    </row>
    <row r="540" spans="2:12" x14ac:dyDescent="0.25">
      <c r="B540" s="205" t="s">
        <v>2228</v>
      </c>
      <c r="C540" s="205">
        <v>76</v>
      </c>
      <c r="D540" s="205">
        <v>76.099999999999994</v>
      </c>
      <c r="E540" s="205">
        <v>1.8</v>
      </c>
      <c r="F540" s="205">
        <v>47</v>
      </c>
      <c r="G540" s="205">
        <v>1</v>
      </c>
      <c r="H540" s="205">
        <v>202</v>
      </c>
      <c r="I540" s="205">
        <v>101</v>
      </c>
      <c r="J540" s="205">
        <v>0.7</v>
      </c>
      <c r="K540" s="205">
        <v>5.2</v>
      </c>
      <c r="L540" s="205" t="e">
        <f>_xlfn.XLOOKUP(Tabella6[[#This Row],[ ALIMENTI:   A - B]],' DB alimenti principale'!A:A,' DB alimenti principale'!A:A,,0)</f>
        <v>#N/A</v>
      </c>
    </row>
    <row r="541" spans="2:12" x14ac:dyDescent="0.25">
      <c r="B541" s="205" t="s">
        <v>2229</v>
      </c>
      <c r="C541" s="205">
        <v>53</v>
      </c>
      <c r="D541" s="205">
        <v>76</v>
      </c>
      <c r="E541" s="205">
        <v>1.7</v>
      </c>
      <c r="F541" s="205">
        <v>30</v>
      </c>
      <c r="G541" s="205">
        <v>306</v>
      </c>
      <c r="H541" s="205">
        <v>128</v>
      </c>
      <c r="I541" s="205">
        <v>73</v>
      </c>
      <c r="J541" s="205">
        <v>1.1000000000000001</v>
      </c>
      <c r="K541" s="205">
        <v>9.6999999999999993</v>
      </c>
      <c r="L541" s="205" t="e">
        <f>_xlfn.XLOOKUP(Tabella6[[#This Row],[ ALIMENTI:   A - B]],' DB alimenti principale'!A:A,' DB alimenti principale'!A:A,,0)</f>
        <v>#N/A</v>
      </c>
    </row>
    <row r="542" spans="2:12" x14ac:dyDescent="0.25">
      <c r="B542" s="205" t="s">
        <v>2230</v>
      </c>
      <c r="C542" s="205">
        <v>53</v>
      </c>
      <c r="D542" s="205">
        <v>76</v>
      </c>
      <c r="E542" s="205">
        <v>1.7</v>
      </c>
      <c r="F542" s="205">
        <v>30</v>
      </c>
      <c r="G542" s="205">
        <v>306</v>
      </c>
      <c r="H542" s="205">
        <v>128</v>
      </c>
      <c r="I542" s="205">
        <v>73</v>
      </c>
      <c r="J542" s="205">
        <v>1.1000000000000001</v>
      </c>
      <c r="K542" s="205">
        <v>9.6999999999999993</v>
      </c>
      <c r="L542" s="205" t="e">
        <f>_xlfn.XLOOKUP(Tabella6[[#This Row],[ ALIMENTI:   A - B]],' DB alimenti principale'!A:A,' DB alimenti principale'!A:A,,0)</f>
        <v>#N/A</v>
      </c>
    </row>
    <row r="543" spans="2:12" x14ac:dyDescent="0.25">
      <c r="B543" s="205" t="s">
        <v>1133</v>
      </c>
      <c r="C543" s="205">
        <v>54</v>
      </c>
      <c r="D543" s="205">
        <v>79</v>
      </c>
      <c r="E543" s="205">
        <v>1.5</v>
      </c>
      <c r="F543" s="205">
        <v>33</v>
      </c>
      <c r="G543" s="205">
        <v>3</v>
      </c>
      <c r="H543" s="205">
        <v>190</v>
      </c>
      <c r="I543" s="205">
        <v>90</v>
      </c>
      <c r="J543" s="205">
        <v>0.9</v>
      </c>
      <c r="K543" s="205">
        <v>7.8</v>
      </c>
      <c r="L543" s="205" t="str">
        <f>_xlfn.XLOOKUP(Tabella6[[#This Row],[ ALIMENTI:   A - B]],' DB alimenti principale'!A:A,' DB alimenti principale'!A:A,,0)</f>
        <v>piselli surgelati</v>
      </c>
    </row>
    <row r="544" spans="2:12" x14ac:dyDescent="0.25">
      <c r="B544" s="205" t="s">
        <v>2231</v>
      </c>
      <c r="C544" s="205">
        <v>306</v>
      </c>
      <c r="D544" s="205">
        <v>13</v>
      </c>
      <c r="E544" s="205">
        <v>4.5</v>
      </c>
      <c r="F544" s="205">
        <v>48</v>
      </c>
      <c r="G544" s="205">
        <v>38</v>
      </c>
      <c r="H544" s="205">
        <v>990</v>
      </c>
      <c r="I544" s="205">
        <v>320</v>
      </c>
      <c r="J544" s="205">
        <v>2.6</v>
      </c>
      <c r="K544" s="205">
        <v>15.7</v>
      </c>
      <c r="L544" s="205" t="e">
        <f>_xlfn.XLOOKUP(Tabella6[[#This Row],[ ALIMENTI:   A - B]],' DB alimenti principale'!A:A,' DB alimenti principale'!A:A,,0)</f>
        <v>#N/A</v>
      </c>
    </row>
    <row r="545" spans="2:12" x14ac:dyDescent="0.25">
      <c r="B545" s="205" t="s">
        <v>2232</v>
      </c>
      <c r="C545" s="205">
        <v>390</v>
      </c>
      <c r="D545" s="205">
        <v>35.200000000000003</v>
      </c>
      <c r="E545" s="205">
        <v>2.8</v>
      </c>
      <c r="F545" s="205">
        <v>65</v>
      </c>
      <c r="G545" s="205">
        <v>9</v>
      </c>
      <c r="H545" s="205">
        <v>501</v>
      </c>
      <c r="I545" s="205">
        <v>164</v>
      </c>
      <c r="J545" s="205">
        <v>1.3</v>
      </c>
      <c r="K545" s="205">
        <v>1.5</v>
      </c>
      <c r="L545" s="205" t="e">
        <f>_xlfn.XLOOKUP(Tabella6[[#This Row],[ ALIMENTI:   A - B]],' DB alimenti principale'!A:A,' DB alimenti principale'!A:A,,0)</f>
        <v>#N/A</v>
      </c>
    </row>
    <row r="546" spans="2:12" x14ac:dyDescent="0.25">
      <c r="B546" s="205" t="s">
        <v>2233</v>
      </c>
      <c r="C546" s="205">
        <v>577</v>
      </c>
      <c r="D546" s="205">
        <v>3.9</v>
      </c>
      <c r="E546" s="205">
        <v>6.8</v>
      </c>
      <c r="F546" s="205">
        <v>135</v>
      </c>
      <c r="G546" s="205">
        <v>6</v>
      </c>
      <c r="H546" s="205">
        <v>1093</v>
      </c>
      <c r="I546" s="205">
        <v>503</v>
      </c>
      <c r="J546" s="205">
        <v>1.3</v>
      </c>
      <c r="K546" s="205">
        <v>10.8</v>
      </c>
      <c r="L546" s="205" t="e">
        <f>_xlfn.XLOOKUP(Tabella6[[#This Row],[ ALIMENTI:   A - B]],' DB alimenti principale'!A:A,' DB alimenti principale'!A:A,,0)</f>
        <v>#N/A</v>
      </c>
    </row>
    <row r="547" spans="2:12" x14ac:dyDescent="0.25">
      <c r="B547" s="205" t="s">
        <v>2234</v>
      </c>
      <c r="C547" s="205">
        <v>601</v>
      </c>
      <c r="D547" s="205">
        <v>2.1</v>
      </c>
      <c r="E547" s="205">
        <v>3</v>
      </c>
      <c r="F547" s="205">
        <v>110</v>
      </c>
      <c r="G547" s="205">
        <v>530</v>
      </c>
      <c r="H547" s="205">
        <v>1040</v>
      </c>
      <c r="I547" s="205">
        <v>420</v>
      </c>
      <c r="J547" s="205">
        <v>2.2000000000000002</v>
      </c>
      <c r="K547" s="205">
        <v>6.1</v>
      </c>
      <c r="L547" s="205" t="e">
        <f>_xlfn.XLOOKUP(Tabella6[[#This Row],[ ALIMENTI:   A - B]],' DB alimenti principale'!A:A,' DB alimenti principale'!A:A,,0)</f>
        <v>#N/A</v>
      </c>
    </row>
    <row r="548" spans="2:12" x14ac:dyDescent="0.25">
      <c r="B548" s="205" t="s">
        <v>2235</v>
      </c>
      <c r="C548" s="205">
        <v>247</v>
      </c>
      <c r="D548" s="205">
        <v>40.5</v>
      </c>
      <c r="E548" s="205">
        <v>2</v>
      </c>
      <c r="F548" s="205">
        <v>12</v>
      </c>
      <c r="G548" s="205">
        <v>210</v>
      </c>
      <c r="H548" s="205">
        <v>176</v>
      </c>
      <c r="I548" s="205">
        <v>49</v>
      </c>
      <c r="J548" s="205">
        <v>0.7</v>
      </c>
      <c r="K548" s="205">
        <v>3.1</v>
      </c>
      <c r="L548" s="205" t="e">
        <f>_xlfn.XLOOKUP(Tabella6[[#This Row],[ ALIMENTI:   A - B]],' DB alimenti principale'!A:A,' DB alimenti principale'!A:A,,0)</f>
        <v>#N/A</v>
      </c>
    </row>
    <row r="549" spans="2:12" x14ac:dyDescent="0.25">
      <c r="B549" s="205" t="s">
        <v>2236</v>
      </c>
      <c r="C549" s="205">
        <v>271</v>
      </c>
      <c r="D549" s="205">
        <v>39.299999999999997</v>
      </c>
      <c r="E549" s="205">
        <v>2</v>
      </c>
      <c r="F549" s="205">
        <v>12</v>
      </c>
      <c r="G549" s="205">
        <v>986</v>
      </c>
      <c r="H549" s="205">
        <v>302</v>
      </c>
      <c r="I549" s="205">
        <v>48</v>
      </c>
      <c r="J549" s="205">
        <v>1.4</v>
      </c>
      <c r="K549" s="205">
        <v>3.8</v>
      </c>
      <c r="L549" s="205" t="e">
        <f>_xlfn.XLOOKUP(Tabella6[[#This Row],[ ALIMENTI:   A - B]],' DB alimenti principale'!A:A,' DB alimenti principale'!A:A,,0)</f>
        <v>#N/A</v>
      </c>
    </row>
    <row r="550" spans="2:12" x14ac:dyDescent="0.25">
      <c r="B550" s="205" t="s">
        <v>2237</v>
      </c>
      <c r="C550" s="205">
        <v>183</v>
      </c>
      <c r="D550" s="205">
        <v>56.3</v>
      </c>
      <c r="E550" s="205">
        <v>0.9</v>
      </c>
      <c r="F550" s="205">
        <v>3</v>
      </c>
      <c r="G550" s="205">
        <v>1</v>
      </c>
      <c r="H550" s="205">
        <v>65</v>
      </c>
      <c r="I550" s="205">
        <v>50</v>
      </c>
      <c r="J550" s="205">
        <v>0.5</v>
      </c>
      <c r="K550" s="205">
        <v>1.3</v>
      </c>
      <c r="L550" s="205" t="e">
        <f>_xlfn.XLOOKUP(Tabella6[[#This Row],[ ALIMENTI:   A - B]],' DB alimenti principale'!A:A,' DB alimenti principale'!A:A,,0)</f>
        <v>#N/A</v>
      </c>
    </row>
    <row r="551" spans="2:12" x14ac:dyDescent="0.25">
      <c r="B551" s="205" t="s">
        <v>2238</v>
      </c>
      <c r="C551" s="205">
        <v>175</v>
      </c>
      <c r="D551" s="205">
        <v>68.7</v>
      </c>
      <c r="E551" s="205">
        <v>1.5</v>
      </c>
      <c r="F551" s="205">
        <v>11</v>
      </c>
      <c r="G551" s="205">
        <v>70</v>
      </c>
      <c r="H551" s="205">
        <v>260</v>
      </c>
      <c r="I551" s="205">
        <v>194</v>
      </c>
      <c r="J551" s="205">
        <v>1.1000000000000001</v>
      </c>
      <c r="K551" s="205">
        <v>0</v>
      </c>
      <c r="L551" s="205" t="e">
        <f>_xlfn.XLOOKUP(Tabella6[[#This Row],[ ALIMENTI:   A - B]],' DB alimenti principale'!A:A,' DB alimenti principale'!A:A,,0)</f>
        <v>#N/A</v>
      </c>
    </row>
    <row r="552" spans="2:12" x14ac:dyDescent="0.25">
      <c r="B552" s="205" t="s">
        <v>2239</v>
      </c>
      <c r="C552" s="205">
        <v>193</v>
      </c>
      <c r="D552" s="205">
        <v>67</v>
      </c>
      <c r="E552" s="205">
        <v>0.6</v>
      </c>
      <c r="F552" s="205">
        <v>6</v>
      </c>
      <c r="G552" s="205">
        <v>60</v>
      </c>
      <c r="H552" s="205">
        <v>320</v>
      </c>
      <c r="I552" s="205">
        <v>180</v>
      </c>
      <c r="J552" s="205">
        <v>0.8</v>
      </c>
      <c r="K552" s="205">
        <v>0</v>
      </c>
      <c r="L552" s="205" t="e">
        <f>_xlfn.XLOOKUP(Tabella6[[#This Row],[ ALIMENTI:   A - B]],' DB alimenti principale'!A:A,' DB alimenti principale'!A:A,,0)</f>
        <v>#N/A</v>
      </c>
    </row>
    <row r="553" spans="2:12" x14ac:dyDescent="0.25">
      <c r="B553" s="205" t="s">
        <v>2240</v>
      </c>
      <c r="C553" s="205">
        <v>130</v>
      </c>
      <c r="D553" s="205">
        <v>74.2</v>
      </c>
      <c r="E553" s="205">
        <v>2</v>
      </c>
      <c r="F553" s="205">
        <v>18</v>
      </c>
      <c r="G553" s="205">
        <v>89</v>
      </c>
      <c r="H553" s="205">
        <v>300</v>
      </c>
      <c r="I553" s="205">
        <v>192</v>
      </c>
      <c r="J553" s="205">
        <v>1.4</v>
      </c>
      <c r="K553" s="205">
        <v>0</v>
      </c>
      <c r="L553" s="205" t="e">
        <f>_xlfn.XLOOKUP(Tabella6[[#This Row],[ ALIMENTI:   A - B]],' DB alimenti principale'!A:A,' DB alimenti principale'!A:A,,0)</f>
        <v>#N/A</v>
      </c>
    </row>
    <row r="554" spans="2:12" x14ac:dyDescent="0.25">
      <c r="B554" s="205" t="s">
        <v>2241</v>
      </c>
      <c r="C554" s="205">
        <v>122</v>
      </c>
      <c r="D554" s="205">
        <v>74</v>
      </c>
      <c r="E554" s="205">
        <v>4.5</v>
      </c>
      <c r="F554" s="205">
        <v>14</v>
      </c>
      <c r="G554" s="205">
        <v>76</v>
      </c>
      <c r="H554" s="205">
        <v>260</v>
      </c>
      <c r="I554" s="205">
        <v>220</v>
      </c>
      <c r="J554" s="205">
        <v>3.7</v>
      </c>
      <c r="K554" s="205">
        <v>0</v>
      </c>
      <c r="L554" s="205" t="e">
        <f>_xlfn.XLOOKUP(Tabella6[[#This Row],[ ALIMENTI:   A - B]],' DB alimenti principale'!A:A,' DB alimenti principale'!A:A,,0)</f>
        <v>#N/A</v>
      </c>
    </row>
    <row r="555" spans="2:12" x14ac:dyDescent="0.25">
      <c r="B555" s="205" t="s">
        <v>2242</v>
      </c>
      <c r="C555" s="205">
        <v>97</v>
      </c>
      <c r="D555" s="205">
        <v>75.3</v>
      </c>
      <c r="E555" s="205">
        <v>1.6</v>
      </c>
      <c r="F555" s="205">
        <v>19</v>
      </c>
      <c r="G555" s="205">
        <v>72</v>
      </c>
      <c r="H555" s="205">
        <v>330</v>
      </c>
      <c r="I555" s="205">
        <v>200</v>
      </c>
      <c r="J555" s="205">
        <v>0.7</v>
      </c>
      <c r="K555" s="205">
        <v>0</v>
      </c>
      <c r="L555" s="205" t="e">
        <f>_xlfn.XLOOKUP(Tabella6[[#This Row],[ ALIMENTI:   A - B]],' DB alimenti principale'!A:A,' DB alimenti principale'!A:A,,0)</f>
        <v>#N/A</v>
      </c>
    </row>
    <row r="556" spans="2:12" x14ac:dyDescent="0.25">
      <c r="B556" s="205" t="s">
        <v>2243</v>
      </c>
      <c r="C556" s="205">
        <v>196</v>
      </c>
      <c r="D556" s="205">
        <v>67</v>
      </c>
      <c r="E556" s="205">
        <v>3</v>
      </c>
      <c r="F556" s="205">
        <v>14</v>
      </c>
      <c r="G556" s="205">
        <v>82</v>
      </c>
      <c r="H556" s="205">
        <v>250</v>
      </c>
      <c r="I556" s="205">
        <v>230</v>
      </c>
      <c r="J556" s="205">
        <v>2.8</v>
      </c>
      <c r="K556" s="205">
        <v>0</v>
      </c>
      <c r="L556" s="205" t="e">
        <f>_xlfn.XLOOKUP(Tabella6[[#This Row],[ ALIMENTI:   A - B]],' DB alimenti principale'!A:A,' DB alimenti principale'!A:A,,0)</f>
        <v>#N/A</v>
      </c>
    </row>
    <row r="557" spans="2:12" x14ac:dyDescent="0.25">
      <c r="B557" s="205" t="s">
        <v>2244</v>
      </c>
      <c r="C557" s="205">
        <v>57</v>
      </c>
      <c r="D557" s="205">
        <v>82</v>
      </c>
      <c r="E557" s="205">
        <v>0</v>
      </c>
      <c r="F557" s="205">
        <v>144</v>
      </c>
      <c r="G557" s="205">
        <v>230</v>
      </c>
      <c r="H557" s="205">
        <v>350</v>
      </c>
      <c r="I557" s="205">
        <v>189</v>
      </c>
      <c r="J557" s="205">
        <v>1.7</v>
      </c>
      <c r="K557" s="205">
        <v>0</v>
      </c>
      <c r="L557" s="205" t="e">
        <f>_xlfn.XLOOKUP(Tabella6[[#This Row],[ ALIMENTI:   A - B]],' DB alimenti principale'!A:A,' DB alimenti principale'!A:A,,0)</f>
        <v>#N/A</v>
      </c>
    </row>
    <row r="558" spans="2:12" x14ac:dyDescent="0.25">
      <c r="B558" s="205" t="s">
        <v>2245</v>
      </c>
      <c r="C558" s="205">
        <v>51</v>
      </c>
      <c r="D558" s="205">
        <v>83</v>
      </c>
      <c r="E558" s="205">
        <v>0</v>
      </c>
      <c r="F558" s="205">
        <v>144</v>
      </c>
      <c r="G558" s="205">
        <v>230</v>
      </c>
      <c r="H558" s="205">
        <v>350</v>
      </c>
      <c r="I558" s="205">
        <v>189</v>
      </c>
      <c r="J558" s="205">
        <v>1.7</v>
      </c>
      <c r="K558" s="205">
        <v>0</v>
      </c>
      <c r="L558" s="205" t="e">
        <f>_xlfn.XLOOKUP(Tabella6[[#This Row],[ ALIMENTI:   A - B]],' DB alimenti principale'!A:A,' DB alimenti principale'!A:A,,0)</f>
        <v>#N/A</v>
      </c>
    </row>
    <row r="559" spans="2:12" x14ac:dyDescent="0.25">
      <c r="B559" s="205" t="s">
        <v>2246</v>
      </c>
      <c r="C559" s="205">
        <v>17</v>
      </c>
      <c r="D559" s="205">
        <v>94.2</v>
      </c>
      <c r="E559" s="205">
        <v>0.4</v>
      </c>
      <c r="F559" s="205">
        <v>11</v>
      </c>
      <c r="G559" s="205">
        <v>3</v>
      </c>
      <c r="H559" s="205">
        <v>290</v>
      </c>
      <c r="I559" s="205">
        <v>26</v>
      </c>
      <c r="J559" s="205">
        <v>0.2</v>
      </c>
      <c r="K559" s="205">
        <v>1.1000000000000001</v>
      </c>
      <c r="L559" s="205" t="e">
        <f>_xlfn.XLOOKUP(Tabella6[[#This Row],[ ALIMENTI:   A - B]],' DB alimenti principale'!A:A,' DB alimenti principale'!A:A,,0)</f>
        <v>#N/A</v>
      </c>
    </row>
    <row r="560" spans="2:12" x14ac:dyDescent="0.25">
      <c r="B560" s="205" t="s">
        <v>2247</v>
      </c>
      <c r="C560" s="205">
        <v>19</v>
      </c>
      <c r="D560" s="205">
        <v>94</v>
      </c>
      <c r="E560" s="205">
        <v>0.3</v>
      </c>
      <c r="F560" s="205">
        <v>9</v>
      </c>
      <c r="G560" s="205">
        <v>6</v>
      </c>
      <c r="H560" s="205">
        <v>297</v>
      </c>
      <c r="I560" s="205">
        <v>25</v>
      </c>
      <c r="J560" s="205">
        <v>0.2</v>
      </c>
      <c r="K560" s="205">
        <v>0.9</v>
      </c>
      <c r="L560" s="205" t="e">
        <f>_xlfn.XLOOKUP(Tabella6[[#This Row],[ ALIMENTI:   A - B]],' DB alimenti principale'!A:A,' DB alimenti principale'!A:A,,0)</f>
        <v>#N/A</v>
      </c>
    </row>
    <row r="561" spans="2:12" x14ac:dyDescent="0.25">
      <c r="B561" s="205" t="s">
        <v>2248</v>
      </c>
      <c r="C561" s="205">
        <v>258</v>
      </c>
      <c r="D561" s="205">
        <v>14.6</v>
      </c>
      <c r="E561" s="205">
        <v>9.1</v>
      </c>
      <c r="F561" s="205">
        <v>110</v>
      </c>
      <c r="G561" s="205">
        <v>2</v>
      </c>
      <c r="H561" s="205">
        <v>3</v>
      </c>
      <c r="I561" s="205">
        <v>356</v>
      </c>
      <c r="J561" s="205">
        <v>2</v>
      </c>
      <c r="K561" s="205">
        <v>12.3</v>
      </c>
      <c r="L561" s="205" t="e">
        <f>_xlfn.XLOOKUP(Tabella6[[#This Row],[ ALIMENTI:   A - B]],' DB alimenti principale'!A:A,' DB alimenti principale'!A:A,,0)</f>
        <v>#N/A</v>
      </c>
    </row>
    <row r="562" spans="2:12" x14ac:dyDescent="0.25">
      <c r="B562" s="205" t="s">
        <v>2249</v>
      </c>
      <c r="C562" s="205">
        <v>213</v>
      </c>
      <c r="D562" s="205">
        <v>53.8</v>
      </c>
      <c r="E562" s="205">
        <v>2.7</v>
      </c>
      <c r="F562" s="205">
        <v>47</v>
      </c>
      <c r="G562" s="205">
        <v>266</v>
      </c>
      <c r="H562" s="205">
        <v>1565</v>
      </c>
      <c r="I562" s="205">
        <v>139</v>
      </c>
      <c r="J562" s="205">
        <v>0.8</v>
      </c>
      <c r="K562" s="205">
        <v>5.8</v>
      </c>
      <c r="L562" s="205" t="e">
        <f>_xlfn.XLOOKUP(Tabella6[[#This Row],[ ALIMENTI:   A - B]],' DB alimenti principale'!A:A,' DB alimenti principale'!A:A,,0)</f>
        <v>#N/A</v>
      </c>
    </row>
    <row r="563" spans="2:12" x14ac:dyDescent="0.25">
      <c r="B563" s="205" t="s">
        <v>2250</v>
      </c>
      <c r="C563" s="205">
        <v>21</v>
      </c>
      <c r="D563" s="205">
        <v>94.7</v>
      </c>
      <c r="E563" s="205">
        <v>0.2</v>
      </c>
      <c r="F563" s="205">
        <v>9</v>
      </c>
      <c r="G563" s="205">
        <v>9</v>
      </c>
      <c r="H563" s="205">
        <v>230</v>
      </c>
      <c r="I563" s="205">
        <v>24</v>
      </c>
      <c r="J563" s="205">
        <v>0.3</v>
      </c>
      <c r="K563" s="205">
        <v>0.9</v>
      </c>
      <c r="L563" s="205" t="e">
        <f>_xlfn.XLOOKUP(Tabella6[[#This Row],[ ALIMENTI:   A - B]],' DB alimenti principale'!A:A,' DB alimenti principale'!A:A,,0)</f>
        <v>#N/A</v>
      </c>
    </row>
    <row r="564" spans="2:12" x14ac:dyDescent="0.25">
      <c r="B564" s="205" t="s">
        <v>2251</v>
      </c>
      <c r="C564" s="205">
        <v>50</v>
      </c>
      <c r="D564" s="205">
        <v>82</v>
      </c>
      <c r="E564" s="205">
        <v>1</v>
      </c>
      <c r="F564" s="205">
        <v>15</v>
      </c>
      <c r="G564" s="205">
        <v>3</v>
      </c>
      <c r="H564" s="205">
        <v>225</v>
      </c>
      <c r="I564" s="205">
        <v>31</v>
      </c>
      <c r="J564" s="205">
        <v>0.7</v>
      </c>
      <c r="K564" s="205">
        <v>2.2999999999999998</v>
      </c>
      <c r="L564" s="205" t="e">
        <f>_xlfn.XLOOKUP(Tabella6[[#This Row],[ ALIMENTI:   A - B]],' DB alimenti principale'!A:A,' DB alimenti principale'!A:A,,0)</f>
        <v>#N/A</v>
      </c>
    </row>
    <row r="565" spans="2:12" x14ac:dyDescent="0.25">
      <c r="B565" s="205" t="s">
        <v>2252</v>
      </c>
      <c r="C565" s="205">
        <v>71</v>
      </c>
      <c r="D565" s="205">
        <v>75</v>
      </c>
      <c r="E565" s="205">
        <v>1.6</v>
      </c>
      <c r="F565" s="205">
        <v>41</v>
      </c>
      <c r="G565" s="205">
        <v>172</v>
      </c>
      <c r="H565" s="205">
        <v>213</v>
      </c>
      <c r="I565" s="205">
        <v>52</v>
      </c>
      <c r="J565" s="205">
        <v>0.8</v>
      </c>
      <c r="K565" s="205">
        <v>2.5</v>
      </c>
      <c r="L565" s="205" t="e">
        <f>_xlfn.XLOOKUP(Tabella6[[#This Row],[ ALIMENTI:   A - B]],' DB alimenti principale'!A:A,' DB alimenti principale'!A:A,,0)</f>
        <v>#N/A</v>
      </c>
    </row>
    <row r="566" spans="2:12" x14ac:dyDescent="0.25">
      <c r="B566" s="205" t="s">
        <v>2253</v>
      </c>
      <c r="C566" s="205">
        <v>96</v>
      </c>
      <c r="D566" s="205">
        <v>70</v>
      </c>
      <c r="E566" s="205">
        <v>2.2000000000000002</v>
      </c>
      <c r="F566" s="205">
        <v>27</v>
      </c>
      <c r="G566" s="205">
        <v>20</v>
      </c>
      <c r="H566" s="205">
        <v>250</v>
      </c>
      <c r="I566" s="205">
        <v>85</v>
      </c>
      <c r="J566" s="205">
        <v>0.7</v>
      </c>
      <c r="K566" s="205">
        <v>2</v>
      </c>
      <c r="L566" s="205" t="e">
        <f>_xlfn.XLOOKUP(Tabella6[[#This Row],[ ALIMENTI:   A - B]],' DB alimenti principale'!A:A,' DB alimenti principale'!A:A,,0)</f>
        <v>#N/A</v>
      </c>
    </row>
    <row r="567" spans="2:12" x14ac:dyDescent="0.25">
      <c r="B567" s="205" t="s">
        <v>2254</v>
      </c>
      <c r="C567" s="205">
        <v>26</v>
      </c>
      <c r="D567" s="205">
        <v>91.2</v>
      </c>
      <c r="E567" s="205">
        <v>0.3</v>
      </c>
      <c r="F567" s="205">
        <v>17</v>
      </c>
      <c r="G567" s="205">
        <v>1</v>
      </c>
      <c r="H567" s="205">
        <v>230</v>
      </c>
      <c r="I567" s="205">
        <v>16</v>
      </c>
      <c r="J567" s="205">
        <v>0.1</v>
      </c>
      <c r="K567" s="205">
        <v>1.6</v>
      </c>
      <c r="L567" s="205" t="e">
        <f>_xlfn.XLOOKUP(Tabella6[[#This Row],[ ALIMENTI:   A - B]],' DB alimenti principale'!A:A,' DB alimenti principale'!A:A,,0)</f>
        <v>#N/A</v>
      </c>
    </row>
    <row r="568" spans="2:12" x14ac:dyDescent="0.25">
      <c r="B568" s="205" t="s">
        <v>2255</v>
      </c>
      <c r="C568" s="205">
        <v>30</v>
      </c>
      <c r="D568" s="205">
        <v>91.4</v>
      </c>
      <c r="E568" s="205">
        <v>0.1</v>
      </c>
      <c r="F568" s="205">
        <v>11</v>
      </c>
      <c r="G568" s="205">
        <v>0</v>
      </c>
      <c r="H568" s="205">
        <v>129</v>
      </c>
      <c r="I568" s="205">
        <v>9</v>
      </c>
      <c r="J568" s="205">
        <v>0.1</v>
      </c>
      <c r="K568" s="205">
        <v>1.6</v>
      </c>
      <c r="L568" s="205" t="e">
        <f>_xlfn.XLOOKUP(Tabella6[[#This Row],[ ALIMENTI:   A - B]],' DB alimenti principale'!A:A,' DB alimenti principale'!A:A,,0)</f>
        <v>#N/A</v>
      </c>
    </row>
    <row r="569" spans="2:12" x14ac:dyDescent="0.25">
      <c r="B569" s="205" t="s">
        <v>2256</v>
      </c>
      <c r="C569" s="205">
        <v>383</v>
      </c>
      <c r="D569" s="205">
        <v>4</v>
      </c>
      <c r="E569" s="205">
        <v>2.7</v>
      </c>
      <c r="F569" s="205">
        <v>11</v>
      </c>
      <c r="G569" s="205">
        <v>4</v>
      </c>
      <c r="H569" s="205">
        <v>301</v>
      </c>
      <c r="I569" s="205">
        <v>281</v>
      </c>
      <c r="J569" s="205">
        <v>3.4</v>
      </c>
      <c r="K569" s="205">
        <v>2.2000000000000002</v>
      </c>
      <c r="L569" s="205" t="e">
        <f>_xlfn.XLOOKUP(Tabella6[[#This Row],[ ALIMENTI:   A - B]],' DB alimenti principale'!A:A,' DB alimenti principale'!A:A,,0)</f>
        <v>#N/A</v>
      </c>
    </row>
    <row r="570" spans="2:12" x14ac:dyDescent="0.25">
      <c r="B570" s="205" t="s">
        <v>2257</v>
      </c>
      <c r="C570" s="205">
        <v>29</v>
      </c>
      <c r="D570" s="205">
        <v>87.8</v>
      </c>
      <c r="E570" s="205">
        <v>0.8</v>
      </c>
      <c r="F570" s="205">
        <v>54</v>
      </c>
      <c r="G570" s="205">
        <v>9</v>
      </c>
      <c r="H570" s="205">
        <v>310</v>
      </c>
      <c r="I570" s="205">
        <v>57</v>
      </c>
      <c r="J570" s="205">
        <v>0.2</v>
      </c>
      <c r="K570" s="205">
        <v>2.9</v>
      </c>
      <c r="L570" s="205" t="e">
        <f>_xlfn.XLOOKUP(Tabella6[[#This Row],[ ALIMENTI:   A - B]],' DB alimenti principale'!A:A,' DB alimenti principale'!A:A,,0)</f>
        <v>#N/A</v>
      </c>
    </row>
    <row r="571" spans="2:12" x14ac:dyDescent="0.25">
      <c r="B571" s="205" t="s">
        <v>2258</v>
      </c>
      <c r="C571" s="205">
        <v>157</v>
      </c>
      <c r="D571" s="205">
        <v>71.099999999999994</v>
      </c>
      <c r="E571" s="205">
        <v>0.4</v>
      </c>
      <c r="F571" s="205">
        <v>4</v>
      </c>
      <c r="G571" s="205">
        <v>4</v>
      </c>
      <c r="H571" s="205">
        <v>97</v>
      </c>
      <c r="I571" s="205">
        <v>12</v>
      </c>
      <c r="J571" s="205">
        <v>2</v>
      </c>
      <c r="K571" s="205">
        <v>0</v>
      </c>
      <c r="L571" s="205" t="e">
        <f>_xlfn.XLOOKUP(Tabella6[[#This Row],[ ALIMENTI:   A - B]],' DB alimenti principale'!A:A,' DB alimenti principale'!A:A,,0)</f>
        <v>#N/A</v>
      </c>
    </row>
    <row r="572" spans="2:12" x14ac:dyDescent="0.25">
      <c r="B572" s="205" t="s">
        <v>2259</v>
      </c>
      <c r="C572" s="205">
        <v>20</v>
      </c>
      <c r="D572" s="205">
        <v>87.2</v>
      </c>
      <c r="E572" s="205">
        <v>4.2</v>
      </c>
      <c r="F572" s="205">
        <v>220</v>
      </c>
      <c r="G572" s="205">
        <v>20</v>
      </c>
      <c r="H572" s="205">
        <v>670</v>
      </c>
      <c r="I572" s="205">
        <v>75</v>
      </c>
      <c r="J572" s="205">
        <v>0.9</v>
      </c>
      <c r="K572" s="205">
        <v>5.6</v>
      </c>
      <c r="L572" s="205" t="e">
        <f>_xlfn.XLOOKUP(Tabella6[[#This Row],[ ALIMENTI:   A - B]],' DB alimenti principale'!A:A,' DB alimenti principale'!A:A,,0)</f>
        <v>#N/A</v>
      </c>
    </row>
    <row r="573" spans="2:12" x14ac:dyDescent="0.25">
      <c r="B573" s="205" t="s">
        <v>2260</v>
      </c>
      <c r="C573" s="205">
        <v>181</v>
      </c>
      <c r="D573" s="205">
        <v>9</v>
      </c>
      <c r="E573" s="205">
        <v>41.5</v>
      </c>
      <c r="F573" s="205">
        <v>1080</v>
      </c>
      <c r="G573" s="205">
        <v>180</v>
      </c>
      <c r="H573" s="205">
        <v>4090</v>
      </c>
      <c r="I573" s="205">
        <v>340</v>
      </c>
      <c r="J573" s="205">
        <v>3.8</v>
      </c>
      <c r="K573" s="205">
        <v>44.7</v>
      </c>
      <c r="L573" s="205" t="e">
        <f>_xlfn.XLOOKUP(Tabella6[[#This Row],[ ALIMENTI:   A - B]],' DB alimenti principale'!A:A,' DB alimenti principale'!A:A,,0)</f>
        <v>#N/A</v>
      </c>
    </row>
    <row r="574" spans="2:12" x14ac:dyDescent="0.25">
      <c r="B574" s="205" t="s">
        <v>1376</v>
      </c>
      <c r="C574" s="205">
        <v>215</v>
      </c>
      <c r="D574" s="205">
        <v>62.2</v>
      </c>
      <c r="E574" s="205">
        <v>1.9</v>
      </c>
      <c r="F574" s="205">
        <v>17</v>
      </c>
      <c r="G574" s="205">
        <v>1734</v>
      </c>
      <c r="H574" s="205">
        <v>608</v>
      </c>
      <c r="I574" s="205">
        <v>250</v>
      </c>
      <c r="J574" s="205">
        <v>6.9</v>
      </c>
      <c r="K574" s="205">
        <v>0</v>
      </c>
      <c r="L574" s="205" t="str">
        <f>_xlfn.XLOOKUP(Tabella6[[#This Row],[ ALIMENTI:   A - B]],' DB alimenti principale'!A:A,' DB alimenti principale'!A:A,,0)</f>
        <v>prosciutto cotto</v>
      </c>
    </row>
    <row r="575" spans="2:12" x14ac:dyDescent="0.25">
      <c r="B575" s="205" t="s">
        <v>2261</v>
      </c>
      <c r="C575" s="205">
        <v>215</v>
      </c>
      <c r="D575" s="205">
        <v>62.2</v>
      </c>
      <c r="E575" s="205">
        <v>1.9</v>
      </c>
      <c r="F575" s="205">
        <v>17</v>
      </c>
      <c r="G575" s="205">
        <v>1734</v>
      </c>
      <c r="H575" s="205">
        <v>608</v>
      </c>
      <c r="I575" s="205">
        <v>250</v>
      </c>
      <c r="J575" s="205">
        <v>6.9</v>
      </c>
      <c r="K575" s="205">
        <v>0</v>
      </c>
      <c r="L575" s="205" t="e">
        <f>_xlfn.XLOOKUP(Tabella6[[#This Row],[ ALIMENTI:   A - B]],' DB alimenti principale'!A:A,' DB alimenti principale'!A:A,,0)</f>
        <v>#N/A</v>
      </c>
    </row>
    <row r="576" spans="2:12" x14ac:dyDescent="0.25">
      <c r="B576" s="205" t="s">
        <v>2262</v>
      </c>
      <c r="C576" s="205">
        <v>132</v>
      </c>
      <c r="D576" s="205">
        <v>69.7</v>
      </c>
      <c r="E576" s="205">
        <v>1.5</v>
      </c>
      <c r="F576" s="205">
        <v>14</v>
      </c>
      <c r="G576" s="205">
        <v>1390</v>
      </c>
      <c r="H576" s="205">
        <v>587</v>
      </c>
      <c r="I576" s="205">
        <v>200</v>
      </c>
      <c r="J576" s="205">
        <v>6.5</v>
      </c>
      <c r="K576" s="205">
        <v>0</v>
      </c>
      <c r="L576" s="205" t="e">
        <f>_xlfn.XLOOKUP(Tabella6[[#This Row],[ ALIMENTI:   A - B]],' DB alimenti principale'!A:A,' DB alimenti principale'!A:A,,0)</f>
        <v>#N/A</v>
      </c>
    </row>
    <row r="577" spans="2:12" x14ac:dyDescent="0.25">
      <c r="B577" s="205" t="s">
        <v>1378</v>
      </c>
      <c r="C577" s="205">
        <v>370</v>
      </c>
      <c r="D577" s="205">
        <v>41.7</v>
      </c>
      <c r="E577" s="205">
        <v>1.2</v>
      </c>
      <c r="F577" s="205">
        <v>20</v>
      </c>
      <c r="G577" s="205">
        <v>2378</v>
      </c>
      <c r="H577" s="205">
        <v>281</v>
      </c>
      <c r="I577" s="205">
        <v>177</v>
      </c>
      <c r="J577" s="205">
        <v>5.2</v>
      </c>
      <c r="K577" s="205">
        <v>0</v>
      </c>
      <c r="L577" s="205" t="str">
        <f>_xlfn.XLOOKUP(Tabella6[[#This Row],[ ALIMENTI:   A - B]],' DB alimenti principale'!A:A,' DB alimenti principale'!A:A,,0)</f>
        <v>prosciutto crudo</v>
      </c>
    </row>
    <row r="578" spans="2:12" x14ac:dyDescent="0.25">
      <c r="B578" s="205" t="s">
        <v>2263</v>
      </c>
      <c r="C578" s="205">
        <v>218</v>
      </c>
      <c r="D578" s="205">
        <v>54.8</v>
      </c>
      <c r="E578" s="205">
        <v>2.2000000000000002</v>
      </c>
      <c r="F578" s="205">
        <v>23</v>
      </c>
      <c r="G578" s="205">
        <v>2733</v>
      </c>
      <c r="H578" s="205">
        <v>373</v>
      </c>
      <c r="I578" s="205">
        <v>190</v>
      </c>
      <c r="J578" s="205">
        <v>5.2</v>
      </c>
      <c r="K578" s="205">
        <v>0</v>
      </c>
      <c r="L578" s="205" t="e">
        <f>_xlfn.XLOOKUP(Tabella6[[#This Row],[ ALIMENTI:   A - B]],' DB alimenti principale'!A:A,' DB alimenti principale'!A:A,,0)</f>
        <v>#N/A</v>
      </c>
    </row>
    <row r="579" spans="2:12" x14ac:dyDescent="0.25">
      <c r="B579" s="205" t="s">
        <v>2264</v>
      </c>
      <c r="C579" s="205">
        <v>218</v>
      </c>
      <c r="D579" s="205">
        <v>54.8</v>
      </c>
      <c r="E579" s="205">
        <v>2.2000000000000002</v>
      </c>
      <c r="F579" s="205">
        <v>23</v>
      </c>
      <c r="G579" s="205">
        <v>2733</v>
      </c>
      <c r="H579" s="205">
        <v>373</v>
      </c>
      <c r="I579" s="205">
        <v>190</v>
      </c>
      <c r="J579" s="205">
        <v>5.2</v>
      </c>
      <c r="K579" s="205">
        <v>0</v>
      </c>
      <c r="L579" s="205" t="e">
        <f>_xlfn.XLOOKUP(Tabella6[[#This Row],[ ALIMENTI:   A - B]],' DB alimenti principale'!A:A,' DB alimenti principale'!A:A,,0)</f>
        <v>#N/A</v>
      </c>
    </row>
    <row r="580" spans="2:12" x14ac:dyDescent="0.25">
      <c r="B580" s="205" t="s">
        <v>1552</v>
      </c>
      <c r="C580" s="205">
        <v>260</v>
      </c>
      <c r="D580" s="205">
        <v>55</v>
      </c>
      <c r="E580" s="205">
        <v>0.8</v>
      </c>
      <c r="F580" s="205">
        <v>290</v>
      </c>
      <c r="G580" s="205">
        <v>299</v>
      </c>
      <c r="H580" s="205">
        <v>36</v>
      </c>
      <c r="I580" s="205">
        <v>420</v>
      </c>
      <c r="J580" s="205">
        <v>2.2999999999999998</v>
      </c>
      <c r="K580" s="205">
        <v>0</v>
      </c>
      <c r="L580" s="205" t="str">
        <f>_xlfn.XLOOKUP(Tabella6[[#This Row],[ ALIMENTI:   A - B]],' DB alimenti principale'!A:A,' DB alimenti principale'!A:A,,0)</f>
        <v>provola affumicata</v>
      </c>
    </row>
    <row r="581" spans="2:12" x14ac:dyDescent="0.25">
      <c r="B581" s="205" t="s">
        <v>2265</v>
      </c>
      <c r="C581" s="205">
        <v>348</v>
      </c>
      <c r="D581" s="205">
        <v>41</v>
      </c>
      <c r="E581" s="205">
        <v>0.8</v>
      </c>
      <c r="F581" s="205">
        <v>850</v>
      </c>
      <c r="G581" s="205">
        <v>699</v>
      </c>
      <c r="H581" s="205">
        <v>108</v>
      </c>
      <c r="I581" s="205">
        <v>496</v>
      </c>
      <c r="J581" s="205">
        <v>3.4</v>
      </c>
      <c r="K581" s="205">
        <v>0</v>
      </c>
      <c r="L581" s="205" t="e">
        <f>_xlfn.XLOOKUP(Tabella6[[#This Row],[ ALIMENTI:   A - B]],' DB alimenti principale'!A:A,' DB alimenti principale'!A:A,,0)</f>
        <v>#N/A</v>
      </c>
    </row>
    <row r="582" spans="2:12" x14ac:dyDescent="0.25">
      <c r="B582" s="205" t="s">
        <v>1553</v>
      </c>
      <c r="C582" s="205">
        <v>374</v>
      </c>
      <c r="D582" s="205">
        <v>39.6</v>
      </c>
      <c r="E582" s="205">
        <v>0.5</v>
      </c>
      <c r="F582" s="205">
        <v>881</v>
      </c>
      <c r="G582" s="205">
        <v>860</v>
      </c>
      <c r="H582" s="205">
        <v>136</v>
      </c>
      <c r="I582" s="205">
        <v>576</v>
      </c>
      <c r="J582" s="205">
        <v>3.4</v>
      </c>
      <c r="K582" s="205">
        <v>0</v>
      </c>
      <c r="L582" s="205" t="str">
        <f>_xlfn.XLOOKUP(Tabella6[[#This Row],[ ALIMENTI:   A - B]],' DB alimenti principale'!A:A,' DB alimenti principale'!A:A,,0)</f>
        <v>provolone</v>
      </c>
    </row>
    <row r="583" spans="2:12" x14ac:dyDescent="0.25">
      <c r="B583" s="205" t="s">
        <v>2266</v>
      </c>
      <c r="C583" s="205">
        <v>400</v>
      </c>
      <c r="D583" s="205">
        <v>31</v>
      </c>
      <c r="E583" s="205">
        <v>0.7</v>
      </c>
      <c r="F583" s="205">
        <v>789</v>
      </c>
      <c r="G583" s="205">
        <v>1927</v>
      </c>
      <c r="H583" s="205">
        <v>79</v>
      </c>
      <c r="I583" s="205">
        <v>576</v>
      </c>
      <c r="J583" s="205">
        <v>4.4000000000000004</v>
      </c>
      <c r="K583" s="205">
        <v>0</v>
      </c>
      <c r="L583" s="205" t="e">
        <f>_xlfn.XLOOKUP(Tabella6[[#This Row],[ ALIMENTI:   A - B]],' DB alimenti principale'!A:A,' DB alimenti principale'!A:A,,0)</f>
        <v>#N/A</v>
      </c>
    </row>
    <row r="584" spans="2:12" x14ac:dyDescent="0.25">
      <c r="B584" s="205" t="s">
        <v>2267</v>
      </c>
      <c r="C584" s="205">
        <v>42</v>
      </c>
      <c r="D584" s="205">
        <v>87.5</v>
      </c>
      <c r="E584" s="205">
        <v>0.2</v>
      </c>
      <c r="F584" s="205">
        <v>13</v>
      </c>
      <c r="G584" s="205">
        <v>2</v>
      </c>
      <c r="H584" s="205">
        <v>190</v>
      </c>
      <c r="I584" s="205">
        <v>14</v>
      </c>
      <c r="J584" s="205">
        <v>2</v>
      </c>
      <c r="K584" s="205">
        <v>1.4</v>
      </c>
      <c r="L584" s="205" t="e">
        <f>_xlfn.XLOOKUP(Tabella6[[#This Row],[ ALIMENTI:   A - B]],' DB alimenti principale'!A:A,' DB alimenti principale'!A:A,,0)</f>
        <v>#N/A</v>
      </c>
    </row>
    <row r="585" spans="2:12" x14ac:dyDescent="0.25">
      <c r="B585" s="205" t="s">
        <v>2268</v>
      </c>
      <c r="C585" s="205">
        <v>41</v>
      </c>
      <c r="D585" s="205">
        <v>82</v>
      </c>
      <c r="E585" s="205">
        <v>0.4</v>
      </c>
      <c r="F585" s="205">
        <v>17</v>
      </c>
      <c r="G585" s="205">
        <v>1</v>
      </c>
      <c r="H585" s="205">
        <v>310</v>
      </c>
      <c r="I585" s="205">
        <v>23</v>
      </c>
      <c r="J585" s="205">
        <v>0.1</v>
      </c>
      <c r="K585" s="205">
        <v>2.2999999999999998</v>
      </c>
      <c r="L585" s="205" t="e">
        <f>_xlfn.XLOOKUP(Tabella6[[#This Row],[ ALIMENTI:   A - B]],' DB alimenti principale'!A:A,' DB alimenti principale'!A:A,,0)</f>
        <v>#N/A</v>
      </c>
    </row>
    <row r="586" spans="2:12" x14ac:dyDescent="0.25">
      <c r="B586" s="205" t="s">
        <v>2269</v>
      </c>
      <c r="C586" s="205">
        <v>220</v>
      </c>
      <c r="D586" s="205">
        <v>29.3</v>
      </c>
      <c r="E586" s="205">
        <v>3.9</v>
      </c>
      <c r="F586" s="205">
        <v>59</v>
      </c>
      <c r="G586" s="205">
        <v>8</v>
      </c>
      <c r="H586" s="205">
        <v>824</v>
      </c>
      <c r="I586" s="205">
        <v>85</v>
      </c>
      <c r="J586" s="205">
        <v>0.4</v>
      </c>
      <c r="K586" s="205">
        <v>9</v>
      </c>
      <c r="L586" s="205" t="e">
        <f>_xlfn.XLOOKUP(Tabella6[[#This Row],[ ALIMENTI:   A - B]],' DB alimenti principale'!A:A,' DB alimenti principale'!A:A,,0)</f>
        <v>#N/A</v>
      </c>
    </row>
    <row r="587" spans="2:12" x14ac:dyDescent="0.25">
      <c r="B587" s="205" t="s">
        <v>2270</v>
      </c>
      <c r="C587" s="205">
        <v>161</v>
      </c>
      <c r="D587" s="205">
        <v>65.900000000000006</v>
      </c>
      <c r="E587" s="205">
        <v>1.5</v>
      </c>
      <c r="F587" s="205">
        <v>12</v>
      </c>
      <c r="G587" s="205">
        <v>40</v>
      </c>
      <c r="H587" s="205">
        <v>175</v>
      </c>
      <c r="I587" s="205">
        <v>200</v>
      </c>
      <c r="J587" s="205">
        <v>2.7</v>
      </c>
      <c r="K587" s="205">
        <v>0</v>
      </c>
      <c r="L587" s="205" t="e">
        <f>_xlfn.XLOOKUP(Tabella6[[#This Row],[ ALIMENTI:   A - B]],' DB alimenti principale'!A:A,' DB alimenti principale'!A:A,,0)</f>
        <v>#N/A</v>
      </c>
    </row>
    <row r="588" spans="2:12" x14ac:dyDescent="0.25">
      <c r="B588" s="205" t="s">
        <v>2271</v>
      </c>
      <c r="C588" s="205">
        <v>13</v>
      </c>
      <c r="D588" s="205">
        <v>94</v>
      </c>
      <c r="E588" s="205">
        <v>0.3</v>
      </c>
      <c r="F588" s="205">
        <v>36</v>
      </c>
      <c r="G588" s="205">
        <v>7</v>
      </c>
      <c r="H588" s="205">
        <v>180</v>
      </c>
      <c r="I588" s="205">
        <v>30</v>
      </c>
      <c r="J588" s="205">
        <v>0.2</v>
      </c>
      <c r="K588" s="205">
        <v>3</v>
      </c>
      <c r="L588" s="205" t="e">
        <f>_xlfn.XLOOKUP(Tabella6[[#This Row],[ ALIMENTI:   A - B]],' DB alimenti principale'!A:A,' DB alimenti principale'!A:A,,0)</f>
        <v>#N/A</v>
      </c>
    </row>
    <row r="589" spans="2:12" x14ac:dyDescent="0.25">
      <c r="B589" s="205" t="s">
        <v>2272</v>
      </c>
      <c r="C589" s="205">
        <v>14</v>
      </c>
      <c r="D589" s="205">
        <v>88.1</v>
      </c>
      <c r="E589" s="205">
        <v>7.8</v>
      </c>
      <c r="F589" s="205">
        <v>115</v>
      </c>
      <c r="G589" s="205">
        <v>14</v>
      </c>
      <c r="H589" s="205">
        <v>357</v>
      </c>
      <c r="I589" s="205">
        <v>45</v>
      </c>
      <c r="J589" s="205">
        <v>0.4</v>
      </c>
      <c r="K589" s="205">
        <v>1</v>
      </c>
      <c r="L589" s="205" t="e">
        <f>_xlfn.XLOOKUP(Tabella6[[#This Row],[ ALIMENTI:   A - B]],' DB alimenti principale'!A:A,' DB alimenti principale'!A:A,,0)</f>
        <v>#N/A</v>
      </c>
    </row>
    <row r="590" spans="2:12" x14ac:dyDescent="0.25">
      <c r="B590" s="205" t="s">
        <v>2273</v>
      </c>
      <c r="C590" s="205">
        <v>64</v>
      </c>
      <c r="D590" s="205">
        <v>81.900000000000006</v>
      </c>
      <c r="E590" s="205">
        <v>6</v>
      </c>
      <c r="F590" s="205">
        <v>20</v>
      </c>
      <c r="G590" s="205">
        <v>55</v>
      </c>
      <c r="H590" s="205">
        <v>310</v>
      </c>
      <c r="I590" s="205">
        <v>430</v>
      </c>
      <c r="J590" s="205">
        <v>2</v>
      </c>
      <c r="K590" s="205">
        <v>0</v>
      </c>
      <c r="L590" s="205" t="e">
        <f>_xlfn.XLOOKUP(Tabella6[[#This Row],[ ALIMENTI:   A - B]],' DB alimenti principale'!A:A,' DB alimenti principale'!A:A,,0)</f>
        <v>#N/A</v>
      </c>
    </row>
    <row r="591" spans="2:12" x14ac:dyDescent="0.25">
      <c r="B591" s="205" t="s">
        <v>2274</v>
      </c>
      <c r="C591" s="205">
        <v>63</v>
      </c>
      <c r="D591" s="205">
        <v>84</v>
      </c>
      <c r="E591" s="205">
        <v>0.4</v>
      </c>
      <c r="F591" s="205">
        <v>28</v>
      </c>
      <c r="G591" s="205">
        <v>18</v>
      </c>
      <c r="H591" s="205">
        <v>400</v>
      </c>
      <c r="I591" s="205">
        <v>165</v>
      </c>
      <c r="J591" s="205">
        <v>0.4</v>
      </c>
      <c r="K591" s="205">
        <v>0</v>
      </c>
      <c r="L591" s="205" t="e">
        <f>_xlfn.XLOOKUP(Tabella6[[#This Row],[ ALIMENTI:   A - B]],' DB alimenti principale'!A:A,' DB alimenti principale'!A:A,,0)</f>
        <v>#N/A</v>
      </c>
    </row>
    <row r="592" spans="2:12" x14ac:dyDescent="0.25">
      <c r="B592" s="205" t="s">
        <v>2275</v>
      </c>
      <c r="C592" s="205">
        <v>18</v>
      </c>
      <c r="D592" s="205">
        <v>93.3</v>
      </c>
      <c r="E592" s="205">
        <v>0.6</v>
      </c>
      <c r="F592" s="205">
        <v>40</v>
      </c>
      <c r="G592" s="205">
        <v>58</v>
      </c>
      <c r="H592" s="205">
        <v>240</v>
      </c>
      <c r="I592" s="205">
        <v>29</v>
      </c>
      <c r="J592" s="205">
        <v>0.1</v>
      </c>
      <c r="K592" s="205">
        <v>2.6</v>
      </c>
      <c r="L592" s="205" t="e">
        <f>_xlfn.XLOOKUP(Tabella6[[#This Row],[ ALIMENTI:   A - B]],' DB alimenti principale'!A:A,' DB alimenti principale'!A:A,,0)</f>
        <v>#N/A</v>
      </c>
    </row>
    <row r="593" spans="2:12" x14ac:dyDescent="0.25">
      <c r="B593" s="205" t="s">
        <v>2276</v>
      </c>
      <c r="C593" s="205">
        <v>11</v>
      </c>
      <c r="D593" s="205">
        <v>95.6</v>
      </c>
      <c r="E593" s="205">
        <v>0.9</v>
      </c>
      <c r="F593" s="205">
        <v>39</v>
      </c>
      <c r="G593" s="205">
        <v>59</v>
      </c>
      <c r="H593" s="205">
        <v>240</v>
      </c>
      <c r="I593" s="205">
        <v>29</v>
      </c>
      <c r="J593" s="205">
        <v>0.1</v>
      </c>
      <c r="K593" s="205">
        <v>1.3</v>
      </c>
      <c r="L593" s="205" t="e">
        <f>_xlfn.XLOOKUP(Tabella6[[#This Row],[ ALIMENTI:   A - B]],' DB alimenti principale'!A:A,' DB alimenti principale'!A:A,,0)</f>
        <v>#N/A</v>
      </c>
    </row>
    <row r="594" spans="2:12" x14ac:dyDescent="0.25">
      <c r="B594" s="205" t="s">
        <v>2277</v>
      </c>
      <c r="C594" s="205">
        <v>68</v>
      </c>
      <c r="D594" s="205">
        <v>82.2</v>
      </c>
      <c r="E594" s="205">
        <v>1</v>
      </c>
      <c r="F594" s="205">
        <v>31</v>
      </c>
      <c r="G594" s="205">
        <v>130</v>
      </c>
      <c r="H594" s="205">
        <v>222</v>
      </c>
      <c r="I594" s="205">
        <v>218</v>
      </c>
      <c r="J594" s="205">
        <v>0.5</v>
      </c>
      <c r="K594" s="205">
        <v>0</v>
      </c>
      <c r="L594" s="205" t="e">
        <f>_xlfn.XLOOKUP(Tabella6[[#This Row],[ ALIMENTI:   A - B]],' DB alimenti principale'!A:A,' DB alimenti principale'!A:A,,0)</f>
        <v>#N/A</v>
      </c>
    </row>
    <row r="595" spans="2:12" x14ac:dyDescent="0.25">
      <c r="B595" s="205" t="s">
        <v>2278</v>
      </c>
      <c r="C595" s="205">
        <v>222</v>
      </c>
      <c r="D595" s="205">
        <v>63.3</v>
      </c>
      <c r="E595" s="205">
        <v>0.1</v>
      </c>
      <c r="F595" s="205">
        <v>0</v>
      </c>
      <c r="G595" s="205">
        <v>1</v>
      </c>
      <c r="H595" s="205">
        <v>2</v>
      </c>
      <c r="I595" s="205">
        <v>5</v>
      </c>
      <c r="J595" s="205">
        <v>0.1</v>
      </c>
      <c r="K595" s="205">
        <v>0</v>
      </c>
      <c r="L595" s="205" t="e">
        <f>_xlfn.XLOOKUP(Tabella6[[#This Row],[ ALIMENTI:   A - B]],' DB alimenti principale'!A:A,' DB alimenti principale'!A:A,,0)</f>
        <v>#N/A</v>
      </c>
    </row>
    <row r="596" spans="2:12" x14ac:dyDescent="0.25">
      <c r="B596" s="205" t="s">
        <v>2279</v>
      </c>
      <c r="C596" s="205">
        <v>28</v>
      </c>
      <c r="D596" s="205">
        <v>77.400000000000006</v>
      </c>
      <c r="E596" s="205">
        <v>1.3</v>
      </c>
      <c r="F596" s="205">
        <v>60</v>
      </c>
      <c r="G596" s="205">
        <v>3</v>
      </c>
      <c r="H596" s="205">
        <v>370</v>
      </c>
      <c r="I596" s="205">
        <v>43</v>
      </c>
      <c r="J596" s="205">
        <v>0.3</v>
      </c>
      <c r="K596" s="205">
        <v>7.8</v>
      </c>
      <c r="L596" s="205" t="e">
        <f>_xlfn.XLOOKUP(Tabella6[[#This Row],[ ALIMENTI:   A - B]],' DB alimenti principale'!A:A,' DB alimenti principale'!A:A,,0)</f>
        <v>#N/A</v>
      </c>
    </row>
    <row r="597" spans="2:12" x14ac:dyDescent="0.25">
      <c r="B597" s="205" t="s">
        <v>2280</v>
      </c>
      <c r="C597" s="205">
        <v>21</v>
      </c>
      <c r="D597" s="205">
        <v>82.8</v>
      </c>
      <c r="E597" s="205">
        <v>1.2</v>
      </c>
      <c r="F597" s="205">
        <v>36</v>
      </c>
      <c r="G597" s="205">
        <v>2</v>
      </c>
      <c r="H597" s="205">
        <v>280</v>
      </c>
      <c r="I597" s="205">
        <v>30</v>
      </c>
      <c r="J597" s="205">
        <v>0.2</v>
      </c>
      <c r="K597" s="205">
        <v>7.4</v>
      </c>
      <c r="L597" s="205" t="e">
        <f>_xlfn.XLOOKUP(Tabella6[[#This Row],[ ALIMENTI:   A - B]],' DB alimenti principale'!A:A,' DB alimenti principale'!A:A,,0)</f>
        <v>#N/A</v>
      </c>
    </row>
    <row r="598" spans="2:12" x14ac:dyDescent="0.25">
      <c r="B598" s="205" t="s">
        <v>1555</v>
      </c>
      <c r="C598" s="205">
        <v>271</v>
      </c>
      <c r="D598" s="205">
        <v>63</v>
      </c>
      <c r="E598" s="205">
        <v>0.6</v>
      </c>
      <c r="F598" s="205">
        <v>84</v>
      </c>
      <c r="G598" s="205">
        <v>256</v>
      </c>
      <c r="H598" s="205">
        <v>37</v>
      </c>
      <c r="I598" s="205">
        <v>196</v>
      </c>
      <c r="J598" s="205">
        <v>0.2</v>
      </c>
      <c r="K598" s="205">
        <v>0</v>
      </c>
      <c r="L598" s="205" t="str">
        <f>_xlfn.XLOOKUP(Tabella6[[#This Row],[ ALIMENTI:   A - B]],' DB alimenti principale'!A:A,' DB alimenti principale'!A:A,,0)</f>
        <v>ricotta di pecora</v>
      </c>
    </row>
    <row r="599" spans="2:12" x14ac:dyDescent="0.25">
      <c r="B599" s="205" t="s">
        <v>1556</v>
      </c>
      <c r="C599" s="205">
        <v>136</v>
      </c>
      <c r="D599" s="205">
        <v>73</v>
      </c>
      <c r="E599" s="205">
        <v>0.5</v>
      </c>
      <c r="F599" s="205">
        <v>394</v>
      </c>
      <c r="G599" s="205">
        <v>100</v>
      </c>
      <c r="H599" s="205">
        <v>110</v>
      </c>
      <c r="I599" s="205">
        <v>170</v>
      </c>
      <c r="J599" s="205">
        <v>1.3</v>
      </c>
      <c r="K599" s="205">
        <v>0</v>
      </c>
      <c r="L599" s="205" t="str">
        <f>_xlfn.XLOOKUP(Tabella6[[#This Row],[ ALIMENTI:   A - B]],' DB alimenti principale'!A:A,' DB alimenti principale'!A:A,,0)</f>
        <v>ricotta di vacca</v>
      </c>
    </row>
    <row r="600" spans="2:12" x14ac:dyDescent="0.25">
      <c r="B600" s="205" t="s">
        <v>2281</v>
      </c>
      <c r="C600" s="205">
        <v>204</v>
      </c>
      <c r="D600" s="205">
        <v>68</v>
      </c>
      <c r="E600" s="205">
        <v>0.6</v>
      </c>
      <c r="F600" s="205">
        <v>239</v>
      </c>
      <c r="G600" s="205">
        <v>178</v>
      </c>
      <c r="H600" s="205">
        <v>74</v>
      </c>
      <c r="I600" s="205">
        <v>183</v>
      </c>
      <c r="J600" s="205">
        <v>0.8</v>
      </c>
      <c r="K600" s="205">
        <v>0</v>
      </c>
      <c r="L600" s="205" t="e">
        <f>_xlfn.XLOOKUP(Tabella6[[#This Row],[ ALIMENTI:   A - B]],' DB alimenti principale'!A:A,' DB alimenti principale'!A:A,,0)</f>
        <v>#N/A</v>
      </c>
    </row>
    <row r="601" spans="2:12" x14ac:dyDescent="0.25">
      <c r="B601" s="205" t="s">
        <v>2282</v>
      </c>
      <c r="C601" s="205">
        <v>109</v>
      </c>
      <c r="D601" s="205">
        <v>78</v>
      </c>
      <c r="E601" s="205">
        <v>0.4</v>
      </c>
      <c r="F601" s="205">
        <v>85</v>
      </c>
      <c r="G601" s="205">
        <v>35</v>
      </c>
      <c r="H601" s="205">
        <v>87</v>
      </c>
      <c r="I601" s="205">
        <v>165</v>
      </c>
      <c r="J601" s="205">
        <v>0.5</v>
      </c>
      <c r="K601" s="205">
        <v>0</v>
      </c>
      <c r="L601" s="205" t="e">
        <f>_xlfn.XLOOKUP(Tabella6[[#This Row],[ ALIMENTI:   A - B]],' DB alimenti principale'!A:A,' DB alimenti principale'!A:A,,0)</f>
        <v>#N/A</v>
      </c>
    </row>
    <row r="602" spans="2:12" x14ac:dyDescent="0.25">
      <c r="B602" s="205" t="s">
        <v>2283</v>
      </c>
      <c r="C602" s="205">
        <v>72</v>
      </c>
      <c r="D602" s="205">
        <v>81</v>
      </c>
      <c r="E602" s="205">
        <v>0.4</v>
      </c>
      <c r="F602" s="205">
        <v>92</v>
      </c>
      <c r="G602" s="205">
        <v>40</v>
      </c>
      <c r="H602" s="205">
        <v>95</v>
      </c>
      <c r="I602" s="205">
        <v>160</v>
      </c>
      <c r="J602" s="205">
        <v>0.6</v>
      </c>
      <c r="K602" s="205">
        <v>0</v>
      </c>
      <c r="L602" s="205" t="e">
        <f>_xlfn.XLOOKUP(Tabella6[[#This Row],[ ALIMENTI:   A - B]],' DB alimenti principale'!A:A,' DB alimenti principale'!A:A,,0)</f>
        <v>#N/A</v>
      </c>
    </row>
    <row r="603" spans="2:12" x14ac:dyDescent="0.25">
      <c r="B603" s="205" t="s">
        <v>2284</v>
      </c>
      <c r="C603" s="205">
        <v>362</v>
      </c>
      <c r="D603" s="205">
        <v>12.9</v>
      </c>
      <c r="E603" s="205">
        <v>0.6</v>
      </c>
      <c r="F603" s="205">
        <v>6</v>
      </c>
      <c r="G603" s="205">
        <v>6</v>
      </c>
      <c r="H603" s="205">
        <v>110</v>
      </c>
      <c r="I603" s="205">
        <v>120</v>
      </c>
      <c r="J603" s="205">
        <v>1.3</v>
      </c>
      <c r="K603" s="205">
        <v>1.4</v>
      </c>
      <c r="L603" s="205" t="e">
        <f>_xlfn.XLOOKUP(Tabella6[[#This Row],[ ALIMENTI:   A - B]],' DB alimenti principale'!A:A,' DB alimenti principale'!A:A,,0)</f>
        <v>#N/A</v>
      </c>
    </row>
    <row r="604" spans="2:12" x14ac:dyDescent="0.25">
      <c r="B604" s="205" t="s">
        <v>2285</v>
      </c>
      <c r="C604" s="205">
        <v>369</v>
      </c>
      <c r="D604" s="205">
        <v>11.7</v>
      </c>
      <c r="E604" s="205">
        <v>6.7</v>
      </c>
      <c r="F604" s="205">
        <v>20</v>
      </c>
      <c r="G604" s="205">
        <v>1260</v>
      </c>
      <c r="H604" s="205">
        <v>150</v>
      </c>
      <c r="I604" s="205">
        <v>130</v>
      </c>
      <c r="J604" s="205">
        <v>1.1000000000000001</v>
      </c>
      <c r="K604" s="205">
        <v>1.1000000000000001</v>
      </c>
      <c r="L604" s="205" t="e">
        <f>_xlfn.XLOOKUP(Tabella6[[#This Row],[ ALIMENTI:   A - B]],' DB alimenti principale'!A:A,' DB alimenti principale'!A:A,,0)</f>
        <v>#N/A</v>
      </c>
    </row>
    <row r="605" spans="2:12" x14ac:dyDescent="0.25">
      <c r="B605" s="205" t="s">
        <v>1296</v>
      </c>
      <c r="C605" s="205">
        <v>357</v>
      </c>
      <c r="D605" s="205">
        <v>13.9</v>
      </c>
      <c r="E605" s="205">
        <v>1.4</v>
      </c>
      <c r="F605" s="205">
        <v>10</v>
      </c>
      <c r="G605" s="205">
        <v>3</v>
      </c>
      <c r="H605" s="205">
        <v>250</v>
      </c>
      <c r="I605" s="205">
        <v>310</v>
      </c>
      <c r="J605" s="205">
        <v>1.8</v>
      </c>
      <c r="K605" s="205">
        <v>3.8</v>
      </c>
      <c r="L605" s="205" t="str">
        <f>_xlfn.XLOOKUP(Tabella6[[#This Row],[ ALIMENTI:   A - B]],' DB alimenti principale'!A:A,' DB alimenti principale'!A:A,,0)</f>
        <v>riso integrale</v>
      </c>
    </row>
    <row r="606" spans="2:12" x14ac:dyDescent="0.25">
      <c r="B606" s="205" t="s">
        <v>2286</v>
      </c>
      <c r="C606" s="205">
        <v>364</v>
      </c>
      <c r="D606" s="205">
        <v>12.4</v>
      </c>
      <c r="E606" s="205">
        <v>1.2</v>
      </c>
      <c r="F606" s="205">
        <v>7</v>
      </c>
      <c r="G606" s="205">
        <v>2</v>
      </c>
      <c r="H606" s="205">
        <v>150</v>
      </c>
      <c r="I606" s="205">
        <v>130</v>
      </c>
      <c r="J606" s="205">
        <v>2</v>
      </c>
      <c r="K606" s="205">
        <v>2.2000000000000002</v>
      </c>
      <c r="L606" s="205" t="e">
        <f>_xlfn.XLOOKUP(Tabella6[[#This Row],[ ALIMENTI:   A - B]],' DB alimenti principale'!A:A,' DB alimenti principale'!A:A,,0)</f>
        <v>#N/A</v>
      </c>
    </row>
    <row r="607" spans="2:12" x14ac:dyDescent="0.25">
      <c r="B607" s="205" t="s">
        <v>1557</v>
      </c>
      <c r="C607" s="205">
        <v>309</v>
      </c>
      <c r="D607" s="205">
        <v>51</v>
      </c>
      <c r="E607" s="205">
        <v>0.7</v>
      </c>
      <c r="F607" s="205">
        <v>704</v>
      </c>
      <c r="G607" s="205">
        <v>1110</v>
      </c>
      <c r="H607" s="205">
        <v>96</v>
      </c>
      <c r="I607" s="205">
        <v>374</v>
      </c>
      <c r="J607" s="205">
        <v>4.0999999999999996</v>
      </c>
      <c r="K607" s="205">
        <v>0</v>
      </c>
      <c r="L607" s="205" t="str">
        <f>_xlfn.XLOOKUP(Tabella6[[#This Row],[ ALIMENTI:   A - B]],' DB alimenti principale'!A:A,' DB alimenti principale'!A:A,,0)</f>
        <v>robiola</v>
      </c>
    </row>
    <row r="608" spans="2:12" x14ac:dyDescent="0.25">
      <c r="B608" s="205" t="s">
        <v>2287</v>
      </c>
      <c r="C608" s="205">
        <v>375</v>
      </c>
      <c r="D608" s="205">
        <v>41.3</v>
      </c>
      <c r="E608" s="205">
        <v>0.4</v>
      </c>
      <c r="F608" s="205">
        <v>530</v>
      </c>
      <c r="G608" s="205">
        <v>1670</v>
      </c>
      <c r="H608" s="205">
        <v>31</v>
      </c>
      <c r="I608" s="205">
        <v>400</v>
      </c>
      <c r="J608" s="205">
        <v>1.6</v>
      </c>
      <c r="K608" s="205">
        <v>0</v>
      </c>
      <c r="L608" s="205" t="e">
        <f>_xlfn.XLOOKUP(Tabella6[[#This Row],[ ALIMENTI:   A - B]],' DB alimenti principale'!A:A,' DB alimenti principale'!A:A,,0)</f>
        <v>#N/A</v>
      </c>
    </row>
    <row r="609" spans="2:12" x14ac:dyDescent="0.25">
      <c r="B609" s="205" t="s">
        <v>2288</v>
      </c>
      <c r="C609" s="205">
        <v>81</v>
      </c>
      <c r="D609" s="205">
        <v>79.5</v>
      </c>
      <c r="E609" s="205">
        <v>1.2</v>
      </c>
      <c r="F609" s="205">
        <v>38</v>
      </c>
      <c r="G609" s="205">
        <v>83</v>
      </c>
      <c r="H609" s="205">
        <v>319</v>
      </c>
      <c r="I609" s="205">
        <v>264</v>
      </c>
      <c r="J609" s="205">
        <v>0.2</v>
      </c>
      <c r="K609" s="205">
        <v>0</v>
      </c>
      <c r="L609" s="205" t="e">
        <f>_xlfn.XLOOKUP(Tabella6[[#This Row],[ ALIMENTI:   A - B]],' DB alimenti principale'!A:A,' DB alimenti principale'!A:A,,0)</f>
        <v>#N/A</v>
      </c>
    </row>
    <row r="610" spans="2:12" x14ac:dyDescent="0.25">
      <c r="B610" s="205" t="s">
        <v>2289</v>
      </c>
      <c r="C610" s="205">
        <v>96</v>
      </c>
      <c r="D610" s="205">
        <v>73.599999999999994</v>
      </c>
      <c r="E610" s="205">
        <v>8.5</v>
      </c>
      <c r="F610" s="205">
        <v>370</v>
      </c>
      <c r="G610" s="205">
        <v>15</v>
      </c>
      <c r="H610" s="205">
        <v>280</v>
      </c>
      <c r="I610" s="205">
        <v>20</v>
      </c>
      <c r="J610" s="205">
        <v>0.9</v>
      </c>
      <c r="K610" s="205">
        <v>7.7</v>
      </c>
      <c r="L610" s="205" t="e">
        <f>_xlfn.XLOOKUP(Tabella6[[#This Row],[ ALIMENTI:   A - B]],' DB alimenti principale'!A:A,' DB alimenti principale'!A:A,,0)</f>
        <v>#N/A</v>
      </c>
    </row>
    <row r="611" spans="2:12" x14ac:dyDescent="0.25">
      <c r="B611" s="205" t="s">
        <v>2290</v>
      </c>
      <c r="C611" s="205">
        <v>331</v>
      </c>
      <c r="D611" s="205">
        <v>9.3000000000000007</v>
      </c>
      <c r="E611" s="205">
        <v>29.3</v>
      </c>
      <c r="F611" s="205">
        <v>1280</v>
      </c>
      <c r="G611" s="205">
        <v>50</v>
      </c>
      <c r="H611" s="205">
        <v>950</v>
      </c>
      <c r="I611" s="205">
        <v>70</v>
      </c>
      <c r="J611" s="205">
        <v>3.2</v>
      </c>
      <c r="K611" s="205">
        <v>17.7</v>
      </c>
      <c r="L611" s="205" t="e">
        <f>_xlfn.XLOOKUP(Tabella6[[#This Row],[ ALIMENTI:   A - B]],' DB alimenti principale'!A:A,' DB alimenti principale'!A:A,,0)</f>
        <v>#N/A</v>
      </c>
    </row>
    <row r="612" spans="2:12" x14ac:dyDescent="0.25">
      <c r="B612" s="205" t="s">
        <v>2291</v>
      </c>
      <c r="C612" s="205">
        <v>25</v>
      </c>
      <c r="D612" s="205">
        <v>91.7</v>
      </c>
      <c r="E612" s="205">
        <v>1.5</v>
      </c>
      <c r="F612" s="205">
        <v>160</v>
      </c>
      <c r="G612" s="205">
        <v>27</v>
      </c>
      <c r="H612" s="205">
        <v>369</v>
      </c>
      <c r="I612" s="205">
        <v>52</v>
      </c>
      <c r="J612" s="205">
        <v>0.4</v>
      </c>
      <c r="K612" s="205">
        <v>1.6</v>
      </c>
      <c r="L612" s="205" t="e">
        <f>_xlfn.XLOOKUP(Tabella6[[#This Row],[ ALIMENTI:   A - B]],' DB alimenti principale'!A:A,' DB alimenti principale'!A:A,,0)</f>
        <v>#N/A</v>
      </c>
    </row>
    <row r="613" spans="2:12" x14ac:dyDescent="0.25">
      <c r="B613" s="205" t="s">
        <v>1382</v>
      </c>
      <c r="C613" s="205">
        <v>424</v>
      </c>
      <c r="D613" s="205">
        <v>30.6</v>
      </c>
      <c r="E613" s="205">
        <v>1.8</v>
      </c>
      <c r="F613" s="205">
        <v>59</v>
      </c>
      <c r="G613" s="205">
        <v>2064</v>
      </c>
      <c r="H613" s="205">
        <v>600</v>
      </c>
      <c r="I613" s="205">
        <v>356</v>
      </c>
      <c r="J613" s="205">
        <v>5</v>
      </c>
      <c r="K613" s="205">
        <v>0</v>
      </c>
      <c r="L613" s="205" t="str">
        <f>_xlfn.XLOOKUP(Tabella6[[#This Row],[ ALIMENTI:   A - B]],' DB alimenti principale'!A:A,' DB alimenti principale'!A:A,,0)</f>
        <v>salame cacciatore</v>
      </c>
    </row>
    <row r="614" spans="2:12" x14ac:dyDescent="0.25">
      <c r="B614" s="205" t="s">
        <v>2292</v>
      </c>
      <c r="C614" s="205">
        <v>326</v>
      </c>
      <c r="D614" s="205">
        <v>48</v>
      </c>
      <c r="E614" s="205">
        <v>1.6</v>
      </c>
      <c r="F614" s="205">
        <v>50</v>
      </c>
      <c r="G614" s="205">
        <v>2339</v>
      </c>
      <c r="H614" s="205">
        <v>707</v>
      </c>
      <c r="I614" s="205">
        <v>356</v>
      </c>
      <c r="J614" s="205">
        <v>5.4</v>
      </c>
      <c r="K614" s="205">
        <v>0</v>
      </c>
      <c r="L614" s="205" t="e">
        <f>_xlfn.XLOOKUP(Tabella6[[#This Row],[ ALIMENTI:   A - B]],' DB alimenti principale'!A:A,' DB alimenti principale'!A:A,,0)</f>
        <v>#N/A</v>
      </c>
    </row>
    <row r="615" spans="2:12" x14ac:dyDescent="0.25">
      <c r="B615" s="205" t="s">
        <v>2293</v>
      </c>
      <c r="C615" s="205">
        <v>475</v>
      </c>
      <c r="D615" s="205">
        <v>28</v>
      </c>
      <c r="E615" s="205">
        <v>2.4</v>
      </c>
      <c r="F615" s="205">
        <v>21</v>
      </c>
      <c r="G615" s="205">
        <v>1850</v>
      </c>
      <c r="H615" s="205">
        <v>160</v>
      </c>
      <c r="I615" s="205">
        <v>246</v>
      </c>
      <c r="J615" s="205">
        <v>1.7</v>
      </c>
      <c r="K615" s="205">
        <v>0</v>
      </c>
      <c r="L615" s="205" t="e">
        <f>_xlfn.XLOOKUP(Tabella6[[#This Row],[ ALIMENTI:   A - B]],' DB alimenti principale'!A:A,' DB alimenti principale'!A:A,,0)</f>
        <v>#N/A</v>
      </c>
    </row>
    <row r="616" spans="2:12" x14ac:dyDescent="0.25">
      <c r="B616" s="205" t="s">
        <v>2294</v>
      </c>
      <c r="C616" s="205">
        <v>454</v>
      </c>
      <c r="D616" s="205">
        <v>27</v>
      </c>
      <c r="E616" s="205">
        <v>2.4</v>
      </c>
      <c r="F616" s="205">
        <v>21</v>
      </c>
      <c r="G616" s="205">
        <v>1019</v>
      </c>
      <c r="H616" s="205">
        <v>180</v>
      </c>
      <c r="I616" s="205">
        <v>246</v>
      </c>
      <c r="J616" s="205">
        <v>1.9</v>
      </c>
      <c r="K616" s="205">
        <v>0</v>
      </c>
      <c r="L616" s="205" t="e">
        <f>_xlfn.XLOOKUP(Tabella6[[#This Row],[ ALIMENTI:   A - B]],' DB alimenti principale'!A:A,' DB alimenti principale'!A:A,,0)</f>
        <v>#N/A</v>
      </c>
    </row>
    <row r="617" spans="2:12" x14ac:dyDescent="0.25">
      <c r="B617" s="205" t="s">
        <v>2295</v>
      </c>
      <c r="C617" s="205">
        <v>421</v>
      </c>
      <c r="D617" s="205">
        <v>32</v>
      </c>
      <c r="E617" s="205">
        <v>1.5</v>
      </c>
      <c r="F617" s="205">
        <v>65</v>
      </c>
      <c r="G617" s="205">
        <v>2391</v>
      </c>
      <c r="H617" s="205">
        <v>646</v>
      </c>
      <c r="I617" s="205">
        <v>356</v>
      </c>
      <c r="J617" s="205">
        <v>5.4</v>
      </c>
      <c r="K617" s="205">
        <v>0</v>
      </c>
      <c r="L617" s="205" t="e">
        <f>_xlfn.XLOOKUP(Tabella6[[#This Row],[ ALIMENTI:   A - B]],' DB alimenti principale'!A:A,' DB alimenti principale'!A:A,,0)</f>
        <v>#N/A</v>
      </c>
    </row>
    <row r="618" spans="2:12" x14ac:dyDescent="0.25">
      <c r="B618" s="205" t="s">
        <v>2296</v>
      </c>
      <c r="C618" s="205">
        <v>375</v>
      </c>
      <c r="D618" s="205">
        <v>35.200000000000003</v>
      </c>
      <c r="E618" s="205">
        <v>2.1</v>
      </c>
      <c r="F618" s="205">
        <v>20</v>
      </c>
      <c r="G618" s="205">
        <v>2502</v>
      </c>
      <c r="H618" s="205">
        <v>716</v>
      </c>
      <c r="I618" s="205">
        <v>356</v>
      </c>
      <c r="J618" s="205">
        <v>6.4</v>
      </c>
      <c r="K618" s="205">
        <v>0</v>
      </c>
      <c r="L618" s="205" t="e">
        <f>_xlfn.XLOOKUP(Tabella6[[#This Row],[ ALIMENTI:   A - B]],' DB alimenti principale'!A:A,' DB alimenti principale'!A:A,,0)</f>
        <v>#N/A</v>
      </c>
    </row>
    <row r="619" spans="2:12" x14ac:dyDescent="0.25">
      <c r="B619" s="205" t="s">
        <v>2297</v>
      </c>
      <c r="C619" s="205">
        <v>390</v>
      </c>
      <c r="D619" s="205">
        <v>35.5</v>
      </c>
      <c r="E619" s="205">
        <v>1.6</v>
      </c>
      <c r="F619" s="205">
        <v>50</v>
      </c>
      <c r="G619" s="205">
        <v>2339</v>
      </c>
      <c r="H619" s="205">
        <v>707</v>
      </c>
      <c r="I619" s="205">
        <v>356</v>
      </c>
      <c r="J619" s="205">
        <v>5.4</v>
      </c>
      <c r="K619" s="205">
        <v>0</v>
      </c>
      <c r="L619" s="205" t="str">
        <f>_xlfn.XLOOKUP(Tabella6[[#This Row],[ ALIMENTI:   A - B]],' DB alimenti principale'!A:A,' DB alimenti principale'!A:A,,0)</f>
        <v>salame Milano</v>
      </c>
    </row>
    <row r="620" spans="2:12" x14ac:dyDescent="0.25">
      <c r="B620" s="205" t="s">
        <v>2298</v>
      </c>
      <c r="C620" s="205">
        <v>358</v>
      </c>
      <c r="D620" s="205">
        <v>39</v>
      </c>
      <c r="E620" s="205">
        <v>1.6</v>
      </c>
      <c r="F620" s="205">
        <v>51</v>
      </c>
      <c r="G620" s="205">
        <v>2688</v>
      </c>
      <c r="H620" s="205">
        <v>784</v>
      </c>
      <c r="I620" s="205">
        <v>356</v>
      </c>
      <c r="J620" s="205">
        <v>6</v>
      </c>
      <c r="K620" s="205">
        <v>0</v>
      </c>
      <c r="L620" s="205" t="e">
        <f>_xlfn.XLOOKUP(Tabella6[[#This Row],[ ALIMENTI:   A - B]],' DB alimenti principale'!A:A,' DB alimenti principale'!A:A,,0)</f>
        <v>#N/A</v>
      </c>
    </row>
    <row r="621" spans="2:12" x14ac:dyDescent="0.25">
      <c r="B621" s="205" t="s">
        <v>1383</v>
      </c>
      <c r="C621" s="205">
        <v>370</v>
      </c>
      <c r="D621" s="205">
        <v>37.299999999999997</v>
      </c>
      <c r="E621" s="205">
        <v>1.9</v>
      </c>
      <c r="F621" s="205">
        <v>65</v>
      </c>
      <c r="G621" s="205">
        <v>2529</v>
      </c>
      <c r="H621" s="205">
        <v>759</v>
      </c>
      <c r="I621" s="205">
        <v>356</v>
      </c>
      <c r="J621" s="205">
        <v>6.3</v>
      </c>
      <c r="K621" s="205">
        <v>0</v>
      </c>
      <c r="L621" s="205" t="str">
        <f>_xlfn.XLOOKUP(Tabella6[[#This Row],[ ALIMENTI:   A - B]],' DB alimenti principale'!A:A,' DB alimenti principale'!A:A,,0)</f>
        <v>salame nostrano</v>
      </c>
    </row>
    <row r="622" spans="2:12" x14ac:dyDescent="0.25">
      <c r="B622" s="205" t="s">
        <v>2299</v>
      </c>
      <c r="C622" s="205">
        <v>406</v>
      </c>
      <c r="D622" s="205">
        <v>36</v>
      </c>
      <c r="E622" s="205">
        <v>1.6</v>
      </c>
      <c r="F622" s="205">
        <v>68</v>
      </c>
      <c r="G622" s="205">
        <v>2266</v>
      </c>
      <c r="H622" s="205">
        <v>633</v>
      </c>
      <c r="I622" s="205">
        <v>356</v>
      </c>
      <c r="J622" s="205">
        <v>5</v>
      </c>
      <c r="K622" s="205">
        <v>0</v>
      </c>
      <c r="L622" s="205" t="e">
        <f>_xlfn.XLOOKUP(Tabella6[[#This Row],[ ALIMENTI:   A - B]],' DB alimenti principale'!A:A,' DB alimenti principale'!A:A,,0)</f>
        <v>#N/A</v>
      </c>
    </row>
    <row r="623" spans="2:12" x14ac:dyDescent="0.25">
      <c r="B623" s="205" t="s">
        <v>2300</v>
      </c>
      <c r="C623" s="205">
        <v>514</v>
      </c>
      <c r="D623" s="205">
        <v>2</v>
      </c>
      <c r="E623" s="205">
        <v>2.2000000000000002</v>
      </c>
      <c r="F623" s="205">
        <v>38</v>
      </c>
      <c r="G623" s="205">
        <v>1180</v>
      </c>
      <c r="H623" s="205">
        <v>260</v>
      </c>
      <c r="I623" s="205">
        <v>220</v>
      </c>
      <c r="J623" s="205">
        <v>1.3</v>
      </c>
      <c r="K623" s="205">
        <v>3.3</v>
      </c>
      <c r="L623" s="205" t="e">
        <f>_xlfn.XLOOKUP(Tabella6[[#This Row],[ ALIMENTI:   A - B]],' DB alimenti principale'!A:A,' DB alimenti principale'!A:A,,0)</f>
        <v>#N/A</v>
      </c>
    </row>
    <row r="624" spans="2:12" x14ac:dyDescent="0.25">
      <c r="B624" s="205" t="s">
        <v>2301</v>
      </c>
      <c r="C624" s="205">
        <v>0</v>
      </c>
      <c r="D624" s="205">
        <v>2</v>
      </c>
      <c r="E624" s="205">
        <v>0.3</v>
      </c>
      <c r="F624" s="205">
        <v>10</v>
      </c>
      <c r="G624" s="205">
        <v>39300</v>
      </c>
      <c r="H624" s="205">
        <v>89</v>
      </c>
      <c r="I624" s="205">
        <v>1</v>
      </c>
      <c r="J624" s="205">
        <v>0.1</v>
      </c>
      <c r="K624" s="205">
        <v>0</v>
      </c>
      <c r="L624" s="205" t="e">
        <f>_xlfn.XLOOKUP(Tabella6[[#This Row],[ ALIMENTI:   A - B]],' DB alimenti principale'!A:A,' DB alimenti principale'!A:A,,0)</f>
        <v>#N/A</v>
      </c>
    </row>
    <row r="625" spans="2:12" x14ac:dyDescent="0.25">
      <c r="B625" s="205" t="s">
        <v>2302</v>
      </c>
      <c r="C625" s="205">
        <v>180</v>
      </c>
      <c r="D625" s="205">
        <v>67.2</v>
      </c>
      <c r="E625" s="205">
        <v>0.4</v>
      </c>
      <c r="F625" s="205">
        <v>21</v>
      </c>
      <c r="G625" s="205">
        <v>45</v>
      </c>
      <c r="H625" s="205">
        <v>360</v>
      </c>
      <c r="I625" s="205">
        <v>250</v>
      </c>
      <c r="J625" s="205">
        <v>0.6</v>
      </c>
      <c r="K625" s="205">
        <v>0</v>
      </c>
      <c r="L625" s="205" t="e">
        <f>_xlfn.XLOOKUP(Tabella6[[#This Row],[ ALIMENTI:   A - B]],' DB alimenti principale'!A:A,' DB alimenti principale'!A:A,,0)</f>
        <v>#N/A</v>
      </c>
    </row>
    <row r="626" spans="2:12" x14ac:dyDescent="0.25">
      <c r="B626" s="205" t="s">
        <v>1498</v>
      </c>
      <c r="C626" s="205">
        <v>142</v>
      </c>
      <c r="D626" s="205">
        <v>64.900000000000006</v>
      </c>
      <c r="E626" s="205">
        <v>0.6</v>
      </c>
      <c r="F626" s="205">
        <v>19</v>
      </c>
      <c r="G626" s="205">
        <v>1880</v>
      </c>
      <c r="H626" s="205">
        <v>420</v>
      </c>
      <c r="I626" s="205">
        <v>250</v>
      </c>
      <c r="J626" s="205">
        <v>0.4</v>
      </c>
      <c r="K626" s="205">
        <v>0</v>
      </c>
      <c r="L626" s="205" t="str">
        <f>_xlfn.XLOOKUP(Tabella6[[#This Row],[ ALIMENTI:   A - B]],' DB alimenti principale'!A:A,' DB alimenti principale'!A:A,,0)</f>
        <v>salmone affumicato</v>
      </c>
    </row>
    <row r="627" spans="2:12" x14ac:dyDescent="0.25">
      <c r="B627" s="205" t="s">
        <v>1497</v>
      </c>
      <c r="C627" s="205">
        <v>188</v>
      </c>
      <c r="D627" s="205">
        <v>64.3</v>
      </c>
      <c r="E627" s="205">
        <v>0.8</v>
      </c>
      <c r="F627" s="205">
        <v>66</v>
      </c>
      <c r="G627" s="205">
        <v>540</v>
      </c>
      <c r="H627" s="205">
        <v>300</v>
      </c>
      <c r="I627" s="205">
        <v>286</v>
      </c>
      <c r="J627" s="205">
        <v>0.8</v>
      </c>
      <c r="K627" s="205">
        <v>0</v>
      </c>
      <c r="L627" s="205" t="str">
        <f>_xlfn.XLOOKUP(Tabella6[[#This Row],[ ALIMENTI:   A - B]],' DB alimenti principale'!A:A,' DB alimenti principale'!A:A,,0)</f>
        <v>salmone in salamoia</v>
      </c>
    </row>
    <row r="628" spans="2:12" x14ac:dyDescent="0.25">
      <c r="B628" s="205" t="s">
        <v>1385</v>
      </c>
      <c r="C628" s="205">
        <v>424</v>
      </c>
      <c r="D628" s="205">
        <v>42.9</v>
      </c>
      <c r="E628" s="205">
        <v>5.3</v>
      </c>
      <c r="F628" s="205">
        <v>41</v>
      </c>
      <c r="G628" s="205">
        <v>810</v>
      </c>
      <c r="H628" s="205">
        <v>143</v>
      </c>
      <c r="I628" s="205">
        <v>154</v>
      </c>
      <c r="J628" s="205">
        <v>2.7</v>
      </c>
      <c r="K628" s="205">
        <v>0</v>
      </c>
      <c r="L628" s="205" t="str">
        <f>_xlfn.XLOOKUP(Tabella6[[#This Row],[ ALIMENTI:   A - B]],' DB alimenti principale'!A:A,' DB alimenti principale'!A:A,,0)</f>
        <v>salsiccia di fegato</v>
      </c>
    </row>
    <row r="629" spans="2:12" x14ac:dyDescent="0.25">
      <c r="B629" s="205" t="s">
        <v>2303</v>
      </c>
      <c r="C629" s="205">
        <v>394</v>
      </c>
      <c r="D629" s="205">
        <v>44</v>
      </c>
      <c r="E629" s="205">
        <v>3.2</v>
      </c>
      <c r="F629" s="205">
        <v>18</v>
      </c>
      <c r="G629" s="205">
        <v>1019</v>
      </c>
      <c r="H629" s="205">
        <v>180</v>
      </c>
      <c r="I629" s="205">
        <v>175</v>
      </c>
      <c r="J629" s="205">
        <v>1.9</v>
      </c>
      <c r="K629" s="205">
        <v>0</v>
      </c>
      <c r="L629" s="205" t="e">
        <f>_xlfn.XLOOKUP(Tabella6[[#This Row],[ ALIMENTI:   A - B]],' DB alimenti principale'!A:A,' DB alimenti principale'!A:A,,0)</f>
        <v>#N/A</v>
      </c>
    </row>
    <row r="630" spans="2:12" x14ac:dyDescent="0.25">
      <c r="B630" s="205" t="s">
        <v>2304</v>
      </c>
      <c r="C630" s="205">
        <v>304</v>
      </c>
      <c r="D630" s="205">
        <v>53.6</v>
      </c>
      <c r="E630" s="205">
        <v>2.8</v>
      </c>
      <c r="F630" s="205">
        <v>20</v>
      </c>
      <c r="G630" s="205">
        <v>1100</v>
      </c>
      <c r="H630" s="205">
        <v>200</v>
      </c>
      <c r="I630" s="205">
        <v>173</v>
      </c>
      <c r="J630" s="205">
        <v>1.2</v>
      </c>
      <c r="K630" s="205">
        <v>0</v>
      </c>
      <c r="L630" s="205" t="e">
        <f>_xlfn.XLOOKUP(Tabella6[[#This Row],[ ALIMENTI:   A - B]],' DB alimenti principale'!A:A,' DB alimenti principale'!A:A,,0)</f>
        <v>#N/A</v>
      </c>
    </row>
    <row r="631" spans="2:12" x14ac:dyDescent="0.25">
      <c r="B631" s="205" t="s">
        <v>2305</v>
      </c>
      <c r="C631" s="205">
        <v>514</v>
      </c>
      <c r="D631" s="205">
        <v>28.2</v>
      </c>
      <c r="E631" s="205">
        <v>4.3</v>
      </c>
      <c r="F631" s="205">
        <v>31</v>
      </c>
      <c r="G631" s="205">
        <v>1702</v>
      </c>
      <c r="H631" s="205">
        <v>309</v>
      </c>
      <c r="I631" s="205">
        <v>266</v>
      </c>
      <c r="J631" s="205">
        <v>1.2</v>
      </c>
      <c r="K631" s="205">
        <v>0</v>
      </c>
      <c r="L631" s="205" t="e">
        <f>_xlfn.XLOOKUP(Tabella6[[#This Row],[ ALIMENTI:   A - B]],' DB alimenti principale'!A:A,' DB alimenti principale'!A:A,,0)</f>
        <v>#N/A</v>
      </c>
    </row>
    <row r="632" spans="2:12" x14ac:dyDescent="0.25">
      <c r="B632" s="205" t="s">
        <v>2306</v>
      </c>
      <c r="C632" s="205">
        <v>119</v>
      </c>
      <c r="D632" s="205">
        <v>66.400000000000006</v>
      </c>
      <c r="E632" s="205">
        <v>10.3</v>
      </c>
      <c r="F632" s="205">
        <v>600</v>
      </c>
      <c r="G632" s="205">
        <v>4</v>
      </c>
      <c r="H632" s="205">
        <v>390</v>
      </c>
      <c r="I632" s="205">
        <v>33</v>
      </c>
      <c r="J632" s="205">
        <v>1.7</v>
      </c>
      <c r="K632" s="205">
        <v>14.7</v>
      </c>
      <c r="L632" s="205" t="e">
        <f>_xlfn.XLOOKUP(Tabella6[[#This Row],[ ALIMENTI:   A - B]],' DB alimenti principale'!A:A,' DB alimenti principale'!A:A,,0)</f>
        <v>#N/A</v>
      </c>
    </row>
    <row r="633" spans="2:12" x14ac:dyDescent="0.25">
      <c r="B633" s="205" t="s">
        <v>2307</v>
      </c>
      <c r="C633" s="205">
        <v>315</v>
      </c>
      <c r="D633" s="205">
        <v>8</v>
      </c>
      <c r="E633" s="205">
        <v>28.1</v>
      </c>
      <c r="F633" s="205">
        <v>1650</v>
      </c>
      <c r="G633" s="205">
        <v>11</v>
      </c>
      <c r="H633" s="205">
        <v>1070</v>
      </c>
      <c r="I633" s="205">
        <v>91</v>
      </c>
      <c r="J633" s="205">
        <v>4.7</v>
      </c>
      <c r="K633" s="205">
        <v>18.100000000000001</v>
      </c>
      <c r="L633" s="205" t="e">
        <f>_xlfn.XLOOKUP(Tabella6[[#This Row],[ ALIMENTI:   A - B]],' DB alimenti principale'!A:A,' DB alimenti principale'!A:A,,0)</f>
        <v>#N/A</v>
      </c>
    </row>
    <row r="634" spans="2:12" x14ac:dyDescent="0.25">
      <c r="B634" s="205" t="s">
        <v>2308</v>
      </c>
      <c r="C634" s="205">
        <v>103</v>
      </c>
      <c r="D634" s="205">
        <v>76</v>
      </c>
      <c r="E634" s="205">
        <v>1.2</v>
      </c>
      <c r="F634" s="205">
        <v>38</v>
      </c>
      <c r="G634" s="205">
        <v>77</v>
      </c>
      <c r="H634" s="205">
        <v>350</v>
      </c>
      <c r="I634" s="205">
        <v>264</v>
      </c>
      <c r="J634" s="205">
        <v>0.5</v>
      </c>
      <c r="K634" s="205">
        <v>0</v>
      </c>
      <c r="L634" s="205" t="e">
        <f>_xlfn.XLOOKUP(Tabella6[[#This Row],[ ALIMENTI:   A - B]],' DB alimenti principale'!A:A,' DB alimenti principale'!A:A,,0)</f>
        <v>#N/A</v>
      </c>
    </row>
    <row r="635" spans="2:12" x14ac:dyDescent="0.25">
      <c r="B635" s="205" t="s">
        <v>2309</v>
      </c>
      <c r="C635" s="205">
        <v>129</v>
      </c>
      <c r="D635" s="205">
        <v>73</v>
      </c>
      <c r="E635" s="205">
        <v>1.8</v>
      </c>
      <c r="F635" s="205">
        <v>33</v>
      </c>
      <c r="G635" s="205">
        <v>66</v>
      </c>
      <c r="H635" s="205">
        <v>630</v>
      </c>
      <c r="I635" s="205">
        <v>215</v>
      </c>
      <c r="J635" s="205">
        <v>0.8</v>
      </c>
      <c r="K635" s="205">
        <v>0</v>
      </c>
      <c r="L635" s="205" t="e">
        <f>_xlfn.XLOOKUP(Tabella6[[#This Row],[ ALIMENTI:   A - B]],' DB alimenti principale'!A:A,' DB alimenti principale'!A:A,,0)</f>
        <v>#N/A</v>
      </c>
    </row>
    <row r="636" spans="2:12" x14ac:dyDescent="0.25">
      <c r="B636" s="205" t="s">
        <v>2310</v>
      </c>
      <c r="C636" s="205">
        <v>133</v>
      </c>
      <c r="D636" s="205">
        <v>62</v>
      </c>
      <c r="E636" s="205">
        <v>0.8</v>
      </c>
      <c r="F636" s="205">
        <v>540</v>
      </c>
      <c r="G636" s="205">
        <v>530</v>
      </c>
      <c r="H636" s="205">
        <v>320</v>
      </c>
      <c r="I636" s="205">
        <v>510</v>
      </c>
      <c r="J636" s="205">
        <v>0.9</v>
      </c>
      <c r="K636" s="205">
        <v>0</v>
      </c>
      <c r="L636" s="205" t="e">
        <f>_xlfn.XLOOKUP(Tabella6[[#This Row],[ ALIMENTI:   A - B]],' DB alimenti principale'!A:A,' DB alimenti principale'!A:A,,0)</f>
        <v>#N/A</v>
      </c>
    </row>
    <row r="637" spans="2:12" x14ac:dyDescent="0.25">
      <c r="B637" s="205" t="s">
        <v>2311</v>
      </c>
      <c r="C637" s="205">
        <v>198</v>
      </c>
      <c r="D637" s="205">
        <v>57</v>
      </c>
      <c r="E637" s="205">
        <v>2.8</v>
      </c>
      <c r="F637" s="205">
        <v>613</v>
      </c>
      <c r="G637" s="205">
        <v>480</v>
      </c>
      <c r="H637" s="205">
        <v>410</v>
      </c>
      <c r="I637" s="205">
        <v>368</v>
      </c>
      <c r="J637" s="205">
        <v>2.2000000000000002</v>
      </c>
      <c r="K637" s="205">
        <v>0</v>
      </c>
      <c r="L637" s="205" t="e">
        <f>_xlfn.XLOOKUP(Tabella6[[#This Row],[ ALIMENTI:   A - B]],' DB alimenti principale'!A:A,' DB alimenti principale'!A:A,,0)</f>
        <v>#N/A</v>
      </c>
    </row>
    <row r="638" spans="2:12" x14ac:dyDescent="0.25">
      <c r="B638" s="205" t="s">
        <v>2312</v>
      </c>
      <c r="C638" s="205">
        <v>20</v>
      </c>
      <c r="D638" s="205">
        <v>92.8</v>
      </c>
      <c r="E638" s="205">
        <v>0.8</v>
      </c>
      <c r="F638" s="205">
        <v>24</v>
      </c>
      <c r="G638" s="205">
        <v>10</v>
      </c>
      <c r="H638" s="205">
        <v>180</v>
      </c>
      <c r="I638" s="205">
        <v>50</v>
      </c>
      <c r="J638" s="205">
        <v>0.4</v>
      </c>
      <c r="K638" s="205">
        <v>1.5</v>
      </c>
      <c r="L638" s="205" t="e">
        <f>_xlfn.XLOOKUP(Tabella6[[#This Row],[ ALIMENTI:   A - B]],' DB alimenti principale'!A:A,' DB alimenti principale'!A:A,,0)</f>
        <v>#N/A</v>
      </c>
    </row>
    <row r="639" spans="2:12" x14ac:dyDescent="0.25">
      <c r="B639" s="205" t="s">
        <v>1558</v>
      </c>
      <c r="C639" s="205">
        <v>209</v>
      </c>
      <c r="D639" s="205">
        <v>58.7</v>
      </c>
      <c r="E639" s="205">
        <v>0.2</v>
      </c>
      <c r="F639" s="205">
        <v>392</v>
      </c>
      <c r="G639" s="205">
        <v>137</v>
      </c>
      <c r="H639" s="205">
        <v>38</v>
      </c>
      <c r="I639" s="205">
        <v>229</v>
      </c>
      <c r="J639" s="205">
        <v>4.3</v>
      </c>
      <c r="K639" s="205">
        <v>0</v>
      </c>
      <c r="L639" s="205" t="str">
        <f>_xlfn.XLOOKUP(Tabella6[[#This Row],[ ALIMENTI:   A - B]],' DB alimenti principale'!A:A,' DB alimenti principale'!A:A,,0)</f>
        <v>scamorza</v>
      </c>
    </row>
    <row r="640" spans="2:12" x14ac:dyDescent="0.25">
      <c r="B640" s="205" t="s">
        <v>2313</v>
      </c>
      <c r="C640" s="205">
        <v>209</v>
      </c>
      <c r="D640" s="205">
        <v>58.7</v>
      </c>
      <c r="E640" s="205">
        <v>0.2</v>
      </c>
      <c r="F640" s="205">
        <v>392</v>
      </c>
      <c r="G640" s="205">
        <v>137</v>
      </c>
      <c r="H640" s="205">
        <v>38</v>
      </c>
      <c r="I640" s="205">
        <v>229</v>
      </c>
      <c r="J640" s="205">
        <v>4.3</v>
      </c>
      <c r="K640" s="205">
        <v>0</v>
      </c>
      <c r="L640" s="205" t="e">
        <f>_xlfn.XLOOKUP(Tabella6[[#This Row],[ ALIMENTI:   A - B]],' DB alimenti principale'!A:A,' DB alimenti principale'!A:A,,0)</f>
        <v>#N/A</v>
      </c>
    </row>
    <row r="641" spans="2:12" x14ac:dyDescent="0.25">
      <c r="B641" s="205" t="s">
        <v>2314</v>
      </c>
      <c r="C641" s="205">
        <v>15</v>
      </c>
      <c r="D641" s="205">
        <v>93</v>
      </c>
      <c r="E641" s="205">
        <v>0.3</v>
      </c>
      <c r="F641" s="205">
        <v>30</v>
      </c>
      <c r="G641" s="205">
        <v>9</v>
      </c>
      <c r="H641" s="205">
        <v>240</v>
      </c>
      <c r="I641" s="205">
        <v>23</v>
      </c>
      <c r="J641" s="205">
        <v>0.2</v>
      </c>
      <c r="K641" s="205">
        <v>1.5</v>
      </c>
      <c r="L641" s="205" t="e">
        <f>_xlfn.XLOOKUP(Tabella6[[#This Row],[ ALIMENTI:   A - B]],' DB alimenti principale'!A:A,' DB alimenti principale'!A:A,,0)</f>
        <v>#N/A</v>
      </c>
    </row>
    <row r="642" spans="2:12" x14ac:dyDescent="0.25">
      <c r="B642" s="205" t="s">
        <v>2315</v>
      </c>
      <c r="C642" s="205">
        <v>318</v>
      </c>
      <c r="D642" s="205">
        <v>21.1</v>
      </c>
      <c r="E642" s="205">
        <v>1</v>
      </c>
      <c r="F642" s="205">
        <v>61</v>
      </c>
      <c r="G642" s="205">
        <v>35</v>
      </c>
      <c r="H642" s="205">
        <v>320</v>
      </c>
      <c r="I642" s="205">
        <v>236</v>
      </c>
      <c r="J642" s="205">
        <v>0.1</v>
      </c>
      <c r="K642" s="205">
        <v>0</v>
      </c>
      <c r="L642" s="205" t="e">
        <f>_xlfn.XLOOKUP(Tabella6[[#This Row],[ ALIMENTI:   A - B]],' DB alimenti principale'!A:A,' DB alimenti principale'!A:A,,0)</f>
        <v>#N/A</v>
      </c>
    </row>
    <row r="643" spans="2:12" x14ac:dyDescent="0.25">
      <c r="B643" s="205" t="s">
        <v>2316</v>
      </c>
      <c r="C643" s="205">
        <v>297</v>
      </c>
      <c r="D643" s="205">
        <v>20</v>
      </c>
      <c r="E643" s="205">
        <v>1.5</v>
      </c>
      <c r="F643" s="205">
        <v>26</v>
      </c>
      <c r="G643" s="205">
        <v>270</v>
      </c>
      <c r="H643" s="205">
        <v>240</v>
      </c>
      <c r="I643" s="205">
        <v>20</v>
      </c>
      <c r="J643" s="205">
        <v>0.1</v>
      </c>
      <c r="K643" s="205">
        <v>0</v>
      </c>
      <c r="L643" s="205" t="e">
        <f>_xlfn.XLOOKUP(Tabella6[[#This Row],[ ALIMENTI:   A - B]],' DB alimenti principale'!A:A,' DB alimenti principale'!A:A,,0)</f>
        <v>#N/A</v>
      </c>
    </row>
    <row r="644" spans="2:12" x14ac:dyDescent="0.25">
      <c r="B644" s="205" t="s">
        <v>2317</v>
      </c>
      <c r="C644" s="205">
        <v>27</v>
      </c>
      <c r="D644" s="205">
        <v>83.3</v>
      </c>
      <c r="E644" s="205">
        <v>0.9</v>
      </c>
      <c r="F644" s="205">
        <v>42</v>
      </c>
      <c r="G644" s="205">
        <v>5</v>
      </c>
      <c r="H644" s="205">
        <v>310</v>
      </c>
      <c r="I644" s="205">
        <v>42</v>
      </c>
      <c r="J644" s="205">
        <v>0.2</v>
      </c>
      <c r="K644" s="205">
        <v>3.2</v>
      </c>
      <c r="L644" s="205" t="e">
        <f>_xlfn.XLOOKUP(Tabella6[[#This Row],[ ALIMENTI:   A - B]],' DB alimenti principale'!A:A,' DB alimenti principale'!A:A,,0)</f>
        <v>#N/A</v>
      </c>
    </row>
    <row r="645" spans="2:12" x14ac:dyDescent="0.25">
      <c r="B645" s="205" t="s">
        <v>2318</v>
      </c>
      <c r="C645" s="205">
        <v>20</v>
      </c>
      <c r="D645" s="205">
        <v>88.3</v>
      </c>
      <c r="E645" s="205">
        <v>0.5</v>
      </c>
      <c r="F645" s="205">
        <v>31</v>
      </c>
      <c r="G645" s="205">
        <v>140</v>
      </c>
      <c r="H645" s="205">
        <v>280</v>
      </c>
      <c r="I645" s="205">
        <v>45</v>
      </c>
      <c r="J645" s="205">
        <v>0.1</v>
      </c>
      <c r="K645" s="205">
        <v>1.6</v>
      </c>
      <c r="L645" s="205" t="e">
        <f>_xlfn.XLOOKUP(Tabella6[[#This Row],[ ALIMENTI:   A - B]],' DB alimenti principale'!A:A,' DB alimenti principale'!A:A,,0)</f>
        <v>#N/A</v>
      </c>
    </row>
    <row r="646" spans="2:12" x14ac:dyDescent="0.25">
      <c r="B646" s="205" t="s">
        <v>2319</v>
      </c>
      <c r="C646" s="205">
        <v>23</v>
      </c>
      <c r="D646" s="205">
        <v>88</v>
      </c>
      <c r="E646" s="205">
        <v>0.5</v>
      </c>
      <c r="F646" s="205">
        <v>52</v>
      </c>
      <c r="G646" s="205">
        <v>91</v>
      </c>
      <c r="H646" s="205">
        <v>460</v>
      </c>
      <c r="I646" s="205">
        <v>90</v>
      </c>
      <c r="J646" s="205">
        <v>0.3</v>
      </c>
      <c r="K646" s="205">
        <v>5.0999999999999996</v>
      </c>
      <c r="L646" s="205" t="e">
        <f>_xlfn.XLOOKUP(Tabella6[[#This Row],[ ALIMENTI:   A - B]],' DB alimenti principale'!A:A,' DB alimenti principale'!A:A,,0)</f>
        <v>#N/A</v>
      </c>
    </row>
    <row r="647" spans="2:12" x14ac:dyDescent="0.25">
      <c r="B647" s="205" t="s">
        <v>2320</v>
      </c>
      <c r="C647" s="205">
        <v>872</v>
      </c>
      <c r="D647" s="205">
        <v>2</v>
      </c>
      <c r="E647" s="205">
        <v>0</v>
      </c>
      <c r="F647" s="205">
        <v>0</v>
      </c>
      <c r="G647" s="205">
        <v>2</v>
      </c>
      <c r="H647" s="205">
        <v>2</v>
      </c>
      <c r="I647" s="205">
        <v>7</v>
      </c>
      <c r="J647" s="205">
        <v>0</v>
      </c>
      <c r="K647" s="205">
        <v>0</v>
      </c>
      <c r="L647" s="205" t="e">
        <f>_xlfn.XLOOKUP(Tabella6[[#This Row],[ ALIMENTI:   A - B]],' DB alimenti principale'!A:A,' DB alimenti principale'!A:A,,0)</f>
        <v>#N/A</v>
      </c>
    </row>
    <row r="648" spans="2:12" x14ac:dyDescent="0.25">
      <c r="B648" s="205" t="s">
        <v>1299</v>
      </c>
      <c r="C648" s="205">
        <v>341</v>
      </c>
      <c r="D648" s="205">
        <v>14</v>
      </c>
      <c r="E648" s="205">
        <v>1.3</v>
      </c>
      <c r="F648" s="205">
        <v>17</v>
      </c>
      <c r="G648" s="205">
        <v>12</v>
      </c>
      <c r="H648" s="205">
        <v>170</v>
      </c>
      <c r="I648" s="205">
        <v>165</v>
      </c>
      <c r="J648" s="205">
        <v>0.6</v>
      </c>
      <c r="K648" s="205">
        <v>3.6</v>
      </c>
      <c r="L648" s="205" t="str">
        <f>_xlfn.XLOOKUP(Tabella6[[#This Row],[ ALIMENTI:   A - B]],' DB alimenti principale'!A:A,' DB alimenti principale'!A:A,,0)</f>
        <v>semola</v>
      </c>
    </row>
    <row r="649" spans="2:12" x14ac:dyDescent="0.25">
      <c r="B649" s="205" t="s">
        <v>2321</v>
      </c>
      <c r="C649" s="205">
        <v>72</v>
      </c>
      <c r="D649" s="205">
        <v>81.5</v>
      </c>
      <c r="E649" s="205">
        <v>0.8</v>
      </c>
      <c r="F649" s="205">
        <v>27</v>
      </c>
      <c r="G649" s="205">
        <v>97</v>
      </c>
      <c r="H649" s="205">
        <v>273</v>
      </c>
      <c r="I649" s="205">
        <v>143</v>
      </c>
      <c r="J649" s="205">
        <v>1.2</v>
      </c>
      <c r="K649" s="205">
        <v>0</v>
      </c>
      <c r="L649" s="205" t="e">
        <f>_xlfn.XLOOKUP(Tabella6[[#This Row],[ ALIMENTI:   A - B]],' DB alimenti principale'!A:A,' DB alimenti principale'!A:A,,0)</f>
        <v>#N/A</v>
      </c>
    </row>
    <row r="650" spans="2:12" x14ac:dyDescent="0.25">
      <c r="B650" s="205" t="s">
        <v>2322</v>
      </c>
      <c r="C650" s="205">
        <v>63</v>
      </c>
      <c r="D650" s="205">
        <v>82</v>
      </c>
      <c r="E650" s="205">
        <v>0.8</v>
      </c>
      <c r="F650" s="205">
        <v>27</v>
      </c>
      <c r="G650" s="205">
        <v>94</v>
      </c>
      <c r="H650" s="205">
        <v>273</v>
      </c>
      <c r="I650" s="205">
        <v>143</v>
      </c>
      <c r="J650" s="205">
        <v>1.2</v>
      </c>
      <c r="K650" s="205">
        <v>0</v>
      </c>
      <c r="L650" s="205" t="e">
        <f>_xlfn.XLOOKUP(Tabella6[[#This Row],[ ALIMENTI:   A - B]],' DB alimenti principale'!A:A,' DB alimenti principale'!A:A,,0)</f>
        <v>#N/A</v>
      </c>
    </row>
    <row r="651" spans="2:12" x14ac:dyDescent="0.25">
      <c r="B651" s="205" t="s">
        <v>2323</v>
      </c>
      <c r="C651" s="205">
        <v>168</v>
      </c>
      <c r="D651" s="205">
        <v>69.8</v>
      </c>
      <c r="E651" s="205">
        <v>1.2</v>
      </c>
      <c r="F651" s="205">
        <v>38</v>
      </c>
      <c r="G651" s="205">
        <v>130</v>
      </c>
      <c r="H651" s="205">
        <v>360</v>
      </c>
      <c r="I651" s="205">
        <v>264</v>
      </c>
      <c r="J651" s="205">
        <v>0.5</v>
      </c>
      <c r="K651" s="205">
        <v>0</v>
      </c>
      <c r="L651" s="205" t="e">
        <f>_xlfn.XLOOKUP(Tabella6[[#This Row],[ ALIMENTI:   A - B]],' DB alimenti principale'!A:A,' DB alimenti principale'!A:A,,0)</f>
        <v>#N/A</v>
      </c>
    </row>
    <row r="652" spans="2:12" x14ac:dyDescent="0.25">
      <c r="B652" s="205" t="s">
        <v>2324</v>
      </c>
      <c r="C652" s="205">
        <v>177</v>
      </c>
      <c r="D652" s="205">
        <v>66</v>
      </c>
      <c r="E652" s="205">
        <v>2.1</v>
      </c>
      <c r="F652" s="205">
        <v>185</v>
      </c>
      <c r="G652" s="205">
        <v>232</v>
      </c>
      <c r="H652" s="205">
        <v>95</v>
      </c>
      <c r="I652" s="205">
        <v>274</v>
      </c>
      <c r="J652" s="205">
        <v>2.2999999999999998</v>
      </c>
      <c r="K652" s="205">
        <v>0</v>
      </c>
      <c r="L652" s="205" t="e">
        <f>_xlfn.XLOOKUP(Tabella6[[#This Row],[ ALIMENTI:   A - B]],' DB alimenti principale'!A:A,' DB alimenti principale'!A:A,,0)</f>
        <v>#N/A</v>
      </c>
    </row>
    <row r="653" spans="2:12" x14ac:dyDescent="0.25">
      <c r="B653" s="205" t="s">
        <v>2325</v>
      </c>
      <c r="C653" s="205">
        <v>201</v>
      </c>
      <c r="D653" s="205">
        <v>59</v>
      </c>
      <c r="E653" s="205">
        <v>0.9</v>
      </c>
      <c r="F653" s="205">
        <v>32</v>
      </c>
      <c r="G653" s="205">
        <v>224</v>
      </c>
      <c r="H653" s="205">
        <v>92</v>
      </c>
      <c r="I653" s="205">
        <v>280</v>
      </c>
      <c r="J653" s="205">
        <v>0.5</v>
      </c>
      <c r="K653" s="205">
        <v>0</v>
      </c>
      <c r="L653" s="205" t="e">
        <f>_xlfn.XLOOKUP(Tabella6[[#This Row],[ ALIMENTI:   A - B]],' DB alimenti principale'!A:A,' DB alimenti principale'!A:A,,0)</f>
        <v>#N/A</v>
      </c>
    </row>
    <row r="654" spans="2:12" x14ac:dyDescent="0.25">
      <c r="B654" s="205" t="s">
        <v>2326</v>
      </c>
      <c r="C654" s="205">
        <v>53</v>
      </c>
      <c r="D654" s="205">
        <v>71.099999999999994</v>
      </c>
      <c r="E654" s="205">
        <v>2</v>
      </c>
      <c r="F654" s="205">
        <v>17</v>
      </c>
      <c r="G654" s="205">
        <v>5715</v>
      </c>
      <c r="H654" s="205">
        <v>180</v>
      </c>
      <c r="I654" s="205">
        <v>110</v>
      </c>
      <c r="J654" s="205">
        <v>0.4</v>
      </c>
      <c r="K654" s="205">
        <v>0.8</v>
      </c>
      <c r="L654" s="205" t="e">
        <f>_xlfn.XLOOKUP(Tabella6[[#This Row],[ ALIMENTI:   A - B]],' DB alimenti principale'!A:A,' DB alimenti principale'!A:A,,0)</f>
        <v>#N/A</v>
      </c>
    </row>
    <row r="655" spans="2:12" x14ac:dyDescent="0.25">
      <c r="B655" s="205" t="s">
        <v>2327</v>
      </c>
      <c r="C655" s="205">
        <v>22</v>
      </c>
      <c r="D655" s="205">
        <v>93.8</v>
      </c>
      <c r="E655" s="205">
        <v>2</v>
      </c>
      <c r="F655" s="205">
        <v>5</v>
      </c>
      <c r="G655" s="205">
        <v>7</v>
      </c>
      <c r="H655" s="205">
        <v>15</v>
      </c>
      <c r="I655" s="205">
        <v>2</v>
      </c>
      <c r="J655" s="205">
        <v>2</v>
      </c>
      <c r="K655" s="205">
        <v>0</v>
      </c>
      <c r="L655" s="205" t="e">
        <f>_xlfn.XLOOKUP(Tabella6[[#This Row],[ ALIMENTI:   A - B]],' DB alimenti principale'!A:A,' DB alimenti principale'!A:A,,0)</f>
        <v>#N/A</v>
      </c>
    </row>
    <row r="656" spans="2:12" x14ac:dyDescent="0.25">
      <c r="B656" s="205" t="s">
        <v>2328</v>
      </c>
      <c r="C656" s="205">
        <v>278</v>
      </c>
      <c r="D656" s="205">
        <v>56.4</v>
      </c>
      <c r="E656" s="205">
        <v>0.3</v>
      </c>
      <c r="F656" s="205">
        <v>112</v>
      </c>
      <c r="G656" s="205">
        <v>460</v>
      </c>
      <c r="H656" s="205">
        <v>150</v>
      </c>
      <c r="I656" s="205">
        <v>210</v>
      </c>
      <c r="J656" s="205">
        <v>1.3</v>
      </c>
      <c r="K656" s="205">
        <v>1.4</v>
      </c>
      <c r="L656" s="205" t="e">
        <f>_xlfn.XLOOKUP(Tabella6[[#This Row],[ ALIMENTI:   A - B]],' DB alimenti principale'!A:A,' DB alimenti principale'!A:A,,0)</f>
        <v>#N/A</v>
      </c>
    </row>
    <row r="657" spans="2:12" x14ac:dyDescent="0.25">
      <c r="B657" s="205" t="s">
        <v>2329</v>
      </c>
      <c r="C657" s="205">
        <v>86</v>
      </c>
      <c r="D657" s="205">
        <v>79.5</v>
      </c>
      <c r="E657" s="205">
        <v>0.8</v>
      </c>
      <c r="F657" s="205">
        <v>12</v>
      </c>
      <c r="G657" s="205">
        <v>120</v>
      </c>
      <c r="H657" s="205">
        <v>280</v>
      </c>
      <c r="I657" s="205">
        <v>195</v>
      </c>
      <c r="J657" s="205">
        <v>0.4</v>
      </c>
      <c r="K657" s="205">
        <v>0</v>
      </c>
      <c r="L657" s="205" t="e">
        <f>_xlfn.XLOOKUP(Tabella6[[#This Row],[ ALIMENTI:   A - B]],' DB alimenti principale'!A:A,' DB alimenti principale'!A:A,,0)</f>
        <v>#N/A</v>
      </c>
    </row>
    <row r="658" spans="2:12" x14ac:dyDescent="0.25">
      <c r="B658" s="205" t="s">
        <v>1475</v>
      </c>
      <c r="C658" s="205">
        <v>84</v>
      </c>
      <c r="D658" s="205">
        <v>79.400000000000006</v>
      </c>
      <c r="E658" s="205">
        <v>0.4</v>
      </c>
      <c r="F658" s="205">
        <v>11</v>
      </c>
      <c r="G658" s="205">
        <v>120</v>
      </c>
      <c r="H658" s="205">
        <v>280</v>
      </c>
      <c r="I658" s="205">
        <v>174</v>
      </c>
      <c r="J658" s="205">
        <v>0.4</v>
      </c>
      <c r="K658" s="205">
        <v>0</v>
      </c>
      <c r="L658" s="205" t="str">
        <f>_xlfn.XLOOKUP(Tabella6[[#This Row],[ ALIMENTI:   A - B]],' DB alimenti principale'!A:A,' DB alimenti principale'!A:A,,0)</f>
        <v>sogliola surgelata</v>
      </c>
    </row>
    <row r="659" spans="2:12" x14ac:dyDescent="0.25">
      <c r="B659" s="205" t="s">
        <v>2330</v>
      </c>
      <c r="C659" s="205">
        <v>398</v>
      </c>
      <c r="D659" s="205">
        <v>8.5</v>
      </c>
      <c r="E659" s="205">
        <v>6.9</v>
      </c>
      <c r="F659" s="205">
        <v>257</v>
      </c>
      <c r="G659" s="205">
        <v>4</v>
      </c>
      <c r="H659" s="205">
        <v>1740</v>
      </c>
      <c r="I659" s="205">
        <v>591</v>
      </c>
      <c r="J659" s="205">
        <v>4.3</v>
      </c>
      <c r="K659" s="205">
        <v>11.9</v>
      </c>
      <c r="L659" s="205" t="e">
        <f>_xlfn.XLOOKUP(Tabella6[[#This Row],[ ALIMENTI:   A - B]],' DB alimenti principale'!A:A,' DB alimenti principale'!A:A,,0)</f>
        <v>#N/A</v>
      </c>
    </row>
    <row r="660" spans="2:12" x14ac:dyDescent="0.25">
      <c r="B660" s="205" t="s">
        <v>2331</v>
      </c>
      <c r="C660" s="205">
        <v>329</v>
      </c>
      <c r="D660" s="205">
        <v>7.3</v>
      </c>
      <c r="E660" s="205">
        <v>9.1999999999999993</v>
      </c>
      <c r="F660" s="205">
        <v>241</v>
      </c>
      <c r="G660" s="205">
        <v>20</v>
      </c>
      <c r="H660" s="205">
        <v>2384</v>
      </c>
      <c r="I660" s="205">
        <v>674</v>
      </c>
      <c r="J660" s="205">
        <v>2.5</v>
      </c>
      <c r="K660" s="205">
        <v>17.5</v>
      </c>
      <c r="L660" s="205" t="e">
        <f>_xlfn.XLOOKUP(Tabella6[[#This Row],[ ALIMENTI:   A - B]],' DB alimenti principale'!A:A,' DB alimenti principale'!A:A,,0)</f>
        <v>#N/A</v>
      </c>
    </row>
    <row r="661" spans="2:12" x14ac:dyDescent="0.25">
      <c r="B661" s="205" t="s">
        <v>2332</v>
      </c>
      <c r="C661" s="205">
        <v>49</v>
      </c>
      <c r="D661" s="205">
        <v>86.3</v>
      </c>
      <c r="E661" s="205">
        <v>1</v>
      </c>
      <c r="F661" s="205">
        <v>48</v>
      </c>
      <c r="G661" s="205">
        <v>30</v>
      </c>
      <c r="H661" s="205">
        <v>218</v>
      </c>
      <c r="I661" s="205">
        <v>67</v>
      </c>
      <c r="J661" s="205">
        <v>1.2</v>
      </c>
      <c r="K661" s="205">
        <v>1.1000000000000001</v>
      </c>
      <c r="L661" s="205" t="e">
        <f>_xlfn.XLOOKUP(Tabella6[[#This Row],[ ALIMENTI:   A - B]],' DB alimenti principale'!A:A,' DB alimenti principale'!A:A,,0)</f>
        <v>#N/A</v>
      </c>
    </row>
    <row r="662" spans="2:12" x14ac:dyDescent="0.25">
      <c r="B662" s="205" t="s">
        <v>2333</v>
      </c>
      <c r="C662" s="205">
        <v>330</v>
      </c>
      <c r="D662" s="205">
        <v>45.7</v>
      </c>
      <c r="E662" s="205">
        <v>0.5</v>
      </c>
      <c r="F662" s="205">
        <v>600</v>
      </c>
      <c r="G662" s="205">
        <v>1320</v>
      </c>
      <c r="H662" s="205">
        <v>130</v>
      </c>
      <c r="I662" s="205">
        <v>800</v>
      </c>
      <c r="J662" s="205">
        <v>3.2</v>
      </c>
      <c r="K662" s="205">
        <v>0</v>
      </c>
      <c r="L662" s="205" t="e">
        <f>_xlfn.XLOOKUP(Tabella6[[#This Row],[ ALIMENTI:   A - B]],' DB alimenti principale'!A:A,' DB alimenti principale'!A:A,,0)</f>
        <v>#N/A</v>
      </c>
    </row>
    <row r="663" spans="2:12" x14ac:dyDescent="0.25">
      <c r="B663" s="205" t="s">
        <v>1386</v>
      </c>
      <c r="C663" s="205">
        <v>301</v>
      </c>
      <c r="D663" s="205">
        <v>44.7</v>
      </c>
      <c r="E663" s="205">
        <v>1.8</v>
      </c>
      <c r="F663" s="205">
        <v>19</v>
      </c>
      <c r="G663" s="205">
        <v>2752</v>
      </c>
      <c r="H663" s="205">
        <v>855</v>
      </c>
      <c r="I663" s="205">
        <v>170</v>
      </c>
      <c r="J663" s="205">
        <v>4.4000000000000004</v>
      </c>
      <c r="K663" s="205">
        <v>0</v>
      </c>
      <c r="L663" s="205" t="str">
        <f>_xlfn.XLOOKUP(Tabella6[[#This Row],[ ALIMENTI:   A - B]],' DB alimenti principale'!A:A,' DB alimenti principale'!A:A,,0)</f>
        <v>speck</v>
      </c>
    </row>
    <row r="664" spans="2:12" x14ac:dyDescent="0.25">
      <c r="B664" s="205" t="s">
        <v>2334</v>
      </c>
      <c r="C664" s="205">
        <v>82</v>
      </c>
      <c r="D664" s="205">
        <v>79</v>
      </c>
      <c r="E664" s="205">
        <v>1.1000000000000001</v>
      </c>
      <c r="F664" s="205">
        <v>20</v>
      </c>
      <c r="G664" s="205">
        <v>69</v>
      </c>
      <c r="H664" s="205">
        <v>256</v>
      </c>
      <c r="I664" s="205">
        <v>202</v>
      </c>
      <c r="J664" s="205">
        <v>0.3</v>
      </c>
      <c r="K664" s="205">
        <v>0</v>
      </c>
      <c r="L664" s="205" t="e">
        <f>_xlfn.XLOOKUP(Tabella6[[#This Row],[ ALIMENTI:   A - B]],' DB alimenti principale'!A:A,' DB alimenti principale'!A:A,,0)</f>
        <v>#N/A</v>
      </c>
    </row>
    <row r="665" spans="2:12" x14ac:dyDescent="0.25">
      <c r="B665" s="205" t="s">
        <v>2335</v>
      </c>
      <c r="C665" s="205">
        <v>31</v>
      </c>
      <c r="D665" s="205">
        <v>90.1</v>
      </c>
      <c r="E665" s="205">
        <v>2.9</v>
      </c>
      <c r="F665" s="205">
        <v>78</v>
      </c>
      <c r="G665" s="205">
        <v>100</v>
      </c>
      <c r="H665" s="205">
        <v>530</v>
      </c>
      <c r="I665" s="205">
        <v>62</v>
      </c>
      <c r="J665" s="205">
        <v>0.4</v>
      </c>
      <c r="K665" s="205">
        <v>1.9</v>
      </c>
      <c r="L665" s="205" t="e">
        <f>_xlfn.XLOOKUP(Tabella6[[#This Row],[ ALIMENTI:   A - B]],' DB alimenti principale'!A:A,' DB alimenti principale'!A:A,,0)</f>
        <v>#N/A</v>
      </c>
    </row>
    <row r="666" spans="2:12" x14ac:dyDescent="0.25">
      <c r="B666" s="205" t="s">
        <v>2336</v>
      </c>
      <c r="C666" s="205">
        <v>19</v>
      </c>
      <c r="D666" s="205">
        <v>91.8</v>
      </c>
      <c r="E666" s="205">
        <v>1.9</v>
      </c>
      <c r="F666" s="205">
        <v>120</v>
      </c>
      <c r="G666" s="205">
        <v>200</v>
      </c>
      <c r="H666" s="205">
        <v>290</v>
      </c>
      <c r="I666" s="205">
        <v>36</v>
      </c>
      <c r="J666" s="205">
        <v>0.5</v>
      </c>
      <c r="K666" s="205">
        <v>3.1</v>
      </c>
      <c r="L666" s="205" t="e">
        <f>_xlfn.XLOOKUP(Tabella6[[#This Row],[ ALIMENTI:   A - B]],' DB alimenti principale'!A:A,' DB alimenti principale'!A:A,,0)</f>
        <v>#N/A</v>
      </c>
    </row>
    <row r="667" spans="2:12" x14ac:dyDescent="0.25">
      <c r="B667" s="205" t="s">
        <v>2337</v>
      </c>
      <c r="C667" s="205">
        <v>33</v>
      </c>
      <c r="D667" s="205">
        <v>89.3</v>
      </c>
      <c r="E667" s="205">
        <v>0.2</v>
      </c>
      <c r="F667" s="205">
        <v>15</v>
      </c>
      <c r="G667" s="205">
        <v>2</v>
      </c>
      <c r="H667" s="205">
        <v>180</v>
      </c>
      <c r="I667" s="205">
        <v>17</v>
      </c>
      <c r="J667" s="205">
        <v>2</v>
      </c>
      <c r="K667" s="205">
        <v>0</v>
      </c>
      <c r="L667" s="205" t="e">
        <f>_xlfn.XLOOKUP(Tabella6[[#This Row],[ ALIMENTI:   A - B]],' DB alimenti principale'!A:A,' DB alimenti principale'!A:A,,0)</f>
        <v>#N/A</v>
      </c>
    </row>
    <row r="668" spans="2:12" x14ac:dyDescent="0.25">
      <c r="B668" s="205" t="s">
        <v>2338</v>
      </c>
      <c r="C668" s="205">
        <v>30</v>
      </c>
      <c r="D668" s="205">
        <v>90</v>
      </c>
      <c r="E668" s="205">
        <v>0.4</v>
      </c>
      <c r="F668" s="205">
        <v>13</v>
      </c>
      <c r="G668" s="205">
        <v>9</v>
      </c>
      <c r="H668" s="205">
        <v>123</v>
      </c>
      <c r="I668" s="205">
        <v>13</v>
      </c>
      <c r="J668" s="205">
        <v>0.4</v>
      </c>
      <c r="K668" s="205">
        <v>0</v>
      </c>
      <c r="L668" s="205" t="e">
        <f>_xlfn.XLOOKUP(Tabella6[[#This Row],[ ALIMENTI:   A - B]],' DB alimenti principale'!A:A,' DB alimenti principale'!A:A,,0)</f>
        <v>#N/A</v>
      </c>
    </row>
    <row r="669" spans="2:12" x14ac:dyDescent="0.25">
      <c r="B669" s="205" t="s">
        <v>2339</v>
      </c>
      <c r="C669" s="205">
        <v>82</v>
      </c>
      <c r="D669" s="205">
        <v>3</v>
      </c>
      <c r="E669" s="205">
        <v>0.6</v>
      </c>
      <c r="F669" s="205">
        <v>14</v>
      </c>
      <c r="G669" s="205">
        <v>13</v>
      </c>
      <c r="H669" s="205">
        <v>110</v>
      </c>
      <c r="I669" s="205">
        <v>13</v>
      </c>
      <c r="J669" s="205">
        <v>2</v>
      </c>
      <c r="K669" s="205">
        <v>0</v>
      </c>
      <c r="L669" s="205" t="e">
        <f>_xlfn.XLOOKUP(Tabella6[[#This Row],[ ALIMENTI:   A - B]],' DB alimenti principale'!A:A,' DB alimenti principale'!A:A,,0)</f>
        <v>#N/A</v>
      </c>
    </row>
    <row r="670" spans="2:12" x14ac:dyDescent="0.25">
      <c r="B670" s="205" t="s">
        <v>2340</v>
      </c>
      <c r="C670" s="205">
        <v>71</v>
      </c>
      <c r="D670" s="205">
        <v>3</v>
      </c>
      <c r="E670" s="205">
        <v>0.5</v>
      </c>
      <c r="F670" s="205">
        <v>9</v>
      </c>
      <c r="G670" s="205">
        <v>5</v>
      </c>
      <c r="H670" s="205">
        <v>58</v>
      </c>
      <c r="I670" s="205">
        <v>9</v>
      </c>
      <c r="J670" s="205">
        <v>2</v>
      </c>
      <c r="K670" s="205">
        <v>0</v>
      </c>
      <c r="L670" s="205" t="e">
        <f>_xlfn.XLOOKUP(Tabella6[[#This Row],[ ALIMENTI:   A - B]],' DB alimenti principale'!A:A,' DB alimenti principale'!A:A,,0)</f>
        <v>#N/A</v>
      </c>
    </row>
    <row r="671" spans="2:12" x14ac:dyDescent="0.25">
      <c r="B671" s="205" t="s">
        <v>2341</v>
      </c>
      <c r="C671" s="205">
        <v>65</v>
      </c>
      <c r="D671" s="205">
        <v>3</v>
      </c>
      <c r="E671" s="205">
        <v>0.5</v>
      </c>
      <c r="F671" s="205">
        <v>9</v>
      </c>
      <c r="G671" s="205">
        <v>4</v>
      </c>
      <c r="H671" s="205">
        <v>61</v>
      </c>
      <c r="I671" s="205">
        <v>6</v>
      </c>
      <c r="J671" s="205">
        <v>2</v>
      </c>
      <c r="K671" s="205">
        <v>0</v>
      </c>
      <c r="L671" s="205" t="e">
        <f>_xlfn.XLOOKUP(Tabella6[[#This Row],[ ALIMENTI:   A - B]],' DB alimenti principale'!A:A,' DB alimenti principale'!A:A,,0)</f>
        <v>#N/A</v>
      </c>
    </row>
    <row r="672" spans="2:12" x14ac:dyDescent="0.25">
      <c r="B672" s="205" t="s">
        <v>2342</v>
      </c>
      <c r="C672" s="205">
        <v>113</v>
      </c>
      <c r="D672" s="205">
        <v>70</v>
      </c>
      <c r="E672" s="205">
        <v>4.5</v>
      </c>
      <c r="F672" s="205">
        <v>34</v>
      </c>
      <c r="G672" s="205">
        <v>115</v>
      </c>
      <c r="H672" s="205">
        <v>37</v>
      </c>
      <c r="I672" s="205">
        <v>200</v>
      </c>
      <c r="J672" s="205">
        <v>1.9</v>
      </c>
      <c r="K672" s="205">
        <v>0</v>
      </c>
      <c r="L672" s="205" t="e">
        <f>_xlfn.XLOOKUP(Tabella6[[#This Row],[ ALIMENTI:   A - B]],' DB alimenti principale'!A:A,' DB alimenti principale'!A:A,,0)</f>
        <v>#N/A</v>
      </c>
    </row>
    <row r="673" spans="2:12" x14ac:dyDescent="0.25">
      <c r="B673" s="205" t="s">
        <v>2343</v>
      </c>
      <c r="C673" s="205">
        <v>92</v>
      </c>
      <c r="D673" s="205">
        <v>76.099999999999994</v>
      </c>
      <c r="E673" s="205">
        <v>0.6</v>
      </c>
      <c r="F673" s="205">
        <v>9</v>
      </c>
      <c r="G673" s="205">
        <v>136</v>
      </c>
      <c r="H673" s="205">
        <v>407</v>
      </c>
      <c r="I673" s="205">
        <v>163</v>
      </c>
      <c r="J673" s="205">
        <v>0.4</v>
      </c>
      <c r="K673" s="205">
        <v>0</v>
      </c>
      <c r="L673" s="205" t="e">
        <f>_xlfn.XLOOKUP(Tabella6[[#This Row],[ ALIMENTI:   A - B]],' DB alimenti principale'!A:A,' DB alimenti principale'!A:A,,0)</f>
        <v>#N/A</v>
      </c>
    </row>
    <row r="674" spans="2:12" x14ac:dyDescent="0.25">
      <c r="B674" s="205" t="s">
        <v>2344</v>
      </c>
      <c r="C674" s="205">
        <v>358</v>
      </c>
      <c r="D674" s="205">
        <v>12</v>
      </c>
      <c r="E674" s="205">
        <v>3.3</v>
      </c>
      <c r="F674" s="205">
        <v>60</v>
      </c>
      <c r="G674" s="205">
        <v>500</v>
      </c>
      <c r="H674" s="205">
        <v>1500</v>
      </c>
      <c r="I674" s="205">
        <v>450</v>
      </c>
      <c r="J674" s="205">
        <v>1.6</v>
      </c>
      <c r="K674" s="205">
        <v>0</v>
      </c>
      <c r="L674" s="205" t="e">
        <f>_xlfn.XLOOKUP(Tabella6[[#This Row],[ ALIMENTI:   A - B]],' DB alimenti principale'!A:A,' DB alimenti principale'!A:A,,0)</f>
        <v>#N/A</v>
      </c>
    </row>
    <row r="675" spans="2:12" x14ac:dyDescent="0.25">
      <c r="B675" s="205" t="s">
        <v>2345</v>
      </c>
      <c r="C675" s="205">
        <v>300</v>
      </c>
      <c r="D675" s="205">
        <v>53.5</v>
      </c>
      <c r="E675" s="205">
        <v>0.3</v>
      </c>
      <c r="F675" s="205">
        <v>567</v>
      </c>
      <c r="G675" s="205">
        <v>414</v>
      </c>
      <c r="H675" s="205">
        <v>62</v>
      </c>
      <c r="I675" s="205">
        <v>374</v>
      </c>
      <c r="J675" s="205">
        <v>1.7</v>
      </c>
      <c r="K675" s="205">
        <v>0</v>
      </c>
      <c r="L675" s="205" t="e">
        <f>_xlfn.XLOOKUP(Tabella6[[#This Row],[ ALIMENTI:   A - B]],' DB alimenti principale'!A:A,' DB alimenti principale'!A:A,,0)</f>
        <v>#N/A</v>
      </c>
    </row>
    <row r="676" spans="2:12" x14ac:dyDescent="0.25">
      <c r="B676" s="205" t="s">
        <v>2346</v>
      </c>
      <c r="C676" s="205">
        <v>892</v>
      </c>
      <c r="D676" s="205">
        <v>0.5</v>
      </c>
      <c r="E676" s="205">
        <v>0</v>
      </c>
      <c r="F676" s="205">
        <v>0</v>
      </c>
      <c r="G676" s="205">
        <v>2</v>
      </c>
      <c r="H676" s="205">
        <v>1</v>
      </c>
      <c r="I676" s="205">
        <v>3</v>
      </c>
      <c r="J676" s="205">
        <v>2</v>
      </c>
      <c r="K676" s="205">
        <v>0</v>
      </c>
      <c r="L676" s="205" t="e">
        <f>_xlfn.XLOOKUP(Tabella6[[#This Row],[ ALIMENTI:   A - B]],' DB alimenti principale'!A:A,' DB alimenti principale'!A:A,,0)</f>
        <v>#N/A</v>
      </c>
    </row>
    <row r="677" spans="2:12" x14ac:dyDescent="0.25">
      <c r="B677" s="205" t="s">
        <v>2347</v>
      </c>
      <c r="C677" s="205">
        <v>47</v>
      </c>
      <c r="D677" s="205">
        <v>86</v>
      </c>
      <c r="E677" s="205">
        <v>0.4</v>
      </c>
      <c r="F677" s="205">
        <v>9</v>
      </c>
      <c r="G677" s="205">
        <v>3</v>
      </c>
      <c r="H677" s="205">
        <v>70</v>
      </c>
      <c r="I677" s="205">
        <v>13</v>
      </c>
      <c r="J677" s="205">
        <v>0.1</v>
      </c>
      <c r="K677" s="205">
        <v>0.2</v>
      </c>
      <c r="L677" s="205" t="e">
        <f>_xlfn.XLOOKUP(Tabella6[[#This Row],[ ALIMENTI:   A - B]],' DB alimenti principale'!A:A,' DB alimenti principale'!A:A,,0)</f>
        <v>#N/A</v>
      </c>
    </row>
    <row r="678" spans="2:12" x14ac:dyDescent="0.25">
      <c r="B678" s="205" t="s">
        <v>2348</v>
      </c>
      <c r="C678" s="205">
        <v>56</v>
      </c>
      <c r="D678" s="205">
        <v>85.5</v>
      </c>
      <c r="E678" s="205">
        <v>0.3</v>
      </c>
      <c r="F678" s="205">
        <v>17</v>
      </c>
      <c r="G678" s="205">
        <v>1</v>
      </c>
      <c r="H678" s="205">
        <v>134</v>
      </c>
      <c r="I678" s="205">
        <v>8</v>
      </c>
      <c r="J678" s="205">
        <v>0.1</v>
      </c>
      <c r="K678" s="205">
        <v>0.2</v>
      </c>
      <c r="L678" s="205" t="e">
        <f>_xlfn.XLOOKUP(Tabella6[[#This Row],[ ALIMENTI:   A - B]],' DB alimenti principale'!A:A,' DB alimenti principale'!A:A,,0)</f>
        <v>#N/A</v>
      </c>
    </row>
    <row r="679" spans="2:12" x14ac:dyDescent="0.25">
      <c r="B679" s="205" t="s">
        <v>2349</v>
      </c>
      <c r="C679" s="205">
        <v>43</v>
      </c>
      <c r="D679" s="205">
        <v>88.6</v>
      </c>
      <c r="E679" s="205">
        <v>0.5</v>
      </c>
      <c r="F679" s="205">
        <v>8</v>
      </c>
      <c r="G679" s="205">
        <v>3</v>
      </c>
      <c r="H679" s="205">
        <v>158</v>
      </c>
      <c r="I679" s="205">
        <v>14</v>
      </c>
      <c r="J679" s="205">
        <v>0.1</v>
      </c>
      <c r="K679" s="205">
        <v>0.1</v>
      </c>
      <c r="L679" s="205" t="e">
        <f>_xlfn.XLOOKUP(Tabella6[[#This Row],[ ALIMENTI:   A - B]],' DB alimenti principale'!A:A,' DB alimenti principale'!A:A,,0)</f>
        <v>#N/A</v>
      </c>
    </row>
    <row r="680" spans="2:12" x14ac:dyDescent="0.25">
      <c r="B680" s="205" t="s">
        <v>2350</v>
      </c>
      <c r="C680" s="205">
        <v>185</v>
      </c>
      <c r="D680" s="205">
        <v>41.6</v>
      </c>
      <c r="E680" s="205">
        <v>0.4</v>
      </c>
      <c r="F680" s="205">
        <v>36</v>
      </c>
      <c r="G680" s="205">
        <v>10</v>
      </c>
      <c r="H680" s="205">
        <v>880</v>
      </c>
      <c r="I680" s="205">
        <v>83</v>
      </c>
      <c r="J680" s="205">
        <v>0.2</v>
      </c>
      <c r="K680" s="205">
        <v>2</v>
      </c>
      <c r="L680" s="205" t="e">
        <f>_xlfn.XLOOKUP(Tabella6[[#This Row],[ ALIMENTI:   A - B]],' DB alimenti principale'!A:A,' DB alimenti principale'!A:A,,0)</f>
        <v>#N/A</v>
      </c>
    </row>
    <row r="681" spans="2:12" x14ac:dyDescent="0.25">
      <c r="B681" s="205" t="s">
        <v>2351</v>
      </c>
      <c r="C681" s="205">
        <v>36</v>
      </c>
      <c r="D681" s="205">
        <v>89.2</v>
      </c>
      <c r="E681" s="205">
        <v>0.2</v>
      </c>
      <c r="F681" s="205">
        <v>10</v>
      </c>
      <c r="G681" s="205">
        <v>10</v>
      </c>
      <c r="H681" s="205">
        <v>150</v>
      </c>
      <c r="I681" s="205">
        <v>13</v>
      </c>
      <c r="J681" s="205">
        <v>2</v>
      </c>
      <c r="K681" s="205">
        <v>0.1</v>
      </c>
      <c r="L681" s="205" t="e">
        <f>_xlfn.XLOOKUP(Tabella6[[#This Row],[ ALIMENTI:   A - B]],' DB alimenti principale'!A:A,' DB alimenti principale'!A:A,,0)</f>
        <v>#N/A</v>
      </c>
    </row>
    <row r="682" spans="2:12" x14ac:dyDescent="0.25">
      <c r="B682" s="205" t="s">
        <v>2352</v>
      </c>
      <c r="C682" s="205">
        <v>14</v>
      </c>
      <c r="D682" s="205">
        <v>93.8</v>
      </c>
      <c r="E682" s="205">
        <v>0.3</v>
      </c>
      <c r="F682" s="205">
        <v>14</v>
      </c>
      <c r="G682" s="205">
        <v>60</v>
      </c>
      <c r="H682" s="205">
        <v>214</v>
      </c>
      <c r="I682" s="205">
        <v>15</v>
      </c>
      <c r="J682" s="205">
        <v>0.3</v>
      </c>
      <c r="K682" s="205">
        <v>1.9</v>
      </c>
      <c r="L682" s="205" t="e">
        <f>_xlfn.XLOOKUP(Tabella6[[#This Row],[ ALIMENTI:   A - B]],' DB alimenti principale'!A:A,' DB alimenti principale'!A:A,,0)</f>
        <v>#N/A</v>
      </c>
    </row>
    <row r="683" spans="2:12" x14ac:dyDescent="0.25">
      <c r="B683" s="205" t="s">
        <v>2353</v>
      </c>
      <c r="C683" s="205">
        <v>24</v>
      </c>
      <c r="D683" s="205">
        <v>92.3</v>
      </c>
      <c r="E683" s="205">
        <v>0.2</v>
      </c>
      <c r="F683" s="205">
        <v>16</v>
      </c>
      <c r="G683" s="205">
        <v>51</v>
      </c>
      <c r="H683" s="205">
        <v>240</v>
      </c>
      <c r="I683" s="205">
        <v>25</v>
      </c>
      <c r="J683" s="205">
        <v>0.1</v>
      </c>
      <c r="K683" s="205">
        <v>0.6</v>
      </c>
      <c r="L683" s="205" t="e">
        <f>_xlfn.XLOOKUP(Tabella6[[#This Row],[ ALIMENTI:   A - B]],' DB alimenti principale'!A:A,' DB alimenti principale'!A:A,,0)</f>
        <v>#N/A</v>
      </c>
    </row>
    <row r="684" spans="2:12" x14ac:dyDescent="0.25">
      <c r="B684" s="205" t="s">
        <v>2354</v>
      </c>
      <c r="C684" s="205">
        <v>56</v>
      </c>
      <c r="D684" s="205">
        <v>84.5</v>
      </c>
      <c r="E684" s="205">
        <v>0.3</v>
      </c>
      <c r="F684" s="205">
        <v>8</v>
      </c>
      <c r="G684" s="205">
        <v>7</v>
      </c>
      <c r="H684" s="205">
        <v>70</v>
      </c>
      <c r="I684" s="205">
        <v>11</v>
      </c>
      <c r="J684" s="205">
        <v>0.1</v>
      </c>
      <c r="K684" s="205">
        <v>0.2</v>
      </c>
      <c r="L684" s="205" t="e">
        <f>_xlfn.XLOOKUP(Tabella6[[#This Row],[ ALIMENTI:   A - B]],' DB alimenti principale'!A:A,' DB alimenti principale'!A:A,,0)</f>
        <v>#N/A</v>
      </c>
    </row>
    <row r="685" spans="2:12" x14ac:dyDescent="0.25">
      <c r="B685" s="205" t="s">
        <v>2355</v>
      </c>
      <c r="C685" s="205">
        <v>21</v>
      </c>
      <c r="D685" s="205">
        <v>92.5</v>
      </c>
      <c r="E685" s="205">
        <v>0.1</v>
      </c>
      <c r="F685" s="205">
        <v>11</v>
      </c>
      <c r="G685" s="205">
        <v>21</v>
      </c>
      <c r="H685" s="205">
        <v>102</v>
      </c>
      <c r="I685" s="205">
        <v>9</v>
      </c>
      <c r="J685" s="205">
        <v>0.1</v>
      </c>
      <c r="K685" s="205">
        <v>0.4</v>
      </c>
      <c r="L685" s="205" t="e">
        <f>_xlfn.XLOOKUP(Tabella6[[#This Row],[ ALIMENTI:   A - B]],' DB alimenti principale'!A:A,' DB alimenti principale'!A:A,,0)</f>
        <v>#N/A</v>
      </c>
    </row>
    <row r="686" spans="2:12" x14ac:dyDescent="0.25">
      <c r="B686" s="205" t="s">
        <v>2356</v>
      </c>
      <c r="C686" s="205">
        <v>6</v>
      </c>
      <c r="D686" s="205">
        <v>92.1</v>
      </c>
      <c r="E686" s="205">
        <v>0.2</v>
      </c>
      <c r="F686" s="205">
        <v>14</v>
      </c>
      <c r="G686" s="205">
        <v>2</v>
      </c>
      <c r="H686" s="205">
        <v>140</v>
      </c>
      <c r="I686" s="205">
        <v>10</v>
      </c>
      <c r="J686" s="205">
        <v>2</v>
      </c>
      <c r="K686" s="205">
        <v>0</v>
      </c>
      <c r="L686" s="205" t="e">
        <f>_xlfn.XLOOKUP(Tabella6[[#This Row],[ ALIMENTI:   A - B]],' DB alimenti principale'!A:A,' DB alimenti principale'!A:A,,0)</f>
        <v>#N/A</v>
      </c>
    </row>
    <row r="687" spans="2:12" x14ac:dyDescent="0.25">
      <c r="B687" s="205" t="s">
        <v>2357</v>
      </c>
      <c r="C687" s="205">
        <v>50</v>
      </c>
      <c r="D687" s="205">
        <v>87</v>
      </c>
      <c r="E687" s="205">
        <v>0.2</v>
      </c>
      <c r="F687" s="205">
        <v>18</v>
      </c>
      <c r="G687" s="205">
        <v>1</v>
      </c>
      <c r="H687" s="205">
        <v>178</v>
      </c>
      <c r="I687" s="205">
        <v>14</v>
      </c>
      <c r="J687" s="205">
        <v>2</v>
      </c>
      <c r="K687" s="205">
        <v>0.2</v>
      </c>
      <c r="L687" s="205" t="e">
        <f>_xlfn.XLOOKUP(Tabella6[[#This Row],[ ALIMENTI:   A - B]],' DB alimenti principale'!A:A,' DB alimenti principale'!A:A,,0)</f>
        <v>#N/A</v>
      </c>
    </row>
    <row r="688" spans="2:12" x14ac:dyDescent="0.25">
      <c r="B688" s="205" t="s">
        <v>2358</v>
      </c>
      <c r="C688" s="205">
        <v>43</v>
      </c>
      <c r="D688" s="205">
        <v>88.9</v>
      </c>
      <c r="E688" s="205">
        <v>0.2</v>
      </c>
      <c r="F688" s="205">
        <v>18</v>
      </c>
      <c r="G688" s="205">
        <v>1</v>
      </c>
      <c r="H688" s="205">
        <v>178</v>
      </c>
      <c r="I688" s="205">
        <v>14</v>
      </c>
      <c r="J688" s="205">
        <v>2</v>
      </c>
      <c r="K688" s="205">
        <v>0.2</v>
      </c>
      <c r="L688" s="205" t="e">
        <f>_xlfn.XLOOKUP(Tabella6[[#This Row],[ ALIMENTI:   A - B]],' DB alimenti principale'!A:A,' DB alimenti principale'!A:A,,0)</f>
        <v>#N/A</v>
      </c>
    </row>
    <row r="689" spans="2:12" x14ac:dyDescent="0.25">
      <c r="B689" s="205" t="s">
        <v>2359</v>
      </c>
      <c r="C689" s="205">
        <v>38</v>
      </c>
      <c r="D689" s="205">
        <v>88</v>
      </c>
      <c r="E689" s="205">
        <v>0.1</v>
      </c>
      <c r="F689" s="205">
        <v>7</v>
      </c>
      <c r="G689" s="205">
        <v>2</v>
      </c>
      <c r="H689" s="205">
        <v>110</v>
      </c>
      <c r="I689" s="205">
        <v>6</v>
      </c>
      <c r="J689" s="205">
        <v>2</v>
      </c>
      <c r="K689" s="205">
        <v>2</v>
      </c>
      <c r="L689" s="205" t="e">
        <f>_xlfn.XLOOKUP(Tabella6[[#This Row],[ ALIMENTI:   A - B]],' DB alimenti principale'!A:A,' DB alimenti principale'!A:A,,0)</f>
        <v>#N/A</v>
      </c>
    </row>
    <row r="690" spans="2:12" x14ac:dyDescent="0.25">
      <c r="B690" s="205" t="s">
        <v>2360</v>
      </c>
      <c r="C690" s="205">
        <v>44</v>
      </c>
      <c r="D690" s="205">
        <v>85.4</v>
      </c>
      <c r="E690" s="205">
        <v>0.2</v>
      </c>
      <c r="F690" s="205">
        <v>3</v>
      </c>
      <c r="G690" s="205">
        <v>1</v>
      </c>
      <c r="H690" s="205">
        <v>200</v>
      </c>
      <c r="I690" s="205">
        <v>8</v>
      </c>
      <c r="J690" s="205">
        <v>0.1</v>
      </c>
      <c r="K690" s="205">
        <v>2</v>
      </c>
      <c r="L690" s="205" t="e">
        <f>_xlfn.XLOOKUP(Tabella6[[#This Row],[ ALIMENTI:   A - B]],' DB alimenti principale'!A:A,' DB alimenti principale'!A:A,,0)</f>
        <v>#N/A</v>
      </c>
    </row>
    <row r="691" spans="2:12" x14ac:dyDescent="0.25">
      <c r="B691" s="205" t="s">
        <v>2361</v>
      </c>
      <c r="C691" s="205">
        <v>60</v>
      </c>
      <c r="D691" s="205">
        <v>84</v>
      </c>
      <c r="E691" s="205">
        <v>0.3</v>
      </c>
      <c r="F691" s="205">
        <v>5</v>
      </c>
      <c r="G691" s="205">
        <v>4</v>
      </c>
      <c r="H691" s="205">
        <v>13</v>
      </c>
      <c r="I691" s="205">
        <v>3</v>
      </c>
      <c r="J691" s="205">
        <v>0.1</v>
      </c>
      <c r="K691" s="205">
        <v>0.6</v>
      </c>
      <c r="L691" s="205" t="e">
        <f>_xlfn.XLOOKUP(Tabella6[[#This Row],[ ALIMENTI:   A - B]],' DB alimenti principale'!A:A,' DB alimenti principale'!A:A,,0)</f>
        <v>#N/A</v>
      </c>
    </row>
    <row r="692" spans="2:12" x14ac:dyDescent="0.25">
      <c r="B692" s="205" t="s">
        <v>2362</v>
      </c>
      <c r="C692" s="205">
        <v>54</v>
      </c>
      <c r="D692" s="205">
        <v>85.6</v>
      </c>
      <c r="E692" s="205">
        <v>0.2</v>
      </c>
      <c r="F692" s="205">
        <v>5</v>
      </c>
      <c r="G692" s="205">
        <v>7</v>
      </c>
      <c r="H692" s="205">
        <v>40</v>
      </c>
      <c r="I692" s="205">
        <v>6</v>
      </c>
      <c r="J692" s="205">
        <v>0.1</v>
      </c>
      <c r="K692" s="205">
        <v>0.6</v>
      </c>
      <c r="L692" s="205" t="e">
        <f>_xlfn.XLOOKUP(Tabella6[[#This Row],[ ALIMENTI:   A - B]],' DB alimenti principale'!A:A,' DB alimenti principale'!A:A,,0)</f>
        <v>#N/A</v>
      </c>
    </row>
    <row r="693" spans="2:12" x14ac:dyDescent="0.25">
      <c r="B693" s="205" t="s">
        <v>2363</v>
      </c>
      <c r="C693" s="205">
        <v>14</v>
      </c>
      <c r="D693" s="205">
        <v>93.8</v>
      </c>
      <c r="E693" s="205">
        <v>0.4</v>
      </c>
      <c r="F693" s="205">
        <v>10</v>
      </c>
      <c r="G693" s="205">
        <v>230</v>
      </c>
      <c r="H693" s="205">
        <v>230</v>
      </c>
      <c r="I693" s="205">
        <v>19</v>
      </c>
      <c r="J693" s="205">
        <v>0.1</v>
      </c>
      <c r="K693" s="205">
        <v>0.6</v>
      </c>
      <c r="L693" s="205" t="e">
        <f>_xlfn.XLOOKUP(Tabella6[[#This Row],[ ALIMENTI:   A - B]],' DB alimenti principale'!A:A,' DB alimenti principale'!A:A,,0)</f>
        <v>#N/A</v>
      </c>
    </row>
    <row r="694" spans="2:12" x14ac:dyDescent="0.25">
      <c r="B694" s="205" t="s">
        <v>2364</v>
      </c>
      <c r="C694" s="205">
        <v>33</v>
      </c>
      <c r="D694" s="205">
        <v>89.4</v>
      </c>
      <c r="E694" s="205">
        <v>0.2</v>
      </c>
      <c r="F694" s="205">
        <v>14</v>
      </c>
      <c r="G694" s="205">
        <v>7</v>
      </c>
      <c r="H694" s="205">
        <v>100</v>
      </c>
      <c r="I694" s="205">
        <v>11</v>
      </c>
      <c r="J694" s="205">
        <v>2</v>
      </c>
      <c r="K694" s="205">
        <v>2</v>
      </c>
      <c r="L694" s="205" t="e">
        <f>_xlfn.XLOOKUP(Tabella6[[#This Row],[ ALIMENTI:   A - B]],' DB alimenti principale'!A:A,' DB alimenti principale'!A:A,,0)</f>
        <v>#N/A</v>
      </c>
    </row>
    <row r="695" spans="2:12" x14ac:dyDescent="0.25">
      <c r="B695" s="205" t="s">
        <v>2365</v>
      </c>
      <c r="C695" s="205">
        <v>46</v>
      </c>
      <c r="D695" s="205">
        <v>87.4</v>
      </c>
      <c r="E695" s="205">
        <v>0.4</v>
      </c>
      <c r="F695" s="205">
        <v>8</v>
      </c>
      <c r="G695" s="205">
        <v>2</v>
      </c>
      <c r="H695" s="205">
        <v>162</v>
      </c>
      <c r="I695" s="205">
        <v>11</v>
      </c>
      <c r="J695" s="205">
        <v>0.1</v>
      </c>
      <c r="K695" s="205">
        <v>0.1</v>
      </c>
      <c r="L695" s="205" t="e">
        <f>_xlfn.XLOOKUP(Tabella6[[#This Row],[ ALIMENTI:   A - B]],' DB alimenti principale'!A:A,' DB alimenti principale'!A:A,,0)</f>
        <v>#N/A</v>
      </c>
    </row>
    <row r="696" spans="2:12" x14ac:dyDescent="0.25">
      <c r="B696" s="205" t="s">
        <v>2366</v>
      </c>
      <c r="C696" s="205">
        <v>10</v>
      </c>
      <c r="D696" s="205">
        <v>95.4</v>
      </c>
      <c r="E696" s="205">
        <v>1.4</v>
      </c>
      <c r="F696" s="205">
        <v>1</v>
      </c>
      <c r="G696" s="205">
        <v>73</v>
      </c>
      <c r="H696" s="205">
        <v>412</v>
      </c>
      <c r="I696" s="205">
        <v>44</v>
      </c>
      <c r="J696" s="205">
        <v>0.2</v>
      </c>
      <c r="K696" s="205">
        <v>0.9</v>
      </c>
      <c r="L696" s="205" t="e">
        <f>_xlfn.XLOOKUP(Tabella6[[#This Row],[ ALIMENTI:   A - B]],' DB alimenti principale'!A:A,' DB alimenti principale'!A:A,,0)</f>
        <v>#N/A</v>
      </c>
    </row>
    <row r="697" spans="2:12" x14ac:dyDescent="0.25">
      <c r="B697" s="205" t="s">
        <v>2367</v>
      </c>
      <c r="C697" s="205">
        <v>46</v>
      </c>
      <c r="D697" s="205">
        <v>85.4</v>
      </c>
      <c r="E697" s="205">
        <v>0.9</v>
      </c>
      <c r="F697" s="205">
        <v>19</v>
      </c>
      <c r="G697" s="205">
        <v>7</v>
      </c>
      <c r="H697" s="205">
        <v>55</v>
      </c>
      <c r="I697" s="205">
        <v>14</v>
      </c>
      <c r="J697" s="205">
        <v>0.1</v>
      </c>
      <c r="K697" s="205">
        <v>0</v>
      </c>
      <c r="L697" s="205" t="e">
        <f>_xlfn.XLOOKUP(Tabella6[[#This Row],[ ALIMENTI:   A - B]],' DB alimenti principale'!A:A,' DB alimenti principale'!A:A,,0)</f>
        <v>#N/A</v>
      </c>
    </row>
    <row r="698" spans="2:12" x14ac:dyDescent="0.25">
      <c r="B698" s="205" t="s">
        <v>2368</v>
      </c>
      <c r="C698" s="205">
        <v>47</v>
      </c>
      <c r="D698" s="205">
        <v>88</v>
      </c>
      <c r="E698" s="205">
        <v>0.3</v>
      </c>
      <c r="F698" s="205">
        <v>7</v>
      </c>
      <c r="G698" s="205">
        <v>14</v>
      </c>
      <c r="H698" s="205">
        <v>61</v>
      </c>
      <c r="I698" s="205">
        <v>6</v>
      </c>
      <c r="J698" s="205">
        <v>0.1</v>
      </c>
      <c r="K698" s="205">
        <v>0</v>
      </c>
      <c r="L698" s="205" t="e">
        <f>_xlfn.XLOOKUP(Tabella6[[#This Row],[ ALIMENTI:   A - B]],' DB alimenti principale'!A:A,' DB alimenti principale'!A:A,,0)</f>
        <v>#N/A</v>
      </c>
    </row>
    <row r="699" spans="2:12" x14ac:dyDescent="0.25">
      <c r="B699" s="205" t="s">
        <v>2369</v>
      </c>
      <c r="C699" s="205">
        <v>268</v>
      </c>
      <c r="D699" s="205">
        <v>60</v>
      </c>
      <c r="E699" s="205">
        <v>1.4</v>
      </c>
      <c r="F699" s="205">
        <v>7</v>
      </c>
      <c r="G699" s="205">
        <v>59</v>
      </c>
      <c r="H699" s="205">
        <v>300</v>
      </c>
      <c r="I699" s="205">
        <v>158</v>
      </c>
      <c r="J699" s="205">
        <v>1.3</v>
      </c>
      <c r="K699" s="205">
        <v>0</v>
      </c>
      <c r="L699" s="205" t="e">
        <f>_xlfn.XLOOKUP(Tabella6[[#This Row],[ ALIMENTI:   A - B]],' DB alimenti principale'!A:A,' DB alimenti principale'!A:A,,0)</f>
        <v>#N/A</v>
      </c>
    </row>
    <row r="700" spans="2:12" x14ac:dyDescent="0.25">
      <c r="B700" s="205" t="s">
        <v>2370</v>
      </c>
      <c r="C700" s="205">
        <v>100</v>
      </c>
      <c r="D700" s="205">
        <v>74</v>
      </c>
      <c r="E700" s="205">
        <v>1.5</v>
      </c>
      <c r="F700" s="205">
        <v>8</v>
      </c>
      <c r="G700" s="205">
        <v>76</v>
      </c>
      <c r="H700" s="205">
        <v>370</v>
      </c>
      <c r="I700" s="205">
        <v>223</v>
      </c>
      <c r="J700" s="205">
        <v>1.8</v>
      </c>
      <c r="K700" s="205">
        <v>0</v>
      </c>
      <c r="L700" s="205" t="e">
        <f>_xlfn.XLOOKUP(Tabella6[[#This Row],[ ALIMENTI:   A - B]],' DB alimenti principale'!A:A,' DB alimenti principale'!A:A,,0)</f>
        <v>#N/A</v>
      </c>
    </row>
    <row r="701" spans="2:12" x14ac:dyDescent="0.25">
      <c r="B701" s="205" t="s">
        <v>2371</v>
      </c>
      <c r="C701" s="205">
        <v>141</v>
      </c>
      <c r="D701" s="205">
        <v>72.5</v>
      </c>
      <c r="E701" s="205">
        <v>1.7</v>
      </c>
      <c r="F701" s="205">
        <v>8</v>
      </c>
      <c r="G701" s="205">
        <v>76</v>
      </c>
      <c r="H701" s="205">
        <v>370</v>
      </c>
      <c r="I701" s="205">
        <v>176</v>
      </c>
      <c r="J701" s="205">
        <v>2.9</v>
      </c>
      <c r="K701" s="205">
        <v>0</v>
      </c>
      <c r="L701" s="205" t="e">
        <f>_xlfn.XLOOKUP(Tabella6[[#This Row],[ ALIMENTI:   A - B]],' DB alimenti principale'!A:A,' DB alimenti principale'!A:A,,0)</f>
        <v>#N/A</v>
      </c>
    </row>
    <row r="702" spans="2:12" x14ac:dyDescent="0.25">
      <c r="B702" s="205" t="s">
        <v>2372</v>
      </c>
      <c r="C702" s="205">
        <v>102</v>
      </c>
      <c r="D702" s="205">
        <v>75.3</v>
      </c>
      <c r="E702" s="205">
        <v>1.6</v>
      </c>
      <c r="F702" s="205">
        <v>12</v>
      </c>
      <c r="G702" s="205">
        <v>76</v>
      </c>
      <c r="H702" s="205">
        <v>370</v>
      </c>
      <c r="I702" s="205">
        <v>233</v>
      </c>
      <c r="J702" s="205">
        <v>1.8</v>
      </c>
      <c r="K702" s="205">
        <v>0</v>
      </c>
      <c r="L702" s="205" t="e">
        <f>_xlfn.XLOOKUP(Tabella6[[#This Row],[ ALIMENTI:   A - B]],' DB alimenti principale'!A:A,' DB alimenti principale'!A:A,,0)</f>
        <v>#N/A</v>
      </c>
    </row>
    <row r="703" spans="2:12" x14ac:dyDescent="0.25">
      <c r="B703" s="205" t="s">
        <v>2373</v>
      </c>
      <c r="C703" s="205">
        <v>159</v>
      </c>
      <c r="D703" s="205">
        <v>72</v>
      </c>
      <c r="E703" s="205">
        <v>5.3</v>
      </c>
      <c r="F703" s="205">
        <v>35</v>
      </c>
      <c r="G703" s="205">
        <v>80</v>
      </c>
      <c r="H703" s="205">
        <v>300</v>
      </c>
      <c r="I703" s="205">
        <v>245</v>
      </c>
      <c r="J703" s="205">
        <v>2.2999999999999998</v>
      </c>
      <c r="K703" s="205">
        <v>0</v>
      </c>
      <c r="L703" s="205" t="e">
        <f>_xlfn.XLOOKUP(Tabella6[[#This Row],[ ALIMENTI:   A - B]],' DB alimenti principale'!A:A,' DB alimenti principale'!A:A,,0)</f>
        <v>#N/A</v>
      </c>
    </row>
    <row r="704" spans="2:12" x14ac:dyDescent="0.25">
      <c r="B704" s="205" t="s">
        <v>2374</v>
      </c>
      <c r="C704" s="205">
        <v>140</v>
      </c>
      <c r="D704" s="205">
        <v>70</v>
      </c>
      <c r="E704" s="205">
        <v>18</v>
      </c>
      <c r="F704" s="205">
        <v>10</v>
      </c>
      <c r="G704" s="205">
        <v>108</v>
      </c>
      <c r="H704" s="205">
        <v>356</v>
      </c>
      <c r="I704" s="205">
        <v>362</v>
      </c>
      <c r="J704" s="205">
        <v>7</v>
      </c>
      <c r="K704" s="205">
        <v>0</v>
      </c>
      <c r="L704" s="205" t="e">
        <f>_xlfn.XLOOKUP(Tabella6[[#This Row],[ ALIMENTI:   A - B]],' DB alimenti principale'!A:A,' DB alimenti principale'!A:A,,0)</f>
        <v>#N/A</v>
      </c>
    </row>
    <row r="705" spans="2:12" x14ac:dyDescent="0.25">
      <c r="B705" s="205" t="s">
        <v>2375</v>
      </c>
      <c r="C705" s="205">
        <v>78</v>
      </c>
      <c r="D705" s="205">
        <v>79.099999999999994</v>
      </c>
      <c r="E705" s="205">
        <v>0.2</v>
      </c>
      <c r="F705" s="205">
        <v>10</v>
      </c>
      <c r="G705" s="205">
        <v>207</v>
      </c>
      <c r="H705" s="205">
        <v>185</v>
      </c>
      <c r="I705" s="205">
        <v>49</v>
      </c>
      <c r="J705" s="205">
        <v>0.3</v>
      </c>
      <c r="K705" s="205">
        <v>0</v>
      </c>
      <c r="L705" s="205" t="e">
        <f>_xlfn.XLOOKUP(Tabella6[[#This Row],[ ALIMENTI:   A - B]],' DB alimenti principale'!A:A,' DB alimenti principale'!A:A,,0)</f>
        <v>#N/A</v>
      </c>
    </row>
    <row r="706" spans="2:12" x14ac:dyDescent="0.25">
      <c r="B706" s="205" t="s">
        <v>2376</v>
      </c>
      <c r="C706" s="205">
        <v>99</v>
      </c>
      <c r="D706" s="205">
        <v>76.3</v>
      </c>
      <c r="E706" s="205">
        <v>0.3</v>
      </c>
      <c r="F706" s="205">
        <v>9</v>
      </c>
      <c r="G706" s="205">
        <v>143</v>
      </c>
      <c r="H706" s="205">
        <v>112</v>
      </c>
      <c r="I706" s="205">
        <v>282</v>
      </c>
      <c r="J706" s="205">
        <v>0.3</v>
      </c>
      <c r="K706" s="205">
        <v>0</v>
      </c>
      <c r="L706" s="205" t="e">
        <f>_xlfn.XLOOKUP(Tabella6[[#This Row],[ ALIMENTI:   A - B]],' DB alimenti principale'!A:A,' DB alimenti principale'!A:A,,0)</f>
        <v>#N/A</v>
      </c>
    </row>
    <row r="707" spans="2:12" x14ac:dyDescent="0.25">
      <c r="B707" s="205" t="s">
        <v>2377</v>
      </c>
      <c r="C707" s="205">
        <v>145</v>
      </c>
      <c r="D707" s="205">
        <v>70.2</v>
      </c>
      <c r="E707" s="205">
        <v>2.5</v>
      </c>
      <c r="F707" s="205">
        <v>23</v>
      </c>
      <c r="G707" s="205">
        <v>51</v>
      </c>
      <c r="H707" s="205">
        <v>320</v>
      </c>
      <c r="I707" s="205">
        <v>290</v>
      </c>
      <c r="J707" s="205">
        <v>1</v>
      </c>
      <c r="K707" s="205">
        <v>0</v>
      </c>
      <c r="L707" s="205" t="e">
        <f>_xlfn.XLOOKUP(Tabella6[[#This Row],[ ALIMENTI:   A - B]],' DB alimenti principale'!A:A,' DB alimenti principale'!A:A,,0)</f>
        <v>#N/A</v>
      </c>
    </row>
    <row r="708" spans="2:12" x14ac:dyDescent="0.25">
      <c r="B708" s="205" t="s">
        <v>2378</v>
      </c>
      <c r="C708" s="205">
        <v>241</v>
      </c>
      <c r="D708" s="205">
        <v>59.7</v>
      </c>
      <c r="E708" s="205">
        <v>2.5</v>
      </c>
      <c r="F708" s="205">
        <v>27</v>
      </c>
      <c r="G708" s="205">
        <v>70</v>
      </c>
      <c r="H708" s="205">
        <v>320</v>
      </c>
      <c r="I708" s="205">
        <v>257</v>
      </c>
      <c r="J708" s="205">
        <v>1.8</v>
      </c>
      <c r="K708" s="205">
        <v>0</v>
      </c>
      <c r="L708" s="205" t="e">
        <f>_xlfn.XLOOKUP(Tabella6[[#This Row],[ ALIMENTI:   A - B]],' DB alimenti principale'!A:A,' DB alimenti principale'!A:A,,0)</f>
        <v>#N/A</v>
      </c>
    </row>
    <row r="709" spans="2:12" x14ac:dyDescent="0.25">
      <c r="B709" s="205" t="s">
        <v>2379</v>
      </c>
      <c r="C709" s="205">
        <v>253</v>
      </c>
      <c r="D709" s="205">
        <v>59.6</v>
      </c>
      <c r="E709" s="205">
        <v>2.5</v>
      </c>
      <c r="F709" s="205">
        <v>27</v>
      </c>
      <c r="G709" s="205">
        <v>81</v>
      </c>
      <c r="H709" s="205">
        <v>310</v>
      </c>
      <c r="I709" s="205">
        <v>257</v>
      </c>
      <c r="J709" s="205">
        <v>3.1</v>
      </c>
      <c r="K709" s="205">
        <v>0</v>
      </c>
      <c r="L709" s="205" t="e">
        <f>_xlfn.XLOOKUP(Tabella6[[#This Row],[ ALIMENTI:   A - B]],' DB alimenti principale'!A:A,' DB alimenti principale'!A:A,,0)</f>
        <v>#N/A</v>
      </c>
    </row>
    <row r="710" spans="2:12" x14ac:dyDescent="0.25">
      <c r="B710" s="205" t="s">
        <v>2380</v>
      </c>
      <c r="C710" s="205">
        <v>146</v>
      </c>
      <c r="D710" s="205">
        <v>72</v>
      </c>
      <c r="E710" s="205">
        <v>3.1</v>
      </c>
      <c r="F710" s="205">
        <v>23</v>
      </c>
      <c r="G710" s="205">
        <v>66</v>
      </c>
      <c r="H710" s="205">
        <v>315</v>
      </c>
      <c r="I710" s="205">
        <v>287</v>
      </c>
      <c r="J710" s="205">
        <v>1.8</v>
      </c>
      <c r="K710" s="205">
        <v>0</v>
      </c>
      <c r="L710" s="205" t="e">
        <f>_xlfn.XLOOKUP(Tabella6[[#This Row],[ ALIMENTI:   A - B]],' DB alimenti principale'!A:A,' DB alimenti principale'!A:A,,0)</f>
        <v>#N/A</v>
      </c>
    </row>
    <row r="711" spans="2:12" x14ac:dyDescent="0.25">
      <c r="B711" s="205" t="s">
        <v>2381</v>
      </c>
      <c r="C711" s="205">
        <v>193</v>
      </c>
      <c r="D711" s="205">
        <v>68.2</v>
      </c>
      <c r="E711" s="205">
        <v>2.5</v>
      </c>
      <c r="F711" s="205">
        <v>23</v>
      </c>
      <c r="G711" s="205">
        <v>70</v>
      </c>
      <c r="H711" s="205">
        <v>320</v>
      </c>
      <c r="I711" s="205">
        <v>257</v>
      </c>
      <c r="J711" s="205">
        <v>1.8</v>
      </c>
      <c r="K711" s="205">
        <v>0</v>
      </c>
      <c r="L711" s="205" t="e">
        <f>_xlfn.XLOOKUP(Tabella6[[#This Row],[ ALIMENTI:   A - B]],' DB alimenti principale'!A:A,' DB alimenti principale'!A:A,,0)</f>
        <v>#N/A</v>
      </c>
    </row>
    <row r="712" spans="2:12" x14ac:dyDescent="0.25">
      <c r="B712" s="205" t="s">
        <v>2382</v>
      </c>
      <c r="C712" s="205">
        <v>186</v>
      </c>
      <c r="D712" s="205">
        <v>69.2</v>
      </c>
      <c r="E712" s="205">
        <v>2.5</v>
      </c>
      <c r="F712" s="205">
        <v>23</v>
      </c>
      <c r="G712" s="205">
        <v>81</v>
      </c>
      <c r="H712" s="205">
        <v>310</v>
      </c>
      <c r="I712" s="205">
        <v>257</v>
      </c>
      <c r="J712" s="205">
        <v>3.1</v>
      </c>
      <c r="K712" s="205">
        <v>0</v>
      </c>
      <c r="L712" s="205" t="e">
        <f>_xlfn.XLOOKUP(Tabella6[[#This Row],[ ALIMENTI:   A - B]],' DB alimenti principale'!A:A,' DB alimenti principale'!A:A,,0)</f>
        <v>#N/A</v>
      </c>
    </row>
    <row r="713" spans="2:12" x14ac:dyDescent="0.25">
      <c r="B713" s="205" t="s">
        <v>1733</v>
      </c>
      <c r="C713" s="205">
        <v>134</v>
      </c>
      <c r="D713" s="205">
        <v>70.2</v>
      </c>
      <c r="E713" s="205">
        <v>2.5</v>
      </c>
      <c r="F713" s="205">
        <v>23</v>
      </c>
      <c r="G713" s="205">
        <v>51</v>
      </c>
      <c r="H713" s="205">
        <v>320</v>
      </c>
      <c r="I713" s="205">
        <v>290</v>
      </c>
      <c r="J713" s="205">
        <v>1</v>
      </c>
      <c r="K713" s="205">
        <v>0</v>
      </c>
      <c r="L713" s="205" t="str">
        <f>_xlfn.XLOOKUP(Tabella6[[#This Row],[ ALIMENTI:   A - B]],' DB alimenti principale'!A:A,' DB alimenti principale'!A:A,,0)</f>
        <v>Affettato di tacchino</v>
      </c>
    </row>
    <row r="714" spans="2:12" x14ac:dyDescent="0.25">
      <c r="B714" s="205" t="s">
        <v>1560</v>
      </c>
      <c r="C714" s="205">
        <v>306</v>
      </c>
      <c r="D714" s="205">
        <v>50</v>
      </c>
      <c r="E714" s="205">
        <v>0.6</v>
      </c>
      <c r="F714" s="205">
        <v>562</v>
      </c>
      <c r="G714" s="205">
        <v>1153</v>
      </c>
      <c r="H714" s="205">
        <v>121</v>
      </c>
      <c r="I714" s="205">
        <v>310</v>
      </c>
      <c r="J714" s="205">
        <v>2</v>
      </c>
      <c r="K714" s="205">
        <v>0</v>
      </c>
      <c r="L714" s="205" t="str">
        <f>_xlfn.XLOOKUP(Tabella6[[#This Row],[ ALIMENTI:   A - B]],' DB alimenti principale'!A:A,' DB alimenti principale'!A:A,,0)</f>
        <v>taleggio</v>
      </c>
    </row>
    <row r="715" spans="2:12" x14ac:dyDescent="0.25">
      <c r="B715" s="205" t="s">
        <v>2383</v>
      </c>
      <c r="C715" s="205">
        <v>60</v>
      </c>
      <c r="D715" s="205">
        <v>66</v>
      </c>
      <c r="E715" s="205">
        <v>2.4</v>
      </c>
      <c r="F715" s="205">
        <v>20</v>
      </c>
      <c r="G715" s="205">
        <v>5586</v>
      </c>
      <c r="H715" s="205">
        <v>212</v>
      </c>
      <c r="I715" s="205">
        <v>130</v>
      </c>
      <c r="J715" s="205">
        <v>0.4</v>
      </c>
      <c r="K715" s="205">
        <v>0.8</v>
      </c>
      <c r="L715" s="205" t="e">
        <f>_xlfn.XLOOKUP(Tabella6[[#This Row],[ ALIMENTI:   A - B]],' DB alimenti principale'!A:A,' DB alimenti principale'!A:A,,0)</f>
        <v>#N/A</v>
      </c>
    </row>
    <row r="716" spans="2:12" x14ac:dyDescent="0.25">
      <c r="B716" s="205" t="s">
        <v>2384</v>
      </c>
      <c r="C716" s="205">
        <v>363</v>
      </c>
      <c r="D716" s="205">
        <v>12.6</v>
      </c>
      <c r="E716" s="205">
        <v>1</v>
      </c>
      <c r="F716" s="205">
        <v>12</v>
      </c>
      <c r="G716" s="205">
        <v>4</v>
      </c>
      <c r="H716" s="205">
        <v>20</v>
      </c>
      <c r="I716" s="205">
        <v>12</v>
      </c>
      <c r="J716" s="205">
        <v>0.1</v>
      </c>
      <c r="K716" s="205">
        <v>0.4</v>
      </c>
      <c r="L716" s="205" t="e">
        <f>_xlfn.XLOOKUP(Tabella6[[#This Row],[ ALIMENTI:   A - B]],' DB alimenti principale'!A:A,' DB alimenti principale'!A:A,,0)</f>
        <v>#N/A</v>
      </c>
    </row>
    <row r="717" spans="2:12" x14ac:dyDescent="0.25">
      <c r="B717" s="205" t="s">
        <v>2385</v>
      </c>
      <c r="C717" s="205">
        <v>31</v>
      </c>
      <c r="D717" s="205">
        <v>76.3</v>
      </c>
      <c r="E717" s="205">
        <v>3.5</v>
      </c>
      <c r="F717" s="205">
        <v>24</v>
      </c>
      <c r="G717" s="205">
        <v>55</v>
      </c>
      <c r="H717" s="205">
        <v>368</v>
      </c>
      <c r="I717" s="205">
        <v>62</v>
      </c>
      <c r="J717" s="205">
        <v>3.8</v>
      </c>
      <c r="K717" s="205">
        <v>8.5</v>
      </c>
      <c r="L717" s="205" t="e">
        <f>_xlfn.XLOOKUP(Tabella6[[#This Row],[ ALIMENTI:   A - B]],' DB alimenti principale'!A:A,' DB alimenti principale'!A:A,,0)</f>
        <v>#N/A</v>
      </c>
    </row>
    <row r="718" spans="2:12" x14ac:dyDescent="0.25">
      <c r="B718" s="205" t="s">
        <v>2386</v>
      </c>
      <c r="C718" s="205">
        <v>108</v>
      </c>
      <c r="D718" s="205">
        <v>9.3000000000000007</v>
      </c>
      <c r="E718" s="205">
        <v>15.2</v>
      </c>
      <c r="F718" s="205">
        <v>430</v>
      </c>
      <c r="G718" s="205">
        <v>45</v>
      </c>
      <c r="H718" s="205">
        <v>2160</v>
      </c>
      <c r="I718" s="205">
        <v>630</v>
      </c>
      <c r="J718" s="205">
        <v>3</v>
      </c>
      <c r="K718" s="205">
        <v>0</v>
      </c>
      <c r="L718" s="205" t="e">
        <f>_xlfn.XLOOKUP(Tabella6[[#This Row],[ ALIMENTI:   A - B]],' DB alimenti principale'!A:A,' DB alimenti principale'!A:A,,0)</f>
        <v>#N/A</v>
      </c>
    </row>
    <row r="719" spans="2:12" x14ac:dyDescent="0.25">
      <c r="B719" s="205" t="s">
        <v>2387</v>
      </c>
      <c r="C719" s="205">
        <v>2</v>
      </c>
      <c r="D719" s="205">
        <v>99.5</v>
      </c>
      <c r="E719" s="205">
        <v>2</v>
      </c>
      <c r="F719" s="205">
        <v>2</v>
      </c>
      <c r="G719" s="205">
        <v>2</v>
      </c>
      <c r="H719" s="205">
        <v>27</v>
      </c>
      <c r="I719" s="205">
        <v>2</v>
      </c>
      <c r="J719" s="205">
        <v>2</v>
      </c>
      <c r="K719" s="205">
        <v>0</v>
      </c>
      <c r="L719" s="205" t="e">
        <f>_xlfn.XLOOKUP(Tabella6[[#This Row],[ ALIMENTI:   A - B]],' DB alimenti principale'!A:A,' DB alimenti principale'!A:A,,0)</f>
        <v>#N/A</v>
      </c>
    </row>
    <row r="720" spans="2:12" x14ac:dyDescent="0.25">
      <c r="B720" s="205" t="s">
        <v>2388</v>
      </c>
      <c r="C720" s="205">
        <v>108</v>
      </c>
      <c r="D720" s="205">
        <v>9.3000000000000007</v>
      </c>
      <c r="E720" s="205">
        <v>15.2</v>
      </c>
      <c r="F720" s="205">
        <v>430</v>
      </c>
      <c r="G720" s="205">
        <v>45</v>
      </c>
      <c r="H720" s="205">
        <v>2160</v>
      </c>
      <c r="I720" s="205">
        <v>630</v>
      </c>
      <c r="J720" s="205">
        <v>3</v>
      </c>
      <c r="K720" s="205">
        <v>44.7</v>
      </c>
      <c r="L720" s="205" t="e">
        <f>_xlfn.XLOOKUP(Tabella6[[#This Row],[ ALIMENTI:   A - B]],' DB alimenti principale'!A:A,' DB alimenti principale'!A:A,,0)</f>
        <v>#N/A</v>
      </c>
    </row>
    <row r="721" spans="2:12" x14ac:dyDescent="0.25">
      <c r="B721" s="205" t="s">
        <v>2389</v>
      </c>
      <c r="C721" s="205">
        <v>2</v>
      </c>
      <c r="D721" s="205">
        <v>99.5</v>
      </c>
      <c r="E721" s="205">
        <v>2</v>
      </c>
      <c r="F721" s="205">
        <v>2</v>
      </c>
      <c r="G721" s="205">
        <v>2</v>
      </c>
      <c r="H721" s="205">
        <v>27</v>
      </c>
      <c r="I721" s="205">
        <v>2</v>
      </c>
      <c r="J721" s="205">
        <v>2</v>
      </c>
      <c r="K721" s="205">
        <v>0</v>
      </c>
      <c r="L721" s="205" t="e">
        <f>_xlfn.XLOOKUP(Tabella6[[#This Row],[ ALIMENTI:   A - B]],' DB alimenti principale'!A:A,' DB alimenti principale'!A:A,,0)</f>
        <v>#N/A</v>
      </c>
    </row>
    <row r="722" spans="2:12" x14ac:dyDescent="0.25">
      <c r="B722" s="205" t="s">
        <v>2390</v>
      </c>
      <c r="C722" s="205">
        <v>166</v>
      </c>
      <c r="D722" s="205">
        <v>61</v>
      </c>
      <c r="E722" s="205">
        <v>3.6</v>
      </c>
      <c r="F722" s="205">
        <v>120</v>
      </c>
      <c r="G722" s="205">
        <v>6</v>
      </c>
      <c r="H722" s="205">
        <v>370</v>
      </c>
      <c r="I722" s="205">
        <v>200</v>
      </c>
      <c r="J722" s="205">
        <v>1.8</v>
      </c>
      <c r="K722" s="205">
        <v>4.0999999999999996</v>
      </c>
      <c r="L722" s="205" t="e">
        <f>_xlfn.XLOOKUP(Tabella6[[#This Row],[ ALIMENTI:   A - B]],' DB alimenti principale'!A:A,' DB alimenti principale'!A:A,,0)</f>
        <v>#N/A</v>
      </c>
    </row>
    <row r="723" spans="2:12" x14ac:dyDescent="0.25">
      <c r="B723" s="205" t="s">
        <v>2391</v>
      </c>
      <c r="C723" s="205">
        <v>95</v>
      </c>
      <c r="D723" s="205">
        <v>69.3</v>
      </c>
      <c r="E723" s="205">
        <v>41.2</v>
      </c>
      <c r="F723" s="205">
        <v>630</v>
      </c>
      <c r="G723" s="205">
        <v>18</v>
      </c>
      <c r="H723" s="205">
        <v>270</v>
      </c>
      <c r="I723" s="205">
        <v>67</v>
      </c>
      <c r="J723" s="205">
        <v>2.1</v>
      </c>
      <c r="K723" s="205">
        <v>12.3</v>
      </c>
      <c r="L723" s="205" t="e">
        <f>_xlfn.XLOOKUP(Tabella6[[#This Row],[ ALIMENTI:   A - B]],' DB alimenti principale'!A:A,' DB alimenti principale'!A:A,,0)</f>
        <v>#N/A</v>
      </c>
    </row>
    <row r="724" spans="2:12" x14ac:dyDescent="0.25">
      <c r="B724" s="205" t="s">
        <v>2392</v>
      </c>
      <c r="C724" s="205">
        <v>276</v>
      </c>
      <c r="D724" s="205">
        <v>7.8</v>
      </c>
      <c r="E724" s="205">
        <v>123.6</v>
      </c>
      <c r="F724" s="205">
        <v>1890</v>
      </c>
      <c r="G724" s="205">
        <v>55</v>
      </c>
      <c r="H724" s="205">
        <v>810</v>
      </c>
      <c r="I724" s="205">
        <v>200</v>
      </c>
      <c r="J724" s="205">
        <v>6.2</v>
      </c>
      <c r="K724" s="205">
        <v>18.600000000000001</v>
      </c>
      <c r="L724" s="205" t="e">
        <f>_xlfn.XLOOKUP(Tabella6[[#This Row],[ ALIMENTI:   A - B]],' DB alimenti principale'!A:A,' DB alimenti principale'!A:A,,0)</f>
        <v>#N/A</v>
      </c>
    </row>
    <row r="725" spans="2:12" x14ac:dyDescent="0.25">
      <c r="B725" s="205" t="s">
        <v>2393</v>
      </c>
      <c r="C725" s="205">
        <v>76</v>
      </c>
      <c r="D725" s="205">
        <v>78.5</v>
      </c>
      <c r="E725" s="205">
        <v>1</v>
      </c>
      <c r="F725" s="205">
        <v>31</v>
      </c>
      <c r="G725" s="205">
        <v>80</v>
      </c>
      <c r="H725" s="205">
        <v>245</v>
      </c>
      <c r="I725" s="205">
        <v>218</v>
      </c>
      <c r="J725" s="205">
        <v>0.5</v>
      </c>
      <c r="K725" s="205">
        <v>0</v>
      </c>
      <c r="L725" s="205" t="e">
        <f>_xlfn.XLOOKUP(Tabella6[[#This Row],[ ALIMENTI:   A - B]],' DB alimenti principale'!A:A,' DB alimenti principale'!A:A,,0)</f>
        <v>#N/A</v>
      </c>
    </row>
    <row r="726" spans="2:12" x14ac:dyDescent="0.25">
      <c r="B726" s="205" t="s">
        <v>2394</v>
      </c>
      <c r="C726" s="205">
        <v>411</v>
      </c>
      <c r="D726" s="205">
        <v>38.799999999999997</v>
      </c>
      <c r="E726" s="205">
        <v>4.5999999999999996</v>
      </c>
      <c r="F726" s="205">
        <v>55</v>
      </c>
      <c r="G726" s="205">
        <v>303</v>
      </c>
      <c r="H726" s="205">
        <v>460</v>
      </c>
      <c r="I726" s="205">
        <v>288</v>
      </c>
      <c r="J726" s="205">
        <v>2.4</v>
      </c>
      <c r="K726" s="205">
        <v>7.5</v>
      </c>
      <c r="L726" s="205" t="e">
        <f>_xlfn.XLOOKUP(Tabella6[[#This Row],[ ALIMENTI:   A - B]],' DB alimenti principale'!A:A,' DB alimenti principale'!A:A,,0)</f>
        <v>#N/A</v>
      </c>
    </row>
    <row r="727" spans="2:12" x14ac:dyDescent="0.25">
      <c r="B727" s="205" t="s">
        <v>2395</v>
      </c>
      <c r="C727" s="205">
        <v>1</v>
      </c>
      <c r="D727" s="205">
        <v>99.7</v>
      </c>
      <c r="E727" s="205">
        <v>0.1</v>
      </c>
      <c r="F727" s="205">
        <v>2</v>
      </c>
      <c r="G727" s="205">
        <v>2</v>
      </c>
      <c r="H727" s="205">
        <v>9</v>
      </c>
      <c r="I727" s="205">
        <v>2</v>
      </c>
      <c r="J727" s="205">
        <v>2</v>
      </c>
      <c r="K727" s="205">
        <v>0</v>
      </c>
      <c r="L727" s="205" t="e">
        <f>_xlfn.XLOOKUP(Tabella6[[#This Row],[ ALIMENTI:   A - B]],' DB alimenti principale'!A:A,' DB alimenti principale'!A:A,,0)</f>
        <v>#N/A</v>
      </c>
    </row>
    <row r="728" spans="2:12" x14ac:dyDescent="0.25">
      <c r="B728" s="205" t="s">
        <v>1561</v>
      </c>
      <c r="C728" s="205">
        <v>76</v>
      </c>
      <c r="D728" s="205">
        <v>84.6</v>
      </c>
      <c r="E728" s="205">
        <v>5.4</v>
      </c>
      <c r="F728" s="205">
        <v>105</v>
      </c>
      <c r="G728" s="205">
        <v>7</v>
      </c>
      <c r="H728" s="205">
        <v>121</v>
      </c>
      <c r="I728" s="205">
        <v>97</v>
      </c>
      <c r="J728" s="205">
        <v>0.8</v>
      </c>
      <c r="K728" s="205">
        <v>1.2</v>
      </c>
      <c r="L728" s="205" t="str">
        <f>_xlfn.XLOOKUP(Tabella6[[#This Row],[ ALIMENTI:   A - B]],' DB alimenti principale'!A:A,' DB alimenti principale'!A:A,,0)</f>
        <v>tofu</v>
      </c>
    </row>
    <row r="729" spans="2:12" x14ac:dyDescent="0.25">
      <c r="B729" s="205" t="s">
        <v>2396</v>
      </c>
      <c r="C729" s="205">
        <v>158</v>
      </c>
      <c r="D729" s="205">
        <v>61.5</v>
      </c>
      <c r="E729" s="205">
        <v>1.3</v>
      </c>
      <c r="F729" s="205">
        <v>38</v>
      </c>
      <c r="G729" s="205">
        <v>43</v>
      </c>
      <c r="H729" s="205">
        <v>520</v>
      </c>
      <c r="I729" s="205">
        <v>264</v>
      </c>
      <c r="J729" s="205">
        <v>0.5</v>
      </c>
      <c r="K729" s="205">
        <v>0</v>
      </c>
      <c r="L729" s="205" t="e">
        <f>_xlfn.XLOOKUP(Tabella6[[#This Row],[ ALIMENTI:   A - B]],' DB alimenti principale'!A:A,' DB alimenti principale'!A:A,,0)</f>
        <v>#N/A</v>
      </c>
    </row>
    <row r="730" spans="2:12" x14ac:dyDescent="0.25">
      <c r="B730" s="205" t="s">
        <v>2397</v>
      </c>
      <c r="C730" s="205">
        <v>103</v>
      </c>
      <c r="D730" s="205">
        <v>73.400000000000006</v>
      </c>
      <c r="E730" s="205">
        <v>1</v>
      </c>
      <c r="F730" s="205">
        <v>8</v>
      </c>
      <c r="G730" s="205">
        <v>320</v>
      </c>
      <c r="H730" s="205">
        <v>230</v>
      </c>
      <c r="I730" s="205">
        <v>170</v>
      </c>
      <c r="J730" s="205">
        <v>0.7</v>
      </c>
      <c r="K730" s="205">
        <v>0</v>
      </c>
      <c r="L730" s="205" t="e">
        <f>_xlfn.XLOOKUP(Tabella6[[#This Row],[ ALIMENTI:   A - B]],' DB alimenti principale'!A:A,' DB alimenti principale'!A:A,,0)</f>
        <v>#N/A</v>
      </c>
    </row>
    <row r="731" spans="2:12" x14ac:dyDescent="0.25">
      <c r="B731" s="205" t="s">
        <v>2398</v>
      </c>
      <c r="C731" s="205">
        <v>258</v>
      </c>
      <c r="D731" s="205">
        <v>54.6</v>
      </c>
      <c r="E731" s="205">
        <v>1.9</v>
      </c>
      <c r="F731" s="205">
        <v>8</v>
      </c>
      <c r="G731" s="205">
        <v>361</v>
      </c>
      <c r="H731" s="205">
        <v>343</v>
      </c>
      <c r="I731" s="205">
        <v>234</v>
      </c>
      <c r="J731" s="205">
        <v>0.3</v>
      </c>
      <c r="K731" s="205">
        <v>0</v>
      </c>
      <c r="L731" s="205" t="e">
        <f>_xlfn.XLOOKUP(Tabella6[[#This Row],[ ALIMENTI:   A - B]],' DB alimenti principale'!A:A,' DB alimenti principale'!A:A,,0)</f>
        <v>#N/A</v>
      </c>
    </row>
    <row r="732" spans="2:12" x14ac:dyDescent="0.25">
      <c r="B732" s="205" t="s">
        <v>2399</v>
      </c>
      <c r="C732" s="205">
        <v>143</v>
      </c>
      <c r="D732" s="205">
        <v>68</v>
      </c>
      <c r="E732" s="205">
        <v>7.2</v>
      </c>
      <c r="F732" s="205">
        <v>13</v>
      </c>
      <c r="G732" s="205">
        <v>168</v>
      </c>
      <c r="H732" s="205">
        <v>132</v>
      </c>
      <c r="I732" s="205">
        <v>200</v>
      </c>
      <c r="J732" s="205">
        <v>1.2</v>
      </c>
      <c r="K732" s="205">
        <v>0</v>
      </c>
      <c r="L732" s="205" t="e">
        <f>_xlfn.XLOOKUP(Tabella6[[#This Row],[ ALIMENTI:   A - B]],' DB alimenti principale'!A:A,' DB alimenti principale'!A:A,,0)</f>
        <v>#N/A</v>
      </c>
    </row>
    <row r="733" spans="2:12" x14ac:dyDescent="0.25">
      <c r="B733" s="205" t="s">
        <v>2400</v>
      </c>
      <c r="C733" s="205">
        <v>479</v>
      </c>
      <c r="D733" s="205">
        <v>6.9</v>
      </c>
      <c r="E733" s="205">
        <v>3.5</v>
      </c>
      <c r="F733" s="205">
        <v>80</v>
      </c>
      <c r="G733" s="205">
        <v>19</v>
      </c>
      <c r="H733" s="205">
        <v>466</v>
      </c>
      <c r="I733" s="205">
        <v>265</v>
      </c>
      <c r="J733" s="205">
        <v>1.8</v>
      </c>
      <c r="K733" s="205">
        <v>1.9</v>
      </c>
      <c r="L733" s="205" t="e">
        <f>_xlfn.XLOOKUP(Tabella6[[#This Row],[ ALIMENTI:   A - B]],' DB alimenti principale'!A:A,' DB alimenti principale'!A:A,,0)</f>
        <v>#N/A</v>
      </c>
    </row>
    <row r="734" spans="2:12" x14ac:dyDescent="0.25">
      <c r="B734" s="205" t="s">
        <v>2401</v>
      </c>
      <c r="C734" s="205">
        <v>315</v>
      </c>
      <c r="D734" s="205">
        <v>28</v>
      </c>
      <c r="E734" s="205">
        <v>2</v>
      </c>
      <c r="F734" s="205">
        <v>29</v>
      </c>
      <c r="G734" s="205">
        <v>103</v>
      </c>
      <c r="H734" s="205">
        <v>199</v>
      </c>
      <c r="I734" s="205">
        <v>125</v>
      </c>
      <c r="J734" s="205">
        <v>0.9</v>
      </c>
      <c r="K734" s="205">
        <v>3.6</v>
      </c>
      <c r="L734" s="205" t="e">
        <f>_xlfn.XLOOKUP(Tabella6[[#This Row],[ ALIMENTI:   A - B]],' DB alimenti principale'!A:A,' DB alimenti principale'!A:A,,0)</f>
        <v>#N/A</v>
      </c>
    </row>
    <row r="735" spans="2:12" x14ac:dyDescent="0.25">
      <c r="B735" s="205" t="s">
        <v>1613</v>
      </c>
      <c r="C735" s="205">
        <v>368</v>
      </c>
      <c r="D735" s="205">
        <v>19.399999999999999</v>
      </c>
      <c r="E735" s="205">
        <v>2.8</v>
      </c>
      <c r="F735" s="205">
        <v>9</v>
      </c>
      <c r="G735" s="205">
        <v>350</v>
      </c>
      <c r="H735" s="205">
        <v>82</v>
      </c>
      <c r="I735" s="205">
        <v>121</v>
      </c>
      <c r="J735" s="205">
        <v>0.7</v>
      </c>
      <c r="K735" s="205">
        <v>1</v>
      </c>
      <c r="L735" s="205" t="str">
        <f>_xlfn.XLOOKUP(Tabella6[[#This Row],[ ALIMENTI:   A - B]],' DB alimenti principale'!A:A,' DB alimenti principale'!A:A,,0)</f>
        <v>torta margherita</v>
      </c>
    </row>
    <row r="736" spans="2:12" x14ac:dyDescent="0.25">
      <c r="B736" s="205" t="s">
        <v>2402</v>
      </c>
      <c r="C736" s="205">
        <v>310</v>
      </c>
      <c r="D736" s="205">
        <v>28.2</v>
      </c>
      <c r="E736" s="205">
        <v>1.6</v>
      </c>
      <c r="F736" s="205">
        <v>146</v>
      </c>
      <c r="G736" s="205">
        <v>264</v>
      </c>
      <c r="H736" s="205">
        <v>190</v>
      </c>
      <c r="I736" s="205">
        <v>236</v>
      </c>
      <c r="J736" s="205">
        <v>2.2999999999999998</v>
      </c>
      <c r="K736" s="205">
        <v>1.3</v>
      </c>
      <c r="L736" s="205" t="e">
        <f>_xlfn.XLOOKUP(Tabella6[[#This Row],[ ALIMENTI:   A - B]],' DB alimenti principale'!A:A,' DB alimenti principale'!A:A,,0)</f>
        <v>#N/A</v>
      </c>
    </row>
    <row r="737" spans="2:12" x14ac:dyDescent="0.25">
      <c r="B737" s="205" t="s">
        <v>2403</v>
      </c>
      <c r="C737" s="205">
        <v>389</v>
      </c>
      <c r="D737" s="205">
        <v>12.3</v>
      </c>
      <c r="E737" s="205">
        <v>2.5</v>
      </c>
      <c r="F737" s="205">
        <v>224</v>
      </c>
      <c r="G737" s="205">
        <v>405</v>
      </c>
      <c r="H737" s="205">
        <v>291</v>
      </c>
      <c r="I737" s="205">
        <v>362</v>
      </c>
      <c r="J737" s="205">
        <v>3.6</v>
      </c>
      <c r="K737" s="205">
        <v>2</v>
      </c>
      <c r="L737" s="205" t="e">
        <f>_xlfn.XLOOKUP(Tabella6[[#This Row],[ ALIMENTI:   A - B]],' DB alimenti principale'!A:A,' DB alimenti principale'!A:A,,0)</f>
        <v>#N/A</v>
      </c>
    </row>
    <row r="738" spans="2:12" x14ac:dyDescent="0.25">
      <c r="B738" s="205" t="s">
        <v>2404</v>
      </c>
      <c r="C738" s="205">
        <v>123</v>
      </c>
      <c r="D738" s="205">
        <v>75.3</v>
      </c>
      <c r="E738" s="205">
        <v>1.1000000000000001</v>
      </c>
      <c r="F738" s="205">
        <v>21</v>
      </c>
      <c r="G738" s="205">
        <v>91</v>
      </c>
      <c r="H738" s="205">
        <v>340</v>
      </c>
      <c r="I738" s="205">
        <v>218</v>
      </c>
      <c r="J738" s="205">
        <v>0.3</v>
      </c>
      <c r="K738" s="205">
        <v>0</v>
      </c>
      <c r="L738" s="205" t="e">
        <f>_xlfn.XLOOKUP(Tabella6[[#This Row],[ ALIMENTI:   A - B]],' DB alimenti principale'!A:A,' DB alimenti principale'!A:A,,0)</f>
        <v>#N/A</v>
      </c>
    </row>
    <row r="739" spans="2:12" x14ac:dyDescent="0.25">
      <c r="B739" s="205" t="s">
        <v>2405</v>
      </c>
      <c r="C739" s="205">
        <v>86</v>
      </c>
      <c r="D739" s="205">
        <v>80.5</v>
      </c>
      <c r="E739" s="205">
        <v>1</v>
      </c>
      <c r="F739" s="205">
        <v>14</v>
      </c>
      <c r="G739" s="205">
        <v>40</v>
      </c>
      <c r="H739" s="205">
        <v>465</v>
      </c>
      <c r="I739" s="205">
        <v>220</v>
      </c>
      <c r="J739" s="205">
        <v>0.9</v>
      </c>
      <c r="K739" s="205">
        <v>0</v>
      </c>
      <c r="L739" s="205" t="e">
        <f>_xlfn.XLOOKUP(Tabella6[[#This Row],[ ALIMENTI:   A - B]],' DB alimenti principale'!A:A,' DB alimenti principale'!A:A,,0)</f>
        <v>#N/A</v>
      </c>
    </row>
    <row r="740" spans="2:12" x14ac:dyDescent="0.25">
      <c r="B740" s="205" t="s">
        <v>1570</v>
      </c>
      <c r="C740" s="205">
        <v>190</v>
      </c>
      <c r="D740" s="205">
        <v>70.900000000000006</v>
      </c>
      <c r="E740" s="205">
        <v>2.8</v>
      </c>
      <c r="F740" s="205">
        <v>57</v>
      </c>
      <c r="G740" s="205">
        <v>122</v>
      </c>
      <c r="H740" s="205">
        <v>129</v>
      </c>
      <c r="I740" s="205">
        <v>195</v>
      </c>
      <c r="J740" s="205">
        <v>1.4</v>
      </c>
      <c r="K740" s="205">
        <v>0</v>
      </c>
      <c r="L740" s="205" t="str">
        <f>_xlfn.XLOOKUP(Tabella6[[#This Row],[ ALIMENTI:   A - B]],' DB alimenti principale'!A:A,' DB alimenti principale'!A:A,,0)</f>
        <v>uovo di anatra</v>
      </c>
    </row>
    <row r="741" spans="2:12" x14ac:dyDescent="0.25">
      <c r="B741" s="205" t="s">
        <v>2451</v>
      </c>
      <c r="C741" s="205">
        <v>47</v>
      </c>
      <c r="D741" s="205">
        <v>87.6</v>
      </c>
      <c r="E741" s="205">
        <v>0.1</v>
      </c>
      <c r="F741" s="205">
        <v>9</v>
      </c>
      <c r="G741" s="205">
        <v>190</v>
      </c>
      <c r="H741" s="205">
        <v>150</v>
      </c>
      <c r="I741" s="205">
        <v>15</v>
      </c>
      <c r="J741" s="205">
        <v>0.1</v>
      </c>
      <c r="K741" s="205">
        <v>0</v>
      </c>
      <c r="L741" s="205" t="str">
        <f>_xlfn.XLOOKUP(Tabella6[[#This Row],[ ALIMENTI:   A - B]],' DB alimenti principale'!A:A,' DB alimenti principale'!A:A,,0)</f>
        <v>albume</v>
      </c>
    </row>
    <row r="742" spans="2:12" x14ac:dyDescent="0.25">
      <c r="B742" s="205" t="s">
        <v>2406</v>
      </c>
      <c r="C742" s="205">
        <v>156</v>
      </c>
      <c r="D742" s="205">
        <v>73.900000000000006</v>
      </c>
      <c r="E742" s="205">
        <v>2.5</v>
      </c>
      <c r="F742" s="205">
        <v>50</v>
      </c>
      <c r="G742" s="205">
        <v>140</v>
      </c>
      <c r="H742" s="205">
        <v>140</v>
      </c>
      <c r="I742" s="205">
        <v>210</v>
      </c>
      <c r="J742" s="205">
        <v>1.4</v>
      </c>
      <c r="K742" s="205">
        <v>0</v>
      </c>
      <c r="L742" s="205" t="e">
        <f>_xlfn.XLOOKUP(Tabella6[[#This Row],[ ALIMENTI:   A - B]],' DB alimenti principale'!A:A,' DB alimenti principale'!A:A,,0)</f>
        <v>#N/A</v>
      </c>
    </row>
    <row r="743" spans="2:12" x14ac:dyDescent="0.25">
      <c r="B743" s="205" t="s">
        <v>2407</v>
      </c>
      <c r="C743" s="205">
        <v>574</v>
      </c>
      <c r="D743" s="205">
        <v>4.0999999999999996</v>
      </c>
      <c r="E743" s="205">
        <v>8.6999999999999993</v>
      </c>
      <c r="F743" s="205">
        <v>187</v>
      </c>
      <c r="G743" s="205">
        <v>520</v>
      </c>
      <c r="H743" s="205">
        <v>480</v>
      </c>
      <c r="I743" s="205">
        <v>800</v>
      </c>
      <c r="J743" s="205">
        <v>5</v>
      </c>
      <c r="K743" s="205">
        <v>0</v>
      </c>
      <c r="L743" s="205" t="e">
        <f>_xlfn.XLOOKUP(Tabella6[[#This Row],[ ALIMENTI:   A - B]],' DB alimenti principale'!A:A,' DB alimenti principale'!A:A,,0)</f>
        <v>#N/A</v>
      </c>
    </row>
    <row r="744" spans="2:12" x14ac:dyDescent="0.25">
      <c r="B744" s="205" t="s">
        <v>2408</v>
      </c>
      <c r="C744" s="205">
        <v>355</v>
      </c>
      <c r="D744" s="205">
        <v>49.2</v>
      </c>
      <c r="E744" s="205">
        <v>6.1</v>
      </c>
      <c r="F744" s="205">
        <v>147</v>
      </c>
      <c r="G744" s="205">
        <v>50</v>
      </c>
      <c r="H744" s="205">
        <v>120</v>
      </c>
      <c r="I744" s="205">
        <v>586</v>
      </c>
      <c r="J744" s="205">
        <v>3.6</v>
      </c>
      <c r="K744" s="205">
        <v>0</v>
      </c>
      <c r="L744" s="205" t="e">
        <f>_xlfn.XLOOKUP(Tabella6[[#This Row],[ ALIMENTI:   A - B]],' DB alimenti principale'!A:A,' DB alimenti principale'!A:A,,0)</f>
        <v>#N/A</v>
      </c>
    </row>
    <row r="745" spans="2:12" x14ac:dyDescent="0.25">
      <c r="B745" s="205" t="s">
        <v>2409</v>
      </c>
      <c r="C745" s="205">
        <v>189</v>
      </c>
      <c r="D745" s="205">
        <v>69.7</v>
      </c>
      <c r="E745" s="205">
        <v>2.6</v>
      </c>
      <c r="F745" s="205">
        <v>52</v>
      </c>
      <c r="G745" s="205">
        <v>138</v>
      </c>
      <c r="H745" s="205">
        <v>210</v>
      </c>
      <c r="I745" s="205">
        <v>200</v>
      </c>
      <c r="J745" s="205">
        <v>1.3</v>
      </c>
      <c r="K745" s="205">
        <v>0</v>
      </c>
      <c r="L745" s="205" t="e">
        <f>_xlfn.XLOOKUP(Tabella6[[#This Row],[ ALIMENTI:   A - B]],' DB alimenti principale'!A:A,' DB alimenti principale'!A:A,,0)</f>
        <v>#N/A</v>
      </c>
    </row>
    <row r="746" spans="2:12" x14ac:dyDescent="0.25">
      <c r="B746" s="205" t="s">
        <v>2410</v>
      </c>
      <c r="C746" s="205">
        <v>147</v>
      </c>
      <c r="D746" s="205">
        <v>72.599999999999994</v>
      </c>
      <c r="E746" s="205">
        <v>2.5</v>
      </c>
      <c r="F746" s="205">
        <v>50</v>
      </c>
      <c r="G746" s="205">
        <v>151</v>
      </c>
      <c r="H746" s="205">
        <v>142</v>
      </c>
      <c r="I746" s="205">
        <v>200</v>
      </c>
      <c r="J746" s="205">
        <v>1.6</v>
      </c>
      <c r="K746" s="205">
        <v>0</v>
      </c>
      <c r="L746" s="205" t="e">
        <f>_xlfn.XLOOKUP(Tabella6[[#This Row],[ ALIMENTI:   A - B]],' DB alimenti principale'!A:A,' DB alimenti principale'!A:A,,0)</f>
        <v>#N/A</v>
      </c>
    </row>
    <row r="747" spans="2:12" x14ac:dyDescent="0.25">
      <c r="B747" s="205" t="s">
        <v>2411</v>
      </c>
      <c r="C747" s="205">
        <v>61</v>
      </c>
      <c r="D747" s="205">
        <v>80.3</v>
      </c>
      <c r="E747" s="205">
        <v>0.4</v>
      </c>
      <c r="F747" s="205">
        <v>27</v>
      </c>
      <c r="G747" s="205">
        <v>1</v>
      </c>
      <c r="H747" s="205">
        <v>192</v>
      </c>
      <c r="I747" s="205">
        <v>4</v>
      </c>
      <c r="J747" s="205">
        <v>0.1</v>
      </c>
      <c r="K747" s="205">
        <v>1.5</v>
      </c>
      <c r="L747" s="205" t="e">
        <f>_xlfn.XLOOKUP(Tabella6[[#This Row],[ ALIMENTI:   A - B]],' DB alimenti principale'!A:A,' DB alimenti principale'!A:A,,0)</f>
        <v>#N/A</v>
      </c>
    </row>
    <row r="748" spans="2:12" x14ac:dyDescent="0.25">
      <c r="B748" s="205" t="s">
        <v>2412</v>
      </c>
      <c r="C748" s="205">
        <v>283</v>
      </c>
      <c r="D748" s="205">
        <v>17.100000000000001</v>
      </c>
      <c r="E748" s="205">
        <v>3.3</v>
      </c>
      <c r="F748" s="205">
        <v>78</v>
      </c>
      <c r="G748" s="205">
        <v>52</v>
      </c>
      <c r="H748" s="205">
        <v>864</v>
      </c>
      <c r="I748" s="205">
        <v>29</v>
      </c>
      <c r="J748" s="205">
        <v>0.1</v>
      </c>
      <c r="K748" s="205">
        <v>6.8</v>
      </c>
      <c r="L748" s="205" t="e">
        <f>_xlfn.XLOOKUP(Tabella6[[#This Row],[ ALIMENTI:   A - B]],' DB alimenti principale'!A:A,' DB alimenti principale'!A:A,,0)</f>
        <v>#N/A</v>
      </c>
    </row>
    <row r="749" spans="2:12" x14ac:dyDescent="0.25">
      <c r="B749" s="205" t="s">
        <v>2413</v>
      </c>
      <c r="C749" s="205">
        <v>21</v>
      </c>
      <c r="D749" s="205">
        <v>92.8</v>
      </c>
      <c r="E749" s="205">
        <v>2.2000000000000002</v>
      </c>
      <c r="F749" s="205">
        <v>38</v>
      </c>
      <c r="G749" s="205">
        <v>4</v>
      </c>
      <c r="H749" s="205">
        <v>459</v>
      </c>
      <c r="I749" s="205">
        <v>53</v>
      </c>
      <c r="J749" s="205">
        <v>0.6</v>
      </c>
      <c r="K749" s="205">
        <v>1.5</v>
      </c>
      <c r="L749" s="205" t="e">
        <f>_xlfn.XLOOKUP(Tabella6[[#This Row],[ ALIMENTI:   A - B]],' DB alimenti principale'!A:A,' DB alimenti principale'!A:A,,0)</f>
        <v>#N/A</v>
      </c>
    </row>
    <row r="750" spans="2:12" x14ac:dyDescent="0.25">
      <c r="B750" s="205" t="s">
        <v>2414</v>
      </c>
      <c r="C750" s="205">
        <v>288</v>
      </c>
      <c r="D750" s="205">
        <v>52.6</v>
      </c>
      <c r="E750" s="205">
        <v>0.1</v>
      </c>
      <c r="F750" s="205">
        <v>11</v>
      </c>
      <c r="G750" s="205">
        <v>9</v>
      </c>
      <c r="H750" s="205">
        <v>148</v>
      </c>
      <c r="I750" s="205">
        <v>6</v>
      </c>
      <c r="J750" s="205">
        <v>0.1</v>
      </c>
      <c r="K750" s="205">
        <v>0</v>
      </c>
      <c r="L750" s="205" t="e">
        <f>_xlfn.XLOOKUP(Tabella6[[#This Row],[ ALIMENTI:   A - B]],' DB alimenti principale'!A:A,' DB alimenti principale'!A:A,,0)</f>
        <v>#N/A</v>
      </c>
    </row>
    <row r="751" spans="2:12" x14ac:dyDescent="0.25">
      <c r="B751" s="205" t="s">
        <v>2415</v>
      </c>
      <c r="C751" s="205">
        <v>88</v>
      </c>
      <c r="D751" s="205">
        <v>78.599999999999994</v>
      </c>
      <c r="E751" s="205">
        <v>0.3</v>
      </c>
      <c r="F751" s="205">
        <v>24</v>
      </c>
      <c r="G751" s="205">
        <v>161</v>
      </c>
      <c r="H751" s="205">
        <v>322</v>
      </c>
      <c r="I751" s="205">
        <v>219</v>
      </c>
      <c r="J751" s="205">
        <v>1</v>
      </c>
      <c r="K751" s="205">
        <v>0</v>
      </c>
      <c r="L751" s="205" t="e">
        <f>_xlfn.XLOOKUP(Tabella6[[#This Row],[ ALIMENTI:   A - B]],' DB alimenti principale'!A:A,' DB alimenti principale'!A:A,,0)</f>
        <v>#N/A</v>
      </c>
    </row>
    <row r="752" spans="2:12" x14ac:dyDescent="0.25">
      <c r="B752" s="205" t="s">
        <v>2416</v>
      </c>
      <c r="C752" s="205">
        <v>64</v>
      </c>
      <c r="D752" s="205">
        <v>82.1</v>
      </c>
      <c r="E752" s="205">
        <v>1</v>
      </c>
      <c r="F752" s="205">
        <v>25</v>
      </c>
      <c r="G752" s="205">
        <v>47</v>
      </c>
      <c r="H752" s="205">
        <v>212</v>
      </c>
      <c r="I752" s="205">
        <v>59</v>
      </c>
      <c r="J752" s="205">
        <v>0.5</v>
      </c>
      <c r="K752" s="205">
        <v>4</v>
      </c>
      <c r="L752" s="205" t="e">
        <f>_xlfn.XLOOKUP(Tabella6[[#This Row],[ ALIMENTI:   A - B]],' DB alimenti principale'!A:A,' DB alimenti principale'!A:A,,0)</f>
        <v>#N/A</v>
      </c>
    </row>
    <row r="753" spans="2:12" x14ac:dyDescent="0.25">
      <c r="B753" s="205" t="s">
        <v>1220</v>
      </c>
      <c r="C753" s="205">
        <v>151</v>
      </c>
      <c r="D753" s="205">
        <v>70.599999999999994</v>
      </c>
      <c r="E753" s="205">
        <v>0.4</v>
      </c>
      <c r="F753" s="205">
        <v>6</v>
      </c>
      <c r="G753" s="205">
        <v>28</v>
      </c>
      <c r="H753" s="205">
        <v>30</v>
      </c>
      <c r="I753" s="205">
        <v>6</v>
      </c>
      <c r="J753" s="205">
        <v>2</v>
      </c>
      <c r="K753" s="205">
        <v>0</v>
      </c>
      <c r="L753" s="205" t="str">
        <f>_xlfn.XLOOKUP(Tabella6[[#This Row],[ ALIMENTI:   A - B]],' DB alimenti principale'!A:A,' DB alimenti principale'!A:A,,0)</f>
        <v>vermouth dolce</v>
      </c>
    </row>
    <row r="754" spans="2:12" x14ac:dyDescent="0.25">
      <c r="B754" s="205" t="s">
        <v>1221</v>
      </c>
      <c r="C754" s="205">
        <v>109</v>
      </c>
      <c r="D754" s="205">
        <v>82.1</v>
      </c>
      <c r="E754" s="205">
        <v>0.3</v>
      </c>
      <c r="F754" s="205">
        <v>7</v>
      </c>
      <c r="G754" s="205">
        <v>11</v>
      </c>
      <c r="H754" s="205">
        <v>34</v>
      </c>
      <c r="I754" s="205">
        <v>6</v>
      </c>
      <c r="J754" s="205">
        <v>2</v>
      </c>
      <c r="K754" s="205">
        <v>0</v>
      </c>
      <c r="L754" s="205" t="str">
        <f>_xlfn.XLOOKUP(Tabella6[[#This Row],[ ALIMENTI:   A - B]],' DB alimenti principale'!A:A,' DB alimenti principale'!A:A,,0)</f>
        <v>vermouth secco</v>
      </c>
    </row>
    <row r="755" spans="2:12" x14ac:dyDescent="0.25">
      <c r="B755" s="205" t="s">
        <v>1222</v>
      </c>
      <c r="C755" s="205">
        <v>71</v>
      </c>
      <c r="D755" s="205">
        <v>89.7</v>
      </c>
      <c r="E755" s="205">
        <v>1</v>
      </c>
      <c r="F755" s="205">
        <v>9</v>
      </c>
      <c r="G755" s="205">
        <v>11</v>
      </c>
      <c r="H755" s="205">
        <v>81</v>
      </c>
      <c r="I755" s="205">
        <v>74</v>
      </c>
      <c r="J755" s="205">
        <v>2</v>
      </c>
      <c r="K755" s="205">
        <v>0</v>
      </c>
      <c r="L755" s="205" t="str">
        <f>_xlfn.XLOOKUP(Tabella6[[#This Row],[ ALIMENTI:   A - B]],' DB alimenti principale'!A:A,' DB alimenti principale'!A:A,,0)</f>
        <v>vino bianco</v>
      </c>
    </row>
    <row r="756" spans="2:12" x14ac:dyDescent="0.25">
      <c r="B756" s="205" t="s">
        <v>2417</v>
      </c>
      <c r="C756" s="205">
        <v>71</v>
      </c>
      <c r="D756" s="205">
        <v>87.3</v>
      </c>
      <c r="E756" s="205">
        <v>1</v>
      </c>
      <c r="F756" s="205">
        <v>12</v>
      </c>
      <c r="G756" s="205">
        <v>4</v>
      </c>
      <c r="H756" s="205">
        <v>75</v>
      </c>
      <c r="I756" s="205">
        <v>6</v>
      </c>
      <c r="J756" s="205">
        <v>2</v>
      </c>
      <c r="K756" s="205">
        <v>0</v>
      </c>
      <c r="L756" s="205" t="e">
        <f>_xlfn.XLOOKUP(Tabella6[[#This Row],[ ALIMENTI:   A - B]],' DB alimenti principale'!A:A,' DB alimenti principale'!A:A,,0)</f>
        <v>#N/A</v>
      </c>
    </row>
    <row r="757" spans="2:12" x14ac:dyDescent="0.25">
      <c r="B757" s="205" t="s">
        <v>1223</v>
      </c>
      <c r="C757" s="205">
        <v>76</v>
      </c>
      <c r="D757" s="205">
        <v>89</v>
      </c>
      <c r="E757" s="205">
        <v>0.9</v>
      </c>
      <c r="F757" s="205">
        <v>7</v>
      </c>
      <c r="G757" s="205">
        <v>7</v>
      </c>
      <c r="H757" s="205">
        <v>110</v>
      </c>
      <c r="I757" s="205">
        <v>13</v>
      </c>
      <c r="J757" s="205">
        <v>0.1</v>
      </c>
      <c r="K757" s="205">
        <v>0</v>
      </c>
      <c r="L757" s="205" t="str">
        <f>_xlfn.XLOOKUP(Tabella6[[#This Row],[ ALIMENTI:   A - B]],' DB alimenti principale'!A:A,' DB alimenti principale'!A:A,,0)</f>
        <v>vino rosso</v>
      </c>
    </row>
    <row r="758" spans="2:12" x14ac:dyDescent="0.25">
      <c r="B758" s="205" t="s">
        <v>2418</v>
      </c>
      <c r="C758" s="205">
        <v>92</v>
      </c>
      <c r="D758" s="205">
        <v>76.900000000000006</v>
      </c>
      <c r="E758" s="205">
        <v>2.2999999999999998</v>
      </c>
      <c r="F758" s="205">
        <v>14</v>
      </c>
      <c r="G758" s="205">
        <v>89</v>
      </c>
      <c r="H758" s="205">
        <v>360</v>
      </c>
      <c r="I758" s="205">
        <v>214</v>
      </c>
      <c r="J758" s="205">
        <v>2.4</v>
      </c>
      <c r="K758" s="205">
        <v>0</v>
      </c>
      <c r="L758" s="205" t="e">
        <f>_xlfn.XLOOKUP(Tabella6[[#This Row],[ ALIMENTI:   A - B]],' DB alimenti principale'!A:A,' DB alimenti principale'!A:A,,0)</f>
        <v>#N/A</v>
      </c>
    </row>
    <row r="759" spans="2:12" x14ac:dyDescent="0.25">
      <c r="B759" s="205" t="s">
        <v>2419</v>
      </c>
      <c r="C759" s="205">
        <v>144</v>
      </c>
      <c r="D759" s="205">
        <v>70.099999999999994</v>
      </c>
      <c r="E759" s="205">
        <v>0.8</v>
      </c>
      <c r="F759" s="205">
        <v>9</v>
      </c>
      <c r="G759" s="205">
        <v>83</v>
      </c>
      <c r="H759" s="205">
        <v>260</v>
      </c>
      <c r="I759" s="205">
        <v>170</v>
      </c>
      <c r="J759" s="205">
        <v>3</v>
      </c>
      <c r="K759" s="205">
        <v>0</v>
      </c>
      <c r="L759" s="205" t="e">
        <f>_xlfn.XLOOKUP(Tabella6[[#This Row],[ ALIMENTI:   A - B]],' DB alimenti principale'!A:A,' DB alimenti principale'!A:A,,0)</f>
        <v>#N/A</v>
      </c>
    </row>
    <row r="760" spans="2:12" x14ac:dyDescent="0.25">
      <c r="B760" s="205" t="s">
        <v>2420</v>
      </c>
      <c r="C760" s="205">
        <v>103</v>
      </c>
      <c r="D760" s="205">
        <v>78</v>
      </c>
      <c r="E760" s="205">
        <v>15.5</v>
      </c>
      <c r="F760" s="205">
        <v>11</v>
      </c>
      <c r="G760" s="205">
        <v>115</v>
      </c>
      <c r="H760" s="205">
        <v>352</v>
      </c>
      <c r="I760" s="205">
        <v>244</v>
      </c>
      <c r="J760" s="205">
        <v>2.2999999999999998</v>
      </c>
      <c r="K760" s="205">
        <v>0</v>
      </c>
      <c r="L760" s="205" t="e">
        <f>_xlfn.XLOOKUP(Tabella6[[#This Row],[ ALIMENTI:   A - B]],' DB alimenti principale'!A:A,' DB alimenti principale'!A:A,,0)</f>
        <v>#N/A</v>
      </c>
    </row>
    <row r="761" spans="2:12" x14ac:dyDescent="0.25">
      <c r="B761" s="205" t="s">
        <v>2421</v>
      </c>
      <c r="C761" s="205">
        <v>160</v>
      </c>
      <c r="D761" s="205">
        <v>69.599999999999994</v>
      </c>
      <c r="E761" s="205">
        <v>2.1</v>
      </c>
      <c r="F761" s="205">
        <v>10</v>
      </c>
      <c r="G761" s="205">
        <v>51</v>
      </c>
      <c r="H761" s="205">
        <v>330</v>
      </c>
      <c r="I761" s="205">
        <v>172</v>
      </c>
      <c r="J761" s="205">
        <v>3.6</v>
      </c>
      <c r="K761" s="205">
        <v>0</v>
      </c>
      <c r="L761" s="205" t="e">
        <f>_xlfn.XLOOKUP(Tabella6[[#This Row],[ ALIMENTI:   A - B]],' DB alimenti principale'!A:A,' DB alimenti principale'!A:A,,0)</f>
        <v>#N/A</v>
      </c>
    </row>
    <row r="762" spans="2:12" x14ac:dyDescent="0.25">
      <c r="B762" s="205" t="s">
        <v>2422</v>
      </c>
      <c r="C762" s="205">
        <v>204</v>
      </c>
      <c r="D762" s="205">
        <v>66.3</v>
      </c>
      <c r="E762" s="205">
        <v>2</v>
      </c>
      <c r="F762" s="205">
        <v>10</v>
      </c>
      <c r="G762" s="205">
        <v>51</v>
      </c>
      <c r="H762" s="205">
        <v>330</v>
      </c>
      <c r="I762" s="205">
        <v>168</v>
      </c>
      <c r="J762" s="205">
        <v>3.9</v>
      </c>
      <c r="K762" s="205">
        <v>0</v>
      </c>
      <c r="L762" s="205" t="e">
        <f>_xlfn.XLOOKUP(Tabella6[[#This Row],[ ALIMENTI:   A - B]],' DB alimenti principale'!A:A,' DB alimenti principale'!A:A,,0)</f>
        <v>#N/A</v>
      </c>
    </row>
    <row r="763" spans="2:12" x14ac:dyDescent="0.25">
      <c r="B763" s="205" t="s">
        <v>2423</v>
      </c>
      <c r="C763" s="205">
        <v>113</v>
      </c>
      <c r="D763" s="205">
        <v>71.5</v>
      </c>
      <c r="E763" s="205">
        <v>2.2999999999999998</v>
      </c>
      <c r="F763" s="205">
        <v>11</v>
      </c>
      <c r="G763" s="205">
        <v>89</v>
      </c>
      <c r="H763" s="205">
        <v>360</v>
      </c>
      <c r="I763" s="205">
        <v>175</v>
      </c>
      <c r="J763" s="205">
        <v>5.7</v>
      </c>
      <c r="K763" s="205">
        <v>0</v>
      </c>
      <c r="L763" s="205" t="e">
        <f>_xlfn.XLOOKUP(Tabella6[[#This Row],[ ALIMENTI:   A - B]],' DB alimenti principale'!A:A,' DB alimenti principale'!A:A,,0)</f>
        <v>#N/A</v>
      </c>
    </row>
    <row r="764" spans="2:12" x14ac:dyDescent="0.25">
      <c r="B764" s="205" t="s">
        <v>2424</v>
      </c>
      <c r="C764" s="205">
        <v>155</v>
      </c>
      <c r="D764" s="205">
        <v>70.400000000000006</v>
      </c>
      <c r="E764" s="205">
        <v>1.7</v>
      </c>
      <c r="F764" s="205">
        <v>6</v>
      </c>
      <c r="G764" s="205">
        <v>55</v>
      </c>
      <c r="H764" s="205">
        <v>315</v>
      </c>
      <c r="I764" s="205">
        <v>180</v>
      </c>
      <c r="J764" s="205">
        <v>3.8</v>
      </c>
      <c r="K764" s="205">
        <v>0</v>
      </c>
      <c r="L764" s="205" t="e">
        <f>_xlfn.XLOOKUP(Tabella6[[#This Row],[ ALIMENTI:   A - B]],' DB alimenti principale'!A:A,' DB alimenti principale'!A:A,,0)</f>
        <v>#N/A</v>
      </c>
    </row>
    <row r="765" spans="2:12" x14ac:dyDescent="0.25">
      <c r="B765" s="205" t="s">
        <v>2425</v>
      </c>
      <c r="C765" s="205">
        <v>108</v>
      </c>
      <c r="D765" s="205">
        <v>74.900000000000006</v>
      </c>
      <c r="E765" s="205">
        <v>1.8</v>
      </c>
      <c r="F765" s="205">
        <v>4</v>
      </c>
      <c r="G765" s="205">
        <v>51</v>
      </c>
      <c r="H765" s="205">
        <v>340</v>
      </c>
      <c r="I765" s="205">
        <v>220</v>
      </c>
      <c r="J765" s="205">
        <v>2.8</v>
      </c>
      <c r="K765" s="205">
        <v>0</v>
      </c>
      <c r="L765" s="205" t="e">
        <f>_xlfn.XLOOKUP(Tabella6[[#This Row],[ ALIMENTI:   A - B]],' DB alimenti principale'!A:A,' DB alimenti principale'!A:A,,0)</f>
        <v>#N/A</v>
      </c>
    </row>
    <row r="766" spans="2:12" x14ac:dyDescent="0.25">
      <c r="B766" s="205" t="s">
        <v>2426</v>
      </c>
      <c r="C766" s="205">
        <v>140</v>
      </c>
      <c r="D766" s="205">
        <v>71.400000000000006</v>
      </c>
      <c r="E766" s="205">
        <v>1.8</v>
      </c>
      <c r="F766" s="205">
        <v>4</v>
      </c>
      <c r="G766" s="205">
        <v>51</v>
      </c>
      <c r="H766" s="205">
        <v>340</v>
      </c>
      <c r="I766" s="205">
        <v>190</v>
      </c>
      <c r="J766" s="205">
        <v>3.8</v>
      </c>
      <c r="K766" s="205">
        <v>0</v>
      </c>
      <c r="L766" s="205" t="e">
        <f>_xlfn.XLOOKUP(Tabella6[[#This Row],[ ALIMENTI:   A - B]],' DB alimenti principale'!A:A,' DB alimenti principale'!A:A,,0)</f>
        <v>#N/A</v>
      </c>
    </row>
    <row r="767" spans="2:12" x14ac:dyDescent="0.25">
      <c r="B767" s="205" t="s">
        <v>2427</v>
      </c>
      <c r="C767" s="205">
        <v>222</v>
      </c>
      <c r="D767" s="205">
        <v>63.3</v>
      </c>
      <c r="E767" s="205">
        <v>0</v>
      </c>
      <c r="F767" s="205">
        <v>0</v>
      </c>
      <c r="G767" s="205">
        <v>1</v>
      </c>
      <c r="H767" s="205">
        <v>1</v>
      </c>
      <c r="I767" s="205">
        <v>5</v>
      </c>
      <c r="J767" s="205">
        <v>0</v>
      </c>
      <c r="K767" s="205">
        <v>0</v>
      </c>
      <c r="L767" s="205" t="e">
        <f>_xlfn.XLOOKUP(Tabella6[[#This Row],[ ALIMENTI:   A - B]],' DB alimenti principale'!A:A,' DB alimenti principale'!A:A,,0)</f>
        <v>#N/A</v>
      </c>
    </row>
    <row r="768" spans="2:12" x14ac:dyDescent="0.25">
      <c r="B768" s="205" t="s">
        <v>2428</v>
      </c>
      <c r="C768" s="205">
        <v>72</v>
      </c>
      <c r="D768" s="205">
        <v>82.5</v>
      </c>
      <c r="E768" s="205">
        <v>14</v>
      </c>
      <c r="F768" s="205">
        <v>46</v>
      </c>
      <c r="G768" s="205">
        <v>56</v>
      </c>
      <c r="H768" s="205">
        <v>314</v>
      </c>
      <c r="I768" s="205">
        <v>169</v>
      </c>
      <c r="J768" s="205">
        <v>1.4</v>
      </c>
      <c r="K768" s="205">
        <v>0</v>
      </c>
      <c r="L768" s="205" t="e">
        <f>_xlfn.XLOOKUP(Tabella6[[#This Row],[ ALIMENTI:   A - B]],' DB alimenti principale'!A:A,' DB alimenti principale'!A:A,,0)</f>
        <v>#N/A</v>
      </c>
    </row>
    <row r="769" spans="2:12" x14ac:dyDescent="0.25">
      <c r="B769" s="205" t="s">
        <v>2429</v>
      </c>
      <c r="C769" s="205">
        <v>148</v>
      </c>
      <c r="D769" s="205">
        <v>63.6</v>
      </c>
      <c r="E769" s="205">
        <v>28</v>
      </c>
      <c r="F769" s="205">
        <v>92</v>
      </c>
      <c r="G769" s="205">
        <v>112</v>
      </c>
      <c r="H769" s="205">
        <v>628</v>
      </c>
      <c r="I769" s="205">
        <v>338</v>
      </c>
      <c r="J769" s="205">
        <v>2.7</v>
      </c>
      <c r="K769" s="205">
        <v>0</v>
      </c>
      <c r="L769" s="205" t="e">
        <f>_xlfn.XLOOKUP(Tabella6[[#This Row],[ ALIMENTI:   A - B]],' DB alimenti principale'!A:A,' DB alimenti principale'!A:A,,0)</f>
        <v>#N/A</v>
      </c>
    </row>
    <row r="770" spans="2:12" x14ac:dyDescent="0.25">
      <c r="B770" s="205" t="s">
        <v>2430</v>
      </c>
      <c r="C770" s="205">
        <v>71</v>
      </c>
      <c r="D770" s="205">
        <v>12.2</v>
      </c>
      <c r="E770" s="205">
        <v>11.6</v>
      </c>
      <c r="F770" s="205">
        <v>660</v>
      </c>
      <c r="G770" s="205">
        <v>3220</v>
      </c>
      <c r="H770" s="205">
        <v>220</v>
      </c>
      <c r="I770" s="205">
        <v>310</v>
      </c>
      <c r="J770" s="205">
        <v>1.7</v>
      </c>
      <c r="K770" s="205">
        <v>47.1</v>
      </c>
      <c r="L770" s="205" t="e">
        <f>_xlfn.XLOOKUP(Tabella6[[#This Row],[ ALIMENTI:   A - B]],' DB alimenti principale'!A:A,' DB alimenti principale'!A:A,,0)</f>
        <v>#N/A</v>
      </c>
    </row>
    <row r="771" spans="2:12" x14ac:dyDescent="0.25">
      <c r="B771" s="205" t="s">
        <v>2431</v>
      </c>
      <c r="C771" s="205">
        <v>238</v>
      </c>
      <c r="D771" s="205">
        <v>65.900000000000006</v>
      </c>
      <c r="E771" s="205">
        <v>0</v>
      </c>
      <c r="F771" s="205">
        <v>0</v>
      </c>
      <c r="G771" s="205">
        <v>2</v>
      </c>
      <c r="H771" s="205">
        <v>2</v>
      </c>
      <c r="I771" s="205">
        <v>5</v>
      </c>
      <c r="J771" s="205">
        <v>0.1</v>
      </c>
      <c r="K771" s="205">
        <v>0</v>
      </c>
      <c r="L771" s="205" t="e">
        <f>_xlfn.XLOOKUP(Tabella6[[#This Row],[ ALIMENTI:   A - B]],' DB alimenti principale'!A:A,' DB alimenti principale'!A:A,,0)</f>
        <v>#N/A</v>
      </c>
    </row>
    <row r="772" spans="2:12" x14ac:dyDescent="0.25">
      <c r="B772" s="205" t="s">
        <v>2432</v>
      </c>
      <c r="C772" s="205">
        <v>270</v>
      </c>
      <c r="D772" s="205">
        <v>58.9</v>
      </c>
      <c r="E772" s="205">
        <v>1.5</v>
      </c>
      <c r="F772" s="205">
        <v>33</v>
      </c>
      <c r="G772" s="205">
        <v>1916</v>
      </c>
      <c r="H772" s="205">
        <v>338</v>
      </c>
      <c r="I772" s="205">
        <v>130</v>
      </c>
      <c r="J772" s="205">
        <v>3.9</v>
      </c>
      <c r="K772" s="205">
        <v>0</v>
      </c>
      <c r="L772" s="205" t="e">
        <f>_xlfn.XLOOKUP(Tabella6[[#This Row],[ ALIMENTI:   A - B]],' DB alimenti principale'!A:A,' DB alimenti principale'!A:A,,0)</f>
        <v>#N/A</v>
      </c>
    </row>
    <row r="773" spans="2:12" x14ac:dyDescent="0.25">
      <c r="B773" s="205" t="s">
        <v>2433</v>
      </c>
      <c r="C773" s="205">
        <v>257</v>
      </c>
      <c r="D773" s="205">
        <v>57.5</v>
      </c>
      <c r="E773" s="205">
        <v>2</v>
      </c>
      <c r="F773" s="205">
        <v>95</v>
      </c>
      <c r="G773" s="205">
        <v>1370</v>
      </c>
      <c r="H773" s="205">
        <v>84</v>
      </c>
      <c r="I773" s="205">
        <v>107</v>
      </c>
      <c r="J773" s="205">
        <v>1</v>
      </c>
      <c r="K773" s="205">
        <v>0</v>
      </c>
      <c r="L773" s="205" t="e">
        <f>_xlfn.XLOOKUP(Tabella6[[#This Row],[ ALIMENTI:   A - B]],' DB alimenti principale'!A:A,' DB alimenti principale'!A:A,,0)</f>
        <v>#N/A</v>
      </c>
    </row>
    <row r="774" spans="2:12" x14ac:dyDescent="0.25">
      <c r="B774" s="205" t="s">
        <v>2434</v>
      </c>
      <c r="C774" s="205">
        <v>226</v>
      </c>
      <c r="D774" s="205">
        <v>70</v>
      </c>
      <c r="E774" s="205">
        <v>1.8</v>
      </c>
      <c r="F774" s="205">
        <v>106</v>
      </c>
      <c r="G774" s="205">
        <v>1426</v>
      </c>
      <c r="H774" s="205">
        <v>179</v>
      </c>
      <c r="I774" s="205">
        <v>134</v>
      </c>
      <c r="J774" s="205">
        <v>3.1</v>
      </c>
      <c r="K774" s="205">
        <v>0</v>
      </c>
      <c r="L774" s="205" t="e">
        <f>_xlfn.XLOOKUP(Tabella6[[#This Row],[ ALIMENTI:   A - B]],' DB alimenti principale'!A:A,' DB alimenti principale'!A:A,,0)</f>
        <v>#N/A</v>
      </c>
    </row>
    <row r="775" spans="2:12" x14ac:dyDescent="0.25">
      <c r="B775" s="205" t="s">
        <v>2435</v>
      </c>
      <c r="C775" s="205">
        <v>63</v>
      </c>
      <c r="D775" s="205">
        <v>87</v>
      </c>
      <c r="E775" s="205">
        <v>0.1</v>
      </c>
      <c r="F775" s="205">
        <v>111</v>
      </c>
      <c r="G775" s="205">
        <v>48</v>
      </c>
      <c r="H775" s="205">
        <v>150</v>
      </c>
      <c r="I775" s="205">
        <v>87</v>
      </c>
      <c r="J775" s="205">
        <v>0.5</v>
      </c>
      <c r="K775" s="205">
        <v>0</v>
      </c>
      <c r="L775" s="205" t="e">
        <f>_xlfn.XLOOKUP(Tabella6[[#This Row],[ ALIMENTI:   A - B]],' DB alimenti principale'!A:A,' DB alimenti principale'!A:A,,0)</f>
        <v>#N/A</v>
      </c>
    </row>
    <row r="776" spans="2:12" x14ac:dyDescent="0.25">
      <c r="B776" s="205" t="s">
        <v>2436</v>
      </c>
      <c r="C776" s="205">
        <v>95</v>
      </c>
      <c r="D776" s="205">
        <v>78.599999999999994</v>
      </c>
      <c r="E776" s="205">
        <v>0.3</v>
      </c>
      <c r="F776" s="205">
        <v>104</v>
      </c>
      <c r="G776" s="205">
        <v>44</v>
      </c>
      <c r="H776" s="205">
        <v>140</v>
      </c>
      <c r="I776" s="205">
        <v>81</v>
      </c>
      <c r="J776" s="205">
        <v>0.5</v>
      </c>
      <c r="K776" s="205">
        <v>0.2</v>
      </c>
      <c r="L776" s="205" t="e">
        <f>_xlfn.XLOOKUP(Tabella6[[#This Row],[ ALIMENTI:   A - B]],' DB alimenti principale'!A:A,' DB alimenti principale'!A:A,,0)</f>
        <v>#N/A</v>
      </c>
    </row>
    <row r="777" spans="2:12" x14ac:dyDescent="0.25">
      <c r="B777" s="205" t="s">
        <v>2437</v>
      </c>
      <c r="C777" s="205">
        <v>88</v>
      </c>
      <c r="D777" s="205">
        <v>81</v>
      </c>
      <c r="E777" s="205">
        <v>0.1</v>
      </c>
      <c r="F777" s="205">
        <v>111</v>
      </c>
      <c r="G777" s="205">
        <v>48</v>
      </c>
      <c r="H777" s="205">
        <v>150</v>
      </c>
      <c r="I777" s="205">
        <v>87</v>
      </c>
      <c r="J777" s="205">
        <v>0.5</v>
      </c>
      <c r="K777" s="205">
        <v>0.2</v>
      </c>
      <c r="L777" s="205" t="e">
        <f>_xlfn.XLOOKUP(Tabella6[[#This Row],[ ALIMENTI:   A - B]],' DB alimenti principale'!A:A,' DB alimenti principale'!A:A,,0)</f>
        <v>#N/A</v>
      </c>
    </row>
    <row r="778" spans="2:12" x14ac:dyDescent="0.25">
      <c r="B778" s="205" t="s">
        <v>2438</v>
      </c>
      <c r="C778" s="205">
        <v>90</v>
      </c>
      <c r="D778" s="205">
        <v>77</v>
      </c>
      <c r="E778" s="205">
        <v>0.1</v>
      </c>
      <c r="F778" s="205">
        <v>150</v>
      </c>
      <c r="G778" s="205">
        <v>64</v>
      </c>
      <c r="H778" s="205">
        <v>210</v>
      </c>
      <c r="I778" s="205">
        <v>120</v>
      </c>
      <c r="J778" s="205">
        <v>0.5</v>
      </c>
      <c r="K778" s="205">
        <v>0.2</v>
      </c>
      <c r="L778" s="205" t="e">
        <f>_xlfn.XLOOKUP(Tabella6[[#This Row],[ ALIMENTI:   A - B]],' DB alimenti principale'!A:A,' DB alimenti principale'!A:A,,0)</f>
        <v>#N/A</v>
      </c>
    </row>
    <row r="779" spans="2:12" x14ac:dyDescent="0.25">
      <c r="B779" s="205" t="s">
        <v>2439</v>
      </c>
      <c r="C779" s="205">
        <v>43</v>
      </c>
      <c r="D779" s="205">
        <v>89</v>
      </c>
      <c r="E779" s="205">
        <v>0.1</v>
      </c>
      <c r="F779" s="205">
        <v>120</v>
      </c>
      <c r="G779" s="205">
        <v>45</v>
      </c>
      <c r="H779" s="205">
        <v>149</v>
      </c>
      <c r="I779" s="205">
        <v>94</v>
      </c>
      <c r="J779" s="205">
        <v>0.6</v>
      </c>
      <c r="K779" s="205">
        <v>0</v>
      </c>
      <c r="L779" s="205" t="e">
        <f>_xlfn.XLOOKUP(Tabella6[[#This Row],[ ALIMENTI:   A - B]],' DB alimenti principale'!A:A,' DB alimenti principale'!A:A,,0)</f>
        <v>#N/A</v>
      </c>
    </row>
    <row r="780" spans="2:12" x14ac:dyDescent="0.25">
      <c r="B780" s="205" t="s">
        <v>2440</v>
      </c>
      <c r="C780" s="205">
        <v>36</v>
      </c>
      <c r="D780" s="205">
        <v>89</v>
      </c>
      <c r="E780" s="205">
        <v>0.1</v>
      </c>
      <c r="F780" s="205">
        <v>94</v>
      </c>
      <c r="G780" s="205">
        <v>58</v>
      </c>
      <c r="H780" s="205">
        <v>185</v>
      </c>
      <c r="I780" s="205">
        <v>74</v>
      </c>
      <c r="J780" s="205">
        <v>0.6</v>
      </c>
      <c r="K780" s="205">
        <v>0</v>
      </c>
      <c r="L780" s="205" t="e">
        <f>_xlfn.XLOOKUP(Tabella6[[#This Row],[ ALIMENTI:   A - B]],' DB alimenti principale'!A:A,' DB alimenti principale'!A:A,,0)</f>
        <v>#N/A</v>
      </c>
    </row>
    <row r="781" spans="2:12" x14ac:dyDescent="0.25">
      <c r="B781" s="205" t="s">
        <v>2441</v>
      </c>
      <c r="C781" s="205">
        <v>310</v>
      </c>
      <c r="D781" s="205">
        <v>11.9</v>
      </c>
      <c r="E781" s="205">
        <v>11.1</v>
      </c>
      <c r="F781" s="205">
        <v>110</v>
      </c>
      <c r="G781" s="205">
        <v>150</v>
      </c>
      <c r="H781" s="205">
        <v>1720</v>
      </c>
      <c r="I781" s="205">
        <v>250</v>
      </c>
      <c r="J781" s="205">
        <v>1.1000000000000001</v>
      </c>
      <c r="K781" s="205">
        <v>3.9</v>
      </c>
      <c r="L781" s="205" t="e">
        <f>_xlfn.XLOOKUP(Tabella6[[#This Row],[ ALIMENTI:   A - B]],' DB alimenti principale'!A:A,' DB alimenti principale'!A:A,,0)</f>
        <v>#N/A</v>
      </c>
    </row>
    <row r="782" spans="2:12" x14ac:dyDescent="0.25">
      <c r="B782" s="205" t="s">
        <v>2442</v>
      </c>
      <c r="C782" s="205">
        <v>360</v>
      </c>
      <c r="D782" s="205">
        <v>45.5</v>
      </c>
      <c r="E782" s="205">
        <v>2.1</v>
      </c>
      <c r="F782" s="205">
        <v>20</v>
      </c>
      <c r="G782" s="205">
        <v>1375</v>
      </c>
      <c r="H782" s="205">
        <v>186</v>
      </c>
      <c r="I782" s="205">
        <v>170</v>
      </c>
      <c r="J782" s="205">
        <v>4.3</v>
      </c>
      <c r="K782" s="205">
        <v>0</v>
      </c>
      <c r="L782" s="205" t="e">
        <f>_xlfn.XLOOKUP(Tabella6[[#This Row],[ ALIMENTI:   A - B]],' DB alimenti principale'!A:A,' DB alimenti principale'!A:A,,0)</f>
        <v>#N/A</v>
      </c>
    </row>
    <row r="783" spans="2:12" x14ac:dyDescent="0.25">
      <c r="B783" s="205" t="s">
        <v>2443</v>
      </c>
      <c r="C783" s="205">
        <v>18</v>
      </c>
      <c r="D783" s="205">
        <v>94.6</v>
      </c>
      <c r="E783" s="205">
        <v>0.9</v>
      </c>
      <c r="F783" s="205">
        <v>20</v>
      </c>
      <c r="G783" s="205">
        <v>1</v>
      </c>
      <c r="H783" s="205">
        <v>202</v>
      </c>
      <c r="I783" s="205">
        <v>40</v>
      </c>
      <c r="J783" s="205">
        <v>0.2</v>
      </c>
      <c r="K783" s="205">
        <v>0.5</v>
      </c>
      <c r="L783" s="205" t="e">
        <f>_xlfn.XLOOKUP(Tabella6[[#This Row],[ ALIMENTI:   A - B]],' DB alimenti principale'!A:A,' DB alimenti principale'!A:A,,0)</f>
        <v>#N/A</v>
      </c>
    </row>
    <row r="784" spans="2:12" x14ac:dyDescent="0.25">
      <c r="B784" s="205" t="s">
        <v>2444</v>
      </c>
      <c r="C784" s="205">
        <v>392</v>
      </c>
      <c r="D784" s="205">
        <v>0.5</v>
      </c>
      <c r="E784" s="205">
        <v>0.3</v>
      </c>
      <c r="F784" s="205">
        <v>1</v>
      </c>
      <c r="G784" s="205">
        <v>1</v>
      </c>
      <c r="H784" s="205">
        <v>2</v>
      </c>
      <c r="I784" s="205">
        <v>2</v>
      </c>
      <c r="J784" s="205">
        <v>0.1</v>
      </c>
      <c r="K784" s="205">
        <v>0</v>
      </c>
      <c r="L784" s="205" t="e">
        <f>_xlfn.XLOOKUP(Tabella6[[#This Row],[ ALIMENTI:   A - B]],' DB alimenti principale'!A:A,' DB alimenti principale'!A:A,,0)</f>
        <v>#N/A</v>
      </c>
    </row>
    <row r="785" spans="2:12" x14ac:dyDescent="0.25">
      <c r="B785" s="205" t="s">
        <v>2445</v>
      </c>
      <c r="C785" s="205">
        <v>362</v>
      </c>
      <c r="D785" s="205">
        <v>2</v>
      </c>
      <c r="E785" s="205">
        <v>1.7</v>
      </c>
      <c r="F785" s="205">
        <v>56</v>
      </c>
      <c r="G785" s="205">
        <v>31</v>
      </c>
      <c r="H785" s="205">
        <v>140</v>
      </c>
      <c r="I785" s="205">
        <v>4</v>
      </c>
      <c r="J785" s="205">
        <v>0.1</v>
      </c>
      <c r="K785" s="205">
        <v>0</v>
      </c>
      <c r="L785" s="205" t="e">
        <f>_xlfn.XLOOKUP(Tabella6[[#This Row],[ ALIMENTI:   A - B]],' DB alimenti principale'!A:A,' DB alimenti principale'!A:A,,0)</f>
        <v>#N/A</v>
      </c>
    </row>
    <row r="786" spans="2:12" x14ac:dyDescent="0.25">
      <c r="B786" s="205" t="s">
        <v>2446</v>
      </c>
      <c r="C786" s="205">
        <v>11</v>
      </c>
      <c r="D786" s="205">
        <v>93.6</v>
      </c>
      <c r="E786" s="205">
        <v>0.5</v>
      </c>
      <c r="F786" s="205">
        <v>21</v>
      </c>
      <c r="G786" s="205">
        <v>1</v>
      </c>
      <c r="H786" s="205">
        <v>210</v>
      </c>
      <c r="I786" s="205">
        <v>65</v>
      </c>
      <c r="J786" s="205">
        <v>0.2</v>
      </c>
      <c r="K786" s="205">
        <v>1.3</v>
      </c>
      <c r="L786" s="205" t="e">
        <f>_xlfn.XLOOKUP(Tabella6[[#This Row],[ ALIMENTI:   A - B]],' DB alimenti principale'!A:A,' DB alimenti principale'!A:A,,0)</f>
        <v>#N/A</v>
      </c>
    </row>
    <row r="787" spans="2:12" x14ac:dyDescent="0.25">
      <c r="B787" s="232" t="s">
        <v>2478</v>
      </c>
      <c r="C787" s="205"/>
      <c r="D787" s="205"/>
      <c r="E787" s="205"/>
      <c r="F787" s="205"/>
      <c r="G787" s="205"/>
      <c r="H787" s="205"/>
      <c r="I787" s="205"/>
      <c r="J787" s="205">
        <v>10</v>
      </c>
      <c r="K787" s="205"/>
      <c r="L787" s="205" t="str">
        <f>_xlfn.XLOOKUP(Tabella6[[#This Row],[ ALIMENTI:   A - B]],' DB alimenti principale'!A:A,' DB alimenti principale'!A:A,,0)</f>
        <v>Magnesio e Zinco (integratore)</v>
      </c>
    </row>
    <row r="788" spans="2:12" x14ac:dyDescent="0.25">
      <c r="B788" s="232" t="s">
        <v>2479</v>
      </c>
      <c r="C788" s="205"/>
      <c r="D788" s="205"/>
      <c r="E788" s="205"/>
      <c r="F788" s="205"/>
      <c r="G788" s="205"/>
      <c r="H788" s="205"/>
      <c r="I788" s="205"/>
      <c r="J788" s="205"/>
      <c r="K788" s="205"/>
      <c r="L788" s="205" t="str">
        <f>_xlfn.XLOOKUP(Tabella6[[#This Row],[ ALIMENTI:   A - B]],' DB alimenti principale'!A:A,' DB alimenti principale'!A:A,,0)</f>
        <v>Multivitaminico (integratore)</v>
      </c>
    </row>
    <row r="789" spans="2:12" x14ac:dyDescent="0.25">
      <c r="B789" s="232" t="s">
        <v>2480</v>
      </c>
      <c r="C789" s="205"/>
      <c r="D789" s="205"/>
      <c r="E789" s="205"/>
      <c r="F789" s="205"/>
      <c r="G789" s="205"/>
      <c r="H789" s="205"/>
      <c r="I789" s="205"/>
      <c r="J789" s="205">
        <v>6</v>
      </c>
      <c r="K789" s="205"/>
      <c r="L789" s="205" t="str">
        <f>_xlfn.XLOOKUP(Tabella6[[#This Row],[ ALIMENTI:   A - B]],' DB alimenti principale'!A:A,' DB alimenti principale'!A:A,,0)</f>
        <v>Carnidin (integratore)</v>
      </c>
    </row>
    <row r="790" spans="2:12" x14ac:dyDescent="0.25">
      <c r="B790" s="232" t="s">
        <v>2481</v>
      </c>
      <c r="C790" s="205"/>
      <c r="D790" s="205"/>
      <c r="E790" s="205"/>
      <c r="F790" s="205"/>
      <c r="G790" s="205"/>
      <c r="H790" s="205">
        <v>400</v>
      </c>
      <c r="I790" s="205"/>
      <c r="J790" s="205"/>
      <c r="K790" s="205"/>
      <c r="L790" s="205" t="str">
        <f>_xlfn.XLOOKUP(Tabella6[[#This Row],[ ALIMENTI:   A - B]],' DB alimenti principale'!A:A,' DB alimenti principale'!A:A,,0)</f>
        <v>Sali minerali (integratore)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EED-0365-C14F-98E6-6210E3ACC4E5}">
  <sheetPr codeName="Foglio10">
    <tabColor rgb="FFFFC000"/>
  </sheetPr>
  <dimension ref="B2:AW104"/>
  <sheetViews>
    <sheetView zoomScale="101" workbookViewId="0">
      <selection activeCell="D26" sqref="D26"/>
    </sheetView>
  </sheetViews>
  <sheetFormatPr defaultColWidth="11" defaultRowHeight="15.75" x14ac:dyDescent="0.25"/>
  <cols>
    <col min="2" max="2" width="16.875" bestFit="1" customWidth="1"/>
    <col min="3" max="3" width="12.125" bestFit="1" customWidth="1"/>
    <col min="4" max="4" width="13.625" bestFit="1" customWidth="1"/>
    <col min="5" max="5" width="13.5" bestFit="1" customWidth="1"/>
    <col min="6" max="6" width="10.875" customWidth="1"/>
    <col min="9" max="9" width="10.875" customWidth="1"/>
  </cols>
  <sheetData>
    <row r="2" spans="2:18" x14ac:dyDescent="0.25">
      <c r="Q2" s="189" t="s">
        <v>925</v>
      </c>
      <c r="R2" s="189">
        <v>1</v>
      </c>
    </row>
    <row r="3" spans="2:18" x14ac:dyDescent="0.25">
      <c r="B3" s="190" t="s">
        <v>898</v>
      </c>
      <c r="C3" s="190" t="s">
        <v>897</v>
      </c>
      <c r="D3" s="190" t="s">
        <v>900</v>
      </c>
      <c r="E3" s="190" t="s">
        <v>938</v>
      </c>
      <c r="F3" s="715" t="s">
        <v>45</v>
      </c>
      <c r="G3" s="715"/>
      <c r="H3" s="715"/>
      <c r="I3" s="715"/>
      <c r="Q3" s="189" t="s">
        <v>903</v>
      </c>
      <c r="R3" s="189">
        <v>2</v>
      </c>
    </row>
    <row r="4" spans="2:18" x14ac:dyDescent="0.25">
      <c r="B4" s="191" t="s">
        <v>896</v>
      </c>
      <c r="C4" s="94" t="s">
        <v>899</v>
      </c>
      <c r="D4" s="94" t="s">
        <v>901</v>
      </c>
      <c r="E4" s="94" t="s">
        <v>1762</v>
      </c>
      <c r="F4" s="320"/>
      <c r="G4" s="320"/>
      <c r="H4" s="320"/>
      <c r="I4" s="320"/>
      <c r="Q4" s="189"/>
      <c r="R4" s="189">
        <v>3</v>
      </c>
    </row>
    <row r="5" spans="2:18" x14ac:dyDescent="0.25">
      <c r="B5" s="191" t="s">
        <v>902</v>
      </c>
      <c r="C5" s="94" t="s">
        <v>899</v>
      </c>
      <c r="D5" s="94" t="s">
        <v>901</v>
      </c>
      <c r="E5" s="94" t="s">
        <v>940</v>
      </c>
      <c r="F5" s="320"/>
      <c r="G5" s="320"/>
      <c r="H5" s="320"/>
      <c r="I5" s="320"/>
      <c r="Q5" s="189"/>
      <c r="R5" s="189">
        <v>4</v>
      </c>
    </row>
    <row r="6" spans="2:18" x14ac:dyDescent="0.25">
      <c r="B6" s="94" t="s">
        <v>1685</v>
      </c>
      <c r="C6" s="94" t="s">
        <v>903</v>
      </c>
      <c r="D6" s="94" t="s">
        <v>903</v>
      </c>
      <c r="E6" s="94" t="s">
        <v>1687</v>
      </c>
      <c r="F6" s="320" t="s">
        <v>1686</v>
      </c>
      <c r="G6" s="320"/>
      <c r="H6" s="320"/>
      <c r="I6" s="320"/>
    </row>
    <row r="7" spans="2:18" x14ac:dyDescent="0.25">
      <c r="B7" s="191" t="s">
        <v>909</v>
      </c>
      <c r="C7" s="94" t="s">
        <v>899</v>
      </c>
      <c r="D7" s="94" t="s">
        <v>901</v>
      </c>
      <c r="E7" s="94" t="s">
        <v>941</v>
      </c>
      <c r="F7" s="320"/>
      <c r="G7" s="320"/>
      <c r="H7" s="320"/>
      <c r="I7" s="320"/>
    </row>
    <row r="8" spans="2:18" x14ac:dyDescent="0.25">
      <c r="B8" s="191" t="s">
        <v>910</v>
      </c>
      <c r="C8" s="94" t="s">
        <v>899</v>
      </c>
      <c r="D8" s="94" t="s">
        <v>901</v>
      </c>
      <c r="E8" s="94" t="s">
        <v>942</v>
      </c>
      <c r="F8" s="320"/>
      <c r="G8" s="320"/>
      <c r="H8" s="320"/>
      <c r="I8" s="320"/>
    </row>
    <row r="9" spans="2:18" x14ac:dyDescent="0.25">
      <c r="B9" s="191" t="s">
        <v>911</v>
      </c>
      <c r="C9" s="94" t="s">
        <v>903</v>
      </c>
      <c r="D9" s="94" t="s">
        <v>903</v>
      </c>
      <c r="E9" s="94" t="s">
        <v>943</v>
      </c>
      <c r="F9" s="320"/>
      <c r="G9" s="320"/>
      <c r="H9" s="320"/>
      <c r="I9" s="320"/>
    </row>
    <row r="10" spans="2:18" x14ac:dyDescent="0.25">
      <c r="B10" s="191" t="s">
        <v>912</v>
      </c>
      <c r="C10" s="94" t="s">
        <v>903</v>
      </c>
      <c r="D10" s="94" t="s">
        <v>903</v>
      </c>
      <c r="E10" s="94" t="s">
        <v>939</v>
      </c>
      <c r="F10" s="320"/>
      <c r="G10" s="320"/>
      <c r="H10" s="320"/>
      <c r="I10" s="320"/>
    </row>
    <row r="11" spans="2:18" x14ac:dyDescent="0.25">
      <c r="B11" s="191" t="s">
        <v>913</v>
      </c>
      <c r="C11" s="94" t="s">
        <v>903</v>
      </c>
      <c r="D11" s="94" t="s">
        <v>903</v>
      </c>
      <c r="E11" s="94" t="s">
        <v>943</v>
      </c>
      <c r="F11" s="320"/>
      <c r="G11" s="320"/>
      <c r="H11" s="320"/>
      <c r="I11" s="320"/>
    </row>
    <row r="12" spans="2:18" x14ac:dyDescent="0.25">
      <c r="B12" s="191" t="s">
        <v>914</v>
      </c>
      <c r="C12" s="94" t="s">
        <v>903</v>
      </c>
      <c r="D12" s="94" t="s">
        <v>903</v>
      </c>
      <c r="E12" s="94" t="s">
        <v>943</v>
      </c>
      <c r="F12" s="320"/>
      <c r="G12" s="320"/>
      <c r="H12" s="320"/>
      <c r="I12" s="320"/>
    </row>
    <row r="13" spans="2:18" x14ac:dyDescent="0.25">
      <c r="B13" s="191" t="s">
        <v>915</v>
      </c>
      <c r="C13" s="94" t="s">
        <v>916</v>
      </c>
      <c r="D13" s="94" t="s">
        <v>916</v>
      </c>
      <c r="E13" s="94" t="s">
        <v>944</v>
      </c>
      <c r="F13" s="320"/>
      <c r="G13" s="320"/>
      <c r="H13" s="320"/>
      <c r="I13" s="320"/>
    </row>
    <row r="14" spans="2:18" x14ac:dyDescent="0.25">
      <c r="B14" s="191" t="s">
        <v>936</v>
      </c>
      <c r="C14" s="94" t="s">
        <v>903</v>
      </c>
      <c r="D14" s="94" t="s">
        <v>903</v>
      </c>
      <c r="E14" s="94" t="s">
        <v>945</v>
      </c>
      <c r="F14" s="320"/>
      <c r="G14" s="320"/>
      <c r="H14" s="320"/>
      <c r="I14" s="320"/>
    </row>
    <row r="15" spans="2:18" x14ac:dyDescent="0.25">
      <c r="B15" s="191" t="s">
        <v>1763</v>
      </c>
      <c r="C15" s="94" t="s">
        <v>903</v>
      </c>
      <c r="D15" s="94"/>
      <c r="E15" s="94" t="s">
        <v>940</v>
      </c>
      <c r="F15" s="320" t="s">
        <v>1779</v>
      </c>
      <c r="G15" s="320"/>
      <c r="H15" s="320"/>
      <c r="I15" s="320"/>
    </row>
    <row r="16" spans="2:18" x14ac:dyDescent="0.25">
      <c r="B16" s="191" t="s">
        <v>1775</v>
      </c>
      <c r="C16" s="94" t="s">
        <v>903</v>
      </c>
      <c r="D16" s="94"/>
      <c r="E16" s="94" t="s">
        <v>1777</v>
      </c>
      <c r="F16" s="320" t="s">
        <v>1778</v>
      </c>
      <c r="G16" s="320"/>
      <c r="H16" s="320"/>
      <c r="I16" s="320"/>
    </row>
    <row r="17" spans="2:30" x14ac:dyDescent="0.25">
      <c r="F17" s="103"/>
      <c r="G17" s="103"/>
      <c r="H17" s="103"/>
      <c r="I17" s="103"/>
    </row>
    <row r="18" spans="2:30" x14ac:dyDescent="0.25">
      <c r="J18" s="714" t="s">
        <v>1776</v>
      </c>
      <c r="K18" s="714"/>
      <c r="L18" s="714"/>
      <c r="M18" s="714"/>
      <c r="N18" s="714"/>
    </row>
    <row r="19" spans="2:30" x14ac:dyDescent="0.25">
      <c r="J19" s="714"/>
      <c r="K19" s="714"/>
      <c r="L19" s="714"/>
      <c r="M19" s="714"/>
      <c r="N19" s="714"/>
    </row>
    <row r="20" spans="2:30" x14ac:dyDescent="0.25">
      <c r="C20" s="716" t="s">
        <v>1771</v>
      </c>
      <c r="D20" s="716"/>
      <c r="E20" s="716"/>
      <c r="F20" s="716"/>
      <c r="G20" s="716"/>
      <c r="H20" s="716"/>
      <c r="I20" s="716"/>
      <c r="J20" s="717" t="s">
        <v>1772</v>
      </c>
      <c r="K20" s="717"/>
      <c r="L20" s="717"/>
      <c r="M20" s="717"/>
      <c r="N20" s="717"/>
      <c r="O20" s="716"/>
      <c r="P20" s="716"/>
      <c r="Q20" s="716" t="s">
        <v>1773</v>
      </c>
      <c r="R20" s="716"/>
      <c r="S20" s="716"/>
      <c r="T20" s="716"/>
      <c r="U20" s="716"/>
      <c r="V20" s="716"/>
      <c r="W20" s="716"/>
      <c r="X20" s="716" t="s">
        <v>1774</v>
      </c>
      <c r="Y20" s="716"/>
      <c r="Z20" s="716"/>
      <c r="AA20" s="716"/>
      <c r="AB20" s="716"/>
      <c r="AC20" s="716"/>
      <c r="AD20" s="716"/>
    </row>
    <row r="21" spans="2:30" x14ac:dyDescent="0.25">
      <c r="B21" s="187" t="s">
        <v>924</v>
      </c>
      <c r="C21" s="188" t="s">
        <v>917</v>
      </c>
      <c r="D21" s="188" t="s">
        <v>918</v>
      </c>
      <c r="E21" s="188" t="s">
        <v>919</v>
      </c>
      <c r="F21" s="188" t="s">
        <v>920</v>
      </c>
      <c r="G21" s="188" t="s">
        <v>921</v>
      </c>
      <c r="H21" s="188" t="s">
        <v>922</v>
      </c>
      <c r="I21" s="188" t="s">
        <v>923</v>
      </c>
      <c r="J21" s="188" t="s">
        <v>917</v>
      </c>
      <c r="K21" s="188" t="s">
        <v>918</v>
      </c>
      <c r="L21" s="188" t="s">
        <v>919</v>
      </c>
      <c r="M21" s="188" t="s">
        <v>920</v>
      </c>
      <c r="N21" s="188" t="s">
        <v>921</v>
      </c>
      <c r="O21" s="188" t="s">
        <v>922</v>
      </c>
      <c r="P21" s="188" t="s">
        <v>923</v>
      </c>
      <c r="Q21" s="188" t="s">
        <v>917</v>
      </c>
      <c r="R21" s="188" t="s">
        <v>918</v>
      </c>
      <c r="S21" s="188" t="s">
        <v>919</v>
      </c>
      <c r="T21" s="188" t="s">
        <v>920</v>
      </c>
      <c r="U21" s="188" t="s">
        <v>921</v>
      </c>
      <c r="V21" s="188" t="s">
        <v>922</v>
      </c>
      <c r="W21" s="188" t="s">
        <v>923</v>
      </c>
      <c r="X21" s="188" t="s">
        <v>917</v>
      </c>
      <c r="Y21" s="188" t="s">
        <v>918</v>
      </c>
      <c r="Z21" s="188" t="s">
        <v>919</v>
      </c>
      <c r="AA21" s="188" t="s">
        <v>920</v>
      </c>
      <c r="AB21" s="188" t="s">
        <v>921</v>
      </c>
      <c r="AC21" s="188" t="s">
        <v>922</v>
      </c>
      <c r="AD21" s="188" t="s">
        <v>923</v>
      </c>
    </row>
    <row r="22" spans="2:30" x14ac:dyDescent="0.25">
      <c r="B22" s="94" t="s">
        <v>896</v>
      </c>
      <c r="C22" s="94" t="s">
        <v>925</v>
      </c>
      <c r="D22" s="94" t="s">
        <v>925</v>
      </c>
      <c r="E22" s="94" t="s">
        <v>925</v>
      </c>
      <c r="F22" s="94"/>
      <c r="G22" s="94"/>
      <c r="H22" s="94"/>
      <c r="I22" s="94"/>
      <c r="J22" s="94" t="s">
        <v>925</v>
      </c>
      <c r="K22" s="94"/>
      <c r="L22" s="94"/>
      <c r="M22" s="94"/>
      <c r="N22" s="94"/>
      <c r="O22" s="94"/>
      <c r="P22" s="94"/>
      <c r="Q22" s="94" t="s">
        <v>925</v>
      </c>
      <c r="R22" s="94"/>
      <c r="S22" s="94"/>
      <c r="T22" s="94"/>
      <c r="U22" s="94"/>
      <c r="V22" s="94"/>
      <c r="W22" s="94"/>
      <c r="X22" s="94" t="s">
        <v>925</v>
      </c>
      <c r="Y22" s="94"/>
      <c r="Z22" s="94"/>
      <c r="AA22" s="94"/>
      <c r="AB22" s="94"/>
      <c r="AC22" s="94"/>
      <c r="AD22" s="94"/>
    </row>
    <row r="23" spans="2:30" x14ac:dyDescent="0.25">
      <c r="B23" s="94" t="s">
        <v>902</v>
      </c>
      <c r="C23" s="94" t="s">
        <v>925</v>
      </c>
      <c r="D23" s="94" t="s">
        <v>925</v>
      </c>
      <c r="E23" s="94" t="s">
        <v>925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</row>
    <row r="24" spans="2:30" x14ac:dyDescent="0.25">
      <c r="B24" s="94" t="s">
        <v>909</v>
      </c>
      <c r="C24" s="94" t="s">
        <v>925</v>
      </c>
      <c r="D24" s="94" t="s">
        <v>903</v>
      </c>
      <c r="E24" s="94" t="s">
        <v>925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</row>
    <row r="25" spans="2:30" x14ac:dyDescent="0.25">
      <c r="B25" s="247" t="s">
        <v>1688</v>
      </c>
      <c r="C25" s="94">
        <v>1</v>
      </c>
      <c r="D25" s="94">
        <v>3</v>
      </c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</row>
    <row r="26" spans="2:30" x14ac:dyDescent="0.25">
      <c r="B26" s="4"/>
      <c r="C26" s="246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</row>
    <row r="27" spans="2:30" x14ac:dyDescent="0.25">
      <c r="B27" s="248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</row>
    <row r="28" spans="2:30" x14ac:dyDescent="0.25"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</row>
    <row r="29" spans="2:30" x14ac:dyDescent="0.25"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</row>
    <row r="30" spans="2:30" x14ac:dyDescent="0.25"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</row>
    <row r="31" spans="2:30" x14ac:dyDescent="0.25"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</row>
    <row r="32" spans="2:30" x14ac:dyDescent="0.25"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</row>
    <row r="35" spans="3:49" x14ac:dyDescent="0.25"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</row>
    <row r="98" spans="13:13" x14ac:dyDescent="0.25">
      <c r="M98">
        <v>0</v>
      </c>
    </row>
    <row r="99" spans="13:13" x14ac:dyDescent="0.25">
      <c r="M99">
        <v>1</v>
      </c>
    </row>
    <row r="100" spans="13:13" x14ac:dyDescent="0.25">
      <c r="M100">
        <v>2</v>
      </c>
    </row>
    <row r="101" spans="13:13" x14ac:dyDescent="0.25">
      <c r="M101">
        <v>3</v>
      </c>
    </row>
    <row r="102" spans="13:13" x14ac:dyDescent="0.25">
      <c r="M102">
        <v>4</v>
      </c>
    </row>
    <row r="103" spans="13:13" x14ac:dyDescent="0.25">
      <c r="M103">
        <v>5</v>
      </c>
    </row>
    <row r="104" spans="13:13" x14ac:dyDescent="0.25">
      <c r="M104">
        <v>6</v>
      </c>
    </row>
  </sheetData>
  <mergeCells count="19">
    <mergeCell ref="Q20:W20"/>
    <mergeCell ref="X20:AD20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J18:N19"/>
    <mergeCell ref="F3:I3"/>
    <mergeCell ref="C20:I20"/>
    <mergeCell ref="J20:P20"/>
  </mergeCells>
  <phoneticPr fontId="2" type="noConversion"/>
  <dataValidations count="3">
    <dataValidation type="list" allowBlank="1" showInputMessage="1" showErrorMessage="1" sqref="C26:AD30 C22:AD24" xr:uid="{007C981E-E4F2-714D-9930-61794B005CF9}">
      <formula1>$Q$2:$Q$3</formula1>
    </dataValidation>
    <dataValidation type="list" allowBlank="1" showInputMessage="1" showErrorMessage="1" sqref="C32:AD32" xr:uid="{ED90206B-DACA-F84E-8A31-1F1CE05F6C24}">
      <formula1>$R$2:$R$5</formula1>
    </dataValidation>
    <dataValidation type="list" allowBlank="1" showInputMessage="1" showErrorMessage="1" sqref="C25:AD25" xr:uid="{758A4661-E530-AA48-B6CF-E29D61744E5A}">
      <formula1>$M$98:$M$104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53DDD-F276-1E4F-B3FE-909CA1C0F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Bilancio calorico</vt:lpstr>
      <vt:lpstr>Dieta</vt:lpstr>
      <vt:lpstr>Progressione peso</vt:lpstr>
      <vt:lpstr>Progressione carichi</vt:lpstr>
      <vt:lpstr>Scheda Allenamento</vt:lpstr>
      <vt:lpstr> DB alimenti principale</vt:lpstr>
      <vt:lpstr>DB alimenti secondario</vt:lpstr>
      <vt:lpstr>DB Esercizi</vt:lpstr>
      <vt:lpstr>DB micronutrienti</vt:lpstr>
      <vt:lpstr>Integratori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ZERI TOMMASO</dc:creator>
  <cp:lastModifiedBy>Tommaso Zeri</cp:lastModifiedBy>
  <dcterms:created xsi:type="dcterms:W3CDTF">2024-07-22T11:58:23Z</dcterms:created>
  <dcterms:modified xsi:type="dcterms:W3CDTF">2025-02-03T17:05:44Z</dcterms:modified>
</cp:coreProperties>
</file>