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ipremoli8/Desktop/Università/Fondamenti di Data Analytics/Tesina - Importanza dei Ricercatori/"/>
    </mc:Choice>
  </mc:AlternateContent>
  <xr:revisionPtr revIDLastSave="0" documentId="13_ncr:1_{15F2E403-0EEC-3143-861B-1C4E00CF4FC3}" xr6:coauthVersionLast="47" xr6:coauthVersionMax="47" xr10:uidLastSave="{00000000-0000-0000-0000-000000000000}"/>
  <bookViews>
    <workbookView xWindow="0" yWindow="500" windowWidth="33600" windowHeight="19300" xr2:uid="{FC3832F3-2168-CB49-B0BA-507086AEE8E3}"/>
  </bookViews>
  <sheets>
    <sheet name="Sheet1" sheetId="1" r:id="rId1"/>
  </sheets>
  <definedNames>
    <definedName name="_xlnm._FilterDatabase" localSheetId="0" hidden="1">Sheet1!$A$1:$H$45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<sst xmlns="http://schemas.openxmlformats.org/spreadsheetml/2006/main" count="52" uniqueCount="52">
  <si>
    <t>Countries</t>
  </si>
  <si>
    <t>Argentina</t>
  </si>
  <si>
    <t>Australia</t>
  </si>
  <si>
    <t>Austria</t>
  </si>
  <si>
    <t>Belgium</t>
  </si>
  <si>
    <t>Canada</t>
  </si>
  <si>
    <t>Chile</t>
  </si>
  <si>
    <t>China</t>
  </si>
  <si>
    <t>Chinese Tapei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</si>
  <si>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</si>
  <si>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</si>
  <si>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</si>
  <si>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</si>
  <si>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</si>
  <si>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</si>
  <si>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</si>
  <si>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</si>
  <si>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</si>
  <si>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</si>
  <si>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</si>
  <si>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</si>
  <si>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</si>
  <si>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</si>
  <si>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</si>
  <si>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</si>
  <si>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</si>
  <si>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</si>
  <si>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</si>
  <si>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</si>
  <si>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</si>
  <si>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</si>
  <si>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</si>
  <si>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</si>
  <si>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Romania</t>
  </si>
  <si>
    <t>Russia</t>
  </si>
  <si>
    <t>Singapore</t>
  </si>
  <si>
    <t>Slovak Republic</t>
  </si>
  <si>
    <t>Slovenia</t>
  </si>
  <si>
    <t>South Africa</t>
  </si>
  <si>
    <t>Spain</t>
  </si>
  <si>
    <t>Sweden</t>
  </si>
  <si>
    <t>Switzerland</t>
  </si>
  <si>
    <t>Türkiye</t>
  </si>
  <si>
    <t>United Kingdom</t>
  </si>
  <si>
    <t>United States</t>
  </si>
  <si>
    <t>Researchers</t>
  </si>
  <si>
    <t>Invest_on_GDP</t>
  </si>
  <si>
    <t>Patent_App</t>
  </si>
  <si>
    <t>Edu_Spending</t>
  </si>
  <si>
    <t>Education</t>
  </si>
  <si>
    <t>Unemployment_Rate</t>
  </si>
  <si>
    <t>GDP_percapita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</si>
</sst>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"/>
    <numFmt numFmtId="165" formatCode="0.000"/>
    <numFmt numFmtId="166" formatCode="_-* #,##0_-;\-* #,##0_-;_-* &quot;-&quot;??_-;_-@_-"/>
    <numFmt numFmtId="167" formatCode="_-* #,##0.0000_-;\-* #,##0.00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2" fillId="0" borderId="0" xfId="0" applyNumberFormat="1" applyFont="1"/>
    <xf numFmtId="0" fontId="0" fillId="3" borderId="0" xfId="0" applyFill="1" applyAlignment="1">
      <alignment horizontal="center" vertical="center" wrapText="1"/>
    </xf>
    <xf numFmtId="165" fontId="0" fillId="0" borderId="0" xfId="0" applyNumberFormat="1"/>
    <xf numFmtId="0" fontId="2" fillId="0" borderId="0" xfId="0" applyFont="1"/>
    <xf numFmtId="166" fontId="0" fillId="3" borderId="0" xfId="1" applyNumberFormat="1" applyFont="1" applyFill="1" applyAlignment="1">
      <alignment horizontal="center" vertical="center" wrapText="1"/>
    </xf>
    <xf numFmtId="166" fontId="0" fillId="0" borderId="0" xfId="1" applyNumberFormat="1" applyFont="1"/>
    <xf numFmtId="164" fontId="0" fillId="0" borderId="0" xfId="0" applyNumberFormat="1"/>
    <xf numFmtId="167" fontId="2" fillId="0" borderId="0" xfId="1" applyNumberFormat="1" applyFon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77EC-2A30-1245-893D-B59BC21FDA0B}">
  <dimension ref="A1:L45"/>
  <sheetViews>
    <sheetView tabSelected="1" zoomScale="85" workbookViewId="0">
      <selection activeCell="J20" sqref="J20"/>
    </sheetView>
  </sheetViews>
  <sheetFormatPr baseColWidth="10" defaultRowHeight="16" x14ac:dyDescent="0.2"/>
  <cols>
    <col min="1" max="1" width="14.33203125" bestFit="1" customWidth="1"/>
    <col min="3" max="3" width="13.1640625" customWidth="1"/>
    <col min="4" max="4" width="13.33203125" style="8" customWidth="1"/>
    <col min="5" max="5" width="12.6640625" customWidth="1"/>
    <col min="7" max="7" width="14" customWidth="1"/>
    <col min="8" max="8" width="13.5" bestFit="1" customWidth="1"/>
    <col min="10" max="10" width="22" bestFit="1" customWidth="1"/>
    <col min="11" max="11" width="14.33203125" bestFit="1" customWidth="1"/>
    <col min="12" max="12" width="13.5" bestFit="1" customWidth="1"/>
  </cols>
  <sheetData>
    <row r="1" spans="1:12" ht="34" x14ac:dyDescent="0.2">
      <c r="A1" s="14" t="s">
        <v>0</v>
      </c>
      <c r="B1" s="2" t="s">
        <v>45</v>
      </c>
      <c r="C1" s="4" t="s">
        <v>46</v>
      </c>
      <c r="D1" s="7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K1" s="12"/>
      <c r="L1" s="13"/>
    </row>
    <row r="2" spans="1:12" x14ac:dyDescent="0.2">
      <c r="A2" s="1" t="s">
        <v>1</v>
      </c>
      <c r="B2" s="3">
        <v>3.2869999999999999</v>
      </c>
      <c r="C2">
        <v>0.52</v>
      </c>
      <c r="D2" s="10">
        <f>930/389.064</f>
        <v>2.3903522299673061</v>
      </c>
      <c r="E2" s="6">
        <v>0.98199999999999998</v>
      </c>
      <c r="F2">
        <v>35.700000000000003</v>
      </c>
      <c r="G2">
        <v>10.4</v>
      </c>
      <c r="H2">
        <v>8571.9369999999999</v>
      </c>
    </row>
    <row r="3" spans="1:12" x14ac:dyDescent="0.2">
      <c r="A3" s="1" t="s">
        <v>2</v>
      </c>
      <c r="B3" s="3">
        <v>8.8000000000000007</v>
      </c>
      <c r="C3">
        <v>1.7989999999999999</v>
      </c>
      <c r="D3" s="10">
        <f>2368/1360.687</f>
        <v>1.7402973644930835</v>
      </c>
      <c r="E3" s="6">
        <v>0.64700000000000002</v>
      </c>
      <c r="F3" s="6">
        <v>49.3</v>
      </c>
      <c r="G3" s="9">
        <v>6.4630000000000001</v>
      </c>
      <c r="H3">
        <v>53071.718000000001</v>
      </c>
    </row>
    <row r="4" spans="1:12" x14ac:dyDescent="0.2">
      <c r="A4" s="1" t="s">
        <v>3</v>
      </c>
      <c r="B4" s="3">
        <v>11.628</v>
      </c>
      <c r="C4">
        <v>3.2010000000000001</v>
      </c>
      <c r="D4" s="10">
        <f>2124/434.877</f>
        <v>4.8841396532812729</v>
      </c>
      <c r="E4" s="6">
        <v>1.556</v>
      </c>
      <c r="F4" s="6">
        <v>34.200000000000003</v>
      </c>
      <c r="G4" s="9">
        <v>6.0250000000000004</v>
      </c>
      <c r="H4">
        <v>48857.082999999999</v>
      </c>
    </row>
    <row r="5" spans="1:12" x14ac:dyDescent="0.2">
      <c r="A5" s="1" t="s">
        <v>4</v>
      </c>
      <c r="B5" s="3">
        <v>13.076000000000001</v>
      </c>
      <c r="C5">
        <v>1.895</v>
      </c>
      <c r="D5" s="10">
        <f>862/524.791</f>
        <v>1.6425586566842798</v>
      </c>
      <c r="E5" s="6">
        <v>1.2789999999999999</v>
      </c>
      <c r="F5" s="6">
        <v>42.4</v>
      </c>
      <c r="G5" s="9">
        <v>5.5419999999999998</v>
      </c>
      <c r="H5">
        <v>45545.133999999998</v>
      </c>
      <c r="L5" s="11"/>
    </row>
    <row r="6" spans="1:12" x14ac:dyDescent="0.2">
      <c r="A6" s="1" t="s">
        <v>5</v>
      </c>
      <c r="B6" s="3">
        <v>8.4</v>
      </c>
      <c r="C6">
        <v>1.895</v>
      </c>
      <c r="D6" s="10">
        <f>4452/1647.598</f>
        <v>2.7021154432088412</v>
      </c>
      <c r="E6" s="6">
        <v>1.1719999999999999</v>
      </c>
      <c r="F6">
        <v>60</v>
      </c>
      <c r="G6" s="9">
        <v>9.6920000000000002</v>
      </c>
      <c r="H6">
        <v>43383.713000000003</v>
      </c>
    </row>
    <row r="7" spans="1:12" x14ac:dyDescent="0.2">
      <c r="A7" s="1" t="s">
        <v>6</v>
      </c>
      <c r="B7" s="3">
        <v>1.325</v>
      </c>
      <c r="C7">
        <v>0.33700000000000002</v>
      </c>
      <c r="D7" s="10">
        <f>372/254.276</f>
        <v>1.4629772373326622</v>
      </c>
      <c r="E7" s="6">
        <v>1.046</v>
      </c>
      <c r="F7">
        <v>25.1</v>
      </c>
      <c r="G7" s="9">
        <v>10.77</v>
      </c>
      <c r="H7">
        <v>13067.742</v>
      </c>
    </row>
    <row r="8" spans="1:12" x14ac:dyDescent="0.2">
      <c r="A8" s="1" t="s">
        <v>7</v>
      </c>
      <c r="B8" s="3">
        <v>5.9</v>
      </c>
      <c r="C8" s="5">
        <v>2.4</v>
      </c>
      <c r="D8" s="10">
        <f>1344817/14862.564</f>
        <v>90.483512804385569</v>
      </c>
      <c r="E8" s="6">
        <v>1.9</v>
      </c>
      <c r="F8">
        <v>51.6</v>
      </c>
      <c r="G8" s="9">
        <v>5.2</v>
      </c>
      <c r="H8">
        <v>10525.001</v>
      </c>
    </row>
    <row r="9" spans="1:12" x14ac:dyDescent="0.2">
      <c r="A9" s="1" t="s">
        <v>8</v>
      </c>
      <c r="B9" s="3">
        <v>14.215999999999999</v>
      </c>
      <c r="C9">
        <v>3.6309999999999998</v>
      </c>
      <c r="D9" s="10">
        <f>63736/673.178</f>
        <v>94.679267593415119</v>
      </c>
      <c r="E9" s="6">
        <v>1.6</v>
      </c>
      <c r="F9">
        <v>54.6</v>
      </c>
      <c r="G9" s="9">
        <v>3.7</v>
      </c>
      <c r="H9">
        <v>28571.439999999999</v>
      </c>
    </row>
    <row r="10" spans="1:12" x14ac:dyDescent="0.2">
      <c r="A10" s="1" t="s">
        <v>9</v>
      </c>
      <c r="B10" s="3">
        <v>0.5</v>
      </c>
      <c r="C10">
        <v>0.28899999999999998</v>
      </c>
      <c r="D10" s="10">
        <f>369/270.151</f>
        <v>1.3659027728936779</v>
      </c>
      <c r="E10" s="6">
        <v>0.45100000000000001</v>
      </c>
      <c r="F10">
        <v>24.6</v>
      </c>
      <c r="G10" s="9">
        <v>15.864000000000001</v>
      </c>
      <c r="H10">
        <v>5363.0720000000001</v>
      </c>
    </row>
    <row r="11" spans="1:12" x14ac:dyDescent="0.2">
      <c r="A11" s="1" t="s">
        <v>10</v>
      </c>
      <c r="B11" s="3">
        <v>8.2829999999999995</v>
      </c>
      <c r="C11">
        <v>1.986</v>
      </c>
      <c r="D11" s="10">
        <f>673/245.975</f>
        <v>2.7360504116271978</v>
      </c>
      <c r="E11" s="6">
        <v>0.91700000000000004</v>
      </c>
      <c r="F11" s="6">
        <v>24.9</v>
      </c>
      <c r="G11" s="9">
        <v>2.5499999999999998</v>
      </c>
      <c r="H11">
        <v>23001.306</v>
      </c>
    </row>
    <row r="12" spans="1:12" x14ac:dyDescent="0.2">
      <c r="A12" s="1" t="s">
        <v>11</v>
      </c>
      <c r="B12" s="3">
        <v>14.984</v>
      </c>
      <c r="C12">
        <v>2.9689999999999999</v>
      </c>
      <c r="D12" s="10">
        <f>1261/355.223</f>
        <v>3.5498827497093375</v>
      </c>
      <c r="E12" s="6">
        <v>1.5509999999999999</v>
      </c>
      <c r="F12" s="6">
        <v>39.299999999999997</v>
      </c>
      <c r="G12" s="9">
        <v>5.625</v>
      </c>
      <c r="H12">
        <v>61005.841</v>
      </c>
    </row>
    <row r="13" spans="1:12" x14ac:dyDescent="0.2">
      <c r="A13" s="1" t="s">
        <v>12</v>
      </c>
      <c r="B13" s="3">
        <v>7.915</v>
      </c>
      <c r="C13">
        <v>1.7509999999999999</v>
      </c>
      <c r="D13" s="10">
        <f>21/31.345</f>
        <v>0.66996331153293986</v>
      </c>
      <c r="E13" s="6">
        <v>1.0409999999999999</v>
      </c>
      <c r="F13" s="6">
        <v>42.2</v>
      </c>
      <c r="G13" s="9">
        <v>6.883</v>
      </c>
      <c r="H13">
        <v>23576.356</v>
      </c>
    </row>
    <row r="14" spans="1:12" x14ac:dyDescent="0.2">
      <c r="A14" s="1" t="s">
        <v>13</v>
      </c>
      <c r="B14" s="3">
        <v>15.896000000000001</v>
      </c>
      <c r="C14">
        <v>2.9119999999999999</v>
      </c>
      <c r="D14" s="10">
        <f>1588/271.668</f>
        <v>5.845370084073207</v>
      </c>
      <c r="E14" s="6">
        <v>1.347</v>
      </c>
      <c r="F14" s="6">
        <v>47.9</v>
      </c>
      <c r="G14" s="9">
        <v>7.7249999999999996</v>
      </c>
      <c r="H14">
        <v>49168.161999999997</v>
      </c>
    </row>
    <row r="15" spans="1:12" x14ac:dyDescent="0.2">
      <c r="A15" s="1" t="s">
        <v>14</v>
      </c>
      <c r="B15" s="3">
        <v>11.363</v>
      </c>
      <c r="C15">
        <v>2.3039999999999998</v>
      </c>
      <c r="D15" s="10">
        <f>12771/2635.921</f>
        <v>4.8449858702138648</v>
      </c>
      <c r="E15" s="6">
        <v>1.113</v>
      </c>
      <c r="F15" s="6">
        <v>39.700000000000003</v>
      </c>
      <c r="G15" s="9">
        <v>8.0329999999999995</v>
      </c>
      <c r="H15">
        <v>40385.394999999997</v>
      </c>
    </row>
    <row r="16" spans="1:12" x14ac:dyDescent="0.2">
      <c r="A16" s="1" t="s">
        <v>15</v>
      </c>
      <c r="B16" s="3">
        <v>10.038</v>
      </c>
      <c r="C16" s="5">
        <v>3.13</v>
      </c>
      <c r="D16" s="10">
        <f>42260/3886.555</f>
        <v>10.873382725833032</v>
      </c>
      <c r="E16" s="6">
        <v>1.0389999999999999</v>
      </c>
      <c r="F16" s="6">
        <v>31.3</v>
      </c>
      <c r="G16" s="9">
        <v>3.625</v>
      </c>
      <c r="H16">
        <v>46735.313999999998</v>
      </c>
    </row>
    <row r="17" spans="1:8" x14ac:dyDescent="0.2">
      <c r="A17" s="1" t="s">
        <v>16</v>
      </c>
      <c r="B17" s="3">
        <v>9.5790000000000006</v>
      </c>
      <c r="C17">
        <v>1.508</v>
      </c>
      <c r="D17" s="10">
        <f>400/188.774</f>
        <v>2.118935870405882</v>
      </c>
      <c r="E17" s="6">
        <v>0.69599999999999995</v>
      </c>
      <c r="F17" s="6">
        <v>32.700000000000003</v>
      </c>
      <c r="G17" s="9">
        <v>17.617000000000001</v>
      </c>
      <c r="H17">
        <v>17611.847000000002</v>
      </c>
    </row>
    <row r="18" spans="1:8" x14ac:dyDescent="0.2">
      <c r="A18" s="1" t="s">
        <v>17</v>
      </c>
      <c r="B18" s="3">
        <v>9.0220000000000002</v>
      </c>
      <c r="C18">
        <v>1.5940000000000001</v>
      </c>
      <c r="D18" s="10">
        <f>428/157.182</f>
        <v>2.7229580995279359</v>
      </c>
      <c r="E18" s="6">
        <v>0.623</v>
      </c>
      <c r="F18" s="6">
        <v>27.2</v>
      </c>
      <c r="G18" s="9">
        <v>4.1420000000000003</v>
      </c>
      <c r="H18">
        <v>16089.013999999999</v>
      </c>
    </row>
    <row r="19" spans="1:8" x14ac:dyDescent="0.2">
      <c r="A19" s="1" t="s">
        <v>18</v>
      </c>
      <c r="B19" s="3">
        <v>11.5</v>
      </c>
      <c r="C19">
        <v>2.4740000000000002</v>
      </c>
      <c r="D19" s="10">
        <f>44/21.553</f>
        <v>2.0414791444346494</v>
      </c>
      <c r="E19" s="6">
        <v>1.113</v>
      </c>
      <c r="F19" s="6">
        <v>40.6</v>
      </c>
      <c r="G19" s="9">
        <v>6.4329999999999998</v>
      </c>
      <c r="H19">
        <v>59189.968999999997</v>
      </c>
    </row>
    <row r="20" spans="1:8" x14ac:dyDescent="0.2">
      <c r="A20" s="1" t="s">
        <v>19</v>
      </c>
      <c r="B20" s="3">
        <v>10.818</v>
      </c>
      <c r="C20">
        <v>1.2330000000000001</v>
      </c>
      <c r="D20" s="10">
        <f>75/425.511</f>
        <v>0.176258663113292</v>
      </c>
      <c r="E20" s="6">
        <v>0.56999999999999995</v>
      </c>
      <c r="F20" s="6">
        <v>49.9</v>
      </c>
      <c r="G20" s="9">
        <v>5.85</v>
      </c>
      <c r="H20">
        <v>85233.623000000007</v>
      </c>
    </row>
    <row r="21" spans="1:8" x14ac:dyDescent="0.2">
      <c r="A21" s="1" t="s">
        <v>20</v>
      </c>
      <c r="B21" s="3">
        <v>8.8000000000000007</v>
      </c>
      <c r="C21">
        <v>5.7060000000000004</v>
      </c>
      <c r="D21" s="10">
        <f>1642/413.268</f>
        <v>3.9732086684669516</v>
      </c>
      <c r="E21" s="6">
        <v>0.75700000000000001</v>
      </c>
      <c r="F21" s="6">
        <v>50.1</v>
      </c>
      <c r="G21" s="9">
        <v>4.3250000000000002</v>
      </c>
      <c r="H21">
        <v>44850.440999999999</v>
      </c>
    </row>
    <row r="22" spans="1:8" x14ac:dyDescent="0.2">
      <c r="A22" s="1" t="s">
        <v>21</v>
      </c>
      <c r="B22" s="3">
        <v>6.2910000000000004</v>
      </c>
      <c r="C22">
        <v>1.5069999999999999</v>
      </c>
      <c r="D22" s="10">
        <f>10061/1895.692</f>
        <v>5.3072967549580836</v>
      </c>
      <c r="E22" s="6">
        <v>0.55200000000000005</v>
      </c>
      <c r="F22" s="6">
        <v>20.100000000000001</v>
      </c>
      <c r="G22" s="9">
        <v>9.3000000000000007</v>
      </c>
      <c r="H22">
        <v>31784.787</v>
      </c>
    </row>
    <row r="23" spans="1:8" x14ac:dyDescent="0.2">
      <c r="A23" s="1" t="s">
        <v>22</v>
      </c>
      <c r="B23" s="3">
        <v>10.106</v>
      </c>
      <c r="C23">
        <v>3.2690000000000001</v>
      </c>
      <c r="D23" s="10">
        <f>227348/5048.79</f>
        <v>45.030195353738222</v>
      </c>
      <c r="E23" s="6">
        <v>0.45100000000000001</v>
      </c>
      <c r="F23">
        <v>52.7</v>
      </c>
      <c r="G23" s="9">
        <v>2.7749999999999999</v>
      </c>
      <c r="H23">
        <v>40117.915999999997</v>
      </c>
    </row>
    <row r="24" spans="1:8" x14ac:dyDescent="0.2">
      <c r="A24" s="1" t="s">
        <v>23</v>
      </c>
      <c r="B24" s="3">
        <v>16.605</v>
      </c>
      <c r="C24">
        <v>4.7960000000000003</v>
      </c>
      <c r="D24" s="10">
        <f>180477/1644.676</f>
        <v>109.73407528291287</v>
      </c>
      <c r="E24" s="6">
        <v>0.57999999999999996</v>
      </c>
      <c r="F24">
        <v>50.7</v>
      </c>
      <c r="G24" s="9">
        <v>3.9420000000000002</v>
      </c>
      <c r="H24">
        <v>31728.304</v>
      </c>
    </row>
    <row r="25" spans="1:8" x14ac:dyDescent="0.2">
      <c r="A25" s="1" t="s">
        <v>24</v>
      </c>
      <c r="B25" s="3">
        <v>4.6360000000000001</v>
      </c>
      <c r="C25">
        <v>0.68700000000000006</v>
      </c>
      <c r="D25" s="10">
        <f>93/34.574</f>
        <v>2.6898825707178808</v>
      </c>
      <c r="E25" s="6">
        <v>0.77200000000000002</v>
      </c>
      <c r="F25" s="6">
        <v>37.799999999999997</v>
      </c>
      <c r="G25" s="9">
        <v>8.0920000000000005</v>
      </c>
      <c r="H25">
        <v>18123.654999999999</v>
      </c>
    </row>
    <row r="26" spans="1:8" x14ac:dyDescent="0.2">
      <c r="A26" s="1" t="s">
        <v>25</v>
      </c>
      <c r="B26" s="3">
        <v>7.45</v>
      </c>
      <c r="C26">
        <v>1.135</v>
      </c>
      <c r="D26" s="10">
        <f>95/56.801</f>
        <v>1.6725057657435607</v>
      </c>
      <c r="E26" s="6">
        <v>0.72399999999999998</v>
      </c>
      <c r="F26" s="6">
        <v>44.1</v>
      </c>
      <c r="G26" s="9">
        <v>8.5169999999999995</v>
      </c>
      <c r="H26">
        <v>20323.206999999999</v>
      </c>
    </row>
    <row r="27" spans="1:8" x14ac:dyDescent="0.2">
      <c r="A27" s="1" t="s">
        <v>26</v>
      </c>
      <c r="B27" s="3">
        <v>6.2119999999999997</v>
      </c>
      <c r="C27">
        <v>1.0620000000000001</v>
      </c>
      <c r="D27" s="10">
        <f>129/73.933</f>
        <v>1.7448230154328919</v>
      </c>
      <c r="E27" s="6">
        <v>0.41799999999999998</v>
      </c>
      <c r="F27" s="6">
        <v>51.7</v>
      </c>
      <c r="G27" s="9">
        <v>6.6920000000000002</v>
      </c>
      <c r="H27">
        <v>118083.886</v>
      </c>
    </row>
    <row r="28" spans="1:8" x14ac:dyDescent="0.2">
      <c r="A28" s="1" t="s">
        <v>27</v>
      </c>
      <c r="B28" s="3">
        <v>1.202</v>
      </c>
      <c r="C28">
        <v>0.29599999999999999</v>
      </c>
      <c r="D28" s="10">
        <f>1132/1090.515</f>
        <v>1.0380416592160584</v>
      </c>
      <c r="E28" s="6">
        <v>0.77400000000000002</v>
      </c>
      <c r="F28" s="6">
        <v>19.399999999999999</v>
      </c>
      <c r="G28" s="9">
        <v>4.4320000000000004</v>
      </c>
      <c r="H28">
        <v>8533.4959999999992</v>
      </c>
    </row>
    <row r="29" spans="1:8" x14ac:dyDescent="0.2">
      <c r="A29" s="1" t="s">
        <v>28</v>
      </c>
      <c r="B29" s="3">
        <v>10.679</v>
      </c>
      <c r="C29">
        <v>2.3220000000000001</v>
      </c>
      <c r="D29" s="10">
        <f>2198/909.065</f>
        <v>2.4178689092639138</v>
      </c>
      <c r="E29" s="6">
        <v>1.141</v>
      </c>
      <c r="F29" s="6">
        <v>42.6</v>
      </c>
      <c r="G29" s="9">
        <v>4.8499999999999996</v>
      </c>
      <c r="H29">
        <v>52222.364000000001</v>
      </c>
    </row>
    <row r="30" spans="1:8" x14ac:dyDescent="0.2">
      <c r="A30" s="1" t="s">
        <v>29</v>
      </c>
      <c r="B30" s="3">
        <v>7.7</v>
      </c>
      <c r="C30" s="5">
        <v>1.37</v>
      </c>
      <c r="D30" s="10">
        <f>348/210.092</f>
        <v>1.6564171886602059</v>
      </c>
      <c r="E30" s="6">
        <v>0.95399999999999996</v>
      </c>
      <c r="F30" s="6">
        <v>40.1</v>
      </c>
      <c r="G30" s="9">
        <v>4.5999999999999996</v>
      </c>
      <c r="H30">
        <v>41308.743999999999</v>
      </c>
    </row>
    <row r="31" spans="1:8" x14ac:dyDescent="0.2">
      <c r="A31" s="1" t="s">
        <v>30</v>
      </c>
      <c r="B31" s="3">
        <v>13.005000000000001</v>
      </c>
      <c r="C31">
        <v>2.2440000000000002</v>
      </c>
      <c r="D31" s="10">
        <f>880/367.633</f>
        <v>2.3936915347642893</v>
      </c>
      <c r="E31" s="6">
        <v>1.798</v>
      </c>
      <c r="F31" s="6">
        <v>45.3</v>
      </c>
      <c r="G31" s="9">
        <v>4.75</v>
      </c>
      <c r="H31">
        <v>68399.085000000006</v>
      </c>
    </row>
    <row r="32" spans="1:8" x14ac:dyDescent="0.2">
      <c r="A32" s="1" t="s">
        <v>31</v>
      </c>
      <c r="B32" s="3">
        <v>7.5990000000000002</v>
      </c>
      <c r="C32">
        <v>1.3859999999999999</v>
      </c>
      <c r="D32" s="10">
        <f>4010/599.458</f>
        <v>6.6893760697163112</v>
      </c>
      <c r="E32" s="6">
        <v>1.0009999999999999</v>
      </c>
      <c r="F32" s="6">
        <v>32.4</v>
      </c>
      <c r="G32" s="9">
        <v>3.2170000000000001</v>
      </c>
      <c r="H32">
        <v>15792.61</v>
      </c>
    </row>
    <row r="33" spans="1:8" x14ac:dyDescent="0.2">
      <c r="A33" s="1" t="s">
        <v>32</v>
      </c>
      <c r="B33" s="3">
        <v>10.93</v>
      </c>
      <c r="C33">
        <v>1.6140000000000001</v>
      </c>
      <c r="D33" s="10">
        <f>695/228.849</f>
        <v>3.0369370196068153</v>
      </c>
      <c r="E33" s="6">
        <v>0.69799999999999995</v>
      </c>
      <c r="F33" s="6">
        <v>28.2</v>
      </c>
      <c r="G33" s="9">
        <v>7.117</v>
      </c>
      <c r="H33">
        <v>22224.565999999999</v>
      </c>
    </row>
    <row r="34" spans="1:8" x14ac:dyDescent="0.2">
      <c r="A34" s="1" t="s">
        <v>33</v>
      </c>
      <c r="B34" s="3">
        <v>2.1640000000000001</v>
      </c>
      <c r="C34">
        <v>0.46899999999999997</v>
      </c>
      <c r="D34" s="10">
        <f>817/251.699</f>
        <v>3.2459405877655452</v>
      </c>
      <c r="E34" s="6">
        <v>0.81</v>
      </c>
      <c r="F34">
        <v>28.7</v>
      </c>
      <c r="G34" s="9">
        <v>5.3</v>
      </c>
      <c r="H34">
        <v>13021.962</v>
      </c>
    </row>
    <row r="35" spans="1:8" x14ac:dyDescent="0.2">
      <c r="A35" s="1" t="s">
        <v>34</v>
      </c>
      <c r="B35" s="3">
        <v>5.6260000000000003</v>
      </c>
      <c r="C35">
        <v>1.0980000000000001</v>
      </c>
      <c r="D35" s="10">
        <f>23759/1488.119</f>
        <v>15.965793058216446</v>
      </c>
      <c r="E35" s="6">
        <v>0.65200000000000002</v>
      </c>
      <c r="F35" s="6">
        <v>56.7</v>
      </c>
      <c r="G35" s="9">
        <v>6.4</v>
      </c>
      <c r="H35">
        <v>10180.67</v>
      </c>
    </row>
    <row r="36" spans="1:8" x14ac:dyDescent="0.2">
      <c r="A36" s="1" t="s">
        <v>35</v>
      </c>
      <c r="B36" s="3">
        <v>11.817</v>
      </c>
      <c r="C36">
        <v>2.2170000000000001</v>
      </c>
      <c r="D36" s="10">
        <f>1778/348.392</f>
        <v>5.1034466922317394</v>
      </c>
      <c r="E36" s="6">
        <v>2.2000000000000002</v>
      </c>
      <c r="F36" s="6">
        <v>69.900000000000006</v>
      </c>
      <c r="G36" s="9">
        <v>3</v>
      </c>
      <c r="H36">
        <v>61274.006000000001</v>
      </c>
    </row>
    <row r="37" spans="1:8" x14ac:dyDescent="0.2">
      <c r="A37" s="1" t="s">
        <v>36</v>
      </c>
      <c r="B37" s="3">
        <v>7.2009999999999996</v>
      </c>
      <c r="C37">
        <v>0.89800000000000002</v>
      </c>
      <c r="D37" s="10">
        <f>206/106.611</f>
        <v>1.9322583973511176</v>
      </c>
      <c r="E37" s="6">
        <v>0.66400000000000003</v>
      </c>
      <c r="F37" s="6">
        <v>26.8</v>
      </c>
      <c r="G37" s="9">
        <v>6.6580000000000004</v>
      </c>
      <c r="H37">
        <v>19533.5</v>
      </c>
    </row>
    <row r="38" spans="1:8" x14ac:dyDescent="0.2">
      <c r="A38" s="1" t="s">
        <v>37</v>
      </c>
      <c r="B38" s="3">
        <v>10.433</v>
      </c>
      <c r="C38">
        <v>2.1429999999999998</v>
      </c>
      <c r="D38" s="10">
        <f>255/53.664</f>
        <v>4.7517889087656524</v>
      </c>
      <c r="E38" s="6">
        <v>0.88500000000000001</v>
      </c>
      <c r="F38" s="6">
        <v>35.9</v>
      </c>
      <c r="G38" s="9">
        <v>4.9829999999999997</v>
      </c>
      <c r="H38">
        <v>25604.69</v>
      </c>
    </row>
    <row r="39" spans="1:8" x14ac:dyDescent="0.2">
      <c r="A39" s="1" t="s">
        <v>38</v>
      </c>
      <c r="B39" s="3">
        <v>0.8</v>
      </c>
      <c r="C39" s="5">
        <v>0.83</v>
      </c>
      <c r="D39" s="10">
        <f>542/337.521</f>
        <v>1.6058260078632143</v>
      </c>
      <c r="E39" s="6">
        <v>0.85199999999999998</v>
      </c>
      <c r="F39" s="6">
        <v>15.8</v>
      </c>
      <c r="G39" s="9">
        <v>28.7</v>
      </c>
      <c r="H39">
        <v>5661.0129999999999</v>
      </c>
    </row>
    <row r="40" spans="1:8" x14ac:dyDescent="0.2">
      <c r="A40" s="1" t="s">
        <v>39</v>
      </c>
      <c r="B40" s="3">
        <v>7.4589999999999996</v>
      </c>
      <c r="C40" s="5">
        <v>1.41</v>
      </c>
      <c r="D40" s="10">
        <f>1431/1275.941</f>
        <v>1.1215252115889371</v>
      </c>
      <c r="E40" s="6">
        <v>0.83499999999999996</v>
      </c>
      <c r="F40">
        <v>39.700000000000003</v>
      </c>
      <c r="G40" s="9">
        <v>15.532999999999999</v>
      </c>
      <c r="H40">
        <v>26943.767</v>
      </c>
    </row>
    <row r="41" spans="1:8" x14ac:dyDescent="0.2">
      <c r="A41" s="1" t="s">
        <v>40</v>
      </c>
      <c r="B41" s="3">
        <v>15.83</v>
      </c>
      <c r="C41" s="5">
        <v>3.49</v>
      </c>
      <c r="D41" s="10">
        <f>1746/547.054</f>
        <v>3.1916410445769525</v>
      </c>
      <c r="E41" s="6">
        <v>1.296</v>
      </c>
      <c r="F41">
        <v>44.6</v>
      </c>
      <c r="G41" s="9">
        <v>8.5419999999999998</v>
      </c>
      <c r="H41">
        <v>52706.294000000002</v>
      </c>
    </row>
    <row r="42" spans="1:8" x14ac:dyDescent="0.2">
      <c r="A42" s="1" t="s">
        <v>41</v>
      </c>
      <c r="B42" s="3">
        <v>8.8000000000000007</v>
      </c>
      <c r="C42" s="5">
        <v>3.01</v>
      </c>
      <c r="D42" s="10">
        <f>1384/739.021</f>
        <v>1.8727478650809652</v>
      </c>
      <c r="E42" s="6">
        <v>1.232</v>
      </c>
      <c r="F42">
        <v>45.3</v>
      </c>
      <c r="G42" s="9">
        <v>4.8150000000000004</v>
      </c>
      <c r="H42">
        <v>85872.732000000004</v>
      </c>
    </row>
    <row r="43" spans="1:8" x14ac:dyDescent="0.2">
      <c r="A43" s="1" t="s">
        <v>42</v>
      </c>
      <c r="B43" s="3">
        <v>5.6529999999999996</v>
      </c>
      <c r="C43">
        <v>1.089</v>
      </c>
      <c r="D43" s="10">
        <f>7920/720.29</f>
        <v>10.995571228255287</v>
      </c>
      <c r="E43" s="6">
        <v>1.1100000000000001</v>
      </c>
      <c r="F43" s="6">
        <v>22</v>
      </c>
      <c r="G43" s="9">
        <v>13.141999999999999</v>
      </c>
      <c r="H43" s="11">
        <v>8561.0709999999999</v>
      </c>
    </row>
    <row r="44" spans="1:8" x14ac:dyDescent="0.2">
      <c r="A44" s="1" t="s">
        <v>43</v>
      </c>
      <c r="B44" s="3">
        <v>4.5</v>
      </c>
      <c r="C44">
        <v>2.9279999999999999</v>
      </c>
      <c r="D44" s="10">
        <f>11990/21060.45</f>
        <v>0.56931357117250581</v>
      </c>
      <c r="E44">
        <v>0.47</v>
      </c>
      <c r="F44">
        <v>49.4</v>
      </c>
      <c r="G44" s="9">
        <v>4.5750000000000002</v>
      </c>
      <c r="H44">
        <v>40347.364000000001</v>
      </c>
    </row>
    <row r="45" spans="1:8" x14ac:dyDescent="0.2">
      <c r="A45" s="1" t="s">
        <v>44</v>
      </c>
      <c r="B45" s="3">
        <v>9.9550000000000001</v>
      </c>
      <c r="C45">
        <v>3.468</v>
      </c>
      <c r="D45" s="10">
        <f>269586/21060.45</f>
        <v>12.800581184162731</v>
      </c>
      <c r="E45" s="6">
        <v>0.89</v>
      </c>
      <c r="F45" s="6">
        <v>50.1</v>
      </c>
      <c r="G45" s="9">
        <v>8.0920000000000005</v>
      </c>
      <c r="H45">
        <v>63577.341</v>
      </c>
    </row>
  </sheetData>
  <autoFilter ref="A1:H45" xr:uid="{618B77EC-2A30-1245-893D-B59BC21FDA0B}">
    <sortState xmlns:xlrd2="http://schemas.microsoft.com/office/spreadsheetml/2017/richdata2" ref="A2:H45">
      <sortCondition ref="A1:A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2023-05-06T10:47:19Z</dcterms:created>
  <dcterms:modified xsi:type="dcterms:W3CDTF">2023-05-31T16:14:24Z</dcterms:modified>
</cp:coreProperties>
</file>