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tsaimujung/wi-procurement/backEnd/test/intergration/testMod/testBom/excelBomData/"/>
    </mc:Choice>
  </mc:AlternateContent>
  <xr:revisionPtr revIDLastSave="0" documentId="13_ncr:1_{3FC00F27-AD6F-9047-8DA1-EB8C422AD967}" xr6:coauthVersionLast="45" xr6:coauthVersionMax="45" xr10:uidLastSave="{00000000-0000-0000-0000-000000000000}"/>
  <bookViews>
    <workbookView xWindow="28800" yWindow="460" windowWidth="38400" windowHeight="21140" tabRatio="500" activeTab="5" xr2:uid="{00000000-000D-0000-FFFF-FFFF00000000}"/>
  </bookViews>
  <sheets>
    <sheet name="工作表1" sheetId="1" state="hidden" r:id="rId1"/>
    <sheet name="Clean Sheet FPC" sheetId="2" state="hidden" r:id="rId2"/>
    <sheet name="Clean Sheet Wire Cable  " sheetId="3" state="hidden" r:id="rId3"/>
    <sheet name="Cable list" sheetId="4" state="hidden" r:id="rId4"/>
    <sheet name="NB_Plastic" sheetId="10" r:id="rId5"/>
    <sheet name="DT_Plastic" sheetId="13" r:id="rId6"/>
    <sheet name="AIO_Plastic" sheetId="1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</externalReferences>
  <definedNames>
    <definedName name="__123Graph_ABAL" localSheetId="6">#REF!</definedName>
    <definedName name="__123Graph_ABAL" localSheetId="1">#REF!</definedName>
    <definedName name="__123Graph_ABAL" localSheetId="5">#REF!</definedName>
    <definedName name="__123Graph_ABAL" localSheetId="4">#REF!</definedName>
    <definedName name="__123Graph_ABAL">#REF!</definedName>
    <definedName name="__123Graph_LBL_ABAL" localSheetId="6">#REF!</definedName>
    <definedName name="__123Graph_LBL_ABAL" localSheetId="1">#REF!</definedName>
    <definedName name="__123Graph_LBL_ABAL" localSheetId="5">#REF!</definedName>
    <definedName name="__123Graph_LBL_ABAL" localSheetId="4">#REF!</definedName>
    <definedName name="__123Graph_LBL_ABAL">#REF!</definedName>
    <definedName name="__123Graph_XBAL" localSheetId="6">#REF!</definedName>
    <definedName name="__123Graph_XBAL" localSheetId="1">#REF!</definedName>
    <definedName name="__123Graph_XBAL" localSheetId="5">#REF!</definedName>
    <definedName name="__123Graph_XBAL" localSheetId="4">#REF!</definedName>
    <definedName name="__123Graph_XBAL">#REF!</definedName>
    <definedName name="_Fill" localSheetId="6">#REF!</definedName>
    <definedName name="_Fill" localSheetId="1">#REF!</definedName>
    <definedName name="_Fill" localSheetId="5">#REF!</definedName>
    <definedName name="_Fill" localSheetId="4">#REF!</definedName>
    <definedName name="_Fill">#REF!</definedName>
    <definedName name="_Key1" localSheetId="6">#REF!</definedName>
    <definedName name="_Key1" localSheetId="1">#REF!</definedName>
    <definedName name="_Key1" localSheetId="5">#REF!</definedName>
    <definedName name="_Key1" localSheetId="4">#REF!</definedName>
    <definedName name="_Key1">#REF!</definedName>
    <definedName name="_Key2" localSheetId="6">#REF!</definedName>
    <definedName name="_Key2" localSheetId="1">#REF!</definedName>
    <definedName name="_Key2" localSheetId="5">#REF!</definedName>
    <definedName name="_Key2" localSheetId="4">#REF!</definedName>
    <definedName name="_Key2">#REF!</definedName>
    <definedName name="_LV3202">[1]ISRDATA!$P$7</definedName>
    <definedName name="_mb2">"文字方塊 25"</definedName>
    <definedName name="_new1">'[2]0518'!$A$1:$C$201</definedName>
    <definedName name="_Order1">255</definedName>
    <definedName name="_Order2">0</definedName>
    <definedName name="_Sort" localSheetId="6">#REF!</definedName>
    <definedName name="_Sort" localSheetId="1">#REF!</definedName>
    <definedName name="_Sort" localSheetId="5">#REF!</definedName>
    <definedName name="_Sort" localSheetId="4">#REF!</definedName>
    <definedName name="_Sort">#REF!</definedName>
    <definedName name="_WS4">'[3]Sheet1 (2)'!$A$2:$E$53</definedName>
    <definedName name="_ww3">'[4]5C Sum'!$A$3:$E$242</definedName>
    <definedName name="aaaa">[5]ISRDATA!$K$5</definedName>
    <definedName name="ad">'[6]Blf2+LOM cost bom_080902'!$C$5:$F$225</definedName>
    <definedName name="AIHMB">"文字方塊 11"</definedName>
    <definedName name="Aluminum" localSheetId="6">#REF!</definedName>
    <definedName name="Aluminum" localSheetId="5">#REF!</definedName>
    <definedName name="Aluminum" localSheetId="4">#REF!</definedName>
    <definedName name="Aluminum">#REF!</definedName>
    <definedName name="Anah">'[7]SPM Units'!$A$5:$O$39</definedName>
    <definedName name="Anah_1">'[7]SPM Units'!$J$139:$K$156</definedName>
    <definedName name="Anah_2">'[7]SPM Units'!$G$166:$K$222</definedName>
    <definedName name="Anah_3">'[7]SPM Units'!$O$166:$R$222</definedName>
    <definedName name="Anah_4">'[7]SPM Units'!$S$166:$U$194</definedName>
    <definedName name="anah_j">'[8]SPM Units'!$O$166:$R$222</definedName>
    <definedName name="Anah1">'[7]SPM Units'!$A$53:$B$63</definedName>
    <definedName name="Anah10">'[7]SPM Units'!$J$139:$J$156</definedName>
    <definedName name="ani">'[8]SPM Units'!$G$166:$K$222</definedName>
    <definedName name="AnnualProjectedBusinessCurrent">'[9]"B" Quote Model'!$AT$29</definedName>
    <definedName name="Anodizing" localSheetId="6">#REF!</definedName>
    <definedName name="Anodizing" localSheetId="5">#REF!</definedName>
    <definedName name="Anodizing" localSheetId="4">#REF!</definedName>
    <definedName name="Anodizing">#REF!</definedName>
    <definedName name="ASSEMBLY_HOURS01">'[10]20353-1'!$B$208</definedName>
    <definedName name="ASSEMBLY_HOURS02">'[10]20353-2'!$B$208</definedName>
    <definedName name="ASSEMBLY_HOURS03">'[10]20353-3'!$B$208</definedName>
    <definedName name="ASSEMBLY_HOURS04">'[10]20353-4'!$B$208</definedName>
    <definedName name="ASSEMBLY_HOURS05">'[10]20353-5'!$B$208</definedName>
    <definedName name="ASSEMBLY_HOURS06">'[10]20353-6'!$B$208</definedName>
    <definedName name="ASSEMBLY_HOURS07">'[10]20353-7'!$B$208</definedName>
    <definedName name="ASSEMBLY_HOURS08">'[10]20353-8'!$B$208</definedName>
    <definedName name="ASSEMBLY_HOURS09">'[10]20353-9'!$B$208</definedName>
    <definedName name="ASSEMBLY_HOURS10">'[10]20353-10'!$B$208</definedName>
    <definedName name="ASSEMBLY_HOURS11">'[10]20353-11'!$B$208</definedName>
    <definedName name="ASSEMBLY_HOURS12">'[10]20353-12'!$B$208</definedName>
    <definedName name="ASSEMBLY_HOURS13">'[10]20353-13'!$B$208</definedName>
    <definedName name="ASSEMBLY_HOURS14">'[10]20353-14'!$B$208</definedName>
    <definedName name="ASSEMBLY_HOURS15">'[10]20353-15'!$B$208</definedName>
    <definedName name="ASSEMBLY_HOURS16">'[10]20353-16'!$B$208</definedName>
    <definedName name="ASSEMBLY_HOURS17">'[10]20353-17'!$B$208</definedName>
    <definedName name="base5">'[11]Intel Lan + AD1885 EBOM'!$A$1:$D$183</definedName>
    <definedName name="Battery">'[12]Mat Summary'!$B$114:$B$118</definedName>
    <definedName name="BBB">[13]BLUFORD_R12!$A$1:$B$193</definedName>
    <definedName name="bc">'[14]AMD MB FBOM_010303'!$A$11:$D$383</definedName>
    <definedName name="BEZEL">{"'MODIFY &amp; REPARE '!$B$1:$S$27"}</definedName>
    <definedName name="BHGGJHJGJH">'[15]Data lists'!$R$4:$R$54</definedName>
    <definedName name="bnm">[16]Cover!$A$1047:$A$1059</definedName>
    <definedName name="BOARDS">'[12]Mat Summary'!$B$6:$B$14</definedName>
    <definedName name="Cable" localSheetId="6">#REF!</definedName>
    <definedName name="Cable" localSheetId="5">#REF!</definedName>
    <definedName name="Cable" localSheetId="4">#REF!</definedName>
    <definedName name="Cable">#REF!</definedName>
    <definedName name="cd">'[17]Bluford3 MB BOM-Intel LAN'!$C$402:$E$415</definedName>
    <definedName name="CEM">[1]ISRDATA!$M$1</definedName>
    <definedName name="CFCFC">'[15]Data lists'!$Y$4:$Y$54</definedName>
    <definedName name="CFCHGCGH">'[15]Data lists'!$R$4:$R$54</definedName>
    <definedName name="CFFCVV">'[15]Data lists'!$Y$4:$Y$54</definedName>
    <definedName name="CFVJH">'[15]Data lists'!$Y$4:$Y$54</definedName>
    <definedName name="checklistdescription">'[18]Data lists'!$A$4:$A$54</definedName>
    <definedName name="Cht_Y_Values" localSheetId="6">OFFSET(#REF!,1,0,COUNT(#REF!),1)</definedName>
    <definedName name="Cht_Y_Values" localSheetId="1">OFFSET(#REF!,1,0,COUNT(#REF!),1)</definedName>
    <definedName name="Cht_Y_Values" localSheetId="5">OFFSET(#REF!,1,0,COUNT(#REF!),1)</definedName>
    <definedName name="Cht_Y_Values" localSheetId="4">OFFSET(#REF!,1,0,COUNT(#REF!),1)</definedName>
    <definedName name="Cht_Y_Values">OFFSET(#REF!,1,0,COUNT(#REF!),1)</definedName>
    <definedName name="Cht_Y1_Values" localSheetId="6">OFFSET(#REF!,1,0,COUNT(#REF!),1)</definedName>
    <definedName name="Cht_Y1_Values" localSheetId="1">OFFSET(#REF!,1,0,COUNT(#REF!),1)</definedName>
    <definedName name="Cht_Y1_Values" localSheetId="5">OFFSET(#REF!,1,0,COUNT(#REF!),1)</definedName>
    <definedName name="Cht_Y1_Values" localSheetId="4">OFFSET(#REF!,1,0,COUNT(#REF!),1)</definedName>
    <definedName name="Cht_Y1_Values">OFFSET(#REF!,1,0,COUNT(#REF!),1)</definedName>
    <definedName name="CNC_MACH_HOURS01">'[10]20353-1'!$B$209</definedName>
    <definedName name="CNC_MACH_HOURS02">'[10]20353-2'!$B$209</definedName>
    <definedName name="CNC_MACH_HOURS03">'[10]20353-3'!$B$209</definedName>
    <definedName name="CNC_MACH_HOURS04">'[10]20353-4'!$B$209</definedName>
    <definedName name="CNC_MACH_HOURS05">'[10]20353-5'!$B$209</definedName>
    <definedName name="CNC_MACH_HOURS06">'[10]20353-6'!$B$209</definedName>
    <definedName name="CNC_MACH_HOURS07">'[10]20353-7'!$B$209</definedName>
    <definedName name="CNC_MACH_HOURS08">'[10]20353-8'!$B$209</definedName>
    <definedName name="CNC_MACH_HOURS09">'[10]20353-9'!$B$209</definedName>
    <definedName name="CNC_MACH_HOURS10">'[10]20353-10'!$B$209</definedName>
    <definedName name="CNC_MACH_HOURS11">'[10]20353-11'!$B$209</definedName>
    <definedName name="CNC_MACH_HOURS12">'[10]20353-12'!$B$209</definedName>
    <definedName name="CNC_MACH_HOURS13">'[10]20353-13'!$B$209</definedName>
    <definedName name="CNC_MACH_HOURS14">'[10]20353-14'!$B$209</definedName>
    <definedName name="CNC_MACH_HOURS15">'[10]20353-15'!$B$209</definedName>
    <definedName name="CNC_MACH_HOURS16">'[10]20353-16'!$B$209</definedName>
    <definedName name="CNC_MACH_HOURS17">'[10]20353-17'!$B$209</definedName>
    <definedName name="CNC_PROGRAMMING_HOURS01">'[10]20353-1'!$B$210</definedName>
    <definedName name="CNC_PROGRAMMING_HOURS02">'[10]20353-2'!$B$210</definedName>
    <definedName name="CNC_PROGRAMMING_HOURS03">'[10]20353-3'!$B$210</definedName>
    <definedName name="CNC_PROGRAMMING_HOURS04">'[10]20353-4'!$B$210</definedName>
    <definedName name="CNC_PROGRAMMING_HOURS05">'[10]20353-5'!$B$210</definedName>
    <definedName name="CNC_PROGRAMMING_HOURS06">'[10]20353-6'!$B$210</definedName>
    <definedName name="CNC_PROGRAMMING_HOURS07">'[10]20353-7'!$B$210</definedName>
    <definedName name="CNC_PROGRAMMING_HOURS08">'[10]20353-8'!$B$210</definedName>
    <definedName name="CNC_PROGRAMMING_HOURS09">'[10]20353-9'!$B$210</definedName>
    <definedName name="CNC_PROGRAMMING_HOURS10">'[10]20353-10'!$B$210</definedName>
    <definedName name="CNC_PROGRAMMING_HOURS11">'[10]20353-11'!$B$210</definedName>
    <definedName name="CNC_PROGRAMMING_HOURS12">'[10]20353-12'!$B$210</definedName>
    <definedName name="CNC_PROGRAMMING_HOURS13">'[10]20353-13'!$B$210</definedName>
    <definedName name="CNC_PROGRAMMING_HOURS14">'[10]20353-14'!$B$210</definedName>
    <definedName name="CNC_PROGRAMMING_HOURS15">'[10]20353-15'!$B$210</definedName>
    <definedName name="CNC_PROGRAMMING_HOURS16">'[10]20353-16'!$B$210</definedName>
    <definedName name="CNC_PROGRAMMING_HOURS17">'[10]20353-17'!$B$210</definedName>
    <definedName name="Common">[19]LIST!$C$2:$C$4</definedName>
    <definedName name="COMPANY">'[10]Sum Sheet'!$B$14</definedName>
    <definedName name="Company_names">[20]Cover!$A$1004:$A$1007</definedName>
    <definedName name="CPU">'[12]Mat Summary'!$B$35:$B$43</definedName>
    <definedName name="currentchklistrev">'[18]Data lists'!$B$4:$B$54</definedName>
    <definedName name="Customer_service">[20]Cover!$A$1060:$A$1069</definedName>
    <definedName name="cv">[21]ISRDATA!$P$7</definedName>
    <definedName name="cvbn">[22]Information!$A$29:$A$30</definedName>
    <definedName name="d5e">[16]Cover!$A$1004:$A$1007</definedName>
    <definedName name="da">'[6]Blf2+LOM cost bom_080902'!$C$5:$F$225</definedName>
    <definedName name="DBASE">[23]Dbase!$A$1:$E$283</definedName>
    <definedName name="dcfd" localSheetId="6">#REF! AIO_Plastic!dcfd</definedName>
    <definedName name="dcfd" localSheetId="1">#REF! dcfd</definedName>
    <definedName name="dcfd" localSheetId="5">#REF! DT_Plastic!dcfd</definedName>
    <definedName name="dcfd" localSheetId="4">#REF! NB_Plastic!dcfd</definedName>
    <definedName name="dcfd">#REF! 'Clean Sheet FPC'!dcfd</definedName>
    <definedName name="ddd">[5]ISRDATA!$H$5</definedName>
    <definedName name="DE">'[24]6'!$G$11</definedName>
    <definedName name="DEBUG_HOURS01">'[10]20353-1'!$B$211</definedName>
    <definedName name="DEBUG_HOURS02">'[10]20353-2'!$B$211</definedName>
    <definedName name="DEBUG_HOURS03">'[10]20353-3'!$B$211</definedName>
    <definedName name="DEBUG_HOURS04">'[10]20353-4'!$B$211</definedName>
    <definedName name="DEBUG_HOURS05">'[10]20353-5'!$B$211</definedName>
    <definedName name="DEBUG_HOURS06">'[10]20353-6'!$B$211</definedName>
    <definedName name="DEBUG_HOURS07">'[10]20353-7'!$B$211</definedName>
    <definedName name="DEBUG_HOURS08">'[10]20353-8'!$B$211</definedName>
    <definedName name="DEBUG_HOURS09">'[10]20353-9'!$B$211</definedName>
    <definedName name="DEBUG_HOURS10">'[10]20353-10'!$B$211</definedName>
    <definedName name="DEBUG_HOURS11">'[10]20353-11'!$B$211</definedName>
    <definedName name="DEBUG_HOURS12">'[10]20353-12'!$B$211</definedName>
    <definedName name="DEBUG_HOURS13">'[10]20353-13'!$B$211</definedName>
    <definedName name="DEBUG_HOURS14">'[10]20353-14'!$B$211</definedName>
    <definedName name="DEBUG_HOURS15">'[10]20353-15'!$B$211</definedName>
    <definedName name="DEBUG_HOURS16">'[10]20353-16'!$B$211</definedName>
    <definedName name="DEBUG_HOURS17">'[10]20353-17'!$B$211</definedName>
    <definedName name="DELL">[25]costedBOM!$A$1:$C$266</definedName>
    <definedName name="DESIGN_COST01">'[10]20353-1'!$D$212</definedName>
    <definedName name="DESIGN_HOURS01">'[10]20353-1'!$B$212</definedName>
    <definedName name="DESIGN_HOURS02">'[10]20353-2'!$B$212</definedName>
    <definedName name="DESIGN_HOURS03">'[10]20353-3'!$B$212</definedName>
    <definedName name="DESIGN_HOURS04">'[10]20353-4'!$B$212</definedName>
    <definedName name="DESIGN_HOURS05">'[10]20353-5'!$B$212</definedName>
    <definedName name="DESIGN_HOURS06">'[10]20353-6'!$B$212</definedName>
    <definedName name="DESIGN_HOURS07">'[10]20353-7'!$B$212</definedName>
    <definedName name="DESIGN_HOURS08">'[10]20353-8'!$B$212</definedName>
    <definedName name="DESIGN_HOURS09">'[10]20353-9'!$B$212</definedName>
    <definedName name="DESIGN_HOURS10">'[10]20353-10'!$B$212</definedName>
    <definedName name="DESIGN_HOURS11">'[10]20353-11'!$B$212</definedName>
    <definedName name="DESIGN_HOURS12">'[10]20353-12'!$B$212</definedName>
    <definedName name="DESIGN_HOURS13">'[10]20353-13'!$B$212</definedName>
    <definedName name="DESIGN_HOURS14">'[10]20353-14'!$B$212</definedName>
    <definedName name="DESIGN_HOURS15">'[10]20353-15'!$B$212</definedName>
    <definedName name="DESIGN_HOURS16">'[10]20353-16'!$B$212</definedName>
    <definedName name="DESIGN_HOURS17">'[10]20353-17'!$B$212</definedName>
    <definedName name="dfg">[26]ISRDATA!$H$5</definedName>
    <definedName name="dfgh">[22]Information!$A$14:$E$18</definedName>
    <definedName name="dh">[16]Cover!$A$1047:$A$1059</definedName>
    <definedName name="DM5料件試產進度">{#N/A,#N/A,FALSE,"MFI -MIDDLE COVER"}</definedName>
    <definedName name="duty" localSheetId="6">#REF! AIO_Plastic!duty</definedName>
    <definedName name="duty" localSheetId="1">#REF! duty</definedName>
    <definedName name="duty" localSheetId="5">#REF! DT_Plastic!duty</definedName>
    <definedName name="duty" localSheetId="4">#REF! NB_Plastic!duty</definedName>
    <definedName name="duty">#REF! 'Clean Sheet FPC'!duty</definedName>
    <definedName name="e">[27]ISRDATA!$M$1</definedName>
    <definedName name="ee">'[12]Mat Summary'!$B$172:$B$176</definedName>
    <definedName name="ElectroMechanical" localSheetId="6">#REF!</definedName>
    <definedName name="ElectroMechanical" localSheetId="5">#REF!</definedName>
    <definedName name="ElectroMechanical" localSheetId="4">#REF!</definedName>
    <definedName name="ElectroMechanical">#REF!</definedName>
    <definedName name="EMC" localSheetId="6">#REF!</definedName>
    <definedName name="EMC" localSheetId="5">#REF!</definedName>
    <definedName name="EMC" localSheetId="4">#REF!</definedName>
    <definedName name="EMC">#REF!</definedName>
    <definedName name="ENG._COST10">'[10]20353-10'!$B$266</definedName>
    <definedName name="ER" localSheetId="6">#REF!</definedName>
    <definedName name="ER" localSheetId="1">#REF!</definedName>
    <definedName name="ER" localSheetId="5">#REF!</definedName>
    <definedName name="ER" localSheetId="4">#REF!</definedName>
    <definedName name="ER">#REF!</definedName>
    <definedName name="ERTY">'[15]Data lists'!$Y$4:$Y$54</definedName>
    <definedName name="ery">[28]Cover!$A$1046:$A$1057</definedName>
    <definedName name="Estimators">[20]Cover!$A$1070:$A$1079</definedName>
    <definedName name="ETYJ" localSheetId="6">#REF!</definedName>
    <definedName name="ETYJ" localSheetId="1">#REF!</definedName>
    <definedName name="ETYJ" localSheetId="5">#REF!</definedName>
    <definedName name="ETYJ" localSheetId="4">#REF!</definedName>
    <definedName name="ETYJ">#REF!</definedName>
    <definedName name="EYJ" localSheetId="6">#REF!</definedName>
    <definedName name="EYJ" localSheetId="1">#REF!</definedName>
    <definedName name="EYJ" localSheetId="5">#REF!</definedName>
    <definedName name="EYJ" localSheetId="4">#REF!</definedName>
    <definedName name="EYJ">#REF!</definedName>
    <definedName name="F">'[29]Data lists'!$U$4:$U$54</definedName>
    <definedName name="fairequired">'[18]Data lists'!$X$4:$X$54</definedName>
    <definedName name="FGFJH">'[15]Data lists'!$Y$4:$Y$54</definedName>
    <definedName name="fgjh">[30]Information!$B$2:$C$10</definedName>
    <definedName name="fin">'[31]Material Price'!$A$58:$D$63</definedName>
    <definedName name="finishingrequirements">'[18]Data lists'!$W$4:$W$54</definedName>
    <definedName name="FixtureCreate">[31]Category!$H$3:$H$8</definedName>
    <definedName name="Focus">[32]Sheet1!$A$3:$B$402</definedName>
    <definedName name="FR_PC" localSheetId="6">#REF!</definedName>
    <definedName name="FR_PC" localSheetId="5">#REF!</definedName>
    <definedName name="FR_PC" localSheetId="4">#REF!</definedName>
    <definedName name="FR_PC">#REF!</definedName>
    <definedName name="FR_PC_Diffusion_擴散" localSheetId="6">#REF!</definedName>
    <definedName name="FR_PC_Diffusion_擴散" localSheetId="5">#REF!</definedName>
    <definedName name="FR_PC_Diffusion_擴散" localSheetId="4">#REF!</definedName>
    <definedName name="FR_PC_Diffusion_擴散">#REF!</definedName>
    <definedName name="FR_PC_Translucent" localSheetId="6">#REF!</definedName>
    <definedName name="FR_PC_Translucent" localSheetId="5">#REF!</definedName>
    <definedName name="FR_PC_Translucent" localSheetId="4">#REF!</definedName>
    <definedName name="FR_PC_Translucent">#REF!</definedName>
    <definedName name="frdy" localSheetId="6">#REF! AIO_Plastic!frdy</definedName>
    <definedName name="frdy" localSheetId="1">#REF! frdy</definedName>
    <definedName name="frdy" localSheetId="5">#REF! DT_Plastic!frdy</definedName>
    <definedName name="frdy" localSheetId="4">#REF! NB_Plastic!frdy</definedName>
    <definedName name="frdy">#REF! 'Clean Sheet FPC'!frdy</definedName>
    <definedName name="Frem">[7]Subs!$A$5:$O$39</definedName>
    <definedName name="Frem_1">[7]Subs!$J$139:$K$156</definedName>
    <definedName name="Frem1">[7]Subs!$A$53:$B$63</definedName>
    <definedName name="Frem10">[7]Subs!$J$139:$J$156</definedName>
    <definedName name="frt" localSheetId="6">#REF! AIO_Plastic!frt</definedName>
    <definedName name="frt" localSheetId="1">#REF! frt</definedName>
    <definedName name="frt" localSheetId="5">#REF! DT_Plastic!frt</definedName>
    <definedName name="frt" localSheetId="4">#REF! NB_Plastic!frt</definedName>
    <definedName name="frt">#REF! 'Clean Sheet FPC'!frt</definedName>
    <definedName name="G">'[29]Data lists'!$R$4:$R$54</definedName>
    <definedName name="GFGFYUGJ">'[15]Data lists'!$R$4:$R$54</definedName>
    <definedName name="ggg">{"'MODIFY &amp; REPARE '!$B$1:$S$27"}</definedName>
    <definedName name="ghgjhgjghj">'[29]Data lists'!$R$4:$R$54</definedName>
    <definedName name="ghjk">[5]ISRDATA!$C$4</definedName>
    <definedName name="GRINDING_HOURS01">'[10]20353-1'!$B$214</definedName>
    <definedName name="GRINDING_HOURS02">'[10]20353-2'!$B$214</definedName>
    <definedName name="GRINDING_HOURS03">'[10]20353-3'!$B$214</definedName>
    <definedName name="GRINDING_HOURS04">'[10]20353-4'!$B$214</definedName>
    <definedName name="GRINDING_HOURS05">'[10]20353-5'!$B$214</definedName>
    <definedName name="GRINDING_HOURS06">'[10]20353-6'!$B$214</definedName>
    <definedName name="GRINDING_HOURS07">'[10]20353-7'!$B$214</definedName>
    <definedName name="GRINDING_HOURS08">'[10]20353-8'!$B$214</definedName>
    <definedName name="GRINDING_HOURS09">'[10]20353-9'!$B$214</definedName>
    <definedName name="GRINDING_HOURS10">'[10]20353-10'!$B$214</definedName>
    <definedName name="GRINDING_HOURS11">'[10]20353-11'!$B$214</definedName>
    <definedName name="GRINDING_HOURS12">'[10]20353-12'!$B$214</definedName>
    <definedName name="GRINDING_HOURS13">'[10]20353-13'!$B$214</definedName>
    <definedName name="GRINDING_HOURS14">'[10]20353-14'!$B$214</definedName>
    <definedName name="GRINDING_HOURS15">'[10]20353-15'!$B$214</definedName>
    <definedName name="GRINDING_HOURS16">'[10]20353-16'!$B$214</definedName>
    <definedName name="GRINDING_HOURS17">'[10]20353-17'!$B$214</definedName>
    <definedName name="Guad">'[7]Sign Off'!$A$5:$O$39</definedName>
    <definedName name="Guad_1">'[7]Sign Off'!$J$139:$K$156</definedName>
    <definedName name="Guad_2">'[7]Sign Off'!$G$169:$K$225</definedName>
    <definedName name="Guad_3">'[7]Sign Off'!$O$170:$R$225</definedName>
    <definedName name="Guad_4">'[7]Sign Off'!$S$169:$U$197</definedName>
    <definedName name="Guad1">'[7]Sign Off'!$A$53:$B$63</definedName>
    <definedName name="Guad10">'[7]Sign Off'!$J$139:$J$156</definedName>
    <definedName name="GYGHG">'[15]Data lists'!$R$4:$R$54</definedName>
    <definedName name="HDD">'[12]Mat Summary'!$B$120:$B$146</definedName>
    <definedName name="HGGH">'[15]Data lists'!$R$4:$R$54</definedName>
    <definedName name="HGJGJGH">'[15]Data lists'!$Y$4:$Y$54</definedName>
    <definedName name="hhhh">'[33]6'!$G$11</definedName>
    <definedName name="Ｈinge" localSheetId="6">#REF!</definedName>
    <definedName name="Ｈinge" localSheetId="5">#REF!</definedName>
    <definedName name="Ｈinge" localSheetId="4">#REF!</definedName>
    <definedName name="Ｈinge">#REF!</definedName>
    <definedName name="hj">[34]Information!$B$2:$C$10</definedName>
    <definedName name="HJHLJKLJJL">'[15]Data lists'!$Y$4:$Y$54</definedName>
    <definedName name="Hous">'[7]Hous Rates'!$A$5:$O$39</definedName>
    <definedName name="Hous_1">'[7]Hous Rates'!$J$139:$K$156</definedName>
    <definedName name="Hous_2">'[7]Hous Rates'!$G$169:$K$225</definedName>
    <definedName name="Hous_3">'[7]Hous Rates'!$O$170:$R$225</definedName>
    <definedName name="Hous_4">'[7]Hous Rates'!$S$169:$U$197</definedName>
    <definedName name="Hous1">'[7]Hous Rates'!$A$53:$B$63</definedName>
    <definedName name="Hous10">'[7]Hous Rates'!$J$139:$J$156</definedName>
    <definedName name="Hous2">'[7]Hous Rates'!$A$169:$D$225</definedName>
    <definedName name="Hous3">'[7]Hous Rates'!$L$169:$N$225</definedName>
    <definedName name="Hous4">'[7]Hous Rates'!$A$76:$B$107</definedName>
    <definedName name="Hous5">'[7]Hous Rates'!$A$3:$A$39</definedName>
    <definedName name="Hous6">'[7]Hous Rates'!$A$77:$F$107</definedName>
    <definedName name="Hous7">'[7]Hous Rates'!$H$76:$I$107</definedName>
    <definedName name="Hous8">'[7]Hous Rates'!$A$113:$H$157</definedName>
    <definedName name="Hous9">'[7]Hous Rates'!$J$114:$L$135</definedName>
    <definedName name="Housing" localSheetId="6">#REF!</definedName>
    <definedName name="Housing" localSheetId="5">#REF!</definedName>
    <definedName name="Housing" localSheetId="4">#REF!</definedName>
    <definedName name="Housing">#REF!</definedName>
    <definedName name="HTML_CodePage">950</definedName>
    <definedName name="HTML_Control">{"'MODIFY &amp; REPARE '!$B$1:$S$27"}</definedName>
    <definedName name="HTML_Description">""</definedName>
    <definedName name="HTML_Email">""</definedName>
    <definedName name="HTML_Header">""</definedName>
    <definedName name="HTML_LastUpdate">"1999/3/11"</definedName>
    <definedName name="HTML_LineAfter">0</definedName>
    <definedName name="HTML_LineBefore">0</definedName>
    <definedName name="HTML_Name">"Akina Chih"</definedName>
    <definedName name="HTML_OBDlg2">1</definedName>
    <definedName name="HTML_OBDlg4">1</definedName>
    <definedName name="HTML_OS">0</definedName>
    <definedName name="HTML_PathFile">"\\Akina\M1I5\HTML\schedule\tifa.htm"</definedName>
    <definedName name="HTML_Title">""</definedName>
    <definedName name="HWJH5W3" localSheetId="6">#REF!</definedName>
    <definedName name="HWJH5W3" localSheetId="1">#REF!</definedName>
    <definedName name="HWJH5W3" localSheetId="5">#REF!</definedName>
    <definedName name="HWJH5W3" localSheetId="4">#REF!</definedName>
    <definedName name="HWJH5W3">#REF!</definedName>
    <definedName name="Insp_Date">[21]ISRDATA!$U$7</definedName>
    <definedName name="IOUOUOH">'[15]Data lists'!$Y$4:$Y$54</definedName>
    <definedName name="ISR_No.">[21]ISRDATA!$M$1</definedName>
    <definedName name="iuo">'[35]Data lists'!$R$4:$R$54</definedName>
    <definedName name="Jazz">'[36]Data lists'!$A$4:$A$54</definedName>
    <definedName name="KEYBOARD">'[12]Mat Summary'!$B$19:$B$33</definedName>
    <definedName name="kkkk">'[37]Data lists'!$W$4:$W$54</definedName>
    <definedName name="LCD">'[12]Mat Summary'!$B$16:$B$17</definedName>
    <definedName name="LD">{#N/A,#N/A,FALSE,"MFI -MIDDLE COVER"}</definedName>
    <definedName name="m1_mat">[38]Metal_list!$G$5</definedName>
    <definedName name="m1_name">[38]Metal_list!$B$5</definedName>
    <definedName name="m2_mat">[38]Metal_list!$G$7</definedName>
    <definedName name="m2_name">[38]Metal_list!$B$7</definedName>
    <definedName name="m3_mat">[38]Metal_list!$G$9</definedName>
    <definedName name="M3_NAME">[38]Metal_list!$B$9</definedName>
    <definedName name="m4_mat">[38]Metal_list!$G$11</definedName>
    <definedName name="m4_name">[38]Metal_list!$B$11</definedName>
    <definedName name="Mach_rate">'[39]Lookup Tables'!$A$13:$C$24</definedName>
    <definedName name="machine">'[40]Raw data'!$M$3:$M$14</definedName>
    <definedName name="Machine_List_Plastic">'[41]Master Lists'!$A$34:$A$68</definedName>
    <definedName name="Machine_List1">'[41]Master Lists'!$A$6:$A$28</definedName>
    <definedName name="Machine_Table_Metal">'[41]Master Lists'!$A$6:$G$28</definedName>
    <definedName name="Machine_Table_Plastic">'[41]Master Lists'!$A$34:$E$68</definedName>
    <definedName name="masyert">'[42]Master Lists'!$P$35:$P$51</definedName>
    <definedName name="Material">[43]List!$A$2:$A$18</definedName>
    <definedName name="Material_list">'[41]Master Lists'!$P$7:$P$23</definedName>
    <definedName name="Material_List_Plastic">'[41]Master Lists'!$P$35:$P$69</definedName>
    <definedName name="MATERIAL_PREP_HOURS01">'[10]20353-1'!$F$205</definedName>
    <definedName name="MATERIAL_PREP_HOURS02">'[10]20353-2'!$F$205</definedName>
    <definedName name="MATERIAL_PREP_HOURS03">'[10]20353-3'!$F$205</definedName>
    <definedName name="MATERIAL_PREP_HOURS04">'[10]20353-4'!$F$205</definedName>
    <definedName name="MATERIAL_PREP_HOURS05">'[10]20353-5'!$F$205</definedName>
    <definedName name="MATERIAL_PREP_HOURS06">'[10]20353-6'!$F$205</definedName>
    <definedName name="MATERIAL_PREP_HOURS07">'[10]20353-7'!$F$205</definedName>
    <definedName name="MATERIAL_PREP_HOURS08">'[10]20353-8'!$F$205</definedName>
    <definedName name="MATERIAL_PREP_HOURS09">'[10]20353-9'!$F$205</definedName>
    <definedName name="MATERIAL_PREP_HOURS10">'[10]20353-10'!$F$205</definedName>
    <definedName name="MATERIAL_PREP_HOURS11">'[10]20353-11'!$F$205</definedName>
    <definedName name="MATERIAL_PREP_HOURS12">'[10]20353-12'!$F$205</definedName>
    <definedName name="MATERIAL_PREP_HOURS13">'[10]20353-13'!$F$205</definedName>
    <definedName name="MATERIAL_PREP_HOURS14">'[10]20353-14'!$F$205</definedName>
    <definedName name="MATERIAL_PREP_HOURS15">'[10]20353-15'!$F$205</definedName>
    <definedName name="MATERIAL_PREP_HOURS16">'[10]20353-16'!$F$205</definedName>
    <definedName name="MATERIAL_PREP_HOURS17">'[10]20353-17'!$F$205</definedName>
    <definedName name="materialtype">'[18]Data lists'!$U$4:$U$54</definedName>
    <definedName name="Mayl">'[7]Anah Rates'!$A$5:$O$39</definedName>
    <definedName name="Mayl_1">'[7]Anah Rates'!$J$139:$K$156</definedName>
    <definedName name="Mayl_2">'[7]Anah Rates'!$G$169:$K$225</definedName>
    <definedName name="Mayl_3">'[7]Anah Rates'!$O$170:$R$225</definedName>
    <definedName name="Mayl_4">'[7]Anah Rates'!$S$169:$U$197</definedName>
    <definedName name="Mayl1">'[7]Anah Rates'!$A$53:$B$63</definedName>
    <definedName name="Mayl10">'[7]Anah Rates'!$J$139:$J$156</definedName>
    <definedName name="MB">"文字方塊 25"</definedName>
    <definedName name="Media_Options">'[12]Mat Summary'!$B$148:$B$156</definedName>
    <definedName name="Medical" localSheetId="6">#REF!</definedName>
    <definedName name="Medical" localSheetId="5">#REF!</definedName>
    <definedName name="Medical" localSheetId="4">#REF!</definedName>
    <definedName name="Medical">#REF!</definedName>
    <definedName name="MEMORY">'[12]Mat Summary'!$B$59:$B$112</definedName>
    <definedName name="MEothers" localSheetId="6">#REF!</definedName>
    <definedName name="MEothers" localSheetId="5">#REF!</definedName>
    <definedName name="MEothers" localSheetId="4">#REF!</definedName>
    <definedName name="MEothers">#REF!</definedName>
    <definedName name="Metal" localSheetId="6">#REF!</definedName>
    <definedName name="Metal" localSheetId="5">#REF!</definedName>
    <definedName name="Metal" localSheetId="4">#REF!</definedName>
    <definedName name="Metal">#REF!</definedName>
    <definedName name="Metal密度" localSheetId="6">#REF!</definedName>
    <definedName name="Metal密度" localSheetId="5">#REF!</definedName>
    <definedName name="Metal密度" localSheetId="4">#REF!</definedName>
    <definedName name="Metal密度">#REF!</definedName>
    <definedName name="MgmtRevMaxSc">'[44]Receiving Inspection'!$C$14</definedName>
    <definedName name="MgmtRevSc">'[44]Receiving Inspection'!$C$15</definedName>
    <definedName name="mi">'[45]Master Lists'!$A$6:$G$28</definedName>
    <definedName name="mid">'[45]Master Lists'!$A$6:$A$28</definedName>
    <definedName name="MIDDLE2">'[46]1'!$B$17:$C$17</definedName>
    <definedName name="Minn">'[7]Minn Rates'!$A$5:$O$39</definedName>
    <definedName name="Minn_1">'[7]Minn Rates'!$J$139:$K$156</definedName>
    <definedName name="Minn_2">'[7]Minn Rates'!$G$169:$K$225</definedName>
    <definedName name="Minn_3">'[7]Minn Rates'!$O$170:$R$225</definedName>
    <definedName name="Minn_4">'[7]Minn Rates'!$S$169:$U$197</definedName>
    <definedName name="Minn1">'[7]Minn Rates'!$A$53:$B$63</definedName>
    <definedName name="Minn10">'[7]Minn Rates'!$J$139:$J$156</definedName>
    <definedName name="Minn2">'[7]Minn Rates'!$A$169:$D$225</definedName>
    <definedName name="Minn3">'[7]Minn Rates'!$L$169:$N$225</definedName>
    <definedName name="Minn4">'[7]Minn Rates'!$A$76:$B$107</definedName>
    <definedName name="Minn6">'[7]Minn Rates'!$A$77:$F$107</definedName>
    <definedName name="Minn7">'[7]Minn Rates'!$H$76:$I$107</definedName>
    <definedName name="Minn8">'[7]Minn Rates'!$A$113:$H$157</definedName>
    <definedName name="Minn9">'[7]Minn Rates'!$J$114:$L$135</definedName>
    <definedName name="MODEM">'[12]Mat Summary'!$B$45:$B$50</definedName>
    <definedName name="Module" localSheetId="6">#REF!</definedName>
    <definedName name="Module" localSheetId="5">#REF!</definedName>
    <definedName name="Module" localSheetId="4">#REF!</definedName>
    <definedName name="Module">#REF!</definedName>
    <definedName name="Mont">'[7]Mont Rates'!$A$5:$O$39</definedName>
    <definedName name="Mont_1">'[7]Mont Rates'!$J$139:$K$156</definedName>
    <definedName name="Mont_2">'[7]Mont Rates'!$G$169:$K$225</definedName>
    <definedName name="Mont_3">'[7]Mont Rates'!$O$170:$R$225</definedName>
    <definedName name="Mont_4">'[7]Mont Rates'!$S$169:$U$197</definedName>
    <definedName name="Mont1">'[7]Mont Rates'!$A$53:$B$63</definedName>
    <definedName name="Mont10">'[7]Mont Rates'!$J$139:$J$156</definedName>
    <definedName name="Mont2">'[7]Mont Rates'!$A$169:$D$225</definedName>
    <definedName name="Mont3">'[7]Mont Rates'!$L$169:$N$225</definedName>
    <definedName name="Mont4">'[7]Mont Rates'!$A$76:$B$107</definedName>
    <definedName name="Mont6">'[7]Mont Rates'!$A$77:$F$107</definedName>
    <definedName name="Mont7">'[7]Mont Rates'!$H$76:$I$107</definedName>
    <definedName name="Mont8">'[7]Mont Rates'!$A$113:$H$157</definedName>
    <definedName name="Mont9">'[7]Mont Rates'!$J$114:$L$135</definedName>
    <definedName name="Mony">'[7]An pack'!$A$5:$O$39</definedName>
    <definedName name="Mony_1">'[7]An pack'!$J$139:$K$156</definedName>
    <definedName name="Mony_2">'[7]An pack'!$G$169:$K$225</definedName>
    <definedName name="Mony_3">'[7]An pack'!$O$169:$R$225</definedName>
    <definedName name="Mony_4">'[7]An pack'!$S$169:$U$197</definedName>
    <definedName name="Mony1">'[7]An pack'!$A$53:$B$63</definedName>
    <definedName name="Mony10">'[7]An pack'!$J$139:$J$156</definedName>
    <definedName name="Mony2">'[7]An pack'!$A$169:$D$225</definedName>
    <definedName name="Mony3">'[7]An pack'!$L$169:$N$225</definedName>
    <definedName name="Mony4">'[7]An pack'!$A$76:$B$107</definedName>
    <definedName name="Mony5">'[7]An pack'!$A$3:$A$39</definedName>
    <definedName name="Mony6">'[7]An pack'!$A$77:$F$107</definedName>
    <definedName name="Mony7">'[7]An pack'!$H$76:$I$107</definedName>
    <definedName name="Mony8">'[7]An pack'!$A$113:$H$157</definedName>
    <definedName name="mtglocation">'[18]Data lists'!$R$4:$R$54</definedName>
    <definedName name="mtgmethod">'[18]Data lists'!$Y$4:$Y$54</definedName>
    <definedName name="Non_FR_PC" localSheetId="6">#REF!</definedName>
    <definedName name="Non_FR_PC" localSheetId="5">#REF!</definedName>
    <definedName name="Non_FR_PC" localSheetId="4">#REF!</definedName>
    <definedName name="Non_FR_PC">#REF!</definedName>
    <definedName name="Nut">'[47]Material Density'!$A$13</definedName>
    <definedName name="ODD">[48]ﾀｰｹﾞｯﾄコスト!$AZ$127:$AZ$132</definedName>
    <definedName name="oityu">[28]Cover!$A$1007:$A$1045</definedName>
    <definedName name="oiu">'[35]Data lists'!$Y$4:$Y$54</definedName>
    <definedName name="ON_SITE10">'[10]20353-10'!$B$265</definedName>
    <definedName name="oooooooooo">'[12]Mat Summary'!$B$190:$B$194</definedName>
    <definedName name="op">[34]Information!$A$29:$A$30</definedName>
    <definedName name="OS">'[12]Mat Summary'!$B$164:$B$170</definedName>
    <definedName name="OTHER">'[12]Mat Summary'!$B$172:$B$176</definedName>
    <definedName name="OTHER2">'[12]Mat Summary'!$B$178:$B$183</definedName>
    <definedName name="OTHER3">'[12]Mat Summary'!$B$185:$B$188</definedName>
    <definedName name="OTHER4">'[12]Mat Summary'!$B$190:$B$194</definedName>
    <definedName name="otu">[28]Cover!$A$1067:$A$1077</definedName>
    <definedName name="p13_cav">[49]LIST!$I$31</definedName>
    <definedName name="p13_mat">[49]LIST!$G$31</definedName>
    <definedName name="p13_name">[49]LIST!$B$31</definedName>
    <definedName name="p13_no">[49]LIST!$E$31</definedName>
    <definedName name="p13_w">[49]LIST!$H$31</definedName>
    <definedName name="p14_cav">[49]LIST!$I$32</definedName>
    <definedName name="p14_mat">[49]LIST!$G$32</definedName>
    <definedName name="p14_name">[49]LIST!$B$32</definedName>
    <definedName name="p14_no">[49]LIST!$E$32</definedName>
    <definedName name="p14_w">[49]LIST!$H$32</definedName>
    <definedName name="p15_cav">[49]LIST!$I$33</definedName>
    <definedName name="p15_mat">[49]LIST!$G$33</definedName>
    <definedName name="p15_w">[49]LIST!$H$33</definedName>
    <definedName name="PA_50percent_GF" localSheetId="6">#REF!</definedName>
    <definedName name="PA_50percent_GF" localSheetId="5">#REF!</definedName>
    <definedName name="PA_50percent_GF" localSheetId="4">#REF!</definedName>
    <definedName name="PA_50percent_GF">#REF!</definedName>
    <definedName name="PA1010_55percent_GF" localSheetId="6">#REF!</definedName>
    <definedName name="PA1010_55percent_GF" localSheetId="5">#REF!</definedName>
    <definedName name="PA1010_55percent_GF" localSheetId="4">#REF!</definedName>
    <definedName name="PA1010_55percent_GF">#REF!</definedName>
    <definedName name="Packing" localSheetId="6">#REF!</definedName>
    <definedName name="Packing" localSheetId="5">#REF!</definedName>
    <definedName name="Packing" localSheetId="4">#REF!</definedName>
    <definedName name="Packing">#REF!</definedName>
    <definedName name="Part_Data">'[50]Part Data'!$C$4:$T$86</definedName>
    <definedName name="PART_NAME01">'[10]20353-1'!$G$247</definedName>
    <definedName name="PART_NAME02">'[10]20353-2'!$G$247</definedName>
    <definedName name="PART_NAME03">'[10]20353-3'!$G$247</definedName>
    <definedName name="PART_NAME04">'[10]20353-4'!$G$247</definedName>
    <definedName name="PART_NAME05">'[10]20353-5'!$G$247</definedName>
    <definedName name="PART_NAME06">'[10]20353-6'!$G$247</definedName>
    <definedName name="PART_NAME07">'[10]20353-7'!$G$247</definedName>
    <definedName name="PART_NAME08">'[10]20353-8'!$G$247</definedName>
    <definedName name="PART_NAME09">'[10]20353-9'!$G$247</definedName>
    <definedName name="PART_NAME10">'[10]20353-10'!$G$247</definedName>
    <definedName name="PART_NAME11">'[10]20353-11'!$G$247</definedName>
    <definedName name="PART_NAME12">'[10]20353-12'!$G$247</definedName>
    <definedName name="PART_NAME13">'[10]20353-13'!$G$247</definedName>
    <definedName name="PART_NAME14">'[10]20353-14'!$G$247</definedName>
    <definedName name="PART_NAME15">'[10]20353-15'!$G$247</definedName>
    <definedName name="PART_NAME16">'[10]20353-16'!$G$247</definedName>
    <definedName name="PART_NAME17">'[10]20353-17'!$G$247</definedName>
    <definedName name="Part_No">[51]ISRDATA!$C$4</definedName>
    <definedName name="PART_NO01">'[10]20353-1'!$E$1</definedName>
    <definedName name="PART_NO02">'[10]20353-2'!$E$1</definedName>
    <definedName name="PART_NO03">'[10]20353-3'!$E$1</definedName>
    <definedName name="PART_NO04">'[10]20353-4'!$E$1</definedName>
    <definedName name="PART_NO05">'[10]20353-5'!$E$1</definedName>
    <definedName name="PART_NO06">'[10]20353-6'!$E$1</definedName>
    <definedName name="PART_NO07">'[10]20353-7'!$E$1</definedName>
    <definedName name="PART_NO08">'[10]20353-8'!$E$1</definedName>
    <definedName name="PART_NO09">'[10]20353-9'!$E$1</definedName>
    <definedName name="PART_NO10">'[10]20353-10'!$E$1</definedName>
    <definedName name="PART_NO11">'[10]20353-11'!$E$1</definedName>
    <definedName name="PART_NO12">'[10]20353-12'!$E$1</definedName>
    <definedName name="PART_NO13">'[10]20353-13'!$E$1</definedName>
    <definedName name="PART_NO14">'[10]20353-14'!$E$1</definedName>
    <definedName name="PART_NO15">'[10]20353-15'!$E$1</definedName>
    <definedName name="PART_NO16">'[10]20353-16'!$E$1</definedName>
    <definedName name="PART_NO17">'[10]20353-17'!$E$1</definedName>
    <definedName name="parts">'[52]All Parts'!$A:$IV</definedName>
    <definedName name="Paso">'[7]Paso Rates'!$A$5:$O$39</definedName>
    <definedName name="Paso_1">'[7]Paso Rates'!$J$139:$K$156</definedName>
    <definedName name="Paso_2">'[7]Paso Rates'!$G$169:$K$225</definedName>
    <definedName name="Paso_3">'[7]Paso Rates'!$O$170:$R$225</definedName>
    <definedName name="Paso_4">'[7]Paso Rates'!$S$169:$U$197</definedName>
    <definedName name="Paso1">'[7]Paso Rates'!$A$53:$B$63</definedName>
    <definedName name="Paso10">'[7]Paso Rates'!$J$139:$J$156</definedName>
    <definedName name="Paso2">'[7]Paso Rates'!$A$169:$D$225</definedName>
    <definedName name="Paso3">'[7]Paso Rates'!$L$169:$N$225</definedName>
    <definedName name="Paso4">'[7]Paso Rates'!$A$76:$B$107</definedName>
    <definedName name="Paso5">'[7]Paso Rates'!$A$3:$A$39</definedName>
    <definedName name="Paso6">'[7]Paso Rates'!$A$77:$F$107</definedName>
    <definedName name="Paso7">'[7]Paso Rates'!$H$76:$I$107</definedName>
    <definedName name="Paso8">'[7]Paso Rates'!$A$113:$H$157</definedName>
    <definedName name="Paso9">'[7]Paso Rates'!$J$114:$L$135</definedName>
    <definedName name="PC" localSheetId="6">#REF!</definedName>
    <definedName name="PC" localSheetId="5">#REF!</definedName>
    <definedName name="PC" localSheetId="4">#REF!</definedName>
    <definedName name="PC">#REF!</definedName>
    <definedName name="PC_10percent_GF" localSheetId="6">#REF!</definedName>
    <definedName name="PC_10percent_GF" localSheetId="5">#REF!</definedName>
    <definedName name="PC_10percent_GF" localSheetId="4">#REF!</definedName>
    <definedName name="PC_10percent_GF">#REF!</definedName>
    <definedName name="PC_10percent_GF_with_30percent_PCR" localSheetId="6">#REF!</definedName>
    <definedName name="PC_10percent_GF_with_30percent_PCR" localSheetId="5">#REF!</definedName>
    <definedName name="PC_10percent_GF_with_30percent_PCR" localSheetId="4">#REF!</definedName>
    <definedName name="PC_10percent_GF_with_30percent_PCR">#REF!</definedName>
    <definedName name="PC_15percent_CF" localSheetId="6">#REF!</definedName>
    <definedName name="PC_15percent_CF" localSheetId="5">#REF!</definedName>
    <definedName name="PC_15percent_CF" localSheetId="4">#REF!</definedName>
    <definedName name="PC_15percent_CF">#REF!</definedName>
    <definedName name="PC_20ercent_GF" localSheetId="6">#REF!</definedName>
    <definedName name="PC_20ercent_GF" localSheetId="5">#REF!</definedName>
    <definedName name="PC_20ercent_GF" localSheetId="4">#REF!</definedName>
    <definedName name="PC_20ercent_GF">#REF!</definedName>
    <definedName name="PC_20percent_CF" localSheetId="6">#REF!</definedName>
    <definedName name="PC_20percent_CF" localSheetId="5">#REF!</definedName>
    <definedName name="PC_20percent_CF" localSheetId="4">#REF!</definedName>
    <definedName name="PC_20percent_CF">#REF!</definedName>
    <definedName name="PC_20percent_CF_with_30percent_PCR" localSheetId="6">#REF!</definedName>
    <definedName name="PC_20percent_CF_with_30percent_PCR" localSheetId="5">#REF!</definedName>
    <definedName name="PC_20percent_CF_with_30percent_PCR" localSheetId="4">#REF!</definedName>
    <definedName name="PC_20percent_CF_with_30percent_PCR">#REF!</definedName>
    <definedName name="PC_25percent_GF" localSheetId="6">#REF!</definedName>
    <definedName name="PC_25percent_GF" localSheetId="5">#REF!</definedName>
    <definedName name="PC_25percent_GF" localSheetId="4">#REF!</definedName>
    <definedName name="PC_25percent_GF">#REF!</definedName>
    <definedName name="PC_25percent_Talc" localSheetId="6">#REF!</definedName>
    <definedName name="PC_25percent_Talc" localSheetId="5">#REF!</definedName>
    <definedName name="PC_25percent_Talc" localSheetId="4">#REF!</definedName>
    <definedName name="PC_25percent_Talc">#REF!</definedName>
    <definedName name="PC_25percent_Talc_with_30percent_PCR" localSheetId="6">#REF!</definedName>
    <definedName name="PC_25percent_Talc_with_30percent_PCR" localSheetId="5">#REF!</definedName>
    <definedName name="PC_25percent_Talc_with_30percent_PCR" localSheetId="4">#REF!</definedName>
    <definedName name="PC_25percent_Talc_with_30percent_PCR">#REF!</definedName>
    <definedName name="PC_25percent_Talc_with_35percent_PCR" localSheetId="6">#REF!</definedName>
    <definedName name="PC_25percent_Talc_with_35percent_PCR" localSheetId="5">#REF!</definedName>
    <definedName name="PC_25percent_Talc_with_35percent_PCR" localSheetId="4">#REF!</definedName>
    <definedName name="PC_25percent_Talc_with_35percent_PCR">#REF!</definedName>
    <definedName name="PC_30percent_GF" localSheetId="6">#REF!</definedName>
    <definedName name="PC_30percent_GF" localSheetId="5">#REF!</definedName>
    <definedName name="PC_30percent_GF" localSheetId="4">#REF!</definedName>
    <definedName name="PC_30percent_GF">#REF!</definedName>
    <definedName name="PC_35percent_GF_with_5percent_Talc" localSheetId="6">#REF!</definedName>
    <definedName name="PC_35percent_GF_with_5percent_Talc" localSheetId="5">#REF!</definedName>
    <definedName name="PC_35percent_GF_with_5percent_Talc" localSheetId="4">#REF!</definedName>
    <definedName name="PC_35percent_GF_with_5percent_Talc">#REF!</definedName>
    <definedName name="PC_40percent_GF" localSheetId="6">#REF!</definedName>
    <definedName name="PC_40percent_GF" localSheetId="5">#REF!</definedName>
    <definedName name="PC_40percent_GF" localSheetId="4">#REF!</definedName>
    <definedName name="PC_40percent_GF">#REF!</definedName>
    <definedName name="PC_40percent_GF_with_30percent_PCR" localSheetId="6">#REF!</definedName>
    <definedName name="PC_40percent_GF_with_30percent_PCR" localSheetId="5">#REF!</definedName>
    <definedName name="PC_40percent_GF_with_30percent_PCR" localSheetId="4">#REF!</definedName>
    <definedName name="PC_40percent_GF_with_30percent_PCR">#REF!</definedName>
    <definedName name="PC_45percent_GF" localSheetId="6">#REF!</definedName>
    <definedName name="PC_45percent_GF" localSheetId="5">#REF!</definedName>
    <definedName name="PC_45percent_GF" localSheetId="4">#REF!</definedName>
    <definedName name="PC_45percent_GF">#REF!</definedName>
    <definedName name="PC_50percent_GF" localSheetId="6">#REF!</definedName>
    <definedName name="PC_50percent_GF" localSheetId="5">#REF!</definedName>
    <definedName name="PC_50percent_GF" localSheetId="4">#REF!</definedName>
    <definedName name="PC_50percent_GF">#REF!</definedName>
    <definedName name="PC_50percent_GF_Recycle" localSheetId="6">#REF!</definedName>
    <definedName name="PC_50percent_GF_Recycle" localSheetId="5">#REF!</definedName>
    <definedName name="PC_50percent_GF_Recycle" localSheetId="4">#REF!</definedName>
    <definedName name="PC_50percent_GF_Recycle">#REF!</definedName>
    <definedName name="PC_50percent_GF_with_20percent_PCR" localSheetId="6">#REF!</definedName>
    <definedName name="PC_50percent_GF_with_20percent_PCR" localSheetId="5">#REF!</definedName>
    <definedName name="PC_50percent_GF_with_20percent_PCR" localSheetId="4">#REF!</definedName>
    <definedName name="PC_50percent_GF_with_20percent_PCR">#REF!</definedName>
    <definedName name="PC_50percent_GF_with_30percent_PCR" localSheetId="6">#REF!</definedName>
    <definedName name="PC_50percent_GF_with_30percent_PCR" localSheetId="5">#REF!</definedName>
    <definedName name="PC_50percent_GF_with_30percent_PCR" localSheetId="4">#REF!</definedName>
    <definedName name="PC_50percent_GF_with_30percent_PCR">#REF!</definedName>
    <definedName name="PC_ABS" localSheetId="6">#REF!</definedName>
    <definedName name="PC_ABS" localSheetId="5">#REF!</definedName>
    <definedName name="PC_ABS" localSheetId="4">#REF!</definedName>
    <definedName name="PC_ABS">#REF!</definedName>
    <definedName name="PC_ABS_12percent_Talc" localSheetId="6">#REF!</definedName>
    <definedName name="PC_ABS_12percent_Talc" localSheetId="5">#REF!</definedName>
    <definedName name="PC_ABS_12percent_Talc" localSheetId="4">#REF!</definedName>
    <definedName name="PC_ABS_12percent_Talc">#REF!</definedName>
    <definedName name="PC_ABS_15percent_Talc" localSheetId="6">#REF!</definedName>
    <definedName name="PC_ABS_15percent_Talc" localSheetId="5">#REF!</definedName>
    <definedName name="PC_ABS_15percent_Talc" localSheetId="4">#REF!</definedName>
    <definedName name="PC_ABS_15percent_Talc">#REF!</definedName>
    <definedName name="PC_ABS_15percent_Talc_UVS" localSheetId="6">#REF!</definedName>
    <definedName name="PC_ABS_15percent_Talc_UVS" localSheetId="5">#REF!</definedName>
    <definedName name="PC_ABS_15percent_Talc_UVS" localSheetId="4">#REF!</definedName>
    <definedName name="PC_ABS_15percent_Talc_UVS">#REF!</definedName>
    <definedName name="PC_ABS_15percent_Talc_with_15percent_PCR" localSheetId="6">#REF!</definedName>
    <definedName name="PC_ABS_15percent_Talc_with_15percent_PCR" localSheetId="5">#REF!</definedName>
    <definedName name="PC_ABS_15percent_Talc_with_15percent_PCR" localSheetId="4">#REF!</definedName>
    <definedName name="PC_ABS_15percent_Talc_with_15percent_PCR">#REF!</definedName>
    <definedName name="PC_ABS_15percent_Talc_with_30percent_PCR" localSheetId="6">#REF!</definedName>
    <definedName name="PC_ABS_15percent_Talc_with_30percent_PCR" localSheetId="5">#REF!</definedName>
    <definedName name="PC_ABS_15percent_Talc_with_30percent_PCR" localSheetId="4">#REF!</definedName>
    <definedName name="PC_ABS_15percent_Talc_with_30percent_PCR">#REF!</definedName>
    <definedName name="PC_ABS_15percentage_Talcs" localSheetId="6">#REF!</definedName>
    <definedName name="PC_ABS_15percentage_Talcs" localSheetId="5">#REF!</definedName>
    <definedName name="PC_ABS_15percentage_Talcs" localSheetId="4">#REF!</definedName>
    <definedName name="PC_ABS_15percentage_Talcs">#REF!</definedName>
    <definedName name="PC_ABS_23percent_Talc" localSheetId="6">#REF!</definedName>
    <definedName name="PC_ABS_23percent_Talc" localSheetId="5">#REF!</definedName>
    <definedName name="PC_ABS_23percent_Talc" localSheetId="4">#REF!</definedName>
    <definedName name="PC_ABS_23percent_Talc">#REF!</definedName>
    <definedName name="PC_ABS_25percent_Talc" localSheetId="6">#REF!</definedName>
    <definedName name="PC_ABS_25percent_Talc" localSheetId="5">#REF!</definedName>
    <definedName name="PC_ABS_25percent_Talc" localSheetId="4">#REF!</definedName>
    <definedName name="PC_ABS_25percent_Talc">#REF!</definedName>
    <definedName name="PC_ABS_25percent_Talc_with_30percent_PCR" localSheetId="6">#REF!</definedName>
    <definedName name="PC_ABS_25percent_Talc_with_30percent_PCR" localSheetId="5">#REF!</definedName>
    <definedName name="PC_ABS_25percent_Talc_with_30percent_PCR" localSheetId="4">#REF!</definedName>
    <definedName name="PC_ABS_25percent_Talc_with_30percent_PCR">#REF!</definedName>
    <definedName name="PC_ABS_25percent_Talc_with_35percent_PCR" localSheetId="6">#REF!</definedName>
    <definedName name="PC_ABS_25percent_Talc_with_35percent_PCR" localSheetId="5">#REF!</definedName>
    <definedName name="PC_ABS_25percent_Talc_with_35percent_PCR" localSheetId="4">#REF!</definedName>
    <definedName name="PC_ABS_25percent_Talc_with_35percent_PCR">#REF!</definedName>
    <definedName name="PC_ABS_3percent_Talc" localSheetId="6">#REF!</definedName>
    <definedName name="PC_ABS_3percent_Talc" localSheetId="5">#REF!</definedName>
    <definedName name="PC_ABS_3percent_Talc" localSheetId="4">#REF!</definedName>
    <definedName name="PC_ABS_3percent_Talc">#REF!</definedName>
    <definedName name="PC_ABS_5percent_Talc" localSheetId="6">#REF!</definedName>
    <definedName name="PC_ABS_5percent_Talc" localSheetId="5">#REF!</definedName>
    <definedName name="PC_ABS_5percent_Talc" localSheetId="4">#REF!</definedName>
    <definedName name="PC_ABS_5percent_Talc">#REF!</definedName>
    <definedName name="PC_ABS_5percent_Talc_UVS" localSheetId="6">#REF!</definedName>
    <definedName name="PC_ABS_5percent_Talc_UVS" localSheetId="5">#REF!</definedName>
    <definedName name="PC_ABS_5percent_Talc_UVS" localSheetId="4">#REF!</definedName>
    <definedName name="PC_ABS_5percent_Talc_UVS">#REF!</definedName>
    <definedName name="PC_ABS_5percent_Talc_with_35percent_PCR" localSheetId="6">#REF!</definedName>
    <definedName name="PC_ABS_5percent_Talc_with_35percent_PCR" localSheetId="5">#REF!</definedName>
    <definedName name="PC_ABS_5percent_Talc_with_35percent_PCR" localSheetId="4">#REF!</definedName>
    <definedName name="PC_ABS_5percent_Talc_with_35percent_PCR">#REF!</definedName>
    <definedName name="PC_ABS_8percent_Talc" localSheetId="6">#REF!</definedName>
    <definedName name="PC_ABS_8percent_Talc" localSheetId="5">#REF!</definedName>
    <definedName name="PC_ABS_8percent_Talc" localSheetId="4">#REF!</definedName>
    <definedName name="PC_ABS_8percent_Talc">#REF!</definedName>
    <definedName name="PC_ABS_PMMA" localSheetId="6">#REF!</definedName>
    <definedName name="PC_ABS_PMMA" localSheetId="5">#REF!</definedName>
    <definedName name="PC_ABS_PMMA" localSheetId="4">#REF!</definedName>
    <definedName name="PC_ABS_PMMA">#REF!</definedName>
    <definedName name="PC_ABS_with_30percent_PCR" localSheetId="6">#REF!</definedName>
    <definedName name="PC_ABS_with_30percent_PCR" localSheetId="5">#REF!</definedName>
    <definedName name="PC_ABS_with_30percent_PCR" localSheetId="4">#REF!</definedName>
    <definedName name="PC_ABS_with_30percent_PCR">#REF!</definedName>
    <definedName name="PC_ABS_with_35percent_PCR" localSheetId="6">#REF!</definedName>
    <definedName name="PC_ABS_with_35percent_PCR" localSheetId="5">#REF!</definedName>
    <definedName name="PC_ABS_with_35percent_PCR" localSheetId="4">#REF!</definedName>
    <definedName name="PC_ABS_with_35percent_PCR">#REF!</definedName>
    <definedName name="PC_ABS_高光澤高流動" localSheetId="6">#REF!</definedName>
    <definedName name="PC_ABS_高光澤高流動" localSheetId="5">#REF!</definedName>
    <definedName name="PC_ABS_高光澤高流動" localSheetId="4">#REF!</definedName>
    <definedName name="PC_ABS_高光澤高流動">#REF!</definedName>
    <definedName name="PC_GF_CF" localSheetId="6">#REF!</definedName>
    <definedName name="PC_GF_CF" localSheetId="5">#REF!</definedName>
    <definedName name="PC_GF_CF" localSheetId="4">#REF!</definedName>
    <definedName name="PC_GF_CF">#REF!</definedName>
    <definedName name="PC_with_25percent_PCR" localSheetId="6">#REF!</definedName>
    <definedName name="PC_with_25percent_PCR" localSheetId="5">#REF!</definedName>
    <definedName name="PC_with_25percent_PCR" localSheetId="4">#REF!</definedName>
    <definedName name="PC_with_25percent_PCR">#REF!</definedName>
    <definedName name="PC_with_30percent_PCR" localSheetId="6">#REF!</definedName>
    <definedName name="PC_with_30percent_PCR" localSheetId="5">#REF!</definedName>
    <definedName name="PC_with_30percent_PCR" localSheetId="4">#REF!</definedName>
    <definedName name="PC_with_30percent_PCR">#REF!</definedName>
    <definedName name="PC_非透明" localSheetId="6">#REF!</definedName>
    <definedName name="PC_非透明" localSheetId="5">#REF!</definedName>
    <definedName name="PC_非透明" localSheetId="4">#REF!</definedName>
    <definedName name="PC_非透明">#REF!</definedName>
    <definedName name="PC紅外線透過型" localSheetId="6">#REF!</definedName>
    <definedName name="PC紅外線透過型" localSheetId="5">#REF!</definedName>
    <definedName name="PC紅外線透過型" localSheetId="4">#REF!</definedName>
    <definedName name="PC紅外線透過型">#REF!</definedName>
    <definedName name="Phrizbee">'[53]Carlin-G costbom'!$B$13:$D$413</definedName>
    <definedName name="Plastic" localSheetId="6">#REF!</definedName>
    <definedName name="Plastic" localSheetId="5">#REF!</definedName>
    <definedName name="Plastic" localSheetId="4">#REF!</definedName>
    <definedName name="Plastic">#REF!</definedName>
    <definedName name="PMP">[21]ISRDATA!$M$1</definedName>
    <definedName name="POM" localSheetId="6">#REF!</definedName>
    <definedName name="POM" localSheetId="5">#REF!</definedName>
    <definedName name="POM" localSheetId="4">#REF!</definedName>
    <definedName name="POM">#REF!</definedName>
    <definedName name="Port_1">'[7]SPM Units'!$J$138:$K$155</definedName>
    <definedName name="Port_2">[7]Engers!$G$169:$K$225</definedName>
    <definedName name="Port_3">[7]Engers!$O$169:$R$225</definedName>
    <definedName name="Port_4">[7]Engers!$S$169:$U$197</definedName>
    <definedName name="Port10">[7]Engers!$J$139:$J$156</definedName>
    <definedName name="Port7">'[7]SPM Units'!$H$75:$I$106</definedName>
    <definedName name="Port8">'[7]SPM Units'!$A$112:$H$155</definedName>
    <definedName name="Port9">'[7]SPM Units'!$J$113:$L$134</definedName>
    <definedName name="POWER_CORDS">'[12]Mat Summary'!$B$196:$B$213</definedName>
    <definedName name="PPA_55percent_GF" localSheetId="6">#REF!</definedName>
    <definedName name="PPA_55percent_GF" localSheetId="5">#REF!</definedName>
    <definedName name="PPA_55percent_GF" localSheetId="4">#REF!</definedName>
    <definedName name="PPA_55percent_GF">#REF!</definedName>
    <definedName name="PPA_60percent_GF" localSheetId="6">#REF!</definedName>
    <definedName name="PPA_60percent_GF" localSheetId="5">#REF!</definedName>
    <definedName name="PPA_60percent_GF" localSheetId="4">#REF!</definedName>
    <definedName name="PPA_60percent_GF">#REF!</definedName>
    <definedName name="PPS_45percent_GF" localSheetId="6">#REF!</definedName>
    <definedName name="PPS_45percent_GF" localSheetId="5">#REF!</definedName>
    <definedName name="PPS_45percent_GF" localSheetId="4">#REF!</definedName>
    <definedName name="PPS_45percent_GF">#REF!</definedName>
    <definedName name="PPS_50percent_GF" localSheetId="6">#REF!</definedName>
    <definedName name="PPS_50percent_GF" localSheetId="5">#REF!</definedName>
    <definedName name="PPS_50percent_GF" localSheetId="4">#REF!</definedName>
    <definedName name="PPS_50percent_GF">#REF!</definedName>
    <definedName name="PPS_50percent_GF_MD" localSheetId="6">#REF!</definedName>
    <definedName name="PPS_50percent_GF_MD" localSheetId="5">#REF!</definedName>
    <definedName name="PPS_50percent_GF_MD" localSheetId="4">#REF!</definedName>
    <definedName name="PPS_50percent_GF_MD">#REF!</definedName>
    <definedName name="_xlnm.Print_Area" localSheetId="2">'Clean Sheet Wire Cable  '!$A$1:$AW$68</definedName>
    <definedName name="Print_Date">[51]ISRDATA!$H$5</definedName>
    <definedName name="PROCESS">[31]Category!$G$3:$G$11</definedName>
    <definedName name="Project_management">[20]Cover!$A$1047:$A$1059</definedName>
    <definedName name="PU_DELL" localSheetId="6">#REF!</definedName>
    <definedName name="PU_DELL" localSheetId="5">#REF!</definedName>
    <definedName name="PU_DELL" localSheetId="4">#REF!</definedName>
    <definedName name="PU_DELL">#REF!</definedName>
    <definedName name="QA_Tech">[21]ISRDATA!$P$7</definedName>
    <definedName name="qq">'[54]BF3 MB cost _0708 from MSL'!$D$4:$O$222</definedName>
    <definedName name="Qry_Production_Pivot_Values">[55]Valores!$A$1:$E$59</definedName>
    <definedName name="QUOTE_NO">'[10]20353-2'!$H$1</definedName>
    <definedName name="QUOTE_NO01">'[10]20353-1'!$I$1</definedName>
    <definedName name="QUOTE_NO02">'[10]20353-2'!$I$1</definedName>
    <definedName name="QUOTE_NO03">'[10]20353-3'!$I$1</definedName>
    <definedName name="QUOTE_NO04">'[10]20353-4'!$I$1</definedName>
    <definedName name="QUOTE_NO05">'[10]20353-5'!$I$1</definedName>
    <definedName name="QUOTE_NO06">'[10]20353-6'!$I$1</definedName>
    <definedName name="QUOTE_NO07">'[10]20353-7'!$I$1</definedName>
    <definedName name="QUOTE_NO08">'[10]20353-8'!$I$1</definedName>
    <definedName name="QUOTE_NO09">'[10]20353-9'!$I$1</definedName>
    <definedName name="QUOTE_NO10">'[10]20353-10'!$I$1</definedName>
    <definedName name="QUOTE_NO11">'[10]20353-11'!$I$1</definedName>
    <definedName name="QUOTE_NO12">'[10]20353-12'!$I$1</definedName>
    <definedName name="QUOTE_NO13">'[10]20353-13'!$I$1</definedName>
    <definedName name="QUOTE_NO14">'[10]20353-14'!$I$1</definedName>
    <definedName name="QUOTE_NO15">'[10]20353-15'!$I$1</definedName>
    <definedName name="QUOTE_NO16">'[10]20353-16'!$I$1</definedName>
    <definedName name="QUOTE_NO17">'[10]20353-17'!$I$1</definedName>
    <definedName name="QW" localSheetId="6">#REF!</definedName>
    <definedName name="QW" localSheetId="1">#REF!</definedName>
    <definedName name="QW" localSheetId="5">#REF!</definedName>
    <definedName name="QW" localSheetId="4">#REF!</definedName>
    <definedName name="QW">#REF!</definedName>
    <definedName name="RACK" localSheetId="6">#REF!</definedName>
    <definedName name="RACK" localSheetId="5">#REF!</definedName>
    <definedName name="RACK" localSheetId="4">#REF!</definedName>
    <definedName name="RACK">#REF!</definedName>
    <definedName name="Revision_Level">[51]ISRDATA!$K$5</definedName>
    <definedName name="Rico">'[7]Lud Rates'!$A$5:$O$39</definedName>
    <definedName name="Rico_1">'[7]Lud Rates'!$J$139:$K$156</definedName>
    <definedName name="Rico_2">'[7]Lud Rates'!$G$169:$K$225</definedName>
    <definedName name="Rico_3">'[7]Lud Rates'!$O$170:$R$225</definedName>
    <definedName name="Rico_4">'[7]Lud Rates'!$S$169:$U$197</definedName>
    <definedName name="Rico1">'[7]Lud Rates'!$A$53:$B$63</definedName>
    <definedName name="Rico10">'[7]Lud Rates'!$J$139:$J$156</definedName>
    <definedName name="rrrr">'[12]Mat Summary'!$B$178:$B$183</definedName>
    <definedName name="rsf">[56]ISRDATA!$P$7</definedName>
    <definedName name="RSV">[21]ISRDATA!$P$7</definedName>
    <definedName name="rtyu">[22]Information!$A$22:$A$26</definedName>
    <definedName name="Sales_management">[20]Cover!$A$1008:$A$1046</definedName>
    <definedName name="scfd" localSheetId="6">#REF! AIO_Plastic!scfd</definedName>
    <definedName name="scfd" localSheetId="1">#REF! scfd</definedName>
    <definedName name="scfd" localSheetId="5">#REF! DT_Plastic!scfd</definedName>
    <definedName name="scfd" localSheetId="4">#REF! NB_Plastic!scfd</definedName>
    <definedName name="scfd">#REF! 'Clean Sheet FPC'!scfd</definedName>
    <definedName name="Screw">'[47]Material Density'!$A$14:$A$15</definedName>
    <definedName name="sdfg">[57]Cover!$A$1004:$A$1007</definedName>
    <definedName name="severityIE">[58]IE!$A$9:$A$11</definedName>
    <definedName name="SeverityTE">[59]TE!$A$9:$A$11</definedName>
    <definedName name="sfd">[57]Cover!$A$1004:$A$1007</definedName>
    <definedName name="sgf">[57]Cover!$A$1047:$A$1059</definedName>
    <definedName name="Shiva">[1]ISRDATA!$U$7</definedName>
    <definedName name="Slam2">'[32]BLUFORD3 FBOM-update081303'!$B$14:$C$772</definedName>
    <definedName name="SPWS_WBID">"9DA10260-3510-11D3-811C-00C04F39BB8C"</definedName>
    <definedName name="ssssssss" localSheetId="6">#REF!</definedName>
    <definedName name="ssssssss" localSheetId="1">#REF!</definedName>
    <definedName name="ssssssss" localSheetId="5">#REF!</definedName>
    <definedName name="ssssssss" localSheetId="4">#REF!</definedName>
    <definedName name="ssssssss">#REF!</definedName>
    <definedName name="stageIE">[58]IE!$AE$15:$AE$27</definedName>
    <definedName name="StageTE">[59]TE!$AD$15:$AD$27</definedName>
    <definedName name="Standoff" localSheetId="6">#REF!</definedName>
    <definedName name="Standoff" localSheetId="5">#REF!</definedName>
    <definedName name="Standoff" localSheetId="4">#REF!</definedName>
    <definedName name="Standoff">#REF!</definedName>
    <definedName name="statusIE">[58]IE!$D$9:$D$11</definedName>
    <definedName name="statusTE">[59]TE!$D$9:$D$11</definedName>
    <definedName name="steel">'[40]Raw data'!$E$3:$E$10</definedName>
    <definedName name="TaxTV">10%</definedName>
    <definedName name="TaxXL">5%</definedName>
    <definedName name="TBOPN">[60]Sheet2!$A$2:$A$113</definedName>
    <definedName name="TBORANGE">[60]Sheet2!$A$2:$G$113</definedName>
    <definedName name="Team_List">'[12]Team List'!$D$2:$D$89</definedName>
    <definedName name="Teresa">'[61]Data lists'!$A$20:$A$22</definedName>
    <definedName name="TERM1">'[40]Raw data'!$C$3:$C$14</definedName>
    <definedName name="Thermal" localSheetId="6">#REF!</definedName>
    <definedName name="Thermal" localSheetId="5">#REF!</definedName>
    <definedName name="Thermal" localSheetId="4">#REF!</definedName>
    <definedName name="Thermal">#REF!</definedName>
    <definedName name="TO_LIST1">'[10]Sum Sheet'!$B$6</definedName>
    <definedName name="TO_LIST2">'[10]Sum Sheet'!$B$7</definedName>
    <definedName name="TO_LIST3">'[10]Sum Sheet'!$B$8</definedName>
    <definedName name="TOOL_COST01">'[10]20353-1'!$B$264</definedName>
    <definedName name="TOOL_COST02">'[10]20353-2'!$B$264</definedName>
    <definedName name="TOOL_COST03">'[10]20353-3'!$B$264</definedName>
    <definedName name="TOOL_COST04">'[10]20353-4'!$B$264</definedName>
    <definedName name="TOOL_COST05">'[10]20353-5'!$B$264</definedName>
    <definedName name="TOOL_COST06">'[10]20353-6'!$B$264</definedName>
    <definedName name="TOOL_COST07">'[10]20353-7'!$B$264</definedName>
    <definedName name="TOOL_COST08">'[10]20353-8'!$B$264</definedName>
    <definedName name="TOOL_COST09">'[10]20353-9'!$B$264</definedName>
    <definedName name="TOOL_COST10">'[10]20353-10'!$B$264</definedName>
    <definedName name="TOOL_COST11">'[10]20353-11'!$B$264</definedName>
    <definedName name="TOOL_COST12">'[10]20353-12'!$B$264</definedName>
    <definedName name="TOOL_COST13">'[10]20353-13'!$B$264</definedName>
    <definedName name="TOOL_COST14">'[10]20353-14'!$B$264</definedName>
    <definedName name="TOOL_COST15">'[10]20353-15'!$B$264</definedName>
    <definedName name="TOOL_COST16">'[10]20353-16'!$B$264</definedName>
    <definedName name="TOOL_COST17">'[10]20353-17'!$B$264</definedName>
    <definedName name="TOOL_WEIGHT01">'[10]20353-1'!$E$251</definedName>
    <definedName name="TOOL_WEIGHT02">'[10]20353-2'!$E$251</definedName>
    <definedName name="TOOL_WEIGHT03">'[10]20353-3'!$E$251</definedName>
    <definedName name="TOOL_WEIGHT04">'[10]20353-4'!$E$251</definedName>
    <definedName name="TOOL_WEIGHT05">'[10]20353-5'!$E$251</definedName>
    <definedName name="TOOL_WEIGHT06">'[10]20353-6'!$E$251</definedName>
    <definedName name="TOOL_WEIGHT07">'[10]20353-7'!$E$251</definedName>
    <definedName name="TOOL_WEIGHT08">'[10]20353-8'!$E$251</definedName>
    <definedName name="TOOL_WEIGHT09">'[10]20353-9'!$E$251</definedName>
    <definedName name="TOOL_WEIGHT10">'[10]20353-10'!$E$251</definedName>
    <definedName name="TOOL_WEIGHT11">'[10]20353-11'!$E$251</definedName>
    <definedName name="TOOL_WEIGHT12">'[10]20353-12'!$E$251</definedName>
    <definedName name="TOOL_WEIGHT13">'[10]20353-13'!$E$251</definedName>
    <definedName name="TOOL_WEIGHT14">'[10]20353-14'!$E$251</definedName>
    <definedName name="TOOL_WEIGHT15">'[10]20353-15'!$E$251</definedName>
    <definedName name="TOOL_WEIGHT16">'[10]20353-16'!$E$251</definedName>
    <definedName name="TOOL_WEIGHT17">'[10]20353-17'!$E$251</definedName>
    <definedName name="TOTAL_WT">'[10]Sum Sheet'!$L$34</definedName>
    <definedName name="TPEE" localSheetId="6">#REF!</definedName>
    <definedName name="TPEE" localSheetId="5">#REF!</definedName>
    <definedName name="TPEE" localSheetId="4">#REF!</definedName>
    <definedName name="TPEE">#REF!</definedName>
    <definedName name="TPU" localSheetId="6">#REF!</definedName>
    <definedName name="TPU" localSheetId="5">#REF!</definedName>
    <definedName name="TPU" localSheetId="4">#REF!</definedName>
    <definedName name="TPU">#REF!</definedName>
    <definedName name="try">[28]Cover!$A$1003:$A$1006</definedName>
    <definedName name="tttttttttt">'[12]Mat Summary'!$B$185:$B$188</definedName>
    <definedName name="uio">[34]Information!$A$22:$A$26</definedName>
    <definedName name="uyt">[28]Cover!$A$1058:$A$1066</definedName>
    <definedName name="UYYUY">'[15]Data lists'!$R$4:$R$54</definedName>
    <definedName name="VBGVJHGHJ">'[15]Data lists'!$R$4:$R$54</definedName>
    <definedName name="VCCCV">'[15]Data lists'!$R$4:$R$54</definedName>
    <definedName name="VIDEO">'[12]Mat Summary'!$B$158:$B$162</definedName>
    <definedName name="wadf">'[8]SPM Units'!$S$166:$U$194</definedName>
    <definedName name="Wale">'[7]Paso Rates'!$A$5:$O$39</definedName>
    <definedName name="Wale_1">'[7]Paso Rates'!$J$139:$K$156</definedName>
    <definedName name="Wale_2">'[7]Paso Rates'!$G$169:$K$225</definedName>
    <definedName name="Wale_3">'[7]Paso Rates'!$O$170:$R$225</definedName>
    <definedName name="Wale_4">'[7]Paso Rates'!$S$169:$U$197</definedName>
    <definedName name="Wale1">'[7]Paso Rates'!$A$53:$B$63</definedName>
    <definedName name="Wale10">'[7]Paso Rates'!$J$139:$J$156</definedName>
    <definedName name="WE" localSheetId="6">#REF!</definedName>
    <definedName name="WE" localSheetId="1">#REF!</definedName>
    <definedName name="WE" localSheetId="5">#REF!</definedName>
    <definedName name="WE" localSheetId="4">#REF!</definedName>
    <definedName name="WE">#REF!</definedName>
    <definedName name="Wearable_PC_耐磨" localSheetId="6">#REF!</definedName>
    <definedName name="Wearable_PC_耐磨" localSheetId="5">#REF!</definedName>
    <definedName name="Wearable_PC_耐磨" localSheetId="4">#REF!</definedName>
    <definedName name="Wearable_PC_耐磨">#REF!</definedName>
    <definedName name="wer">'[35]Data lists'!$R$4:$R$54</definedName>
    <definedName name="WERT">'[15]Data lists'!$Y$4:$Y$54</definedName>
    <definedName name="WERTW" localSheetId="6">#REF!</definedName>
    <definedName name="WERTW" localSheetId="1">#REF!</definedName>
    <definedName name="WERTW" localSheetId="5">#REF!</definedName>
    <definedName name="WERTW" localSheetId="4">#REF!</definedName>
    <definedName name="WERTW">#REF!</definedName>
    <definedName name="werty">[22]Information!$B$2:$B$10</definedName>
    <definedName name="WIRE_HOURS01">'[10]20353-1'!$B$219</definedName>
    <definedName name="WIRE_HOURS02">'[10]20353-2'!$B$219</definedName>
    <definedName name="WIRE_HOURS03">'[10]20353-3'!$B$219</definedName>
    <definedName name="WIRE_HOURS04">'[10]20353-4'!$B$219</definedName>
    <definedName name="WIRE_HOURS05">'[10]20353-5'!$B$219</definedName>
    <definedName name="WIRE_HOURS06">'[10]20353-6'!$B$219</definedName>
    <definedName name="WIRE_HOURS07">'[10]20353-7'!$B$219</definedName>
    <definedName name="WIRE_HOURS08">'[10]20353-8'!$B$219</definedName>
    <definedName name="WIRE_HOURS09">'[10]20353-9'!$B$219</definedName>
    <definedName name="WIRE_HOURS10">'[10]20353-10'!$B$219</definedName>
    <definedName name="WIRE_HOURS11">'[10]20353-11'!$B$219</definedName>
    <definedName name="WIRE_HOURS12">'[10]20353-12'!$B$219</definedName>
    <definedName name="WIRE_HOURS13">'[10]20353-13'!$B$219</definedName>
    <definedName name="WIRE_HOURS14">'[10]20353-14'!$B$219</definedName>
    <definedName name="WIRE_HOURS15">'[10]20353-15'!$B$219</definedName>
    <definedName name="WIRE_HOURS16">'[10]20353-16'!$B$219</definedName>
    <definedName name="WIRE_HOURS17">'[10]20353-17'!$B$219</definedName>
    <definedName name="WIRELESS">'[12]Mat Summary'!$B$52:$B$57</definedName>
    <definedName name="wrn.HDD._.BEZEL.">{#N/A,#N/A,FALSE,"MFI -MIDDLE COVER"}</definedName>
    <definedName name="xc">[16]Cover!$A$1004:$A$1007</definedName>
    <definedName name="xxx">'[12]Mat Summary'!$B$45:$B$50</definedName>
    <definedName name="yiu">[34]Information!$A$22:$F$26</definedName>
    <definedName name="Z_8F5C2B68_883F_4029_AD18_B0DF3ED256ED_.wvu.FilterData" localSheetId="6">#REF!</definedName>
    <definedName name="Z_8F5C2B68_883F_4029_AD18_B0DF3ED256ED_.wvu.FilterData" localSheetId="1">#REF!</definedName>
    <definedName name="Z_8F5C2B68_883F_4029_AD18_B0DF3ED256ED_.wvu.FilterData" localSheetId="5">#REF!</definedName>
    <definedName name="Z_8F5C2B68_883F_4029_AD18_B0DF3ED256ED_.wvu.FilterData" localSheetId="4">#REF!</definedName>
    <definedName name="Z_8F5C2B68_883F_4029_AD18_B0DF3ED256ED_.wvu.FilterData">#REF!</definedName>
    <definedName name="Z_8F5C2B68_883F_4029_AD18_B0DF3ED256ED_.wvu.PrintArea" localSheetId="6">#REF!</definedName>
    <definedName name="Z_8F5C2B68_883F_4029_AD18_B0DF3ED256ED_.wvu.PrintArea" localSheetId="1">#REF!</definedName>
    <definedName name="Z_8F5C2B68_883F_4029_AD18_B0DF3ED256ED_.wvu.PrintArea" localSheetId="5">#REF!</definedName>
    <definedName name="Z_8F5C2B68_883F_4029_AD18_B0DF3ED256ED_.wvu.PrintArea" localSheetId="4">#REF!</definedName>
    <definedName name="Z_8F5C2B68_883F_4029_AD18_B0DF3ED256ED_.wvu.PrintArea">#REF!</definedName>
    <definedName name="Z_E3973807_6495_46AE_A0E9_BB974F3F83E5_.wvu.PrintTitles" localSheetId="6">#REF!</definedName>
    <definedName name="Z_E3973807_6495_46AE_A0E9_BB974F3F83E5_.wvu.PrintTitles" localSheetId="1">#REF!</definedName>
    <definedName name="Z_E3973807_6495_46AE_A0E9_BB974F3F83E5_.wvu.PrintTitles" localSheetId="5">#REF!</definedName>
    <definedName name="Z_E3973807_6495_46AE_A0E9_BB974F3F83E5_.wvu.PrintTitles" localSheetId="4">#REF!</definedName>
    <definedName name="Z_E3973807_6495_46AE_A0E9_BB974F3F83E5_.wvu.PrintTitles">#REF!</definedName>
    <definedName name="zxcv">[22]Information!$B$2:$C$10</definedName>
    <definedName name="一">[27]ISRDATA!$P$7</definedName>
    <definedName name="在一起">[26]ISRDATA!$H$5</definedName>
    <definedName name="我寺">[56]ISRDATA!$P$7</definedName>
    <definedName name="防火_TPEE" localSheetId="6">#REF!</definedName>
    <definedName name="防火_TPEE" localSheetId="5">#REF!</definedName>
    <definedName name="防火_TPEE" localSheetId="4">#REF!</definedName>
    <definedName name="防火_TPEE">#REF!</definedName>
    <definedName name="防火高流動_PC" localSheetId="6">#REF!</definedName>
    <definedName name="防火高流動_PC" localSheetId="5">#REF!</definedName>
    <definedName name="防火高流動_PC" localSheetId="4">#REF!</definedName>
    <definedName name="防火高流動_PC">#REF!</definedName>
    <definedName name="治具清单1">[26]ISRDATA!$C$4</definedName>
    <definedName name="耐候_PC" localSheetId="6">#REF!</definedName>
    <definedName name="耐候_PC" localSheetId="5">#REF!</definedName>
    <definedName name="耐候_PC" localSheetId="4">#REF!</definedName>
    <definedName name="耐候_PC">#REF!</definedName>
    <definedName name="釘">[26]ISRDATA!$H$5</definedName>
    <definedName name="擴散級_PC" localSheetId="6">#REF!</definedName>
    <definedName name="擴散級_PC" localSheetId="5">#REF!</definedName>
    <definedName name="擴散級_PC" localSheetId="4">#REF!</definedName>
    <definedName name="擴散級_PC">#REF!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1" i="12" l="1"/>
  <c r="L111" i="12"/>
  <c r="M39" i="12"/>
  <c r="M110" i="12" s="1"/>
  <c r="L39" i="12"/>
  <c r="L110" i="12" s="1"/>
  <c r="M23" i="12"/>
  <c r="M109" i="12" s="1"/>
  <c r="M112" i="12" s="1"/>
  <c r="L23" i="12"/>
  <c r="L109" i="12" s="1"/>
  <c r="L112" i="12" s="1"/>
  <c r="M6" i="12"/>
  <c r="M108" i="12" s="1"/>
  <c r="M113" i="12" s="1"/>
  <c r="L6" i="12"/>
  <c r="L108" i="12" s="1"/>
  <c r="L113" i="12" s="1"/>
  <c r="M111" i="13"/>
  <c r="L111" i="13"/>
  <c r="M39" i="13"/>
  <c r="M110" i="13" s="1"/>
  <c r="L39" i="13"/>
  <c r="L110" i="13" s="1"/>
  <c r="M23" i="13"/>
  <c r="M109" i="13" s="1"/>
  <c r="M112" i="13" s="1"/>
  <c r="L23" i="13"/>
  <c r="L109" i="13" s="1"/>
  <c r="L112" i="13" s="1"/>
  <c r="M6" i="13"/>
  <c r="M108" i="13" s="1"/>
  <c r="M113" i="13" s="1"/>
  <c r="L6" i="13"/>
  <c r="L108" i="13" s="1"/>
  <c r="L113" i="13" s="1"/>
  <c r="O111" i="10"/>
  <c r="O39" i="10"/>
  <c r="O110" i="10" s="1"/>
  <c r="O23" i="10"/>
  <c r="O109" i="10" s="1"/>
  <c r="O112" i="10" s="1"/>
  <c r="O6" i="10"/>
  <c r="O108" i="10" s="1"/>
  <c r="O113" i="10" s="1"/>
  <c r="N111" i="10"/>
  <c r="N39" i="10"/>
  <c r="N110" i="10" s="1"/>
  <c r="N23" i="10"/>
  <c r="N109" i="10" s="1"/>
  <c r="N112" i="10" s="1"/>
  <c r="N6" i="10"/>
  <c r="N108" i="10" s="1"/>
  <c r="N113" i="10" s="1"/>
  <c r="K111" i="13"/>
  <c r="J111" i="13"/>
  <c r="I111" i="13"/>
  <c r="H111" i="13"/>
  <c r="G111" i="13"/>
  <c r="F111" i="13"/>
  <c r="E111" i="13"/>
  <c r="D111" i="13"/>
  <c r="C111" i="13"/>
  <c r="K39" i="13"/>
  <c r="K110" i="13" s="1"/>
  <c r="J39" i="13"/>
  <c r="J110" i="13" s="1"/>
  <c r="I39" i="13"/>
  <c r="I110" i="13" s="1"/>
  <c r="H39" i="13"/>
  <c r="H110" i="13" s="1"/>
  <c r="G39" i="13"/>
  <c r="G110" i="13" s="1"/>
  <c r="F39" i="13"/>
  <c r="F110" i="13" s="1"/>
  <c r="E39" i="13"/>
  <c r="E110" i="13" s="1"/>
  <c r="D39" i="13"/>
  <c r="D110" i="13" s="1"/>
  <c r="C39" i="13"/>
  <c r="C110" i="13" s="1"/>
  <c r="K23" i="13"/>
  <c r="K109" i="13" s="1"/>
  <c r="K112" i="13" s="1"/>
  <c r="J23" i="13"/>
  <c r="J109" i="13" s="1"/>
  <c r="J112" i="13" s="1"/>
  <c r="I23" i="13"/>
  <c r="I109" i="13" s="1"/>
  <c r="I112" i="13" s="1"/>
  <c r="H23" i="13"/>
  <c r="H109" i="13" s="1"/>
  <c r="H112" i="13" s="1"/>
  <c r="G23" i="13"/>
  <c r="G109" i="13" s="1"/>
  <c r="G112" i="13" s="1"/>
  <c r="F23" i="13"/>
  <c r="F109" i="13" s="1"/>
  <c r="F112" i="13" s="1"/>
  <c r="E23" i="13"/>
  <c r="E109" i="13" s="1"/>
  <c r="E112" i="13" s="1"/>
  <c r="D23" i="13"/>
  <c r="D109" i="13" s="1"/>
  <c r="D112" i="13" s="1"/>
  <c r="C23" i="13"/>
  <c r="C109" i="13" s="1"/>
  <c r="C112" i="13" s="1"/>
  <c r="K6" i="13"/>
  <c r="K108" i="13" s="1"/>
  <c r="K113" i="13" s="1"/>
  <c r="J6" i="13"/>
  <c r="J108" i="13" s="1"/>
  <c r="J113" i="13" s="1"/>
  <c r="I6" i="13"/>
  <c r="I108" i="13" s="1"/>
  <c r="I113" i="13" s="1"/>
  <c r="H6" i="13"/>
  <c r="H108" i="13" s="1"/>
  <c r="H113" i="13" s="1"/>
  <c r="G6" i="13"/>
  <c r="G108" i="13" s="1"/>
  <c r="G113" i="13" s="1"/>
  <c r="F6" i="13"/>
  <c r="F108" i="13" s="1"/>
  <c r="F113" i="13" s="1"/>
  <c r="E6" i="13"/>
  <c r="E108" i="13" s="1"/>
  <c r="E113" i="13" s="1"/>
  <c r="D6" i="13"/>
  <c r="D108" i="13" s="1"/>
  <c r="D113" i="13" s="1"/>
  <c r="C6" i="13"/>
  <c r="C108" i="13" s="1"/>
  <c r="C113" i="13" s="1"/>
  <c r="K111" i="12"/>
  <c r="J111" i="12"/>
  <c r="I111" i="12"/>
  <c r="H111" i="12"/>
  <c r="G111" i="12"/>
  <c r="F111" i="12"/>
  <c r="E111" i="12"/>
  <c r="D111" i="12"/>
  <c r="C111" i="12"/>
  <c r="K39" i="12"/>
  <c r="K110" i="12" s="1"/>
  <c r="J39" i="12"/>
  <c r="J110" i="12" s="1"/>
  <c r="I39" i="12"/>
  <c r="I110" i="12" s="1"/>
  <c r="H39" i="12"/>
  <c r="H110" i="12" s="1"/>
  <c r="G39" i="12"/>
  <c r="G110" i="12" s="1"/>
  <c r="F39" i="12"/>
  <c r="F110" i="12" s="1"/>
  <c r="E39" i="12"/>
  <c r="E110" i="12" s="1"/>
  <c r="D39" i="12"/>
  <c r="D110" i="12" s="1"/>
  <c r="C39" i="12"/>
  <c r="C110" i="12" s="1"/>
  <c r="K23" i="12"/>
  <c r="K109" i="12" s="1"/>
  <c r="K112" i="12" s="1"/>
  <c r="J23" i="12"/>
  <c r="J109" i="12" s="1"/>
  <c r="J112" i="12" s="1"/>
  <c r="I23" i="12"/>
  <c r="I109" i="12" s="1"/>
  <c r="I112" i="12" s="1"/>
  <c r="H23" i="12"/>
  <c r="H109" i="12" s="1"/>
  <c r="H112" i="12" s="1"/>
  <c r="G23" i="12"/>
  <c r="G109" i="12" s="1"/>
  <c r="G112" i="12" s="1"/>
  <c r="F23" i="12"/>
  <c r="F109" i="12" s="1"/>
  <c r="F112" i="12" s="1"/>
  <c r="E23" i="12"/>
  <c r="E109" i="12" s="1"/>
  <c r="E112" i="12" s="1"/>
  <c r="D23" i="12"/>
  <c r="D109" i="12" s="1"/>
  <c r="D112" i="12" s="1"/>
  <c r="C23" i="12"/>
  <c r="C109" i="12" s="1"/>
  <c r="C112" i="12" s="1"/>
  <c r="K6" i="12"/>
  <c r="K108" i="12" s="1"/>
  <c r="K113" i="12" s="1"/>
  <c r="J6" i="12"/>
  <c r="J108" i="12" s="1"/>
  <c r="J113" i="12" s="1"/>
  <c r="I6" i="12"/>
  <c r="I108" i="12" s="1"/>
  <c r="I113" i="12" s="1"/>
  <c r="H6" i="12"/>
  <c r="H108" i="12" s="1"/>
  <c r="H113" i="12" s="1"/>
  <c r="G6" i="12"/>
  <c r="G108" i="12" s="1"/>
  <c r="G113" i="12" s="1"/>
  <c r="F6" i="12"/>
  <c r="F108" i="12" s="1"/>
  <c r="F113" i="12" s="1"/>
  <c r="E6" i="12"/>
  <c r="E108" i="12" s="1"/>
  <c r="E113" i="12" s="1"/>
  <c r="D6" i="12"/>
  <c r="D108" i="12" s="1"/>
  <c r="D113" i="12" s="1"/>
  <c r="C6" i="12"/>
  <c r="C108" i="12" s="1"/>
  <c r="C113" i="12" s="1"/>
  <c r="K39" i="10"/>
  <c r="L39" i="10"/>
  <c r="C39" i="10" l="1"/>
  <c r="K111" i="10" l="1"/>
  <c r="K110" i="10"/>
  <c r="K23" i="10"/>
  <c r="K109" i="10" s="1"/>
  <c r="K112" i="10" s="1"/>
  <c r="K6" i="10"/>
  <c r="K108" i="10" s="1"/>
  <c r="K113" i="10" s="1"/>
  <c r="J111" i="10"/>
  <c r="J39" i="10"/>
  <c r="J110" i="10" s="1"/>
  <c r="J23" i="10"/>
  <c r="J109" i="10" s="1"/>
  <c r="J112" i="10" s="1"/>
  <c r="J6" i="10"/>
  <c r="J108" i="10" s="1"/>
  <c r="J113" i="10" s="1"/>
  <c r="M111" i="10"/>
  <c r="L111" i="10"/>
  <c r="I111" i="10"/>
  <c r="H111" i="10"/>
  <c r="G111" i="10"/>
  <c r="F111" i="10"/>
  <c r="E111" i="10"/>
  <c r="D111" i="10"/>
  <c r="C111" i="10"/>
  <c r="M39" i="10"/>
  <c r="M110" i="10" s="1"/>
  <c r="L110" i="10"/>
  <c r="I39" i="10"/>
  <c r="I110" i="10" s="1"/>
  <c r="H39" i="10"/>
  <c r="H110" i="10" s="1"/>
  <c r="G39" i="10"/>
  <c r="G110" i="10" s="1"/>
  <c r="F39" i="10"/>
  <c r="F110" i="10" s="1"/>
  <c r="E39" i="10"/>
  <c r="E110" i="10" s="1"/>
  <c r="D39" i="10"/>
  <c r="D110" i="10" s="1"/>
  <c r="C110" i="10"/>
  <c r="M23" i="10"/>
  <c r="M109" i="10" s="1"/>
  <c r="M112" i="10" s="1"/>
  <c r="L23" i="10"/>
  <c r="L109" i="10" s="1"/>
  <c r="L112" i="10" s="1"/>
  <c r="I23" i="10"/>
  <c r="I109" i="10" s="1"/>
  <c r="I112" i="10" s="1"/>
  <c r="H23" i="10"/>
  <c r="H109" i="10" s="1"/>
  <c r="H112" i="10" s="1"/>
  <c r="G23" i="10"/>
  <c r="G109" i="10" s="1"/>
  <c r="G112" i="10" s="1"/>
  <c r="F23" i="10"/>
  <c r="F109" i="10" s="1"/>
  <c r="F112" i="10" s="1"/>
  <c r="E23" i="10"/>
  <c r="E109" i="10" s="1"/>
  <c r="E112" i="10" s="1"/>
  <c r="D23" i="10"/>
  <c r="D109" i="10" s="1"/>
  <c r="D112" i="10" s="1"/>
  <c r="C23" i="10"/>
  <c r="C109" i="10" s="1"/>
  <c r="C112" i="10" s="1"/>
  <c r="M6" i="10"/>
  <c r="M108" i="10" s="1"/>
  <c r="M113" i="10" s="1"/>
  <c r="L6" i="10"/>
  <c r="L108" i="10" s="1"/>
  <c r="L113" i="10" s="1"/>
  <c r="I6" i="10"/>
  <c r="I108" i="10" s="1"/>
  <c r="I113" i="10" s="1"/>
  <c r="H6" i="10"/>
  <c r="H108" i="10" s="1"/>
  <c r="H113" i="10" s="1"/>
  <c r="G6" i="10"/>
  <c r="G108" i="10" s="1"/>
  <c r="G113" i="10" s="1"/>
  <c r="F6" i="10"/>
  <c r="F108" i="10" s="1"/>
  <c r="F113" i="10" s="1"/>
  <c r="E6" i="10"/>
  <c r="E108" i="10" s="1"/>
  <c r="E113" i="10" s="1"/>
  <c r="D6" i="10"/>
  <c r="D108" i="10" s="1"/>
  <c r="D113" i="10" s="1"/>
  <c r="C6" i="10"/>
  <c r="C108" i="10" s="1"/>
  <c r="C113" i="10" s="1"/>
  <c r="J64" i="3" l="1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F53" i="3"/>
  <c r="F52" i="3"/>
  <c r="F51" i="3"/>
  <c r="G50" i="3"/>
  <c r="F50" i="3"/>
  <c r="J50" i="3" s="1"/>
  <c r="G49" i="3"/>
  <c r="F49" i="3"/>
  <c r="J49" i="3" s="1"/>
  <c r="F48" i="3"/>
  <c r="G47" i="3"/>
  <c r="F47" i="3"/>
  <c r="G46" i="3"/>
  <c r="F46" i="3"/>
  <c r="F45" i="3"/>
  <c r="F44" i="3"/>
  <c r="F42" i="3"/>
  <c r="E42" i="3"/>
  <c r="G42" i="3" s="1"/>
  <c r="I42" i="3" s="1"/>
  <c r="F41" i="3"/>
  <c r="E41" i="3"/>
  <c r="G41" i="3" s="1"/>
  <c r="F40" i="3"/>
  <c r="E40" i="3"/>
  <c r="G40" i="3" s="1"/>
  <c r="C40" i="3"/>
  <c r="F39" i="3"/>
  <c r="C39" i="3"/>
  <c r="G39" i="3" s="1"/>
  <c r="G38" i="3"/>
  <c r="F38" i="3"/>
  <c r="F37" i="3"/>
  <c r="C37" i="3"/>
  <c r="G37" i="3" s="1"/>
  <c r="F36" i="3"/>
  <c r="C36" i="3"/>
  <c r="G36" i="3" s="1"/>
  <c r="F35" i="3"/>
  <c r="C35" i="3"/>
  <c r="F30" i="3"/>
  <c r="C19" i="3"/>
  <c r="C18" i="3"/>
  <c r="C17" i="3"/>
  <c r="E16" i="3"/>
  <c r="D16" i="3"/>
  <c r="C16" i="3"/>
  <c r="E15" i="3"/>
  <c r="D15" i="3"/>
  <c r="C15" i="3"/>
  <c r="C14" i="3"/>
  <c r="AO13" i="3"/>
  <c r="C13" i="3"/>
  <c r="AO12" i="3"/>
  <c r="C12" i="3"/>
  <c r="E11" i="3"/>
  <c r="D11" i="3"/>
  <c r="C11" i="3"/>
  <c r="G11" i="3" s="1"/>
  <c r="E10" i="3"/>
  <c r="D10" i="3"/>
  <c r="C10" i="3"/>
  <c r="G10" i="3" s="1"/>
  <c r="E9" i="3"/>
  <c r="D9" i="3"/>
  <c r="C9" i="3"/>
  <c r="G9" i="3" s="1"/>
  <c r="H5" i="3"/>
  <c r="E5" i="3"/>
  <c r="H4" i="3"/>
  <c r="B4" i="3"/>
  <c r="H3" i="3"/>
  <c r="F3" i="3"/>
  <c r="D3" i="3"/>
  <c r="B5" i="3" s="1"/>
  <c r="F2" i="3"/>
  <c r="D2" i="3"/>
  <c r="B2" i="3"/>
  <c r="F30" i="2"/>
  <c r="E30" i="2"/>
  <c r="F29" i="2"/>
  <c r="E29" i="2"/>
  <c r="F28" i="2"/>
  <c r="E28" i="2"/>
  <c r="E27" i="2"/>
  <c r="F26" i="2"/>
  <c r="E26" i="2"/>
  <c r="F25" i="2"/>
  <c r="E25" i="2"/>
  <c r="C20" i="2"/>
  <c r="E20" i="2" s="1"/>
  <c r="D19" i="2"/>
  <c r="C19" i="2"/>
  <c r="C18" i="2"/>
  <c r="E18" i="2" s="1"/>
  <c r="C17" i="2"/>
  <c r="E17" i="2" s="1"/>
  <c r="C16" i="2"/>
  <c r="E16" i="2" s="1"/>
  <c r="H5" i="2"/>
  <c r="H4" i="2"/>
  <c r="H3" i="2"/>
  <c r="F3" i="2"/>
  <c r="D3" i="2"/>
  <c r="B5" i="2" s="1"/>
  <c r="B2" i="2"/>
  <c r="E11" i="1"/>
  <c r="D11" i="1"/>
  <c r="E19" i="2" l="1"/>
  <c r="H25" i="2"/>
  <c r="H33" i="2" s="1"/>
  <c r="D36" i="2" s="1"/>
  <c r="I25" i="2"/>
  <c r="I33" i="2" s="1"/>
  <c r="C15" i="2" s="1"/>
  <c r="E15" i="2" s="1"/>
  <c r="F21" i="2" s="1"/>
  <c r="B36" i="2" s="1"/>
  <c r="E36" i="2" s="1"/>
  <c r="H26" i="2"/>
  <c r="I26" i="2"/>
  <c r="G16" i="3"/>
  <c r="J35" i="3"/>
  <c r="J65" i="3" s="1"/>
  <c r="F26" i="3" s="1"/>
  <c r="F27" i="3" s="1"/>
  <c r="G35" i="3"/>
  <c r="I35" i="3" s="1"/>
  <c r="H65" i="3" s="1"/>
  <c r="E68" i="3" s="1"/>
  <c r="I37" i="3"/>
  <c r="I38" i="3"/>
  <c r="J38" i="3"/>
  <c r="J39" i="3"/>
  <c r="I39" i="3"/>
  <c r="I41" i="3"/>
  <c r="I44" i="3"/>
  <c r="J44" i="3"/>
  <c r="I49" i="3"/>
  <c r="I50" i="3"/>
  <c r="J51" i="3"/>
  <c r="I51" i="3"/>
  <c r="I52" i="3"/>
  <c r="J52" i="3"/>
  <c r="I27" i="2"/>
  <c r="H27" i="2"/>
  <c r="F31" i="3"/>
  <c r="H31" i="3" s="1"/>
  <c r="C68" i="3" s="1"/>
  <c r="F68" i="3" s="1"/>
  <c r="J45" i="3"/>
  <c r="I45" i="3"/>
  <c r="J53" i="3"/>
  <c r="I53" i="3"/>
  <c r="G10" i="2"/>
  <c r="I10" i="2" s="1"/>
  <c r="A36" i="2" s="1"/>
  <c r="F36" i="2" s="1"/>
  <c r="I29" i="2"/>
  <c r="H29" i="2"/>
  <c r="E22" i="3"/>
  <c r="D22" i="3"/>
  <c r="I48" i="3" s="1"/>
  <c r="G15" i="3"/>
  <c r="G22" i="3" s="1"/>
  <c r="A68" i="3" s="1"/>
  <c r="J40" i="3"/>
  <c r="I40" i="3"/>
  <c r="J41" i="3"/>
  <c r="J42" i="3"/>
  <c r="J46" i="3"/>
  <c r="I46" i="3"/>
  <c r="J48" i="3"/>
  <c r="I28" i="2"/>
  <c r="H28" i="2"/>
  <c r="I30" i="2"/>
  <c r="H30" i="2"/>
  <c r="J36" i="3"/>
  <c r="I36" i="3"/>
  <c r="J37" i="3"/>
  <c r="J47" i="3"/>
  <c r="I47" i="3"/>
  <c r="D68" i="3" l="1"/>
  <c r="G6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100-000001000000}">
      <text>
        <r>
          <rPr>
            <sz val="12"/>
            <color rgb="FF000000"/>
            <rFont val="Noto Sans CJK TC"/>
            <family val="2"/>
          </rPr>
          <t>ＨＴ</t>
        </r>
        <r>
          <rPr>
            <b/>
            <sz val="9"/>
            <color rgb="FF000000"/>
            <rFont val="Tahoma"/>
            <family val="2"/>
          </rPr>
          <t xml:space="preserve">:
Pitch 0.5: 50%
Pitch 1.0: 6~8%
</t>
        </r>
      </text>
    </comment>
    <comment ref="I10" authorId="0" shapeId="0" xr:uid="{00000000-0006-0000-0100-000002000000}">
      <text>
        <r>
          <rPr>
            <sz val="12"/>
            <color rgb="FF000000"/>
            <rFont val="新細明體"/>
            <family val="2"/>
          </rPr>
          <t xml:space="preserve">HB: 0.07
MGE: 0.069
</t>
        </r>
      </text>
    </comment>
    <comment ref="D16" authorId="0" shapeId="0" xr:uid="{00000000-0006-0000-0100-000003000000}">
      <text>
        <r>
          <rPr>
            <sz val="12"/>
            <color rgb="FF000000"/>
            <rFont val="Noto Sans CJK TC"/>
            <family val="2"/>
          </rPr>
          <t xml:space="preserve">MGE: 0.00855
</t>
        </r>
        <r>
          <rPr>
            <sz val="9"/>
            <color rgb="FF000000"/>
            <rFont val="Tahoma"/>
            <family val="2"/>
          </rPr>
          <t>HT: 0.0088</t>
        </r>
      </text>
    </comment>
    <comment ref="D17" authorId="0" shapeId="0" xr:uid="{00000000-0006-0000-0100-000004000000}">
      <text>
        <r>
          <rPr>
            <sz val="12"/>
            <color rgb="FF000000"/>
            <rFont val="Noto Sans CJK TC"/>
            <family val="2"/>
          </rPr>
          <t xml:space="preserve">MGE: 0.014
</t>
        </r>
        <r>
          <rPr>
            <sz val="9"/>
            <color rgb="FF000000"/>
            <rFont val="Tahoma"/>
            <family val="2"/>
          </rPr>
          <t>HT:</t>
        </r>
      </text>
    </comment>
    <comment ref="D18" authorId="0" shapeId="0" xr:uid="{00000000-0006-0000-0100-000005000000}">
      <text>
        <r>
          <rPr>
            <sz val="12"/>
            <color rgb="FF000000"/>
            <rFont val="Noto Sans CJK TC"/>
            <family val="2"/>
          </rPr>
          <t xml:space="preserve">MGE: 0.017
</t>
        </r>
        <r>
          <rPr>
            <sz val="9"/>
            <color rgb="FF000000"/>
            <rFont val="細明體"/>
            <family val="3"/>
          </rPr>
          <t xml:space="preserve">HT: </t>
        </r>
      </text>
    </comment>
    <comment ref="B19" authorId="0" shapeId="0" xr:uid="{00000000-0006-0000-0100-000006000000}">
      <text>
        <r>
          <rPr>
            <sz val="12"/>
            <color rgb="FF000000"/>
            <rFont val="Noto Sans CJK TC"/>
            <family val="2"/>
          </rPr>
          <t xml:space="preserve">原材即銅鍍錫
</t>
        </r>
        <r>
          <rPr>
            <sz val="9"/>
            <color rgb="FF000000"/>
            <rFont val="Tahoma"/>
            <family val="2"/>
          </rPr>
          <t>1)</t>
        </r>
        <r>
          <rPr>
            <sz val="9"/>
            <color rgb="FF000000"/>
            <rFont val="Noto Sans CJK TC"/>
            <family val="2"/>
          </rPr>
          <t xml:space="preserve">錫對錫
</t>
        </r>
        <r>
          <rPr>
            <sz val="9"/>
            <color rgb="FF000000"/>
            <rFont val="Tahoma"/>
            <family val="2"/>
          </rPr>
          <t>2)</t>
        </r>
        <r>
          <rPr>
            <sz val="9"/>
            <color rgb="FF000000"/>
            <rFont val="Noto Sans CJK TC"/>
            <family val="2"/>
          </rPr>
          <t>金對金</t>
        </r>
        <r>
          <rPr>
            <sz val="9"/>
            <color rgb="FF000000"/>
            <rFont val="Tahoma"/>
            <family val="2"/>
          </rPr>
          <t>(2</t>
        </r>
        <r>
          <rPr>
            <sz val="9"/>
            <color rgb="FF000000"/>
            <rFont val="Noto Sans CJK TC"/>
            <family val="2"/>
          </rPr>
          <t>端</t>
        </r>
        <r>
          <rPr>
            <sz val="9"/>
            <color rgb="FF000000"/>
            <rFont val="Tahoma"/>
            <family val="2"/>
          </rPr>
          <t xml:space="preserve">)
</t>
        </r>
        <r>
          <rPr>
            <sz val="9"/>
            <color rgb="FF000000"/>
            <rFont val="細明體"/>
            <family val="3"/>
          </rPr>
          <t xml:space="preserve">
</t>
        </r>
        <r>
          <rPr>
            <sz val="9"/>
            <color rgb="FF000000"/>
            <rFont val="Noto Sans CJK TC"/>
            <family val="2"/>
          </rPr>
          <t>單價需</t>
        </r>
        <r>
          <rPr>
            <sz val="9"/>
            <color rgb="FF000000"/>
            <rFont val="Tahoma"/>
            <family val="2"/>
          </rPr>
          <t xml:space="preserve">double check
</t>
        </r>
      </text>
    </comment>
    <comment ref="D19" authorId="0" shapeId="0" xr:uid="{00000000-0006-0000-0100-000007000000}">
      <text>
        <r>
          <rPr>
            <sz val="12"/>
            <color rgb="FF000000"/>
            <rFont val="Noto Sans CJK TC"/>
            <family val="2"/>
          </rPr>
          <t>Hamburg:
1</t>
        </r>
        <r>
          <rPr>
            <b/>
            <sz val="9"/>
            <color rgb="FF000000"/>
            <rFont val="Noto Sans CJK TC"/>
            <family val="2"/>
          </rPr>
          <t>根</t>
        </r>
        <r>
          <rPr>
            <b/>
            <sz val="9"/>
            <color rgb="FF000000"/>
            <rFont val="Arial"/>
            <family val="2"/>
          </rPr>
          <t>pin</t>
        </r>
        <r>
          <rPr>
            <b/>
            <sz val="9"/>
            <color rgb="FF000000"/>
            <rFont val="Noto Sans CJK TC"/>
            <family val="2"/>
          </rPr>
          <t>腳約估是</t>
        </r>
        <r>
          <rPr>
            <b/>
            <sz val="9"/>
            <color rgb="FF000000"/>
            <rFont val="Arial"/>
            <family val="2"/>
          </rPr>
          <t xml:space="preserve">USD0.0005
</t>
        </r>
        <r>
          <rPr>
            <b/>
            <sz val="9"/>
            <color rgb="FF000000"/>
            <rFont val="Noto Sans CJK TC"/>
            <family val="2"/>
          </rPr>
          <t>以總長</t>
        </r>
        <r>
          <rPr>
            <b/>
            <sz val="9"/>
            <color rgb="FF000000"/>
            <rFont val="Arial"/>
            <family val="2"/>
          </rPr>
          <t>150mm</t>
        </r>
        <r>
          <rPr>
            <b/>
            <sz val="9"/>
            <color rgb="FF000000"/>
            <rFont val="Noto Sans CJK TC"/>
            <family val="2"/>
          </rPr>
          <t>為一個比</t>
        </r>
        <r>
          <rPr>
            <b/>
            <sz val="9"/>
            <color rgb="FF000000"/>
            <rFont val="Arial"/>
            <family val="2"/>
          </rPr>
          <t>,</t>
        </r>
        <r>
          <rPr>
            <b/>
            <sz val="9"/>
            <color rgb="FF000000"/>
            <rFont val="Noto Sans CJK TC"/>
            <family val="2"/>
          </rPr>
          <t>超過會漲幅</t>
        </r>
        <r>
          <rPr>
            <b/>
            <sz val="9"/>
            <color rgb="FF000000"/>
            <rFont val="Arial"/>
            <family val="2"/>
          </rPr>
          <t>15%
=&gt;0.00017 USD/mm2
MGE: 
0.000333 USD/</t>
        </r>
        <r>
          <rPr>
            <b/>
            <sz val="9"/>
            <color rgb="FF000000"/>
            <rFont val="Noto Sans CJK TC"/>
            <family val="2"/>
          </rPr>
          <t>平方</t>
        </r>
        <r>
          <rPr>
            <b/>
            <sz val="9"/>
            <color rgb="FF000000"/>
            <rFont val="Arial"/>
            <family val="2"/>
          </rPr>
          <t xml:space="preserve">mm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HT:
ps:</t>
        </r>
        <r>
          <rPr>
            <b/>
            <sz val="9"/>
            <color rgb="FF000000"/>
            <rFont val="Noto Sans CJK TC"/>
            <family val="2"/>
          </rPr>
          <t>金手指長度為定數</t>
        </r>
        <r>
          <rPr>
            <b/>
            <sz val="9"/>
            <color rgb="FF000000"/>
            <rFont val="細明體"/>
            <family val="3"/>
          </rPr>
          <t xml:space="preserve">?
MGE: </t>
        </r>
        <r>
          <rPr>
            <b/>
            <sz val="9"/>
            <color rgb="FF000000"/>
            <rFont val="Noto Sans CJK TC"/>
            <family val="2"/>
          </rPr>
          <t>依照板端</t>
        </r>
        <r>
          <rPr>
            <b/>
            <sz val="9"/>
            <color rgb="FF000000"/>
            <rFont val="細明體"/>
            <family val="3"/>
          </rPr>
          <t>CONN SPEC</t>
        </r>
        <r>
          <rPr>
            <b/>
            <sz val="9"/>
            <color rgb="FF000000"/>
            <rFont val="Noto Sans CJK TC"/>
            <family val="2"/>
          </rPr>
          <t>規定</t>
        </r>
        <r>
          <rPr>
            <b/>
            <sz val="9"/>
            <color rgb="FF000000"/>
            <rFont val="細明體"/>
            <family val="3"/>
          </rPr>
          <t>,</t>
        </r>
        <r>
          <rPr>
            <b/>
            <sz val="9"/>
            <color rgb="FF000000"/>
            <rFont val="Noto Sans CJK TC"/>
            <family val="2"/>
          </rPr>
          <t>目前</t>
        </r>
        <r>
          <rPr>
            <b/>
            <sz val="9"/>
            <color rgb="FF000000"/>
            <rFont val="細明體"/>
            <family val="3"/>
          </rPr>
          <t>DT</t>
        </r>
        <r>
          <rPr>
            <b/>
            <sz val="9"/>
            <color rgb="FF000000"/>
            <rFont val="Noto Sans CJK TC"/>
            <family val="2"/>
          </rPr>
          <t>產品我司工程告知已沒有使用</t>
        </r>
        <r>
          <rPr>
            <b/>
            <sz val="9"/>
            <color rgb="FF000000"/>
            <rFont val="細明體"/>
            <family val="3"/>
          </rPr>
          <t>FFC,NB</t>
        </r>
        <r>
          <rPr>
            <b/>
            <sz val="9"/>
            <color rgb="FF000000"/>
            <rFont val="Noto Sans CJK TC"/>
            <family val="2"/>
          </rPr>
          <t>常用為</t>
        </r>
        <r>
          <rPr>
            <b/>
            <sz val="9"/>
            <color rgb="FF000000"/>
            <rFont val="細明體"/>
            <family val="3"/>
          </rPr>
          <t>3~5mm</t>
        </r>
      </text>
    </comment>
    <comment ref="D20" authorId="0" shapeId="0" xr:uid="{00000000-0006-0000-0100-000008000000}">
      <text>
        <r>
          <rPr>
            <sz val="12"/>
            <color rgb="FF000000"/>
            <rFont val="新細明體"/>
            <family val="2"/>
          </rPr>
          <t xml:space="preserve">HT:
</t>
        </r>
      </text>
    </comment>
    <comment ref="F24" authorId="0" shapeId="0" xr:uid="{00000000-0006-0000-0100-000009000000}">
      <text>
        <r>
          <rPr>
            <sz val="9"/>
            <color rgb="FF000000"/>
            <rFont val="新細明體"/>
            <family val="1"/>
          </rPr>
          <t>Unit price</t>
        </r>
      </text>
    </comment>
    <comment ref="G24" authorId="0" shapeId="0" xr:uid="{00000000-0006-0000-0100-00000A000000}">
      <text>
        <r>
          <rPr>
            <sz val="12"/>
            <color rgb="FF000000"/>
            <rFont val="Noto Sans CJK TC"/>
            <family val="2"/>
          </rPr>
          <t xml:space="preserve">外購料件才能計算 </t>
        </r>
        <r>
          <rPr>
            <sz val="12"/>
            <color rgb="FF000000"/>
            <rFont val="新細明體"/>
            <family val="2"/>
          </rPr>
          <t xml:space="preserve">Handling 1.5%
</t>
        </r>
        <r>
          <rPr>
            <sz val="9"/>
            <color rgb="FF000000"/>
            <rFont val="新細明體"/>
            <family val="1"/>
          </rPr>
          <t xml:space="preserve">
</t>
        </r>
      </text>
    </comment>
    <comment ref="F25" authorId="0" shapeId="0" xr:uid="{00000000-0006-0000-0100-00000B000000}">
      <text>
        <r>
          <rPr>
            <sz val="12"/>
            <color rgb="FF000000"/>
            <rFont val="Noto Sans CJK TC"/>
            <family val="2"/>
          </rPr>
          <t xml:space="preserve">10 RMB/mm2(t0.1mm,AL Mylar)
</t>
        </r>
        <r>
          <rPr>
            <sz val="9"/>
            <color rgb="FF000000"/>
            <rFont val="Tahoma"/>
            <family val="2"/>
          </rPr>
          <t>1 RMB=0.145584USD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9" authorId="0" shapeId="0" xr:uid="{00000000-0006-0000-0200-000001000000}">
      <text>
        <r>
          <rPr>
            <sz val="12"/>
            <color rgb="FF000000"/>
            <rFont val="新細明體"/>
            <family val="2"/>
          </rPr>
          <t xml:space="preserve">20 sec MGE
</t>
        </r>
      </text>
    </comment>
    <comment ref="AH9" authorId="0" shapeId="0" xr:uid="{00000000-0006-0000-0200-000002000000}">
      <text>
        <r>
          <rPr>
            <sz val="12"/>
            <color rgb="FF000000"/>
            <rFont val="新細明體"/>
            <family val="2"/>
          </rPr>
          <t xml:space="preserve">Rosa NB project: RO15/17(DC in cable)
</t>
        </r>
      </text>
    </comment>
    <comment ref="AK9" authorId="0" shapeId="0" xr:uid="{00000000-0006-0000-0200-000003000000}">
      <text>
        <r>
          <rPr>
            <sz val="12"/>
            <color rgb="FF000000"/>
            <rFont val="新細明體"/>
            <family val="2"/>
          </rPr>
          <t xml:space="preserve">MGE's cost
</t>
        </r>
      </text>
    </comment>
    <comment ref="AM9" authorId="0" shapeId="0" xr:uid="{00000000-0006-0000-0200-000004000000}">
      <text>
        <r>
          <rPr>
            <sz val="9"/>
            <color rgb="FF000000"/>
            <rFont val="Tahoma"/>
            <family val="2"/>
          </rPr>
          <t xml:space="preserve">Rosa NB project: RO15/17(DC in cable)
</t>
        </r>
      </text>
    </comment>
    <comment ref="AH10" authorId="0" shapeId="0" xr:uid="{00000000-0006-0000-0200-000005000000}">
      <text>
        <r>
          <rPr>
            <sz val="12"/>
            <color rgb="FF000000"/>
            <rFont val="Noto Sans CJK TC"/>
            <family val="2"/>
          </rPr>
          <t xml:space="preserve">Rosa NB project RO 17: IO board to board cable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H11" authorId="0" shapeId="0" xr:uid="{00000000-0006-0000-0200-000006000000}">
      <text>
        <r>
          <rPr>
            <sz val="12"/>
            <color rgb="FF000000"/>
            <rFont val="新細明體"/>
            <family val="2"/>
          </rPr>
          <t xml:space="preserve">Rosa NB project: Battery to MB cable
</t>
        </r>
      </text>
    </comment>
    <comment ref="AH12" authorId="0" shapeId="0" xr:uid="{00000000-0006-0000-0200-000007000000}">
      <text>
        <r>
          <rPr>
            <sz val="12"/>
            <color rgb="FF000000"/>
            <rFont val="新細明體"/>
            <family val="2"/>
          </rPr>
          <t xml:space="preserve">Rosa NB project: Battery to MB cable
</t>
        </r>
      </text>
    </comment>
    <comment ref="AM12" authorId="0" shapeId="0" xr:uid="{00000000-0006-0000-0200-000008000000}">
      <text>
        <r>
          <rPr>
            <sz val="12"/>
            <color rgb="FF000000"/>
            <rFont val="新細明體"/>
            <family val="2"/>
          </rPr>
          <t xml:space="preserve">Annie
</t>
        </r>
      </text>
    </comment>
    <comment ref="AO12" authorId="0" shapeId="0" xr:uid="{00000000-0006-0000-0200-000009000000}">
      <text>
        <r>
          <rPr>
            <sz val="12"/>
            <color rgb="FF000000"/>
            <rFont val="Noto Sans CJK TC"/>
            <family val="2"/>
          </rPr>
          <t xml:space="preserve">3.0 
2DC3127-000511F 1.95RMB 
2DC3127-000111F 1.95RMB
5.5
2DC2024-001191F 0.83RMB
2DC2024-000121 0.2USD
2DC2024-001121F 0.2USD
2DC2024-002111F 0.2USD
Stacy Chen </t>
        </r>
        <r>
          <rPr>
            <b/>
            <sz val="9"/>
            <color rgb="FF000000"/>
            <rFont val="Noto Sans CJK TC"/>
            <family val="2"/>
          </rPr>
          <t xml:space="preserve">陳怡菁
</t>
        </r>
        <r>
          <rPr>
            <sz val="9"/>
            <color rgb="FF000000"/>
            <rFont val="Noto Sans CJK TC"/>
            <family val="2"/>
          </rPr>
          <t xml:space="preserve">
</t>
        </r>
      </text>
    </comment>
    <comment ref="AH13" authorId="0" shapeId="0" xr:uid="{00000000-0006-0000-0200-00000A000000}">
      <text>
        <r>
          <rPr>
            <sz val="12"/>
            <color rgb="FF000000"/>
            <rFont val="Noto Sans CJK TC"/>
            <family val="2"/>
          </rPr>
          <t xml:space="preserve">NB project: Rachu 14(D-Mic cable/Mic side)
Pitch 0.4mm
Vertial
</t>
        </r>
        <r>
          <rPr>
            <b/>
            <sz val="9"/>
            <color rgb="FF000000"/>
            <rFont val="Noto Sans CJK TC"/>
            <family val="2"/>
          </rPr>
          <t xml:space="preserve">雙排端子
</t>
        </r>
      </text>
    </comment>
    <comment ref="AH14" authorId="0" shapeId="0" xr:uid="{00000000-0006-0000-0200-00000B000000}">
      <text>
        <r>
          <rPr>
            <sz val="12"/>
            <color rgb="FF000000"/>
            <rFont val="Noto Sans CJK TC"/>
            <family val="2"/>
          </rPr>
          <t xml:space="preserve">Rosa NB project KR 15(2 in 1): IO board to board cable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H15" authorId="0" shapeId="0" xr:uid="{00000000-0006-0000-0200-00000C000000}">
      <text>
        <r>
          <rPr>
            <sz val="12"/>
            <color rgb="FF000000"/>
            <rFont val="新細明體"/>
            <family val="2"/>
          </rPr>
          <t xml:space="preserve">Rosa NB project: Battery to MB cable
</t>
        </r>
      </text>
    </comment>
    <comment ref="AI15" authorId="0" shapeId="0" xr:uid="{00000000-0006-0000-0200-00000D000000}">
      <text>
        <r>
          <rPr>
            <sz val="12"/>
            <color rgb="FF000000"/>
            <rFont val="新細明體"/>
            <family val="2"/>
          </rPr>
          <t xml:space="preserve">http://www.tyu.com.tw/Upload/product/product_201711021151021051.pdf
</t>
        </r>
      </text>
    </comment>
    <comment ref="F30" authorId="0" shapeId="0" xr:uid="{00000000-0006-0000-0200-00000E000000}">
      <text>
        <r>
          <rPr>
            <sz val="12"/>
            <color rgb="FF000000"/>
            <rFont val="Noto Sans CJK TC"/>
            <family val="2"/>
          </rPr>
          <t>絞線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Noto Sans CJK TC"/>
            <family val="2"/>
          </rPr>
          <t>平線</t>
        </r>
        <r>
          <rPr>
            <b/>
            <sz val="9"/>
            <color rgb="FF000000"/>
            <rFont val="Tahoma"/>
            <family val="2"/>
          </rPr>
          <t>(</t>
        </r>
        <r>
          <rPr>
            <b/>
            <sz val="9"/>
            <color rgb="FF000000"/>
            <rFont val="Noto Sans CJK TC"/>
            <family val="2"/>
          </rPr>
          <t>絞線多</t>
        </r>
        <r>
          <rPr>
            <b/>
            <sz val="9"/>
            <color rgb="FF000000"/>
            <rFont val="Tahoma"/>
            <family val="2"/>
          </rPr>
          <t>3~5sec</t>
        </r>
        <r>
          <rPr>
            <b/>
            <sz val="9"/>
            <color rgb="FF000000"/>
            <rFont val="Noto Sans CJK TC"/>
            <family val="2"/>
          </rPr>
          <t>工時</t>
        </r>
        <r>
          <rPr>
            <b/>
            <sz val="9"/>
            <color rgb="FF000000"/>
            <rFont val="Tahoma"/>
            <family val="2"/>
          </rPr>
          <t xml:space="preserve">)
</t>
        </r>
      </text>
    </comment>
    <comment ref="C35" authorId="0" shapeId="0" xr:uid="{00000000-0006-0000-0200-00000F000000}">
      <text>
        <r>
          <rPr>
            <b/>
            <sz val="9"/>
            <color rgb="FF000000"/>
            <rFont val="Tahoma"/>
            <family val="2"/>
          </rPr>
          <t>? U/P for WO pull bar</t>
        </r>
      </text>
    </comment>
    <comment ref="C36" authorId="0" shapeId="0" xr:uid="{00000000-0006-0000-0200-000010000000}">
      <text>
        <r>
          <rPr>
            <sz val="12"/>
            <color rgb="FF000000"/>
            <rFont val="新細明體"/>
            <family val="2"/>
          </rPr>
          <t xml:space="preserve">30~40
40~50
50~60
</t>
        </r>
      </text>
    </comment>
    <comment ref="C38" authorId="0" shapeId="0" xr:uid="{00000000-0006-0000-0200-000011000000}">
      <text>
        <r>
          <rPr>
            <sz val="12"/>
            <color rgb="FF000000"/>
            <rFont val="Noto Sans CJK TC"/>
            <family val="2"/>
          </rPr>
          <t>Touch SKU</t>
        </r>
        <r>
          <rPr>
            <sz val="9"/>
            <color rgb="FF000000"/>
            <rFont val="Noto Sans CJK TC"/>
            <family val="2"/>
          </rPr>
          <t>大約只有</t>
        </r>
        <r>
          <rPr>
            <sz val="9"/>
            <color rgb="FF000000"/>
            <rFont val="細明體"/>
            <family val="3"/>
          </rPr>
          <t xml:space="preserve">5%,
20346 10 pin,touch function,Lily use USD0.15
</t>
        </r>
      </text>
    </comment>
    <comment ref="C46" authorId="0" shapeId="0" xr:uid="{00000000-0006-0000-0200-000012000000}">
      <text>
        <r>
          <rPr>
            <sz val="12"/>
            <color rgb="FF000000"/>
            <rFont val="Noto Sans CJK TC"/>
            <family val="2"/>
          </rPr>
          <t xml:space="preserve">  Kapton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>: 8RMB/mm2 t0.065mm
  Teflon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 xml:space="preserve">: 21RMB/mm2 t0.08mm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G46" authorId="0" shapeId="0" xr:uid="{00000000-0006-0000-0200-000013000000}">
      <text>
        <r>
          <rPr>
            <sz val="12"/>
            <color rgb="FF000000"/>
            <rFont val="新細明體"/>
            <family val="2"/>
          </rPr>
          <t xml:space="preserve">USD/mm2
</t>
        </r>
      </text>
    </comment>
    <comment ref="G47" authorId="0" shapeId="0" xr:uid="{00000000-0006-0000-0200-000014000000}">
      <text>
        <r>
          <rPr>
            <sz val="12"/>
            <color rgb="FF000000"/>
            <rFont val="新細明體"/>
            <family val="2"/>
          </rPr>
          <t xml:space="preserve">USD/mm2
</t>
        </r>
      </text>
    </comment>
    <comment ref="G48" authorId="0" shapeId="0" xr:uid="{00000000-0006-0000-0200-000015000000}">
      <text>
        <r>
          <rPr>
            <sz val="12"/>
            <color rgb="FF000000"/>
            <rFont val="Noto Sans CJK TC"/>
            <family val="2"/>
          </rPr>
          <t>單價</t>
        </r>
        <r>
          <rPr>
            <sz val="12"/>
            <color rgb="FF000000"/>
            <rFont val="新細明體"/>
            <family val="2"/>
          </rPr>
          <t xml:space="preserve">: </t>
        </r>
        <r>
          <rPr>
            <b/>
            <sz val="9"/>
            <color rgb="FF000000"/>
            <rFont val="Tahoma"/>
            <family val="2"/>
          </rPr>
          <t xml:space="preserve">0.8 USD/m2
</t>
        </r>
      </text>
    </comment>
    <comment ref="C49" authorId="0" shapeId="0" xr:uid="{00000000-0006-0000-0200-000016000000}">
      <text>
        <r>
          <rPr>
            <sz val="12"/>
            <color rgb="FF000000"/>
            <rFont val="Noto Sans CJK TC"/>
            <family val="2"/>
          </rPr>
          <t xml:space="preserve">  Kapton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>: 8RMB/mm2 t0.065mm
  Teflon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 xml:space="preserve">: 21RMB/mm2 t0.08mm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G49" authorId="0" shapeId="0" xr:uid="{00000000-0006-0000-0200-000017000000}">
      <text>
        <r>
          <rPr>
            <sz val="12"/>
            <color rgb="FF000000"/>
            <rFont val="新細明體"/>
            <family val="2"/>
          </rPr>
          <t xml:space="preserve">USD/mm2
</t>
        </r>
      </text>
    </comment>
    <comment ref="D68" authorId="0" shapeId="0" xr:uid="{00000000-0006-0000-0200-000018000000}">
      <text>
        <r>
          <rPr>
            <sz val="12"/>
            <color rgb="FF000000"/>
            <rFont val="新細明體"/>
            <family val="2"/>
          </rPr>
          <t xml:space="preserve">0.08 EDP cable
0.04 for the other wire cable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9" authorId="0" shapeId="0" xr:uid="{00000000-0006-0000-0300-000001000000}">
      <text>
        <r>
          <rPr>
            <sz val="12"/>
            <color rgb="FF000000"/>
            <rFont val="Noto Sans CJK TC"/>
            <family val="2"/>
          </rPr>
          <t>Only</t>
        </r>
        <r>
          <rPr>
            <b/>
            <sz val="9"/>
            <color rgb="FF000000"/>
            <rFont val="Noto Sans CJK TC"/>
            <family val="2"/>
          </rPr>
          <t xml:space="preserve">加工費
</t>
        </r>
      </text>
    </comment>
  </commentList>
</comments>
</file>

<file path=xl/sharedStrings.xml><?xml version="1.0" encoding="utf-8"?>
<sst xmlns="http://schemas.openxmlformats.org/spreadsheetml/2006/main" count="1876" uniqueCount="439">
  <si>
    <t>FFC</t>
  </si>
  <si>
    <t>Wire</t>
  </si>
  <si>
    <t>Plastic</t>
  </si>
  <si>
    <t>Metal</t>
  </si>
  <si>
    <t>Die Casting</t>
  </si>
  <si>
    <t>Clean sheet</t>
  </si>
  <si>
    <t>Pic</t>
  </si>
  <si>
    <t>Rick</t>
  </si>
  <si>
    <t>Due date</t>
  </si>
  <si>
    <t>Patr list</t>
  </si>
  <si>
    <t>Kenneth</t>
  </si>
  <si>
    <t>TBD</t>
  </si>
  <si>
    <t>U/P cost</t>
  </si>
  <si>
    <t>Loss rate</t>
  </si>
  <si>
    <r>
      <rPr>
        <b/>
        <sz val="12"/>
        <color rgb="FF000000"/>
        <rFont val="Noto Sans CJK TC"/>
        <family val="2"/>
      </rPr>
      <t>純水清洗</t>
    </r>
    <r>
      <rPr>
        <sz val="12"/>
        <color rgb="FF000000"/>
        <rFont val="Noto Sans CJK TC"/>
        <family val="2"/>
      </rPr>
      <t>被氟氫酸取代</t>
    </r>
    <r>
      <rPr>
        <sz val="12"/>
        <color rgb="FF000000"/>
        <rFont val="新細明體"/>
        <family val="1"/>
      </rPr>
      <t>(</t>
    </r>
    <r>
      <rPr>
        <sz val="12"/>
        <color rgb="FF000000"/>
        <rFont val="Noto Sans CJK TC"/>
        <family val="2"/>
      </rPr>
      <t>氫氟酸溶解氧化物的能力，它在鋁和鈾的提純中起著重要作用</t>
    </r>
    <r>
      <rPr>
        <sz val="12"/>
        <color rgb="FF000000"/>
        <rFont val="新細明體"/>
        <family val="1"/>
      </rPr>
      <t>)</t>
    </r>
  </si>
  <si>
    <t>二陽</t>
  </si>
  <si>
    <t>https://kknews.cc/zh-tw/news/qn5lz3b.html</t>
  </si>
  <si>
    <t xml:space="preserve">1mm=1000um=10^3um </t>
  </si>
  <si>
    <t>Clean Sheet FPC</t>
  </si>
  <si>
    <t>BG</t>
  </si>
  <si>
    <t>Project Name</t>
  </si>
  <si>
    <t>Product Code</t>
  </si>
  <si>
    <t>Vendor</t>
  </si>
  <si>
    <t>Profit Center</t>
  </si>
  <si>
    <t>Site</t>
  </si>
  <si>
    <t>Product Type</t>
  </si>
  <si>
    <t>Product Spec</t>
  </si>
  <si>
    <t>Part Name</t>
  </si>
  <si>
    <r>
      <rPr>
        <b/>
        <sz val="12"/>
        <color rgb="FF000000"/>
        <rFont val="Noto Sans CJK TC"/>
        <family val="2"/>
      </rPr>
      <t>日期</t>
    </r>
    <r>
      <rPr>
        <b/>
        <sz val="12"/>
        <color rgb="FF000000"/>
        <rFont val="Arial"/>
        <family val="2"/>
      </rPr>
      <t xml:space="preserve">: </t>
    </r>
  </si>
  <si>
    <t>材料費參數</t>
  </si>
  <si>
    <t>二次加工費參數</t>
  </si>
  <si>
    <t>零件費參數</t>
  </si>
  <si>
    <t>運包 檢</t>
  </si>
  <si>
    <r>
      <rPr>
        <b/>
        <sz val="12"/>
        <rFont val="Noto Sans CJK TC"/>
        <family val="2"/>
      </rPr>
      <t>管銷</t>
    </r>
    <r>
      <rPr>
        <b/>
        <sz val="12"/>
        <rFont val="Arial"/>
        <family val="2"/>
      </rPr>
      <t>&amp;</t>
    </r>
    <r>
      <rPr>
        <b/>
        <sz val="12"/>
        <rFont val="Noto Sans CJK TC"/>
        <family val="2"/>
      </rPr>
      <t xml:space="preserve">利潤 </t>
    </r>
    <r>
      <rPr>
        <b/>
        <sz val="12"/>
        <rFont val="Arial"/>
        <family val="2"/>
      </rPr>
      <t>10%</t>
    </r>
  </si>
  <si>
    <t>Currency</t>
  </si>
  <si>
    <r>
      <rPr>
        <b/>
        <sz val="12"/>
        <color rgb="FF000000"/>
        <rFont val="Noto Sans CJK TC"/>
        <family val="2"/>
      </rPr>
      <t>單件料號</t>
    </r>
    <r>
      <rPr>
        <b/>
        <sz val="12"/>
        <color rgb="FF000000"/>
        <rFont val="Arial"/>
        <family val="2"/>
      </rPr>
      <t xml:space="preserve">: </t>
    </r>
  </si>
  <si>
    <r>
      <rPr>
        <b/>
        <sz val="12"/>
        <color rgb="FF000000"/>
        <rFont val="Noto Sans CJK TC"/>
        <family val="2"/>
      </rPr>
      <t>階段</t>
    </r>
    <r>
      <rPr>
        <b/>
        <sz val="12"/>
        <color rgb="FF000000"/>
        <rFont val="Arial"/>
        <family val="2"/>
      </rPr>
      <t>:</t>
    </r>
  </si>
  <si>
    <t>L(max.)</t>
  </si>
  <si>
    <t>加工工時</t>
  </si>
  <si>
    <r>
      <rPr>
        <sz val="12"/>
        <color rgb="FF000000"/>
        <rFont val="Noto Sans CJK TC"/>
        <family val="2"/>
      </rPr>
      <t>輔料件</t>
    </r>
    <r>
      <rPr>
        <sz val="12"/>
        <color rgb="FF000000"/>
        <rFont val="細明體"/>
        <family val="3"/>
      </rPr>
      <t>1</t>
    </r>
  </si>
  <si>
    <t>W(max.)</t>
  </si>
  <si>
    <r>
      <rPr>
        <sz val="12"/>
        <color rgb="FF000000"/>
        <rFont val="Noto Sans CJK TC"/>
        <family val="2"/>
      </rPr>
      <t>輔料件</t>
    </r>
    <r>
      <rPr>
        <sz val="12"/>
        <color rgb="FF000000"/>
        <rFont val="細明體"/>
        <family val="3"/>
      </rPr>
      <t>2</t>
    </r>
  </si>
  <si>
    <r>
      <rPr>
        <b/>
        <sz val="12"/>
        <color rgb="FF0000FF"/>
        <rFont val="Arial"/>
        <family val="2"/>
      </rPr>
      <t>A.</t>
    </r>
    <r>
      <rPr>
        <b/>
        <sz val="12"/>
        <color rgb="FF0000FF"/>
        <rFont val="Noto Sans CJK TC"/>
        <family val="2"/>
      </rPr>
      <t>材料費</t>
    </r>
    <r>
      <rPr>
        <b/>
        <sz val="12"/>
        <color rgb="FF0000FF"/>
        <rFont val="Arial"/>
        <family val="2"/>
      </rPr>
      <t>:</t>
    </r>
  </si>
  <si>
    <t>Loss rate(%)</t>
  </si>
  <si>
    <r>
      <rPr>
        <sz val="12"/>
        <color rgb="FF000000"/>
        <rFont val="Noto Sans CJK TC"/>
        <family val="2"/>
      </rPr>
      <t>輔料件</t>
    </r>
    <r>
      <rPr>
        <sz val="12"/>
        <color rgb="FF000000"/>
        <rFont val="細明體"/>
        <family val="3"/>
      </rPr>
      <t>3</t>
    </r>
  </si>
  <si>
    <t>材料類別</t>
  </si>
  <si>
    <r>
      <rPr>
        <b/>
        <sz val="12"/>
        <rFont val="Noto Sans CJK TC"/>
        <family val="2"/>
      </rPr>
      <t xml:space="preserve">材料單價
</t>
    </r>
    <r>
      <rPr>
        <b/>
        <sz val="12"/>
        <rFont val="Arial"/>
        <family val="2"/>
      </rPr>
      <t>(Price/m²)</t>
    </r>
  </si>
  <si>
    <r>
      <rPr>
        <b/>
        <sz val="12"/>
        <rFont val="Arial"/>
        <family val="2"/>
      </rPr>
      <t>Pin</t>
    </r>
    <r>
      <rPr>
        <b/>
        <sz val="12"/>
        <rFont val="Noto Sans CJK TC"/>
        <family val="2"/>
      </rPr>
      <t>數</t>
    </r>
  </si>
  <si>
    <t>Pitch</t>
  </si>
  <si>
    <r>
      <rPr>
        <b/>
        <sz val="12"/>
        <rFont val="Arial"/>
        <family val="2"/>
      </rPr>
      <t>FFC</t>
    </r>
    <r>
      <rPr>
        <b/>
        <sz val="12"/>
        <rFont val="Noto Sans CJK TC"/>
        <family val="2"/>
      </rPr>
      <t>尺寸</t>
    </r>
  </si>
  <si>
    <t>LOSS(%)</t>
  </si>
  <si>
    <r>
      <rPr>
        <b/>
        <sz val="12"/>
        <color rgb="FFFFFFFF"/>
        <rFont val="Noto Sans CJK TC"/>
        <family val="2"/>
      </rPr>
      <t>材料費</t>
    </r>
    <r>
      <rPr>
        <b/>
        <sz val="12"/>
        <color rgb="FFFFFFFF"/>
        <rFont val="Arial"/>
        <family val="2"/>
      </rPr>
      <t>(</t>
    </r>
    <r>
      <rPr>
        <b/>
        <sz val="12"/>
        <color rgb="FFFFFFFF"/>
        <rFont val="Noto Sans CJK TC"/>
        <family val="2"/>
      </rPr>
      <t>元</t>
    </r>
    <r>
      <rPr>
        <b/>
        <sz val="12"/>
        <color rgb="FFFFFFFF"/>
        <rFont val="Arial"/>
        <family val="2"/>
      </rPr>
      <t>/PCS)</t>
    </r>
  </si>
  <si>
    <t>L</t>
  </si>
  <si>
    <t>W</t>
  </si>
  <si>
    <t>邊料</t>
  </si>
  <si>
    <t>FPC</t>
  </si>
  <si>
    <r>
      <rPr>
        <b/>
        <sz val="12"/>
        <color rgb="FF0000FF"/>
        <rFont val="Arial"/>
        <family val="2"/>
      </rPr>
      <t>B.</t>
    </r>
    <r>
      <rPr>
        <b/>
        <sz val="12"/>
        <color rgb="FF0000FF"/>
        <rFont val="Noto Sans CJK TC"/>
        <family val="2"/>
      </rPr>
      <t>二次加工費</t>
    </r>
    <r>
      <rPr>
        <b/>
        <sz val="12"/>
        <color rgb="FF0000FF"/>
        <rFont val="Arial"/>
        <family val="2"/>
      </rPr>
      <t>:</t>
    </r>
  </si>
  <si>
    <t>ITEM:</t>
  </si>
  <si>
    <r>
      <rPr>
        <b/>
        <sz val="12"/>
        <rFont val="Noto Sans CJK TC"/>
        <family val="2"/>
      </rPr>
      <t>加工名稱</t>
    </r>
    <r>
      <rPr>
        <b/>
        <sz val="12"/>
        <rFont val="Arial"/>
        <family val="2"/>
      </rPr>
      <t>:</t>
    </r>
  </si>
  <si>
    <r>
      <rPr>
        <b/>
        <sz val="12"/>
        <rFont val="Noto Sans CJK TC"/>
        <family val="2"/>
      </rPr>
      <t>加工內容</t>
    </r>
    <r>
      <rPr>
        <b/>
        <sz val="12"/>
        <rFont val="Arial"/>
        <family val="2"/>
      </rPr>
      <t>:</t>
    </r>
  </si>
  <si>
    <t>U/P</t>
  </si>
  <si>
    <t>費用</t>
  </si>
  <si>
    <t>REMARK</t>
  </si>
  <si>
    <t>幾層導體</t>
  </si>
  <si>
    <t>1 or 2 or 3</t>
  </si>
  <si>
    <r>
      <rPr>
        <b/>
        <sz val="12"/>
        <rFont val="Noto Sans CJK TC"/>
        <family val="2"/>
      </rPr>
      <t>組裝</t>
    </r>
    <r>
      <rPr>
        <b/>
        <sz val="12"/>
        <rFont val="Arial"/>
        <family val="2"/>
      </rPr>
      <t>(sec)</t>
    </r>
  </si>
  <si>
    <r>
      <rPr>
        <b/>
        <sz val="12"/>
        <rFont val="Noto Sans CJK TC"/>
        <family val="2"/>
      </rPr>
      <t>折彎</t>
    </r>
    <r>
      <rPr>
        <b/>
        <sz val="12"/>
        <rFont val="Arial"/>
        <family val="2"/>
      </rPr>
      <t>(</t>
    </r>
    <r>
      <rPr>
        <b/>
        <sz val="12"/>
        <rFont val="Noto Sans CJK TC"/>
        <family val="2"/>
      </rPr>
      <t>次</t>
    </r>
    <r>
      <rPr>
        <b/>
        <sz val="12"/>
        <rFont val="Arial"/>
        <family val="2"/>
      </rPr>
      <t>)</t>
    </r>
  </si>
  <si>
    <r>
      <rPr>
        <b/>
        <sz val="12"/>
        <rFont val="Noto Sans CJK TC"/>
        <family val="2"/>
      </rPr>
      <t>印刷</t>
    </r>
    <r>
      <rPr>
        <b/>
        <sz val="12"/>
        <rFont val="Arial"/>
        <family val="2"/>
      </rPr>
      <t>(</t>
    </r>
    <r>
      <rPr>
        <b/>
        <sz val="12"/>
        <rFont val="Noto Sans CJK TC"/>
        <family val="2"/>
      </rPr>
      <t>面</t>
    </r>
    <r>
      <rPr>
        <b/>
        <sz val="12"/>
        <rFont val="Arial"/>
        <family val="2"/>
      </rPr>
      <t>)</t>
    </r>
  </si>
  <si>
    <t>Sheilding</t>
  </si>
  <si>
    <r>
      <rPr>
        <sz val="12"/>
        <color rgb="FF000000"/>
        <rFont val="Noto Sans CJK TC"/>
        <family val="2"/>
      </rPr>
      <t>銀漿</t>
    </r>
    <r>
      <rPr>
        <sz val="12"/>
        <color rgb="FF000000"/>
        <rFont val="細明體"/>
        <family val="3"/>
      </rPr>
      <t>+mask</t>
    </r>
  </si>
  <si>
    <t>1 or 2</t>
  </si>
  <si>
    <r>
      <rPr>
        <b/>
        <sz val="12"/>
        <rFont val="Noto Sans CJK TC"/>
        <family val="2"/>
      </rPr>
      <t>沖型</t>
    </r>
    <r>
      <rPr>
        <b/>
        <sz val="12"/>
        <rFont val="Arial"/>
        <family val="2"/>
      </rPr>
      <t>(</t>
    </r>
    <r>
      <rPr>
        <b/>
        <sz val="12"/>
        <rFont val="Noto Sans CJK TC"/>
        <family val="2"/>
      </rPr>
      <t>次</t>
    </r>
    <r>
      <rPr>
        <b/>
        <sz val="12"/>
        <rFont val="Arial"/>
        <family val="2"/>
      </rPr>
      <t>)</t>
    </r>
  </si>
  <si>
    <t>牛角</t>
  </si>
  <si>
    <t>銀箔</t>
  </si>
  <si>
    <r>
      <rPr>
        <b/>
        <sz val="12"/>
        <rFont val="Noto Sans CJK TC"/>
        <family val="2"/>
      </rPr>
      <t>金手指掛鍍</t>
    </r>
    <r>
      <rPr>
        <b/>
        <sz val="12"/>
        <rFont val="細明體"/>
        <family val="3"/>
      </rPr>
      <t>(</t>
    </r>
    <r>
      <rPr>
        <b/>
        <sz val="12"/>
        <rFont val="Noto Sans CJK TC"/>
        <family val="2"/>
      </rPr>
      <t>鍍金）</t>
    </r>
  </si>
  <si>
    <r>
      <rPr>
        <sz val="12"/>
        <color rgb="FF000000"/>
        <rFont val="Arial"/>
        <family val="2"/>
      </rPr>
      <t>Baseline</t>
    </r>
    <r>
      <rPr>
        <sz val="12"/>
        <color rgb="FF000000"/>
        <rFont val="Noto Sans CJK TC"/>
        <family val="2"/>
      </rPr>
      <t>即鍍錫</t>
    </r>
  </si>
  <si>
    <t>Function</t>
  </si>
  <si>
    <t>ex: USB3.0/2.0/H</t>
  </si>
  <si>
    <r>
      <rPr>
        <b/>
        <sz val="12"/>
        <rFont val="Noto Sans CJK TC"/>
        <family val="2"/>
      </rPr>
      <t>停止線</t>
    </r>
    <r>
      <rPr>
        <b/>
        <sz val="12"/>
        <rFont val="細明體"/>
        <family val="3"/>
      </rPr>
      <t>(</t>
    </r>
    <r>
      <rPr>
        <b/>
        <sz val="12"/>
        <rFont val="Noto Sans CJK TC"/>
        <family val="2"/>
      </rPr>
      <t>條</t>
    </r>
    <r>
      <rPr>
        <b/>
        <sz val="12"/>
        <rFont val="細明體"/>
        <family val="3"/>
      </rPr>
      <t>)</t>
    </r>
  </si>
  <si>
    <r>
      <rPr>
        <b/>
        <sz val="12"/>
        <color rgb="FFFFFFFF"/>
        <rFont val="Noto Sans CJK TC"/>
        <family val="2"/>
      </rPr>
      <t>加工費總計</t>
    </r>
    <r>
      <rPr>
        <b/>
        <sz val="12"/>
        <color rgb="FFFFFFFF"/>
        <rFont val="Arial"/>
        <family val="2"/>
      </rPr>
      <t>:</t>
    </r>
  </si>
  <si>
    <r>
      <rPr>
        <b/>
        <sz val="12"/>
        <color rgb="FF0000FF"/>
        <rFont val="Arial"/>
        <family val="2"/>
      </rPr>
      <t>C.</t>
    </r>
    <r>
      <rPr>
        <b/>
        <sz val="12"/>
        <color rgb="FF0000FF"/>
        <rFont val="Noto Sans CJK TC"/>
        <family val="2"/>
      </rPr>
      <t>零件費</t>
    </r>
    <r>
      <rPr>
        <b/>
        <sz val="12"/>
        <color rgb="FF0000FF"/>
        <rFont val="Arial"/>
        <family val="2"/>
      </rPr>
      <t>:</t>
    </r>
  </si>
  <si>
    <t>料號</t>
  </si>
  <si>
    <t>品名</t>
  </si>
  <si>
    <t>供應商</t>
  </si>
  <si>
    <t>用量</t>
  </si>
  <si>
    <r>
      <rPr>
        <b/>
        <sz val="12"/>
        <rFont val="Noto Sans CJK TC"/>
        <family val="2"/>
      </rPr>
      <t>小計</t>
    </r>
    <r>
      <rPr>
        <b/>
        <sz val="12"/>
        <rFont val="Arial"/>
        <family val="2"/>
      </rPr>
      <t>/SET</t>
    </r>
  </si>
  <si>
    <t>Assy Time (Sec)</t>
  </si>
  <si>
    <t>Al foil</t>
  </si>
  <si>
    <t>補強板</t>
  </si>
  <si>
    <t>Lable</t>
  </si>
  <si>
    <t>導電布</t>
  </si>
  <si>
    <r>
      <rPr>
        <sz val="12"/>
        <color rgb="FF000000"/>
        <rFont val="Noto Sans CJK TC"/>
        <family val="2"/>
      </rPr>
      <t>背膠</t>
    </r>
    <r>
      <rPr>
        <sz val="12"/>
        <color rgb="FF000000"/>
        <rFont val="Arial"/>
        <family val="2"/>
      </rPr>
      <t>1</t>
    </r>
  </si>
  <si>
    <r>
      <rPr>
        <sz val="12"/>
        <color rgb="FF000000"/>
        <rFont val="Noto Sans CJK TC"/>
        <family val="2"/>
      </rPr>
      <t>背膠</t>
    </r>
    <r>
      <rPr>
        <sz val="12"/>
        <color rgb="FF000000"/>
        <rFont val="Arial"/>
        <family val="2"/>
      </rPr>
      <t>2</t>
    </r>
  </si>
  <si>
    <t>材料費</t>
  </si>
  <si>
    <t>二次加工費</t>
  </si>
  <si>
    <t>零件費</t>
  </si>
  <si>
    <t>成品總價</t>
  </si>
  <si>
    <t>成品核價</t>
  </si>
  <si>
    <t>Remark</t>
  </si>
  <si>
    <t>Clean Sheet Wisre Cable</t>
  </si>
  <si>
    <t>CCD connector((Main cable)</t>
  </si>
  <si>
    <t>Panel connector((Main cable)</t>
  </si>
  <si>
    <t>MB connector(Main cable)</t>
  </si>
  <si>
    <t>Touch connector(Main cable)</t>
  </si>
  <si>
    <r>
      <rPr>
        <b/>
        <sz val="12"/>
        <color rgb="FF000000"/>
        <rFont val="Arial"/>
        <family val="2"/>
      </rPr>
      <t>FPC</t>
    </r>
    <r>
      <rPr>
        <b/>
        <sz val="12"/>
        <color rgb="FF000000"/>
        <rFont val="Noto Sans CJK TC"/>
        <family val="2"/>
      </rPr>
      <t>金手指</t>
    </r>
    <r>
      <rPr>
        <b/>
        <sz val="12"/>
        <color rgb="FF000000"/>
        <rFont val="Arial"/>
        <family val="2"/>
      </rPr>
      <t>(Main cable)</t>
    </r>
  </si>
  <si>
    <t>Wire to board connector(system)</t>
  </si>
  <si>
    <t>IO connector(system)</t>
  </si>
  <si>
    <t>Cable material price</t>
  </si>
  <si>
    <r>
      <rPr>
        <b/>
        <sz val="12"/>
        <color rgb="FF000000"/>
        <rFont val="Arial"/>
        <family val="2"/>
      </rPr>
      <t>Cable</t>
    </r>
    <r>
      <rPr>
        <b/>
        <sz val="12"/>
        <color rgb="FF000000"/>
        <rFont val="Noto Sans CJK TC"/>
        <family val="2"/>
      </rPr>
      <t>類別</t>
    </r>
  </si>
  <si>
    <r>
      <rPr>
        <b/>
        <sz val="12"/>
        <color rgb="FF000000"/>
        <rFont val="Arial"/>
        <family val="2"/>
      </rPr>
      <t>Cable</t>
    </r>
    <r>
      <rPr>
        <b/>
        <sz val="12"/>
        <color rgb="FF000000"/>
        <rFont val="Noto Sans CJK TC"/>
        <family val="2"/>
      </rPr>
      <t>材料單價</t>
    </r>
    <r>
      <rPr>
        <b/>
        <sz val="12"/>
        <color rgb="FF000000"/>
        <rFont val="Arial"/>
        <family val="2"/>
      </rPr>
      <t>(Price/m)</t>
    </r>
  </si>
  <si>
    <r>
      <rPr>
        <b/>
        <sz val="12"/>
        <color rgb="FF000000"/>
        <rFont val="Noto Sans CJK TC"/>
        <family val="2"/>
      </rPr>
      <t>成品長度</t>
    </r>
    <r>
      <rPr>
        <b/>
        <sz val="12"/>
        <color rgb="FF000000"/>
        <rFont val="Arial"/>
        <family val="2"/>
      </rPr>
      <t>(mm)</t>
    </r>
  </si>
  <si>
    <r>
      <rPr>
        <b/>
        <sz val="12"/>
        <color rgb="FF000000"/>
        <rFont val="Arial"/>
        <family val="2"/>
      </rPr>
      <t>Pin</t>
    </r>
    <r>
      <rPr>
        <b/>
        <sz val="12"/>
        <color rgb="FF000000"/>
        <rFont val="Noto Sans CJK TC"/>
        <family val="2"/>
      </rPr>
      <t>數</t>
    </r>
  </si>
  <si>
    <r>
      <rPr>
        <b/>
        <sz val="12"/>
        <color rgb="FF000000"/>
        <rFont val="Noto Sans CJK TC"/>
        <family val="2"/>
      </rPr>
      <t>材料費</t>
    </r>
    <r>
      <rPr>
        <b/>
        <sz val="12"/>
        <color rgb="FF000000"/>
        <rFont val="Arial"/>
        <family val="2"/>
      </rPr>
      <t>(</t>
    </r>
    <r>
      <rPr>
        <b/>
        <sz val="12"/>
        <color rgb="FF000000"/>
        <rFont val="Noto Sans CJK TC"/>
        <family val="2"/>
      </rPr>
      <t>元</t>
    </r>
    <r>
      <rPr>
        <b/>
        <sz val="12"/>
        <color rgb="FF000000"/>
        <rFont val="Arial"/>
        <family val="2"/>
      </rPr>
      <t>/PCS)</t>
    </r>
  </si>
  <si>
    <t>REMARK:</t>
  </si>
  <si>
    <t>Connector type</t>
  </si>
  <si>
    <t>Vendor PN</t>
  </si>
  <si>
    <t>U/P(USD/pcs)</t>
  </si>
  <si>
    <r>
      <rPr>
        <sz val="12"/>
        <color rgb="FF808080"/>
        <rFont val="Noto Sans CJK TC"/>
        <family val="2"/>
      </rPr>
      <t>工時</t>
    </r>
    <r>
      <rPr>
        <sz val="12"/>
        <color rgb="FF808080"/>
        <rFont val="Arial"/>
        <family val="2"/>
      </rPr>
      <t>(sec)</t>
    </r>
  </si>
  <si>
    <r>
      <rPr>
        <sz val="12"/>
        <color rgb="FF808080"/>
        <rFont val="Noto Sans CJK TC"/>
        <family val="2"/>
      </rPr>
      <t>母端</t>
    </r>
    <r>
      <rPr>
        <sz val="12"/>
        <color rgb="FF808080"/>
        <rFont val="Arial"/>
        <family val="2"/>
      </rPr>
      <t>Connector Vendor PN</t>
    </r>
  </si>
  <si>
    <t>U/P(RMB/pcs)</t>
  </si>
  <si>
    <t>Customer</t>
  </si>
  <si>
    <t>DT</t>
  </si>
  <si>
    <t>Gauge</t>
  </si>
  <si>
    <t>Wire U/P(USD/m)</t>
  </si>
  <si>
    <r>
      <rPr>
        <sz val="12"/>
        <color rgb="FF808080"/>
        <rFont val="Noto Sans CJK TC"/>
        <family val="2"/>
      </rPr>
      <t>同軸線</t>
    </r>
    <r>
      <rPr>
        <sz val="12"/>
        <color rgb="FF808080"/>
        <rFont val="Arial"/>
        <family val="2"/>
      </rPr>
      <t>U/P(USD/m)</t>
    </r>
  </si>
  <si>
    <r>
      <rPr>
        <sz val="12"/>
        <color rgb="FF808080"/>
        <rFont val="Arial"/>
        <family val="2"/>
      </rPr>
      <t>Gauge(NB</t>
    </r>
    <r>
      <rPr>
        <sz val="12"/>
        <color rgb="FF808080"/>
        <rFont val="Noto Sans CJK TC"/>
        <family val="2"/>
      </rPr>
      <t>大部分</t>
    </r>
    <r>
      <rPr>
        <sz val="12"/>
        <color rgb="FF808080"/>
        <rFont val="Arial"/>
        <family val="2"/>
      </rPr>
      <t>Gauge</t>
    </r>
    <r>
      <rPr>
        <sz val="12"/>
        <color rgb="FF808080"/>
        <rFont val="Noto Sans CJK TC"/>
        <family val="2"/>
      </rPr>
      <t>數為</t>
    </r>
    <r>
      <rPr>
        <sz val="12"/>
        <color rgb="FF808080"/>
        <rFont val="Arial"/>
        <family val="2"/>
      </rPr>
      <t>34,36);MGE: NB</t>
    </r>
    <r>
      <rPr>
        <sz val="12"/>
        <color rgb="FF808080"/>
        <rFont val="Noto Sans CJK TC"/>
        <family val="2"/>
      </rPr>
      <t>常用</t>
    </r>
    <r>
      <rPr>
        <sz val="12"/>
        <color rgb="FF808080"/>
        <rFont val="Arial"/>
        <family val="2"/>
      </rPr>
      <t>UL10064 34AWG; DT</t>
    </r>
    <r>
      <rPr>
        <sz val="12"/>
        <color rgb="FF808080"/>
        <rFont val="Noto Sans CJK TC"/>
        <family val="2"/>
      </rPr>
      <t>常用</t>
    </r>
    <r>
      <rPr>
        <sz val="12"/>
        <color rgb="FF808080"/>
        <rFont val="Arial"/>
        <family val="2"/>
      </rPr>
      <t>UL1007 24~28AWG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</si>
  <si>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CCD)</t>
    </r>
  </si>
  <si>
    <t>CCD connector(4 pin)</t>
  </si>
  <si>
    <t>WL:0601-H-4-G</t>
  </si>
  <si>
    <t>Panel connector(with pull bar/30 pin)</t>
  </si>
  <si>
    <r>
      <rPr>
        <sz val="12"/>
        <color rgb="FF808080"/>
        <rFont val="Arial"/>
        <family val="2"/>
      </rPr>
      <t>LWC</t>
    </r>
    <r>
      <rPr>
        <sz val="12"/>
        <color rgb="FF808080"/>
        <rFont val="Noto Sans CJK TC"/>
        <family val="2"/>
      </rPr>
      <t>：</t>
    </r>
    <r>
      <rPr>
        <sz val="12"/>
        <color rgb="FF808080"/>
        <rFont val="Arial"/>
        <family val="2"/>
      </rPr>
      <t>LV03130-21201</t>
    </r>
  </si>
  <si>
    <r>
      <rPr>
        <sz val="12"/>
        <color rgb="FF808080"/>
        <rFont val="Arial"/>
        <family val="2"/>
      </rPr>
      <t>WTB</t>
    </r>
    <r>
      <rPr>
        <sz val="12"/>
        <color rgb="FF808080"/>
        <rFont val="Noto Sans CJK TC"/>
        <family val="2"/>
      </rPr>
      <t>焊接式</t>
    </r>
    <r>
      <rPr>
        <sz val="12"/>
        <color rgb="FF808080"/>
        <rFont val="Arial"/>
        <family val="2"/>
      </rPr>
      <t>MB</t>
    </r>
    <r>
      <rPr>
        <sz val="12"/>
        <color rgb="FF808080"/>
        <rFont val="細明體"/>
        <family val="3"/>
      </rPr>
      <t xml:space="preserve"> </t>
    </r>
    <r>
      <rPr>
        <sz val="12"/>
        <color rgb="FF808080"/>
        <rFont val="Arial"/>
        <family val="2"/>
      </rPr>
      <t>conn(50pin)</t>
    </r>
  </si>
  <si>
    <t>LV06150-23102</t>
  </si>
  <si>
    <t xml:space="preserve"> ACES 50398-05071-0012</t>
  </si>
  <si>
    <t>Touch connector(10 pin)</t>
  </si>
  <si>
    <t>WL:0601-H-10-G</t>
  </si>
  <si>
    <t>ACES 50376-01001-001</t>
  </si>
  <si>
    <t>FPC 10PIN</t>
  </si>
  <si>
    <t>I-PEX  MFX5-BFNII-LK03</t>
  </si>
  <si>
    <t>WTB(8 pin)</t>
  </si>
  <si>
    <t>ACESS: 50233-008H0H0-001</t>
  </si>
  <si>
    <t>ACES: 50224-0080N-W02</t>
  </si>
  <si>
    <t>DC in Jack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</si>
  <si>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:2DC3069-002114F</t>
    </r>
  </si>
  <si>
    <t>Rosa/NB</t>
  </si>
  <si>
    <r>
      <rPr>
        <sz val="12"/>
        <color rgb="FF808080"/>
        <rFont val="Noto Sans CJK TC"/>
        <family val="2"/>
      </rPr>
      <t>絞線</t>
    </r>
    <r>
      <rPr>
        <sz val="12"/>
        <color rgb="FF808080"/>
        <rFont val="Arial"/>
        <family val="2"/>
      </rPr>
      <t>/</t>
    </r>
    <r>
      <rPr>
        <sz val="12"/>
        <color rgb="FF808080"/>
        <rFont val="Noto Sans CJK TC"/>
        <family val="2"/>
      </rPr>
      <t>平線</t>
    </r>
    <r>
      <rPr>
        <sz val="12"/>
        <color rgb="FF808080"/>
        <rFont val="Arial"/>
        <family val="2"/>
      </rPr>
      <t>(</t>
    </r>
    <r>
      <rPr>
        <sz val="12"/>
        <color rgb="FF808080"/>
        <rFont val="Noto Sans CJK TC"/>
        <family val="2"/>
      </rPr>
      <t>絞線多</t>
    </r>
    <r>
      <rPr>
        <sz val="12"/>
        <color rgb="FF808080"/>
        <rFont val="細明體"/>
        <family val="3"/>
      </rPr>
      <t>3~5sec</t>
    </r>
    <r>
      <rPr>
        <sz val="12"/>
        <color rgb="FF808080"/>
        <rFont val="Noto Sans CJK TC"/>
        <family val="2"/>
      </rPr>
      <t>工時</t>
    </r>
    <r>
      <rPr>
        <sz val="12"/>
        <color rgb="FF808080"/>
        <rFont val="Arial"/>
        <family val="2"/>
      </rPr>
      <t>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</si>
  <si>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LCD)</t>
    </r>
  </si>
  <si>
    <t>CCD connector(5 pin)</t>
  </si>
  <si>
    <t>WL:0601-H-5-G</t>
  </si>
  <si>
    <t>Panel connector(without pull bar/40 pin)</t>
  </si>
  <si>
    <r>
      <rPr>
        <sz val="12"/>
        <color rgb="FF808080"/>
        <rFont val="Arial"/>
        <family val="2"/>
      </rPr>
      <t>YDY</t>
    </r>
    <r>
      <rPr>
        <sz val="12"/>
        <color rgb="FF808080"/>
        <rFont val="Noto Sans CJK TC"/>
        <family val="2"/>
      </rPr>
      <t>：</t>
    </r>
    <r>
      <rPr>
        <sz val="12"/>
        <color rgb="FF808080"/>
        <rFont val="Arial"/>
        <family val="2"/>
      </rPr>
      <t>051A-101-40P-802</t>
    </r>
  </si>
  <si>
    <r>
      <rPr>
        <sz val="12"/>
        <color rgb="FF808080"/>
        <rFont val="Arial"/>
        <family val="2"/>
      </rPr>
      <t>WTB</t>
    </r>
    <r>
      <rPr>
        <sz val="12"/>
        <color rgb="FF808080"/>
        <rFont val="Noto Sans CJK TC"/>
        <family val="2"/>
      </rPr>
      <t>焊接式</t>
    </r>
    <r>
      <rPr>
        <sz val="12"/>
        <color rgb="FF808080"/>
        <rFont val="Arial"/>
        <family val="2"/>
      </rPr>
      <t>MB</t>
    </r>
    <r>
      <rPr>
        <sz val="12"/>
        <color rgb="FF808080"/>
        <rFont val="細明體"/>
        <family val="3"/>
      </rPr>
      <t xml:space="preserve"> </t>
    </r>
    <r>
      <rPr>
        <sz val="12"/>
        <color rgb="FF808080"/>
        <rFont val="Arial"/>
        <family val="2"/>
      </rPr>
      <t>conn(40pin)</t>
    </r>
  </si>
  <si>
    <t>LV06140-23102</t>
  </si>
  <si>
    <t xml:space="preserve"> ACES 50398-04071-0012</t>
  </si>
  <si>
    <t>FPC 12PIN</t>
  </si>
  <si>
    <t>ACES 51553-01201-001</t>
  </si>
  <si>
    <r>
      <rPr>
        <sz val="12"/>
        <color rgb="FF808080"/>
        <rFont val="Arial"/>
        <family val="2"/>
      </rPr>
      <t>WTB(50 pin/</t>
    </r>
    <r>
      <rPr>
        <sz val="12"/>
        <color rgb="FF808080"/>
        <rFont val="Noto Sans CJK TC"/>
        <family val="2"/>
      </rPr>
      <t>鐵殼穿黑色拉帶</t>
    </r>
    <r>
      <rPr>
        <sz val="12"/>
        <color rgb="FF808080"/>
        <rFont val="Arial"/>
        <family val="2"/>
      </rPr>
      <t>)</t>
    </r>
  </si>
  <si>
    <t>STACONN: 111H50-100000=G2-R1</t>
  </si>
  <si>
    <t>ACES 50398-05071-0012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</si>
  <si>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:2DC3165-006114F</t>
    </r>
  </si>
  <si>
    <r>
      <rPr>
        <sz val="12"/>
        <color rgb="FF808080"/>
        <rFont val="Noto Sans CJK TC"/>
        <family val="2"/>
      </rPr>
      <t>加工費</t>
    </r>
    <r>
      <rPr>
        <sz val="12"/>
        <color rgb="FF808080"/>
        <rFont val="細明體"/>
        <family val="3"/>
      </rPr>
      <t>:</t>
    </r>
    <r>
      <rPr>
        <sz val="12"/>
        <color rgb="FF808080"/>
        <rFont val="Noto Sans CJK TC"/>
        <family val="2"/>
      </rPr>
      <t>打端子</t>
    </r>
    <r>
      <rPr>
        <sz val="12"/>
        <color rgb="FF808080"/>
        <rFont val="細明體"/>
        <family val="3"/>
      </rPr>
      <t>/</t>
    </r>
    <r>
      <rPr>
        <sz val="12"/>
        <color rgb="FF808080"/>
        <rFont val="Noto Sans CJK TC"/>
        <family val="2"/>
      </rPr>
      <t>穿線</t>
    </r>
    <r>
      <rPr>
        <sz val="12"/>
        <color rgb="FF808080"/>
        <rFont val="細明體"/>
        <family val="3"/>
      </rPr>
      <t>/</t>
    </r>
    <r>
      <rPr>
        <sz val="12"/>
        <color rgb="FF808080"/>
        <rFont val="Noto Sans CJK TC"/>
        <family val="2"/>
      </rPr>
      <t>焊線</t>
    </r>
    <r>
      <rPr>
        <sz val="12"/>
        <color rgb="FF808080"/>
        <rFont val="細明體"/>
        <family val="3"/>
      </rPr>
      <t>(</t>
    </r>
    <r>
      <rPr>
        <sz val="12"/>
        <color rgb="FF808080"/>
        <rFont val="Noto Sans CJK TC"/>
        <family val="2"/>
      </rPr>
      <t>已經內含在工時裡</t>
    </r>
    <r>
      <rPr>
        <sz val="12"/>
        <color rgb="FF808080"/>
        <rFont val="細明體"/>
        <family val="3"/>
      </rPr>
      <t>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</si>
  <si>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touch)</t>
    </r>
  </si>
  <si>
    <t>CCD connector(6 pin)</t>
  </si>
  <si>
    <t>WL:0601-H-6-G</t>
  </si>
  <si>
    <r>
      <rPr>
        <sz val="12"/>
        <color rgb="FF808080"/>
        <rFont val="Arial"/>
        <family val="2"/>
      </rPr>
      <t>WTB</t>
    </r>
    <r>
      <rPr>
        <sz val="12"/>
        <color rgb="FF000000"/>
        <rFont val="Noto Sans CJK TC"/>
        <family val="2"/>
      </rPr>
      <t>焊接式</t>
    </r>
    <r>
      <rPr>
        <sz val="12"/>
        <color rgb="FF000000"/>
        <rFont val="Arial"/>
        <family val="2"/>
      </rPr>
      <t>LCD</t>
    </r>
    <r>
      <rPr>
        <sz val="12"/>
        <color rgb="FF000000"/>
        <rFont val="細明體"/>
        <family val="3"/>
      </rPr>
      <t xml:space="preserve"> </t>
    </r>
    <r>
      <rPr>
        <sz val="12"/>
        <color rgb="FF000000"/>
        <rFont val="Arial"/>
        <family val="2"/>
      </rPr>
      <t>conn(50pin)</t>
    </r>
  </si>
  <si>
    <r>
      <rPr>
        <sz val="12"/>
        <color rgb="FF808080"/>
        <rFont val="Arial"/>
        <family val="2"/>
      </rPr>
      <t>LWC</t>
    </r>
    <r>
      <rPr>
        <sz val="12"/>
        <color rgb="FF000000"/>
        <rFont val="Noto Sans CJK TC"/>
        <family val="2"/>
      </rPr>
      <t>：</t>
    </r>
    <r>
      <rPr>
        <sz val="12"/>
        <color rgb="FF000000"/>
        <rFont val="Arial"/>
        <family val="2"/>
      </rPr>
      <t>LV03150-21201</t>
    </r>
  </si>
  <si>
    <t>FPC 30PIN</t>
  </si>
  <si>
    <t>NA</t>
  </si>
  <si>
    <r>
      <rPr>
        <sz val="12"/>
        <color rgb="FF000000"/>
        <rFont val="新細明體"/>
        <family val="1"/>
      </rPr>
      <t>     ACES   </t>
    </r>
    <r>
      <rPr>
        <sz val="12"/>
        <color rgb="FF000000"/>
        <rFont val="Arial"/>
        <family val="2"/>
      </rPr>
      <t>51530-01201-W01</t>
    </r>
  </si>
  <si>
    <t>FPC 16PIN</t>
  </si>
  <si>
    <t>ACES 51581-01641-W01</t>
  </si>
  <si>
    <t>WTB(10 pin)</t>
  </si>
  <si>
    <t>ACESS: 50459-010H0M0-001</t>
  </si>
  <si>
    <t>ACES: 50458-01001-V01</t>
  </si>
  <si>
    <r>
      <rPr>
        <sz val="12"/>
        <color rgb="FF808080"/>
        <rFont val="Noto Sans CJK TC"/>
        <family val="2"/>
      </rPr>
      <t>德鵬</t>
    </r>
    <r>
      <rPr>
        <sz val="12"/>
        <color rgb="FF808080"/>
        <rFont val="Arial"/>
        <family val="2"/>
      </rPr>
      <t>:PJCS0036-1B12H</t>
    </r>
  </si>
  <si>
    <t>Lenovo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</si>
  <si>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1</t>
    </r>
  </si>
  <si>
    <t>CCD connector(8 pin)</t>
  </si>
  <si>
    <t>WL:0601-H-8-G</t>
  </si>
  <si>
    <r>
      <rPr>
        <sz val="12"/>
        <color rgb="FF808080"/>
        <rFont val="Arial"/>
        <family val="2"/>
      </rPr>
      <t>WTB</t>
    </r>
    <r>
      <rPr>
        <sz val="12"/>
        <color rgb="FF000000"/>
        <rFont val="Noto Sans CJK TC"/>
        <family val="2"/>
      </rPr>
      <t>焊接式</t>
    </r>
    <r>
      <rPr>
        <sz val="12"/>
        <color rgb="FF000000"/>
        <rFont val="Arial"/>
        <family val="2"/>
      </rPr>
      <t>LCD</t>
    </r>
    <r>
      <rPr>
        <sz val="12"/>
        <color rgb="FF000000"/>
        <rFont val="細明體"/>
        <family val="3"/>
      </rPr>
      <t xml:space="preserve"> </t>
    </r>
    <r>
      <rPr>
        <sz val="12"/>
        <color rgb="FF000000"/>
        <rFont val="Arial"/>
        <family val="2"/>
      </rPr>
      <t>conn(40pin)</t>
    </r>
  </si>
  <si>
    <r>
      <rPr>
        <sz val="12"/>
        <color rgb="FF808080"/>
        <rFont val="Arial"/>
        <family val="2"/>
      </rPr>
      <t>LWC</t>
    </r>
    <r>
      <rPr>
        <sz val="12"/>
        <color rgb="FF000000"/>
        <rFont val="Noto Sans CJK TC"/>
        <family val="2"/>
      </rPr>
      <t>：</t>
    </r>
    <r>
      <rPr>
        <sz val="12"/>
        <color rgb="FF000000"/>
        <rFont val="Arial"/>
        <family val="2"/>
      </rPr>
      <t>LV03140-21201</t>
    </r>
  </si>
  <si>
    <r>
      <rPr>
        <sz val="12"/>
        <color rgb="FF808080"/>
        <rFont val="Arial"/>
        <family val="2"/>
      </rPr>
      <t xml:space="preserve">ACES </t>
    </r>
    <r>
      <rPr>
        <sz val="12"/>
        <color rgb="FF000000"/>
        <rFont val="Arial"/>
        <family val="2"/>
      </rPr>
      <t>51530-01201-W01</t>
    </r>
  </si>
  <si>
    <t>TYU: TU2013HN0-10-B2</t>
  </si>
  <si>
    <t>TYU: TU2013WNR-105F-500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</si>
  <si>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:2DC3127-000511F</t>
    </r>
  </si>
  <si>
    <t>Annie/NB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</si>
  <si>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2</t>
    </r>
  </si>
  <si>
    <t>CCD connector(14 pin)</t>
  </si>
  <si>
    <t>WL:0601-H-14-G</t>
  </si>
  <si>
    <t>FPC 40PIN</t>
  </si>
  <si>
    <t>ACES 51530-04001-W01</t>
  </si>
  <si>
    <t>ACESS: 51329-00811-002</t>
  </si>
  <si>
    <t>ACES:50208-00601-V01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</si>
  <si>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:2DC3127-000111F</t>
    </r>
  </si>
  <si>
    <t>NB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</si>
  <si>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3</t>
    </r>
  </si>
  <si>
    <t>WTB(60 pin/with pull bar)</t>
  </si>
  <si>
    <t>LWS: LV19160-23000</t>
  </si>
  <si>
    <t>ACES: 51328-00801-001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</si>
  <si>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:2DC2024-000121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</si>
  <si>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LCD)</t>
    </r>
  </si>
  <si>
    <r>
      <rPr>
        <sz val="12"/>
        <color rgb="FF000000"/>
        <rFont val="Arial"/>
        <family val="2"/>
      </rPr>
      <t>ex: UHD</t>
    </r>
    <r>
      <rPr>
        <sz val="12"/>
        <color rgb="FF000000"/>
        <rFont val="Noto Sans CJK TC"/>
        <family val="2"/>
      </rPr>
      <t>才需要同軸線</t>
    </r>
  </si>
  <si>
    <t>TYU: TU2013HNO-10P-B2</t>
  </si>
  <si>
    <t>TYU: TU2013WNR-10S-*-*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</si>
  <si>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:2DC2024-001121F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</si>
  <si>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CCD)</t>
    </r>
  </si>
  <si>
    <t>WL: 1010-H-8P-HF</t>
  </si>
  <si>
    <t>ACES: 50224-0080N-W02…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</si>
  <si>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:2DC2024-002111F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</si>
  <si>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1</t>
    </r>
  </si>
  <si>
    <t>WTB(6 pin)</t>
  </si>
  <si>
    <t>WL: 0601-H-6-G</t>
  </si>
  <si>
    <t>ACES 50376-00601-001</t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</si>
  <si>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2</t>
    </r>
  </si>
  <si>
    <t>WL: 0601-H-10-G</t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</si>
  <si>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3</t>
    </r>
  </si>
  <si>
    <t>WTB(14 pin)</t>
  </si>
  <si>
    <t>WL: 0601-H-14-G</t>
  </si>
  <si>
    <t>ACES 50376-01401-001</t>
  </si>
  <si>
    <t>WL: 0800-H-6P-G34</t>
  </si>
  <si>
    <t>WL: 0800-H-8P-G34</t>
  </si>
  <si>
    <t>ACES:50208-00801-V01</t>
  </si>
  <si>
    <r>
      <rPr>
        <b/>
        <sz val="12"/>
        <color rgb="FFFFFFFF"/>
        <rFont val="Noto Sans CJK TC"/>
        <family val="2"/>
      </rPr>
      <t>材料費總計</t>
    </r>
    <r>
      <rPr>
        <b/>
        <sz val="12"/>
        <color rgb="FFFFFFFF"/>
        <rFont val="Arial"/>
        <family val="2"/>
      </rPr>
      <t>:</t>
    </r>
  </si>
  <si>
    <t>WL: 0800-H-10P-G34</t>
  </si>
  <si>
    <t>ACES:50208-01001-V01</t>
  </si>
  <si>
    <t>WL: 0800-H-14P-G34</t>
  </si>
  <si>
    <t>ACES:50208-01401-V01</t>
  </si>
  <si>
    <t>NO:</t>
  </si>
  <si>
    <r>
      <rPr>
        <b/>
        <sz val="12"/>
        <color rgb="FF000000"/>
        <rFont val="Noto Sans CJK TC"/>
        <family val="2"/>
      </rPr>
      <t>加工內容</t>
    </r>
    <r>
      <rPr>
        <b/>
        <sz val="12"/>
        <color rgb="FF000000"/>
        <rFont val="Arial"/>
        <family val="2"/>
      </rPr>
      <t>:</t>
    </r>
  </si>
  <si>
    <t>SEC</t>
  </si>
  <si>
    <t>Assembly</t>
  </si>
  <si>
    <r>
      <rPr>
        <b/>
        <sz val="12"/>
        <color rgb="FF000000"/>
        <rFont val="Noto Sans CJK TC"/>
        <family val="2"/>
      </rPr>
      <t xml:space="preserve">工時元 </t>
    </r>
    <r>
      <rPr>
        <b/>
        <sz val="12"/>
        <color rgb="FF000000"/>
        <rFont val="Arial"/>
        <family val="2"/>
      </rPr>
      <t>Price 0.067/</t>
    </r>
    <r>
      <rPr>
        <b/>
        <sz val="12"/>
        <color rgb="FF000000"/>
        <rFont val="Noto Sans CJK TC"/>
        <family val="2"/>
      </rPr>
      <t>分</t>
    </r>
  </si>
  <si>
    <t>備料</t>
  </si>
  <si>
    <t>寬放時間</t>
  </si>
  <si>
    <t>Test / Inspection</t>
  </si>
  <si>
    <t>絞線</t>
  </si>
  <si>
    <r>
      <rPr>
        <b/>
        <sz val="12"/>
        <color rgb="FF000000"/>
        <rFont val="Noto Sans CJK TC"/>
        <family val="2"/>
      </rPr>
      <t>合計</t>
    </r>
    <r>
      <rPr>
        <b/>
        <sz val="12"/>
        <color rgb="FF000000"/>
        <rFont val="Arial"/>
        <family val="2"/>
      </rPr>
      <t>:</t>
    </r>
  </si>
  <si>
    <t>TOTAL</t>
  </si>
  <si>
    <t>Assembly time</t>
  </si>
  <si>
    <t>Connecotr1</t>
  </si>
  <si>
    <t>Connecotr2</t>
  </si>
  <si>
    <t>Connecotr3</t>
  </si>
  <si>
    <r>
      <rPr>
        <sz val="11"/>
        <rFont val="Noto Sans CJK TC"/>
        <family val="2"/>
      </rPr>
      <t>地片</t>
    </r>
    <r>
      <rPr>
        <sz val="11"/>
        <rFont val="Arial"/>
        <family val="2"/>
      </rPr>
      <t>1</t>
    </r>
  </si>
  <si>
    <r>
      <rPr>
        <sz val="11"/>
        <rFont val="Noto Sans CJK TC"/>
        <family val="2"/>
      </rPr>
      <t>地片</t>
    </r>
    <r>
      <rPr>
        <sz val="11"/>
        <rFont val="Arial"/>
        <family val="2"/>
      </rPr>
      <t>2</t>
    </r>
  </si>
  <si>
    <t>KAPTON1</t>
  </si>
  <si>
    <t>KAPTON2</t>
  </si>
  <si>
    <t>醋酸布</t>
  </si>
  <si>
    <r>
      <rPr>
        <sz val="11"/>
        <rFont val="Arial"/>
        <family val="2"/>
      </rPr>
      <t>Teflon</t>
    </r>
    <r>
      <rPr>
        <sz val="11"/>
        <rFont val="Noto Sans CJK TC"/>
        <family val="2"/>
      </rPr>
      <t>膠带</t>
    </r>
  </si>
  <si>
    <r>
      <rPr>
        <sz val="11"/>
        <rFont val="Noto Sans CJK TC"/>
        <family val="2"/>
      </rPr>
      <t>導電布</t>
    </r>
    <r>
      <rPr>
        <sz val="11"/>
        <rFont val="Arial"/>
        <family val="2"/>
      </rPr>
      <t>1</t>
    </r>
  </si>
  <si>
    <r>
      <rPr>
        <sz val="11"/>
        <rFont val="Noto Sans CJK TC"/>
        <family val="2"/>
      </rPr>
      <t>導電布</t>
    </r>
    <r>
      <rPr>
        <sz val="11"/>
        <rFont val="Arial"/>
        <family val="2"/>
      </rPr>
      <t>2</t>
    </r>
  </si>
  <si>
    <t>冲型導電布</t>
  </si>
  <si>
    <t>冲型双面背膠導電布</t>
  </si>
  <si>
    <t>UV GLUE</t>
  </si>
  <si>
    <t>LABEL</t>
  </si>
  <si>
    <t>耗 材</t>
  </si>
  <si>
    <t>助焊劑</t>
  </si>
  <si>
    <t>酒精</t>
  </si>
  <si>
    <t>双面膠紙</t>
  </si>
  <si>
    <t>美纹膠纸</t>
  </si>
  <si>
    <t>棉紙</t>
  </si>
  <si>
    <t>防焊膠紙</t>
  </si>
  <si>
    <t>美纹纸  耐高温型</t>
  </si>
  <si>
    <r>
      <rPr>
        <b/>
        <sz val="12"/>
        <rFont val="Arial"/>
        <family val="2"/>
      </rPr>
      <t>PE</t>
    </r>
    <r>
      <rPr>
        <b/>
        <sz val="12"/>
        <rFont val="Noto Sans CJK TC"/>
        <family val="2"/>
      </rPr>
      <t>膜</t>
    </r>
  </si>
  <si>
    <t>錫絲</t>
  </si>
  <si>
    <r>
      <rPr>
        <b/>
        <sz val="12"/>
        <color rgb="FFFFFFFF"/>
        <rFont val="Noto Sans CJK TC"/>
        <family val="2"/>
      </rPr>
      <t>零件費總計</t>
    </r>
    <r>
      <rPr>
        <b/>
        <sz val="12"/>
        <color rgb="FFFFFFFF"/>
        <rFont val="Arial"/>
        <family val="2"/>
      </rPr>
      <t>:</t>
    </r>
  </si>
  <si>
    <t>運包</t>
  </si>
  <si>
    <r>
      <rPr>
        <b/>
        <sz val="12"/>
        <color rgb="FF000000"/>
        <rFont val="Noto Sans CJK TC"/>
        <family val="2"/>
      </rPr>
      <t>管銷</t>
    </r>
    <r>
      <rPr>
        <b/>
        <sz val="12"/>
        <color rgb="FF000000"/>
        <rFont val="Arial"/>
        <family val="2"/>
      </rPr>
      <t>&amp;</t>
    </r>
    <r>
      <rPr>
        <b/>
        <sz val="12"/>
        <color rgb="FF000000"/>
        <rFont val="Noto Sans CJK TC"/>
        <family val="2"/>
      </rPr>
      <t>利潤</t>
    </r>
    <r>
      <rPr>
        <b/>
        <sz val="12"/>
        <color rgb="FF000000"/>
        <rFont val="Arial"/>
        <family val="2"/>
      </rPr>
      <t>10%</t>
    </r>
  </si>
  <si>
    <t>Cable list</t>
  </si>
  <si>
    <t>Item</t>
  </si>
  <si>
    <t>Part name</t>
  </si>
  <si>
    <t>Wistron PN</t>
  </si>
  <si>
    <t>分線與輔料</t>
  </si>
  <si>
    <r>
      <rPr>
        <b/>
        <sz val="12"/>
        <color rgb="FF000000"/>
        <rFont val="Noto Sans CJK TC"/>
        <family val="2"/>
      </rPr>
      <t>母端</t>
    </r>
    <r>
      <rPr>
        <b/>
        <sz val="12"/>
        <color rgb="FF000000"/>
        <rFont val="Arial"/>
        <family val="2"/>
      </rPr>
      <t>Connector Vendor PN</t>
    </r>
  </si>
  <si>
    <t>Qty</t>
  </si>
  <si>
    <t>Cable length</t>
  </si>
  <si>
    <r>
      <rPr>
        <b/>
        <sz val="12"/>
        <color rgb="FF000000"/>
        <rFont val="Arial"/>
        <family val="2"/>
      </rPr>
      <t>Gauge</t>
    </r>
    <r>
      <rPr>
        <b/>
        <sz val="12"/>
        <color rgb="FF000000"/>
        <rFont val="Noto Sans CJK TC"/>
        <family val="2"/>
      </rPr>
      <t>數</t>
    </r>
  </si>
  <si>
    <t>xxxEDP cable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</si>
  <si>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 CCD)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</si>
  <si>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 LCD)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</si>
  <si>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 touch)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</si>
  <si>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細明體"/>
        <family val="3"/>
      </rPr>
      <t>1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</si>
  <si>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細明體"/>
        <family val="3"/>
      </rPr>
      <t>2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</si>
  <si>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細明體"/>
        <family val="3"/>
      </rPr>
      <t>3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</si>
  <si>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to LCD)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</si>
  <si>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to CCD)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</si>
  <si>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細明體"/>
        <family val="3"/>
      </rPr>
      <t>1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</si>
  <si>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細明體"/>
        <family val="3"/>
      </rPr>
      <t>2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</si>
  <si>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細明體"/>
        <family val="3"/>
      </rPr>
      <t>3</t>
    </r>
  </si>
  <si>
    <t>Panel connector(with pull bar)</t>
  </si>
  <si>
    <t>ICT</t>
  </si>
  <si>
    <r>
      <rPr>
        <sz val="12"/>
        <color rgb="FF000000"/>
        <rFont val="Arial"/>
        <family val="2"/>
      </rPr>
      <t>WTB</t>
    </r>
    <r>
      <rPr>
        <sz val="12"/>
        <color rgb="FF000000"/>
        <rFont val="Noto Sans CJK TC"/>
        <family val="2"/>
      </rPr>
      <t>焊接式</t>
    </r>
    <r>
      <rPr>
        <sz val="12"/>
        <color rgb="FF000000"/>
        <rFont val="Arial"/>
        <family val="2"/>
      </rPr>
      <t>MB conn(30 pin)</t>
    </r>
  </si>
  <si>
    <r>
      <rPr>
        <sz val="12"/>
        <color rgb="FF000000"/>
        <rFont val="Noto Sans CJK TC"/>
        <family val="2"/>
      </rPr>
      <t>信音</t>
    </r>
    <r>
      <rPr>
        <sz val="12"/>
        <color rgb="FF000000"/>
        <rFont val="Arial"/>
        <family val="2"/>
      </rPr>
      <t>:2DC3069-002114F</t>
    </r>
  </si>
  <si>
    <r>
      <rPr>
        <sz val="12"/>
        <color rgb="FF000000"/>
        <rFont val="Noto Sans CJK TC"/>
        <family val="2"/>
      </rPr>
      <t>導電布</t>
    </r>
    <r>
      <rPr>
        <sz val="12"/>
        <color rgb="FF000000"/>
        <rFont val="Arial"/>
        <family val="2"/>
      </rPr>
      <t>1</t>
    </r>
  </si>
  <si>
    <r>
      <rPr>
        <sz val="12"/>
        <color rgb="FF000000"/>
        <rFont val="Noto Sans CJK TC"/>
        <family val="2"/>
      </rPr>
      <t>導電布</t>
    </r>
    <r>
      <rPr>
        <sz val="12"/>
        <color rgb="FF000000"/>
        <rFont val="Arial"/>
        <family val="2"/>
      </rPr>
      <t>2</t>
    </r>
  </si>
  <si>
    <t>鐵氟龍線</t>
  </si>
  <si>
    <t>測試項目</t>
    <phoneticPr fontId="47" type="noConversion"/>
  </si>
  <si>
    <r>
      <rPr>
        <b/>
        <sz val="14"/>
        <color rgb="FF000000"/>
        <rFont val="細明體"/>
        <family val="3"/>
        <charset val="136"/>
      </rPr>
      <t>完整填寫</t>
    </r>
    <r>
      <rPr>
        <b/>
        <sz val="14"/>
        <color rgb="FF000000"/>
        <rFont val="Noto Sans CJK TC"/>
        <family val="2"/>
      </rPr>
      <t>partlist</t>
    </r>
    <r>
      <rPr>
        <b/>
        <sz val="14"/>
        <color rgb="FF000000"/>
        <rFont val="細明體"/>
        <family val="3"/>
        <charset val="136"/>
      </rPr>
      <t>內容</t>
    </r>
    <phoneticPr fontId="47" type="noConversion"/>
  </si>
  <si>
    <t>塗裝噴漆 -&gt; 噴塗類型NCVM</t>
  </si>
  <si>
    <t>塗裝噴漆 -&gt; 噴塗類型 N/A(系統選不到NA，以不存在代替)</t>
  </si>
  <si>
    <t>塗裝噴漆 -&gt; 噴塗類型 一般噴塗</t>
  </si>
  <si>
    <t>塗裝噴漆-&gt; part category 2 - IMR</t>
  </si>
  <si>
    <t>塗裝噴漆-&gt; part category 2 - Others</t>
  </si>
  <si>
    <t>固含量比例 UV Painting</t>
  </si>
  <si>
    <t>固含量比例 Others（25%)</t>
  </si>
  <si>
    <t>一射二射差異 - 一射</t>
  </si>
  <si>
    <t>一射二射差異 - 二射</t>
  </si>
  <si>
    <t>Other_Fill_Me_Remark</t>
  </si>
  <si>
    <t>移印</t>
  </si>
  <si>
    <t>套印</t>
  </si>
  <si>
    <t>Part Category I</t>
  </si>
  <si>
    <t>Housing</t>
  </si>
  <si>
    <t>Part Category II</t>
  </si>
  <si>
    <t>IMR</t>
  </si>
  <si>
    <t>Double_Injection</t>
  </si>
  <si>
    <t>Tooling Part List</t>
  </si>
  <si>
    <t>A.材料費</t>
  </si>
  <si>
    <t>Parts Data</t>
  </si>
  <si>
    <t>PartName</t>
    <phoneticPr fontId="47" type="noConversion"/>
  </si>
  <si>
    <t>ACOVER FAROE14 AIR PIKE SILVER YH</t>
  </si>
  <si>
    <t>DOUBLE_INJECTION-Texture</t>
  </si>
  <si>
    <t>PartNumber</t>
    <phoneticPr fontId="47" type="noConversion"/>
  </si>
  <si>
    <t>441.0GG04.0002</t>
  </si>
  <si>
    <t>439.0F805.0011</t>
  </si>
  <si>
    <t>圖示</t>
    <phoneticPr fontId="47" type="noConversion"/>
  </si>
  <si>
    <t>Process</t>
  </si>
  <si>
    <t>NORMAL (咬花or拋光)</t>
  </si>
  <si>
    <t>Texture (咬花及局部高光)</t>
  </si>
  <si>
    <t>Material Spec 一射 (原料材質)</t>
  </si>
  <si>
    <t>ABS_HB</t>
  </si>
  <si>
    <t>FR_PC</t>
  </si>
  <si>
    <t>PC_ABS_15percent_Talc</t>
  </si>
  <si>
    <t>Material 一射 (牌號)</t>
  </si>
  <si>
    <t>Chimei PA-757</t>
  </si>
  <si>
    <t>Sabic_BPL1000</t>
  </si>
  <si>
    <t>MEP_TMB1615</t>
  </si>
  <si>
    <t>Material Spec 二射 (原料材質)</t>
  </si>
  <si>
    <t>TPU</t>
  </si>
  <si>
    <t>Material 二射 (牌號)</t>
  </si>
  <si>
    <t>Covestro_IT85AU</t>
  </si>
  <si>
    <t>Material Color</t>
  </si>
  <si>
    <t>CM70523 (Pike Silver 派克銀)</t>
  </si>
  <si>
    <t>Thickness (mm)</t>
  </si>
  <si>
    <t>Part Weight(g)(一射成品)</t>
  </si>
  <si>
    <t>Part Weight(g)(二射成品)</t>
  </si>
  <si>
    <r>
      <rPr>
        <b/>
        <sz val="12"/>
        <color rgb="FF000000"/>
        <rFont val="細明體"/>
        <family val="3"/>
        <charset val="136"/>
      </rPr>
      <t>成品尺寸</t>
    </r>
    <r>
      <rPr>
        <b/>
        <sz val="12"/>
        <color rgb="FF000000"/>
        <rFont val="Noto Sans CJK TC"/>
        <family val="2"/>
      </rPr>
      <t xml:space="preserve"> Part Size/Spec W(mm)</t>
    </r>
    <phoneticPr fontId="47" type="noConversion"/>
  </si>
  <si>
    <r>
      <rPr>
        <b/>
        <sz val="12"/>
        <color rgb="FF000000"/>
        <rFont val="細明體"/>
        <family val="3"/>
        <charset val="136"/>
      </rPr>
      <t>成品尺寸</t>
    </r>
    <r>
      <rPr>
        <b/>
        <sz val="12"/>
        <color rgb="FF000000"/>
        <rFont val="Noto Sans CJK TC"/>
        <family val="2"/>
      </rPr>
      <t xml:space="preserve"> Part Size/Spec L(mm)</t>
    </r>
    <phoneticPr fontId="47" type="noConversion"/>
  </si>
  <si>
    <r>
      <rPr>
        <b/>
        <sz val="12"/>
        <color rgb="FF000000"/>
        <rFont val="細明體"/>
        <family val="3"/>
        <charset val="136"/>
      </rPr>
      <t>成品尺寸</t>
    </r>
    <r>
      <rPr>
        <b/>
        <sz val="12"/>
        <color rgb="FF000000"/>
        <rFont val="Noto Sans CJK TC"/>
        <family val="2"/>
      </rPr>
      <t xml:space="preserve"> Part Size/Spec H(mm)</t>
    </r>
    <phoneticPr fontId="47" type="noConversion"/>
  </si>
  <si>
    <t>Price</t>
  </si>
  <si>
    <t>null</t>
  </si>
  <si>
    <t>B.成型費</t>
  </si>
  <si>
    <t>Tooling Data</t>
  </si>
  <si>
    <t>料頭重(g)(一射成品)</t>
  </si>
  <si>
    <t>料頭重(g)(二射成品)</t>
  </si>
  <si>
    <t>機台噸數</t>
  </si>
  <si>
    <t>450T</t>
  </si>
  <si>
    <t>穴數</t>
  </si>
  <si>
    <t>C/T(秒)</t>
  </si>
  <si>
    <t>縮水率(N/1000)</t>
  </si>
  <si>
    <t>模具廠</t>
  </si>
  <si>
    <t>成型廠</t>
  </si>
  <si>
    <t>生產地</t>
  </si>
  <si>
    <t>掛帳廠別</t>
  </si>
  <si>
    <t>保稅or非保稅</t>
  </si>
  <si>
    <t>TS Date</t>
  </si>
  <si>
    <t>T1 Data</t>
  </si>
  <si>
    <t>-</t>
  </si>
  <si>
    <t>CMF and Process List</t>
  </si>
  <si>
    <t>C.二次加工費</t>
  </si>
  <si>
    <t>NCVM 製程</t>
  </si>
  <si>
    <t>噴塗製程</t>
  </si>
  <si>
    <t>Exist</t>
  </si>
  <si>
    <r>
      <rPr>
        <b/>
        <sz val="12"/>
        <color rgb="FF000000"/>
        <rFont val="Noto Sans CJK TC"/>
        <family val="2"/>
      </rPr>
      <t xml:space="preserve">噴漆類型 </t>
    </r>
    <r>
      <rPr>
        <b/>
        <sz val="12"/>
        <color rgb="FF000000"/>
        <rFont val="新細明體"/>
        <family val="1"/>
      </rPr>
      <t>TYPE</t>
    </r>
  </si>
  <si>
    <t>NCVM</t>
  </si>
  <si>
    <t>PU_painting</t>
  </si>
  <si>
    <t>UV_painting</t>
  </si>
  <si>
    <r>
      <rPr>
        <b/>
        <sz val="12"/>
        <color rgb="FF000000"/>
        <rFont val="Noto Sans CJK TC"/>
        <family val="2"/>
      </rPr>
      <t xml:space="preserve">底漆 </t>
    </r>
    <r>
      <rPr>
        <b/>
        <sz val="12"/>
        <color rgb="FF000000"/>
        <rFont val="Arial"/>
        <family val="2"/>
      </rPr>
      <t>Coating</t>
    </r>
    <r>
      <rPr>
        <b/>
        <sz val="12"/>
        <color rgb="FF000000"/>
        <rFont val="Noto Sans CJK TC"/>
        <family val="2"/>
      </rPr>
      <t>數</t>
    </r>
  </si>
  <si>
    <r>
      <rPr>
        <b/>
        <sz val="12"/>
        <color rgb="FF000000"/>
        <rFont val="細明體"/>
        <family val="3"/>
        <charset val="136"/>
      </rPr>
      <t>面漆</t>
    </r>
    <r>
      <rPr>
        <b/>
        <sz val="12"/>
        <color rgb="FF000000"/>
        <rFont val="Noto Sans CJK TC"/>
        <family val="2"/>
      </rPr>
      <t xml:space="preserve"> </t>
    </r>
    <r>
      <rPr>
        <b/>
        <sz val="12"/>
        <color rgb="FF000000"/>
        <rFont val="Arial"/>
        <family val="2"/>
      </rPr>
      <t>Coating</t>
    </r>
    <r>
      <rPr>
        <b/>
        <sz val="12"/>
        <color rgb="FF000000"/>
        <rFont val="細明體"/>
        <family val="3"/>
        <charset val="136"/>
      </rPr>
      <t>數</t>
    </r>
    <phoneticPr fontId="47" type="noConversion"/>
  </si>
  <si>
    <r>
      <rPr>
        <b/>
        <sz val="12"/>
        <color rgb="FF000000"/>
        <rFont val="新細明體"/>
        <family val="1"/>
      </rPr>
      <t xml:space="preserve">Color </t>
    </r>
    <r>
      <rPr>
        <b/>
        <sz val="12"/>
        <color rgb="FF000000"/>
        <rFont val="Noto Sans CJK TC"/>
        <family val="2"/>
      </rPr>
      <t>色系</t>
    </r>
  </si>
  <si>
    <t>N/A</t>
  </si>
  <si>
    <t>一般或霧面(黑/灰/銀)</t>
  </si>
  <si>
    <t>塗料廠商</t>
  </si>
  <si>
    <t>Akzo</t>
    <phoneticPr fontId="47" type="noConversion"/>
  </si>
  <si>
    <r>
      <rPr>
        <b/>
        <sz val="12"/>
        <color rgb="FF000000"/>
        <rFont val="細明體"/>
        <family val="3"/>
        <charset val="136"/>
      </rPr>
      <t>噴漆膜厚</t>
    </r>
    <r>
      <rPr>
        <b/>
        <sz val="12"/>
        <color rgb="FF000000"/>
        <rFont val="Noto Sans CJK TC"/>
        <family val="2"/>
      </rPr>
      <t xml:space="preserve"> </t>
    </r>
    <r>
      <rPr>
        <b/>
        <sz val="12"/>
        <color rgb="FF000000"/>
        <rFont val="新細明體"/>
        <family val="1"/>
      </rPr>
      <t>(um)</t>
    </r>
    <phoneticPr fontId="47" type="noConversion"/>
  </si>
  <si>
    <r>
      <rPr>
        <b/>
        <sz val="12"/>
        <color rgb="FF000000"/>
        <rFont val="Noto Sans CJK TC"/>
        <family val="2"/>
      </rPr>
      <t>噴塗面</t>
    </r>
    <r>
      <rPr>
        <b/>
        <sz val="12"/>
        <color rgb="FF000000"/>
        <rFont val="新細明體"/>
        <family val="1"/>
      </rPr>
      <t>-</t>
    </r>
    <r>
      <rPr>
        <b/>
        <sz val="12"/>
        <color rgb="FF000000"/>
        <rFont val="Noto Sans CJK TC"/>
        <family val="2"/>
      </rPr>
      <t xml:space="preserve">長 </t>
    </r>
    <r>
      <rPr>
        <b/>
        <sz val="12"/>
        <color rgb="FF000000"/>
        <rFont val="新細明體"/>
        <family val="1"/>
      </rPr>
      <t>(L/mm)</t>
    </r>
  </si>
  <si>
    <r>
      <rPr>
        <b/>
        <sz val="12"/>
        <color rgb="FF000000"/>
        <rFont val="Noto Sans CJK TC"/>
        <family val="2"/>
      </rPr>
      <t>噴塗面</t>
    </r>
    <r>
      <rPr>
        <b/>
        <sz val="12"/>
        <color rgb="FF000000"/>
        <rFont val="新細明體"/>
        <family val="1"/>
      </rPr>
      <t>-</t>
    </r>
    <r>
      <rPr>
        <b/>
        <sz val="12"/>
        <color rgb="FF000000"/>
        <rFont val="Noto Sans CJK TC"/>
        <family val="2"/>
      </rPr>
      <t xml:space="preserve">寬 </t>
    </r>
    <r>
      <rPr>
        <b/>
        <sz val="12"/>
        <color rgb="FF000000"/>
        <rFont val="新細明體"/>
        <family val="1"/>
      </rPr>
      <t>(W/mm)</t>
    </r>
  </si>
  <si>
    <r>
      <rPr>
        <b/>
        <sz val="12"/>
        <color rgb="FF000000"/>
        <rFont val="Noto Sans CJK TC"/>
        <family val="2"/>
      </rPr>
      <t>噴塗面</t>
    </r>
    <r>
      <rPr>
        <b/>
        <sz val="12"/>
        <color rgb="FF000000"/>
        <rFont val="新細明體"/>
        <family val="1"/>
      </rPr>
      <t>-</t>
    </r>
    <r>
      <rPr>
        <b/>
        <sz val="12"/>
        <color rgb="FF000000"/>
        <rFont val="Noto Sans CJK TC"/>
        <family val="2"/>
      </rPr>
      <t xml:space="preserve">高 </t>
    </r>
    <r>
      <rPr>
        <b/>
        <sz val="12"/>
        <color rgb="FF000000"/>
        <rFont val="新細明體"/>
        <family val="1"/>
      </rPr>
      <t>(H/mm)</t>
    </r>
  </si>
  <si>
    <r>
      <rPr>
        <b/>
        <sz val="12"/>
        <color rgb="FF000000"/>
        <rFont val="Noto Sans CJK TC"/>
        <family val="2"/>
      </rPr>
      <t>頂</t>
    </r>
    <r>
      <rPr>
        <b/>
        <sz val="12"/>
        <color rgb="FF000000"/>
        <rFont val="新細明體"/>
        <family val="1"/>
      </rPr>
      <t>(</t>
    </r>
    <r>
      <rPr>
        <b/>
        <sz val="12"/>
        <color rgb="FF000000"/>
        <rFont val="Noto Sans CJK TC"/>
        <family val="2"/>
      </rPr>
      <t>正</t>
    </r>
    <r>
      <rPr>
        <b/>
        <sz val="12"/>
        <color rgb="FF000000"/>
        <rFont val="新細明體"/>
        <family val="1"/>
      </rPr>
      <t>)</t>
    </r>
    <r>
      <rPr>
        <b/>
        <sz val="12"/>
        <color rgb="FF000000"/>
        <rFont val="Noto Sans CJK TC"/>
        <family val="2"/>
      </rPr>
      <t>面</t>
    </r>
    <r>
      <rPr>
        <b/>
        <sz val="12"/>
        <color rgb="FF000000"/>
        <rFont val="新細明體"/>
        <family val="1"/>
      </rPr>
      <t>x</t>
    </r>
    <r>
      <rPr>
        <b/>
        <sz val="12"/>
        <color rgb="FF000000"/>
        <rFont val="Noto Sans CJK TC"/>
        <family val="2"/>
      </rPr>
      <t xml:space="preserve">幾道 </t>
    </r>
  </si>
  <si>
    <r>
      <rPr>
        <b/>
        <sz val="12"/>
        <color rgb="FF000000"/>
        <rFont val="Noto Sans CJK TC"/>
        <family val="2"/>
      </rPr>
      <t>長側面</t>
    </r>
    <r>
      <rPr>
        <b/>
        <sz val="12"/>
        <color rgb="FF000000"/>
        <rFont val="新細明體"/>
        <family val="1"/>
      </rPr>
      <t>x</t>
    </r>
    <r>
      <rPr>
        <b/>
        <sz val="12"/>
        <color rgb="FF000000"/>
        <rFont val="Noto Sans CJK TC"/>
        <family val="2"/>
      </rPr>
      <t>幾道</t>
    </r>
  </si>
  <si>
    <r>
      <rPr>
        <b/>
        <sz val="12"/>
        <color rgb="FF000000"/>
        <rFont val="Noto Sans CJK TC"/>
        <family val="2"/>
      </rPr>
      <t>寬側面</t>
    </r>
    <r>
      <rPr>
        <b/>
        <sz val="12"/>
        <color rgb="FF000000"/>
        <rFont val="新細明體"/>
        <family val="1"/>
      </rPr>
      <t>x</t>
    </r>
    <r>
      <rPr>
        <b/>
        <sz val="12"/>
        <color rgb="FF000000"/>
        <rFont val="Noto Sans CJK TC"/>
        <family val="2"/>
      </rPr>
      <t>幾道</t>
    </r>
  </si>
  <si>
    <t>埋釘製程</t>
  </si>
  <si>
    <t>數量</t>
  </si>
  <si>
    <t>Printing製程</t>
  </si>
  <si>
    <t>類型(Type)</t>
  </si>
  <si>
    <t>網印</t>
  </si>
  <si>
    <t>數量(道)</t>
  </si>
  <si>
    <t>成品CNC製程 - 局部加工</t>
  </si>
  <si>
    <t>局部加工(TYPE)</t>
  </si>
  <si>
    <t>CNC Area</t>
  </si>
  <si>
    <t>NC除料頭</t>
  </si>
  <si>
    <t>類型</t>
  </si>
  <si>
    <t>人工</t>
  </si>
  <si>
    <t>數量/次數</t>
  </si>
  <si>
    <t>成品打磨(PL線)</t>
  </si>
  <si>
    <t>產品類別</t>
  </si>
  <si>
    <t>人工+自動</t>
  </si>
  <si>
    <t>熱熔(數量)</t>
  </si>
  <si>
    <t>Bonding(處)</t>
  </si>
  <si>
    <t>處</t>
  </si>
  <si>
    <t>EMI sputtering</t>
  </si>
  <si>
    <t>吋別</t>
  </si>
  <si>
    <t>本體材質</t>
  </si>
  <si>
    <t>PC+ABS</t>
  </si>
  <si>
    <t>Polish應力痕</t>
  </si>
  <si>
    <t>除屑(IMR)</t>
  </si>
  <si>
    <t>滾邊or去毛邊(PL面)</t>
  </si>
  <si>
    <t>icon雷雕(處)</t>
  </si>
  <si>
    <t>CE 可調整係數</t>
  </si>
  <si>
    <t>噴塗面積寬放(L)</t>
  </si>
  <si>
    <t>噴塗面積寬放(W)</t>
  </si>
  <si>
    <t>NCVM面積寬放(L)</t>
  </si>
  <si>
    <t>NCVM面積寬放(W)</t>
  </si>
  <si>
    <t>噴塗 Cycle Time</t>
  </si>
  <si>
    <t>噴漆塗料耗損(％）</t>
  </si>
  <si>
    <t>一次可噴成品數量(pcs)</t>
  </si>
  <si>
    <t>噴漆機台類型</t>
  </si>
  <si>
    <t>往復機</t>
  </si>
  <si>
    <t>噴漆面 頂面數</t>
  </si>
  <si>
    <t>噴漆面 長側面數</t>
  </si>
  <si>
    <t>噴漆面 短側面數</t>
  </si>
  <si>
    <t>metadata</t>
  </si>
  <si>
    <t xml:space="preserve"> </t>
  </si>
  <si>
    <t>site</t>
  </si>
  <si>
    <t>WCQ</t>
  </si>
  <si>
    <r>
      <rPr>
        <b/>
        <sz val="12"/>
        <color rgb="FF0000FF"/>
        <rFont val="Arial"/>
        <family val="2"/>
      </rPr>
      <t>A.</t>
    </r>
    <r>
      <rPr>
        <b/>
        <sz val="12"/>
        <color rgb="FF0000FF"/>
        <rFont val="Noto Sans CJK TC"/>
        <family val="2"/>
      </rPr>
      <t>材料費</t>
    </r>
  </si>
  <si>
    <r>
      <rPr>
        <b/>
        <sz val="12"/>
        <color rgb="FF0000FF"/>
        <rFont val="Arial"/>
        <family val="2"/>
      </rPr>
      <t>C.</t>
    </r>
    <r>
      <rPr>
        <b/>
        <sz val="12"/>
        <color rgb="FF0000FF"/>
        <rFont val="Noto Sans CJK TC"/>
        <family val="2"/>
      </rPr>
      <t>二次加工費</t>
    </r>
  </si>
  <si>
    <r>
      <t>D.</t>
    </r>
    <r>
      <rPr>
        <b/>
        <sz val="12"/>
        <color rgb="FF0000FF"/>
        <rFont val="細明體"/>
        <family val="3"/>
        <charset val="136"/>
      </rPr>
      <t>塗裝噴漆費</t>
    </r>
    <phoneticPr fontId="47" type="noConversion"/>
  </si>
  <si>
    <t>E.管銷&amp;利潤</t>
  </si>
  <si>
    <t>F. 成品總價</t>
  </si>
  <si>
    <t>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</si>
</sst>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176" formatCode="&quot; $&quot;* #,##0.00\ ;&quot;-$&quot;* #,##0.00\ ;&quot; $&quot;* \-#\ ;\ @\ "/>
    <numFmt numFmtId="177" formatCode="&quot; $&quot;* #,##0.00\ ;&quot; $&quot;* \(#,##0.00\);&quot; $&quot;* \-#\ ;\ @\ "/>
    <numFmt numFmtId="178" formatCode="m&quot;月&quot;d&quot;日&quot;"/>
    <numFmt numFmtId="179" formatCode="0.0000\ "/>
    <numFmt numFmtId="180" formatCode="[$-404]yyyy/m/d"/>
    <numFmt numFmtId="181" formatCode="\$#,##0.0"/>
    <numFmt numFmtId="182" formatCode="\$#,##0.0000"/>
    <numFmt numFmtId="183" formatCode="0.00000\ "/>
    <numFmt numFmtId="184" formatCode="0.0%"/>
    <numFmt numFmtId="185" formatCode="0.0\ "/>
    <numFmt numFmtId="186" formatCode="0\ "/>
    <numFmt numFmtId="187" formatCode="0.000"/>
    <numFmt numFmtId="188" formatCode="0.0000"/>
    <numFmt numFmtId="189" formatCode="0.0\ ;[Red]\(0.0\)"/>
    <numFmt numFmtId="190" formatCode="\$#,##0.0000\ ;[Red]&quot;($&quot;#,##0.0000\)"/>
    <numFmt numFmtId="191" formatCode="&quot; $&quot;* #,##0.0000\ ;&quot;-$&quot;* #,##0.0000\ ;&quot; $&quot;* \-#\ ;\ @\ "/>
    <numFmt numFmtId="192" formatCode="0.0000\ ;[Red]\(0.0000\)"/>
    <numFmt numFmtId="193" formatCode="0.0"/>
    <numFmt numFmtId="194" formatCode="0.00\ ;[Red]\(0.00\)"/>
    <numFmt numFmtId="195" formatCode="0.000000000000000"/>
    <numFmt numFmtId="196" formatCode="0.00000"/>
    <numFmt numFmtId="197" formatCode="0.0000000000000\ "/>
    <numFmt numFmtId="198" formatCode="0.0000000"/>
    <numFmt numFmtId="199" formatCode="0.00000000"/>
    <numFmt numFmtId="200" formatCode="0.000000"/>
    <numFmt numFmtId="201" formatCode="0.000000000"/>
  </numFmts>
  <fonts count="56">
    <font>
      <sz val="12"/>
      <color rgb="FF000000"/>
      <name val="Noto Sans CJK TC"/>
      <family val="2"/>
    </font>
    <font>
      <sz val="12"/>
      <name val="新細明體"/>
      <family val="1"/>
    </font>
    <font>
      <sz val="11"/>
      <color rgb="FF000000"/>
      <name val="宋体"/>
      <family val="3"/>
      <charset val="136"/>
    </font>
    <font>
      <sz val="11"/>
      <color rgb="FF000000"/>
      <name val="新細明體"/>
      <family val="2"/>
    </font>
    <font>
      <sz val="13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1"/>
      <color rgb="FF000000"/>
      <name val="宋体"/>
      <family val="3"/>
    </font>
    <font>
      <sz val="10"/>
      <color rgb="FF000000"/>
      <name val="MS Sans Serif"/>
      <family val="2"/>
    </font>
    <font>
      <sz val="12"/>
      <color rgb="FF000000"/>
      <name val="新細明體"/>
      <family val="2"/>
    </font>
    <font>
      <b/>
      <sz val="12"/>
      <color rgb="FF000000"/>
      <name val="Noto Sans CJK TC"/>
      <family val="2"/>
    </font>
    <font>
      <b/>
      <sz val="12"/>
      <color rgb="FF000000"/>
      <name val="新細明體"/>
      <family val="1"/>
    </font>
    <font>
      <sz val="12"/>
      <color rgb="FF000000"/>
      <name val="新細明體"/>
      <family val="1"/>
    </font>
    <font>
      <sz val="8"/>
      <color rgb="FF26282A"/>
      <name val="新細明體"/>
      <family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name val="Noto Sans CJK TC"/>
      <family val="2"/>
    </font>
    <font>
      <b/>
      <sz val="12"/>
      <name val="Arial"/>
      <family val="2"/>
    </font>
    <font>
      <sz val="12"/>
      <color rgb="FF000000"/>
      <name val="細明體"/>
      <family val="3"/>
    </font>
    <font>
      <b/>
      <sz val="12"/>
      <color rgb="FF0000FF"/>
      <name val="Arial"/>
      <family val="2"/>
    </font>
    <font>
      <b/>
      <sz val="12"/>
      <color rgb="FF0000FF"/>
      <name val="Noto Sans CJK TC"/>
      <family val="2"/>
    </font>
    <font>
      <b/>
      <sz val="12"/>
      <color rgb="FFFFFFFF"/>
      <name val="Noto Sans CJK TC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b/>
      <sz val="12"/>
      <name val="細明體"/>
      <family val="3"/>
    </font>
    <font>
      <b/>
      <sz val="12"/>
      <color rgb="FFFF0000"/>
      <name val="Noto Sans CJK TC"/>
      <family val="2"/>
    </font>
    <font>
      <b/>
      <sz val="12"/>
      <color rgb="FFFF0000"/>
      <name val="Arial"/>
      <family val="2"/>
    </font>
    <font>
      <sz val="12"/>
      <color rgb="FFFF0000"/>
      <name val="Noto Sans CJK TC"/>
      <family val="2"/>
    </font>
    <font>
      <sz val="9"/>
      <color rgb="FF000000"/>
      <name val="Tahoma"/>
      <family val="2"/>
    </font>
    <font>
      <sz val="9"/>
      <color rgb="FF000000"/>
      <name val="Noto Sans CJK TC"/>
      <family val="2"/>
    </font>
    <font>
      <sz val="9"/>
      <color rgb="FF000000"/>
      <name val="細明體"/>
      <family val="3"/>
    </font>
    <font>
      <b/>
      <sz val="9"/>
      <color rgb="FF000000"/>
      <name val="Noto Sans CJK TC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細明體"/>
      <family val="3"/>
    </font>
    <font>
      <sz val="9"/>
      <color rgb="FF000000"/>
      <name val="新細明體"/>
      <family val="1"/>
    </font>
    <font>
      <b/>
      <sz val="9"/>
      <color rgb="FF000000"/>
      <name val="Tahoma"/>
      <family val="2"/>
    </font>
    <font>
      <sz val="12"/>
      <name val="Noto Sans CJK TC"/>
      <family val="2"/>
    </font>
    <font>
      <sz val="11"/>
      <color rgb="FF000000"/>
      <name val="Noto Sans CJK TC"/>
      <family val="2"/>
    </font>
    <font>
      <sz val="12"/>
      <color rgb="FF808080"/>
      <name val="Arial"/>
      <family val="2"/>
    </font>
    <font>
      <sz val="12"/>
      <color rgb="FF808080"/>
      <name val="Noto Sans CJK TC"/>
      <family val="2"/>
    </font>
    <font>
      <sz val="12"/>
      <color rgb="FF808080"/>
      <name val="細明體"/>
      <family val="3"/>
    </font>
    <font>
      <sz val="12"/>
      <color rgb="FFFF0000"/>
      <name val="Arial"/>
      <family val="2"/>
    </font>
    <font>
      <sz val="11"/>
      <name val="Noto Sans CJK TC"/>
      <family val="2"/>
    </font>
    <font>
      <sz val="11"/>
      <name val="Arial"/>
      <family val="2"/>
    </font>
    <font>
      <b/>
      <sz val="18"/>
      <color rgb="FF000000"/>
      <name val="Arial"/>
      <family val="2"/>
    </font>
    <font>
      <b/>
      <sz val="18"/>
      <color rgb="FF000000"/>
      <name val="Noto Sans CJK TC"/>
      <family val="2"/>
    </font>
    <font>
      <sz val="9"/>
      <name val="細明體"/>
      <family val="3"/>
      <charset val="136"/>
    </font>
    <font>
      <sz val="12"/>
      <color rgb="FF000000"/>
      <name val="細明體"/>
      <family val="3"/>
      <charset val="136"/>
    </font>
    <font>
      <b/>
      <sz val="12"/>
      <color rgb="FF000000"/>
      <name val="細明體"/>
      <family val="3"/>
      <charset val="136"/>
    </font>
    <font>
      <b/>
      <sz val="12"/>
      <color rgb="FF0000FF"/>
      <name val="細明體"/>
      <family val="3"/>
      <charset val="136"/>
    </font>
    <font>
      <b/>
      <sz val="14"/>
      <color rgb="FF000000"/>
      <name val="細明體"/>
      <family val="3"/>
      <charset val="136"/>
    </font>
    <font>
      <b/>
      <sz val="14"/>
      <color rgb="FF000000"/>
      <name val="Noto Sans CJK TC"/>
      <family val="2"/>
    </font>
    <font>
      <sz val="14"/>
      <color rgb="FF000000"/>
      <name val="Noto Sans CJK TC"/>
      <family val="2"/>
    </font>
    <font>
      <b/>
      <i/>
      <sz val="26"/>
      <color rgb="FF000000"/>
      <name val="Arial"/>
      <family val="2"/>
    </font>
    <font>
      <b/>
      <sz val="12"/>
      <color rgb="FF000000"/>
      <name val="PMingLiU"/>
      <family val="1"/>
    </font>
  </fonts>
  <fills count="17">
    <fill>
      <patternFill patternType="none"/>
    </fill>
    <fill>
      <patternFill patternType="gray125"/>
    </fill>
    <fill>
      <patternFill patternType="solid">
        <fgColor rgb="FFC5E0B4"/>
        <bgColor rgb="FFDDE8CB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C000"/>
        <bgColor rgb="FFFF9900"/>
      </patternFill>
    </fill>
    <fill>
      <patternFill patternType="solid">
        <fgColor rgb="FFDDE8CB"/>
        <bgColor rgb="FFDDDDDD"/>
      </patternFill>
    </fill>
    <fill>
      <patternFill patternType="solid">
        <fgColor rgb="FFDDDDDD"/>
        <bgColor rgb="FFDAE3F3"/>
      </patternFill>
    </fill>
    <fill>
      <patternFill patternType="solid">
        <fgColor rgb="FFDDEBF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A6A6A6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4">
    <xf numFmtId="0" fontId="0" fillId="0" borderId="0">
      <alignment vertical="center"/>
    </xf>
    <xf numFmtId="176" fontId="9" fillId="0" borderId="0" applyBorder="0" applyProtection="0">
      <alignment vertical="center"/>
    </xf>
    <xf numFmtId="9" fontId="9" fillId="0" borderId="0" applyBorder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  <xf numFmtId="0" fontId="1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  <xf numFmtId="0" fontId="6" fillId="0" borderId="0"/>
    <xf numFmtId="0" fontId="1" fillId="0" borderId="0"/>
    <xf numFmtId="0" fontId="5" fillId="0" borderId="0"/>
    <xf numFmtId="0" fontId="7" fillId="0" borderId="0">
      <alignment vertical="center"/>
    </xf>
    <xf numFmtId="0" fontId="8" fillId="0" borderId="0"/>
    <xf numFmtId="9" fontId="9" fillId="0" borderId="0" applyBorder="0" applyProtection="0">
      <alignment vertical="center"/>
    </xf>
    <xf numFmtId="9" fontId="9" fillId="0" borderId="0" applyBorder="0" applyProtection="0">
      <alignment vertical="center"/>
    </xf>
    <xf numFmtId="9" fontId="9" fillId="0" borderId="0" applyBorder="0" applyProtection="0">
      <alignment vertical="center"/>
    </xf>
    <xf numFmtId="176" fontId="9" fillId="0" borderId="0" applyBorder="0" applyProtection="0">
      <alignment vertical="center"/>
    </xf>
    <xf numFmtId="176" fontId="9" fillId="0" borderId="0" applyBorder="0" applyProtection="0">
      <alignment vertical="center"/>
    </xf>
    <xf numFmtId="177" fontId="9" fillId="0" borderId="0" applyBorder="0" applyProtection="0">
      <alignment vertical="center"/>
    </xf>
  </cellStyleXfs>
  <cellXfs count="3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79" fontId="9" fillId="0" borderId="0" xfId="0" applyNumberFormat="1" applyFont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Font="1">
      <alignment vertical="center"/>
    </xf>
    <xf numFmtId="0" fontId="14" fillId="0" borderId="1" xfId="0" applyFont="1" applyBorder="1">
      <alignment vertical="center"/>
    </xf>
    <xf numFmtId="180" fontId="15" fillId="0" borderId="1" xfId="0" applyNumberFormat="1" applyFont="1" applyBorder="1" applyAlignment="1">
      <alignment horizontal="center" vertical="center"/>
    </xf>
    <xf numFmtId="180" fontId="0" fillId="0" borderId="1" xfId="0" applyNumberFormat="1" applyFont="1" applyBorder="1" applyAlignment="1">
      <alignment horizontal="left" vertical="center" shrinkToFit="1"/>
    </xf>
    <xf numFmtId="180" fontId="15" fillId="0" borderId="1" xfId="0" applyNumberFormat="1" applyFont="1" applyBorder="1" applyAlignment="1">
      <alignment horizontal="left" vertical="center"/>
    </xf>
    <xf numFmtId="0" fontId="10" fillId="0" borderId="1" xfId="0" applyFont="1" applyBorder="1">
      <alignment vertical="center"/>
    </xf>
    <xf numFmtId="0" fontId="10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15" fillId="0" borderId="0" xfId="0" applyFont="1">
      <alignment vertical="center"/>
    </xf>
    <xf numFmtId="0" fontId="19" fillId="0" borderId="0" xfId="14" applyFont="1" applyAlignment="1">
      <alignment horizontal="left" vertical="center"/>
    </xf>
    <xf numFmtId="9" fontId="15" fillId="0" borderId="0" xfId="2" applyFont="1" applyBorder="1" applyAlignment="1" applyProtection="1">
      <alignment vertical="center"/>
    </xf>
    <xf numFmtId="0" fontId="23" fillId="0" borderId="1" xfId="14" applyFont="1" applyBorder="1" applyAlignment="1">
      <alignment horizontal="center" vertical="center" shrinkToFit="1"/>
    </xf>
    <xf numFmtId="181" fontId="23" fillId="4" borderId="1" xfId="0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9" fontId="15" fillId="0" borderId="1" xfId="0" applyNumberFormat="1" applyFont="1" applyBorder="1" applyAlignment="1">
      <alignment horizontal="center" vertical="center"/>
    </xf>
    <xf numFmtId="182" fontId="14" fillId="4" borderId="1" xfId="0" applyNumberFormat="1" applyFont="1" applyFill="1" applyBorder="1" applyAlignment="1">
      <alignment horizontal="center" vertical="center"/>
    </xf>
    <xf numFmtId="0" fontId="17" fillId="0" borderId="1" xfId="14" applyFont="1" applyBorder="1" applyAlignment="1">
      <alignment horizontal="center" vertical="center"/>
    </xf>
    <xf numFmtId="0" fontId="16" fillId="0" borderId="1" xfId="14" applyFont="1" applyBorder="1" applyAlignment="1">
      <alignment horizontal="center" vertical="center"/>
    </xf>
    <xf numFmtId="0" fontId="16" fillId="0" borderId="1" xfId="14" applyFont="1" applyBorder="1" applyAlignment="1">
      <alignment horizontal="left" vertical="center"/>
    </xf>
    <xf numFmtId="178" fontId="15" fillId="0" borderId="0" xfId="0" applyNumberFormat="1" applyFont="1">
      <alignment vertical="center"/>
    </xf>
    <xf numFmtId="0" fontId="16" fillId="0" borderId="1" xfId="14" applyFont="1" applyBorder="1" applyAlignment="1" applyProtection="1">
      <alignment horizontal="left" vertical="center" shrinkToFit="1"/>
    </xf>
    <xf numFmtId="49" fontId="15" fillId="0" borderId="1" xfId="0" applyNumberFormat="1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23" fillId="0" borderId="1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5" fillId="0" borderId="1" xfId="0" applyFont="1" applyBorder="1">
      <alignment vertical="center"/>
    </xf>
    <xf numFmtId="0" fontId="0" fillId="0" borderId="0" xfId="0" applyFont="1" applyBorder="1">
      <alignment vertical="center"/>
    </xf>
    <xf numFmtId="0" fontId="21" fillId="3" borderId="3" xfId="14" applyFont="1" applyFill="1" applyBorder="1" applyAlignment="1">
      <alignment horizontal="center" vertical="center"/>
    </xf>
    <xf numFmtId="0" fontId="19" fillId="0" borderId="0" xfId="14" applyFont="1" applyBorder="1" applyAlignment="1">
      <alignment horizontal="left" vertical="center"/>
    </xf>
    <xf numFmtId="183" fontId="15" fillId="6" borderId="1" xfId="0" applyNumberFormat="1" applyFont="1" applyFill="1" applyBorder="1" applyAlignment="1">
      <alignment horizontal="center" vertical="center"/>
    </xf>
    <xf numFmtId="184" fontId="15" fillId="0" borderId="1" xfId="0" applyNumberFormat="1" applyFont="1" applyBorder="1" applyAlignment="1">
      <alignment horizontal="center" vertical="center"/>
    </xf>
    <xf numFmtId="183" fontId="15" fillId="0" borderId="1" xfId="0" applyNumberFormat="1" applyFont="1" applyBorder="1" applyAlignment="1">
      <alignment horizontal="center" vertical="center"/>
    </xf>
    <xf numFmtId="179" fontId="0" fillId="0" borderId="1" xfId="0" applyNumberFormat="1" applyFont="1" applyBorder="1" applyAlignment="1">
      <alignment horizontal="center" vertical="center"/>
    </xf>
    <xf numFmtId="0" fontId="21" fillId="3" borderId="4" xfId="14" applyFont="1" applyFill="1" applyBorder="1" applyAlignment="1">
      <alignment horizontal="center" vertical="center"/>
    </xf>
    <xf numFmtId="182" fontId="14" fillId="4" borderId="5" xfId="0" applyNumberFormat="1" applyFont="1" applyFill="1" applyBorder="1" applyAlignment="1">
      <alignment horizontal="center" vertical="center"/>
    </xf>
    <xf numFmtId="49" fontId="17" fillId="4" borderId="5" xfId="1" applyNumberFormat="1" applyFont="1" applyFill="1" applyBorder="1" applyAlignment="1" applyProtection="1">
      <alignment horizontal="right" vertical="center"/>
    </xf>
    <xf numFmtId="0" fontId="16" fillId="0" borderId="6" xfId="14" applyFont="1" applyBorder="1" applyAlignment="1">
      <alignment horizontal="center" vertical="center"/>
    </xf>
    <xf numFmtId="0" fontId="16" fillId="0" borderId="7" xfId="14" applyFont="1" applyBorder="1" applyAlignment="1">
      <alignment horizontal="center" vertical="center"/>
    </xf>
    <xf numFmtId="0" fontId="16" fillId="0" borderId="8" xfId="14" applyFont="1" applyBorder="1" applyAlignment="1">
      <alignment horizontal="center" vertical="center"/>
    </xf>
    <xf numFmtId="0" fontId="16" fillId="0" borderId="8" xfId="14" applyFont="1" applyBorder="1" applyAlignment="1">
      <alignment horizontal="center" vertical="center" shrinkToFit="1"/>
    </xf>
    <xf numFmtId="0" fontId="21" fillId="3" borderId="9" xfId="14" applyFont="1" applyFill="1" applyBorder="1" applyAlignment="1">
      <alignment horizontal="center" vertical="center"/>
    </xf>
    <xf numFmtId="0" fontId="25" fillId="7" borderId="7" xfId="14" applyFont="1" applyFill="1" applyBorder="1" applyAlignment="1">
      <alignment horizontal="center" vertical="center"/>
    </xf>
    <xf numFmtId="0" fontId="26" fillId="7" borderId="10" xfId="14" applyFont="1" applyFill="1" applyBorder="1" applyAlignment="1">
      <alignment horizontal="center" vertical="center"/>
    </xf>
    <xf numFmtId="0" fontId="27" fillId="0" borderId="0" xfId="0" applyFont="1">
      <alignment vertical="center"/>
    </xf>
    <xf numFmtId="182" fontId="15" fillId="0" borderId="11" xfId="0" applyNumberFormat="1" applyFont="1" applyBorder="1" applyAlignment="1">
      <alignment horizontal="center" vertical="center"/>
    </xf>
    <xf numFmtId="182" fontId="15" fillId="0" borderId="12" xfId="0" applyNumberFormat="1" applyFont="1" applyBorder="1" applyAlignment="1">
      <alignment horizontal="center" vertical="center"/>
    </xf>
    <xf numFmtId="182" fontId="15" fillId="4" borderId="12" xfId="0" applyNumberFormat="1" applyFont="1" applyFill="1" applyBorder="1" applyAlignment="1">
      <alignment horizontal="center" vertical="center"/>
    </xf>
    <xf numFmtId="182" fontId="15" fillId="0" borderId="13" xfId="0" applyNumberFormat="1" applyFont="1" applyBorder="1" applyAlignment="1">
      <alignment horizontal="center" vertical="center"/>
    </xf>
    <xf numFmtId="0" fontId="0" fillId="0" borderId="14" xfId="0" applyFont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ont="1" applyAlignment="1">
      <alignment vertical="center"/>
    </xf>
    <xf numFmtId="0" fontId="37" fillId="4" borderId="0" xfId="14" applyFont="1" applyFill="1" applyAlignment="1">
      <alignment horizontal="center" vertical="center" shrinkToFit="1"/>
    </xf>
    <xf numFmtId="0" fontId="38" fillId="0" borderId="0" xfId="7" applyFont="1" applyAlignment="1">
      <alignment vertical="center"/>
    </xf>
    <xf numFmtId="0" fontId="38" fillId="4" borderId="0" xfId="7" applyFont="1" applyFill="1" applyAlignment="1">
      <alignment vertical="center"/>
    </xf>
    <xf numFmtId="0" fontId="10" fillId="4" borderId="0" xfId="13" applyFont="1" applyFill="1" applyAlignment="1">
      <alignment horizontal="left" vertical="center" shrinkToFit="1"/>
    </xf>
    <xf numFmtId="0" fontId="0" fillId="4" borderId="0" xfId="13" applyFont="1" applyFill="1" applyAlignment="1">
      <alignment horizontal="left" vertical="center" shrinkToFit="1"/>
    </xf>
    <xf numFmtId="0" fontId="10" fillId="4" borderId="0" xfId="13" applyFont="1" applyFill="1" applyAlignment="1">
      <alignment vertical="center" shrinkToFit="1"/>
    </xf>
    <xf numFmtId="180" fontId="10" fillId="4" borderId="0" xfId="13" applyNumberFormat="1" applyFont="1" applyFill="1" applyAlignment="1">
      <alignment horizontal="right" vertical="center" shrinkToFit="1"/>
    </xf>
    <xf numFmtId="0" fontId="0" fillId="4" borderId="0" xfId="13" applyFont="1" applyFill="1" applyAlignment="1">
      <alignment horizontal="center" vertical="center" shrinkToFit="1"/>
    </xf>
    <xf numFmtId="0" fontId="10" fillId="4" borderId="0" xfId="13" applyFont="1" applyFill="1" applyAlignment="1">
      <alignment horizontal="center" vertical="center" shrinkToFit="1"/>
    </xf>
    <xf numFmtId="0" fontId="10" fillId="4" borderId="0" xfId="13" applyFont="1" applyFill="1" applyBorder="1" applyAlignment="1">
      <alignment vertical="center" shrinkToFit="1"/>
    </xf>
    <xf numFmtId="0" fontId="39" fillId="4" borderId="1" xfId="14" applyFont="1" applyFill="1" applyBorder="1" applyAlignment="1">
      <alignment horizontal="center" vertical="center" shrinkToFit="1"/>
    </xf>
    <xf numFmtId="0" fontId="40" fillId="4" borderId="17" xfId="14" applyFont="1" applyFill="1" applyBorder="1" applyAlignment="1">
      <alignment horizontal="center" vertical="center" shrinkToFit="1"/>
    </xf>
    <xf numFmtId="0" fontId="40" fillId="4" borderId="1" xfId="14" applyFont="1" applyFill="1" applyBorder="1" applyAlignment="1">
      <alignment horizontal="center" vertical="center" shrinkToFit="1"/>
    </xf>
    <xf numFmtId="0" fontId="40" fillId="4" borderId="18" xfId="14" applyFont="1" applyFill="1" applyBorder="1" applyAlignment="1">
      <alignment horizontal="center" vertical="center" shrinkToFit="1"/>
    </xf>
    <xf numFmtId="0" fontId="39" fillId="4" borderId="17" xfId="14" applyFont="1" applyFill="1" applyBorder="1" applyAlignment="1">
      <alignment horizontal="center" vertical="center" shrinkToFit="1"/>
    </xf>
    <xf numFmtId="0" fontId="39" fillId="4" borderId="19" xfId="14" applyFont="1" applyFill="1" applyBorder="1" applyAlignment="1">
      <alignment horizontal="left" vertical="center" shrinkToFit="1"/>
    </xf>
    <xf numFmtId="182" fontId="23" fillId="0" borderId="1" xfId="22" applyNumberFormat="1" applyFont="1" applyBorder="1" applyAlignment="1" applyProtection="1">
      <alignment horizontal="center" vertical="center" shrinkToFit="1"/>
    </xf>
    <xf numFmtId="185" fontId="23" fillId="5" borderId="1" xfId="15" applyNumberFormat="1" applyFont="1" applyFill="1" applyBorder="1" applyAlignment="1" applyProtection="1">
      <alignment horizontal="center" vertical="center" shrinkToFit="1"/>
      <protection locked="0"/>
    </xf>
    <xf numFmtId="186" fontId="23" fillId="5" borderId="1" xfId="15" applyNumberFormat="1" applyFont="1" applyFill="1" applyBorder="1" applyAlignment="1" applyProtection="1">
      <alignment horizontal="center" vertical="center" shrinkToFit="1"/>
      <protection locked="0"/>
    </xf>
    <xf numFmtId="9" fontId="15" fillId="4" borderId="1" xfId="13" applyNumberFormat="1" applyFont="1" applyFill="1" applyBorder="1" applyAlignment="1">
      <alignment horizontal="center" vertical="center" shrinkToFit="1"/>
    </xf>
    <xf numFmtId="182" fontId="15" fillId="0" borderId="1" xfId="22" applyNumberFormat="1" applyFont="1" applyBorder="1" applyAlignment="1" applyProtection="1">
      <alignment horizontal="center" vertical="center" shrinkToFit="1"/>
    </xf>
    <xf numFmtId="0" fontId="39" fillId="4" borderId="16" xfId="14" applyFont="1" applyFill="1" applyBorder="1" applyAlignment="1">
      <alignment horizontal="left" vertical="center" shrinkToFit="1"/>
    </xf>
    <xf numFmtId="0" fontId="9" fillId="0" borderId="17" xfId="0" applyFont="1" applyBorder="1" applyAlignment="1">
      <alignment horizontal="center" vertical="center"/>
    </xf>
    <xf numFmtId="187" fontId="39" fillId="4" borderId="1" xfId="14" applyNumberFormat="1" applyFont="1" applyFill="1" applyBorder="1" applyAlignment="1">
      <alignment horizontal="center" vertical="center" shrinkToFit="1"/>
    </xf>
    <xf numFmtId="0" fontId="39" fillId="8" borderId="16" xfId="14" applyFont="1" applyFill="1" applyBorder="1" applyAlignment="1">
      <alignment horizontal="left" vertical="center" shrinkToFit="1"/>
    </xf>
    <xf numFmtId="0" fontId="39" fillId="9" borderId="1" xfId="14" applyFont="1" applyFill="1" applyBorder="1" applyAlignment="1">
      <alignment horizontal="left" vertical="center" shrinkToFit="1"/>
    </xf>
    <xf numFmtId="0" fontId="9" fillId="9" borderId="1" xfId="0" applyFont="1" applyFill="1" applyBorder="1" applyAlignment="1">
      <alignment horizontal="center" vertical="center"/>
    </xf>
    <xf numFmtId="187" fontId="39" fillId="9" borderId="1" xfId="14" applyNumberFormat="1" applyFont="1" applyFill="1" applyBorder="1" applyAlignment="1">
      <alignment horizontal="center" vertical="center" shrinkToFit="1"/>
    </xf>
    <xf numFmtId="0" fontId="39" fillId="9" borderId="17" xfId="14" applyFont="1" applyFill="1" applyBorder="1" applyAlignment="1">
      <alignment horizontal="center" vertical="center" shrinkToFit="1"/>
    </xf>
    <xf numFmtId="0" fontId="39" fillId="4" borderId="18" xfId="14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/>
    </xf>
    <xf numFmtId="0" fontId="39" fillId="4" borderId="1" xfId="14" applyFont="1" applyFill="1" applyBorder="1" applyAlignment="1">
      <alignment horizontal="left" vertical="center" shrinkToFit="1"/>
    </xf>
    <xf numFmtId="188" fontId="39" fillId="4" borderId="1" xfId="14" applyNumberFormat="1" applyFont="1" applyFill="1" applyBorder="1" applyAlignment="1">
      <alignment horizontal="center" vertical="center" shrinkToFit="1"/>
    </xf>
    <xf numFmtId="0" fontId="40" fillId="4" borderId="19" xfId="14" applyFont="1" applyFill="1" applyBorder="1" applyAlignment="1">
      <alignment horizontal="left" vertical="center" shrinkToFit="1"/>
    </xf>
    <xf numFmtId="0" fontId="39" fillId="4" borderId="18" xfId="14" applyFont="1" applyFill="1" applyBorder="1" applyAlignment="1">
      <alignment horizontal="left" vertical="center" shrinkToFit="1"/>
    </xf>
    <xf numFmtId="0" fontId="40" fillId="4" borderId="20" xfId="14" applyFont="1" applyFill="1" applyBorder="1" applyAlignment="1">
      <alignment horizontal="left" vertical="center" shrinkToFit="1"/>
    </xf>
    <xf numFmtId="188" fontId="39" fillId="9" borderId="1" xfId="14" applyNumberFormat="1" applyFont="1" applyFill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/>
    </xf>
    <xf numFmtId="0" fontId="40" fillId="4" borderId="11" xfId="14" applyFont="1" applyFill="1" applyBorder="1" applyAlignment="1">
      <alignment horizontal="center" vertical="center" shrinkToFit="1"/>
    </xf>
    <xf numFmtId="0" fontId="40" fillId="4" borderId="12" xfId="14" applyFont="1" applyFill="1" applyBorder="1" applyAlignment="1">
      <alignment horizontal="center" vertical="center" shrinkToFit="1"/>
    </xf>
    <xf numFmtId="0" fontId="40" fillId="4" borderId="13" xfId="14" applyFont="1" applyFill="1" applyBorder="1" applyAlignment="1">
      <alignment horizontal="center" vertical="center" shrinkToFit="1"/>
    </xf>
    <xf numFmtId="185" fontId="37" fillId="10" borderId="1" xfId="15" applyNumberFormat="1" applyFont="1" applyFill="1" applyBorder="1" applyAlignment="1" applyProtection="1">
      <alignment horizontal="center" vertical="center" shrinkToFit="1"/>
      <protection locked="0"/>
    </xf>
    <xf numFmtId="186" fontId="37" fillId="10" borderId="1" xfId="15" applyNumberFormat="1" applyFont="1" applyFill="1" applyBorder="1" applyAlignment="1" applyProtection="1">
      <alignment horizontal="center" vertical="center" shrinkToFit="1"/>
      <protection locked="0"/>
    </xf>
    <xf numFmtId="9" fontId="0" fillId="10" borderId="1" xfId="13" applyNumberFormat="1" applyFont="1" applyFill="1" applyBorder="1" applyAlignment="1">
      <alignment horizontal="center" vertical="center" shrinkToFit="1"/>
    </xf>
    <xf numFmtId="182" fontId="0" fillId="10" borderId="1" xfId="22" applyNumberFormat="1" applyFont="1" applyFill="1" applyBorder="1" applyAlignment="1" applyProtection="1">
      <alignment horizontal="center" vertical="center" shrinkToFit="1"/>
    </xf>
    <xf numFmtId="0" fontId="40" fillId="4" borderId="0" xfId="14" applyFont="1" applyFill="1" applyBorder="1" applyAlignment="1">
      <alignment horizontal="center" vertical="center" shrinkToFit="1"/>
    </xf>
    <xf numFmtId="0" fontId="39" fillId="2" borderId="16" xfId="14" applyFont="1" applyFill="1" applyBorder="1" applyAlignment="1">
      <alignment horizontal="center" vertical="center" shrinkToFit="1"/>
    </xf>
    <xf numFmtId="0" fontId="40" fillId="2" borderId="1" xfId="14" applyFont="1" applyFill="1" applyBorder="1" applyAlignment="1">
      <alignment horizontal="center" vertical="center" shrinkToFit="1"/>
    </xf>
    <xf numFmtId="188" fontId="39" fillId="2" borderId="1" xfId="14" applyNumberFormat="1" applyFont="1" applyFill="1" applyBorder="1" applyAlignment="1">
      <alignment horizontal="center" vertical="center" shrinkToFit="1"/>
    </xf>
    <xf numFmtId="0" fontId="39" fillId="2" borderId="17" xfId="14" applyFont="1" applyFill="1" applyBorder="1" applyAlignment="1">
      <alignment horizontal="center" vertical="center" shrinkToFit="1"/>
    </xf>
    <xf numFmtId="0" fontId="39" fillId="4" borderId="11" xfId="14" applyFont="1" applyFill="1" applyBorder="1" applyAlignment="1">
      <alignment horizontal="left" vertical="center" shrinkToFit="1"/>
    </xf>
    <xf numFmtId="0" fontId="9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40" fillId="4" borderId="14" xfId="14" applyFont="1" applyFill="1" applyBorder="1" applyAlignment="1">
      <alignment horizontal="center" vertical="center" shrinkToFit="1"/>
    </xf>
    <xf numFmtId="187" fontId="39" fillId="4" borderId="12" xfId="14" applyNumberFormat="1" applyFont="1" applyFill="1" applyBorder="1" applyAlignment="1">
      <alignment horizontal="center" vertical="center" shrinkToFit="1"/>
    </xf>
    <xf numFmtId="0" fontId="39" fillId="4" borderId="12" xfId="14" applyFont="1" applyFill="1" applyBorder="1" applyAlignment="1">
      <alignment horizontal="left" vertical="center" shrinkToFit="1"/>
    </xf>
    <xf numFmtId="187" fontId="40" fillId="4" borderId="0" xfId="14" applyNumberFormat="1" applyFont="1" applyFill="1" applyBorder="1" applyAlignment="1">
      <alignment horizontal="center" vertical="center" shrinkToFit="1"/>
    </xf>
    <xf numFmtId="0" fontId="39" fillId="9" borderId="1" xfId="14" applyFont="1" applyFill="1" applyBorder="1" applyAlignment="1">
      <alignment horizontal="center" vertical="center" shrinkToFit="1"/>
    </xf>
    <xf numFmtId="0" fontId="39" fillId="2" borderId="11" xfId="14" applyFont="1" applyFill="1" applyBorder="1" applyAlignment="1">
      <alignment horizontal="center" vertical="center" shrinkToFit="1"/>
    </xf>
    <xf numFmtId="0" fontId="40" fillId="2" borderId="12" xfId="14" applyFont="1" applyFill="1" applyBorder="1" applyAlignment="1">
      <alignment horizontal="center" vertical="center" shrinkToFit="1"/>
    </xf>
    <xf numFmtId="188" fontId="39" fillId="2" borderId="12" xfId="14" applyNumberFormat="1" applyFont="1" applyFill="1" applyBorder="1" applyAlignment="1">
      <alignment horizontal="center" vertical="center" shrinkToFit="1"/>
    </xf>
    <xf numFmtId="0" fontId="39" fillId="2" borderId="14" xfId="14" applyFont="1" applyFill="1" applyBorder="1" applyAlignment="1">
      <alignment horizontal="center" vertical="center" shrinkToFit="1"/>
    </xf>
    <xf numFmtId="0" fontId="40" fillId="4" borderId="0" xfId="14" applyFont="1" applyFill="1" applyAlignment="1">
      <alignment horizontal="center" vertical="center" shrinkToFit="1"/>
    </xf>
    <xf numFmtId="187" fontId="40" fillId="4" borderId="0" xfId="14" applyNumberFormat="1" applyFont="1" applyFill="1" applyAlignment="1">
      <alignment horizontal="center" vertical="center" shrinkToFit="1"/>
    </xf>
    <xf numFmtId="182" fontId="37" fillId="10" borderId="1" xfId="22" applyNumberFormat="1" applyFont="1" applyFill="1" applyBorder="1" applyAlignment="1" applyProtection="1">
      <alignment horizontal="center" vertical="center" shrinkToFit="1"/>
    </xf>
    <xf numFmtId="182" fontId="37" fillId="7" borderId="1" xfId="22" applyNumberFormat="1" applyFont="1" applyFill="1" applyBorder="1" applyAlignment="1" applyProtection="1">
      <alignment horizontal="center" vertical="center" shrinkToFit="1"/>
    </xf>
    <xf numFmtId="185" fontId="37" fillId="7" borderId="1" xfId="15" applyNumberFormat="1" applyFont="1" applyFill="1" applyBorder="1" applyAlignment="1" applyProtection="1">
      <alignment horizontal="center" vertical="center" shrinkToFit="1"/>
      <protection locked="0"/>
    </xf>
    <xf numFmtId="186" fontId="37" fillId="7" borderId="1" xfId="15" applyNumberFormat="1" applyFont="1" applyFill="1" applyBorder="1" applyAlignment="1" applyProtection="1">
      <alignment horizontal="center" vertical="center" shrinkToFit="1"/>
      <protection locked="0"/>
    </xf>
    <xf numFmtId="9" fontId="0" fillId="7" borderId="1" xfId="13" applyNumberFormat="1" applyFont="1" applyFill="1" applyBorder="1" applyAlignment="1">
      <alignment horizontal="center" vertical="center" shrinkToFit="1"/>
    </xf>
    <xf numFmtId="182" fontId="0" fillId="7" borderId="1" xfId="22" applyNumberFormat="1" applyFont="1" applyFill="1" applyBorder="1" applyAlignment="1" applyProtection="1">
      <alignment horizontal="center" vertical="center" shrinkToFit="1"/>
    </xf>
    <xf numFmtId="185" fontId="39" fillId="4" borderId="1" xfId="13" applyNumberFormat="1" applyFont="1" applyFill="1" applyBorder="1" applyAlignment="1">
      <alignment horizontal="center" vertical="center" shrinkToFit="1"/>
    </xf>
    <xf numFmtId="186" fontId="39" fillId="4" borderId="1" xfId="13" applyNumberFormat="1" applyFont="1" applyFill="1" applyBorder="1" applyAlignment="1">
      <alignment horizontal="center" vertical="center" shrinkToFit="1"/>
    </xf>
    <xf numFmtId="0" fontId="21" fillId="3" borderId="1" xfId="14" applyFont="1" applyFill="1" applyBorder="1" applyAlignment="1">
      <alignment horizontal="center" vertical="center"/>
    </xf>
    <xf numFmtId="0" fontId="20" fillId="4" borderId="0" xfId="13" applyFont="1" applyFill="1" applyBorder="1" applyAlignment="1">
      <alignment horizontal="left" vertical="center" shrinkToFit="1"/>
    </xf>
    <xf numFmtId="0" fontId="39" fillId="8" borderId="11" xfId="14" applyFont="1" applyFill="1" applyBorder="1" applyAlignment="1">
      <alignment horizontal="left" vertical="center" shrinkToFit="1"/>
    </xf>
    <xf numFmtId="0" fontId="39" fillId="9" borderId="12" xfId="14" applyFont="1" applyFill="1" applyBorder="1" applyAlignment="1">
      <alignment horizontal="left" vertical="center" shrinkToFit="1"/>
    </xf>
    <xf numFmtId="0" fontId="39" fillId="9" borderId="12" xfId="14" applyFont="1" applyFill="1" applyBorder="1" applyAlignment="1">
      <alignment horizontal="center" vertical="center" shrinkToFit="1"/>
    </xf>
    <xf numFmtId="0" fontId="39" fillId="9" borderId="14" xfId="14" applyFont="1" applyFill="1" applyBorder="1" applyAlignment="1">
      <alignment horizontal="center" vertical="center" shrinkToFit="1"/>
    </xf>
    <xf numFmtId="0" fontId="14" fillId="4" borderId="1" xfId="13" applyFont="1" applyFill="1" applyBorder="1" applyAlignment="1">
      <alignment horizontal="left" vertical="center" shrinkToFit="1"/>
    </xf>
    <xf numFmtId="184" fontId="10" fillId="4" borderId="1" xfId="13" applyNumberFormat="1" applyFont="1" applyFill="1" applyBorder="1" applyAlignment="1">
      <alignment horizontal="center" vertical="center" shrinkToFit="1"/>
    </xf>
    <xf numFmtId="189" fontId="17" fillId="4" borderId="1" xfId="13" applyNumberFormat="1" applyFont="1" applyFill="1" applyBorder="1" applyAlignment="1">
      <alignment horizontal="center" vertical="center" shrinkToFit="1"/>
    </xf>
    <xf numFmtId="189" fontId="0" fillId="4" borderId="0" xfId="14" applyNumberFormat="1" applyFont="1" applyFill="1" applyBorder="1" applyAlignment="1">
      <alignment horizontal="center" vertical="center" shrinkToFit="1"/>
    </xf>
    <xf numFmtId="0" fontId="10" fillId="4" borderId="1" xfId="13" applyFont="1" applyFill="1" applyBorder="1" applyAlignment="1">
      <alignment horizontal="left" vertical="center" shrinkToFit="1"/>
    </xf>
    <xf numFmtId="189" fontId="14" fillId="4" borderId="1" xfId="13" applyNumberFormat="1" applyFont="1" applyFill="1" applyBorder="1" applyAlignment="1">
      <alignment horizontal="center" vertical="center" shrinkToFit="1"/>
    </xf>
    <xf numFmtId="0" fontId="25" fillId="4" borderId="1" xfId="13" applyFont="1" applyFill="1" applyBorder="1" applyAlignment="1">
      <alignment horizontal="center" vertical="center" shrinkToFit="1"/>
    </xf>
    <xf numFmtId="186" fontId="14" fillId="4" borderId="1" xfId="13" applyNumberFormat="1" applyFont="1" applyFill="1" applyBorder="1" applyAlignment="1">
      <alignment horizontal="center" vertical="center" shrinkToFit="1"/>
    </xf>
    <xf numFmtId="0" fontId="0" fillId="4" borderId="0" xfId="13" applyFont="1" applyFill="1" applyBorder="1" applyAlignment="1">
      <alignment horizontal="center" vertical="center" shrinkToFit="1"/>
    </xf>
    <xf numFmtId="186" fontId="10" fillId="4" borderId="0" xfId="13" applyNumberFormat="1" applyFont="1" applyFill="1" applyBorder="1" applyAlignment="1">
      <alignment horizontal="center" vertical="center" shrinkToFit="1"/>
    </xf>
    <xf numFmtId="191" fontId="10" fillId="4" borderId="0" xfId="22" applyNumberFormat="1" applyFont="1" applyFill="1" applyBorder="1" applyAlignment="1" applyProtection="1">
      <alignment horizontal="left" vertical="center" shrinkToFit="1"/>
    </xf>
    <xf numFmtId="9" fontId="14" fillId="4" borderId="1" xfId="13" applyNumberFormat="1" applyFont="1" applyFill="1" applyBorder="1" applyAlignment="1">
      <alignment horizontal="center" vertical="center" shrinkToFit="1"/>
    </xf>
    <xf numFmtId="187" fontId="37" fillId="4" borderId="0" xfId="14" applyNumberFormat="1" applyFont="1" applyFill="1" applyAlignment="1">
      <alignment horizontal="center" vertical="center" shrinkToFit="1"/>
    </xf>
    <xf numFmtId="0" fontId="14" fillId="0" borderId="1" xfId="13" applyFont="1" applyBorder="1" applyAlignment="1">
      <alignment horizontal="center" vertical="center" shrinkToFit="1"/>
    </xf>
    <xf numFmtId="0" fontId="16" fillId="5" borderId="1" xfId="15" applyFont="1" applyFill="1" applyBorder="1" applyAlignment="1">
      <alignment horizontal="center" vertical="center" shrinkToFit="1"/>
    </xf>
    <xf numFmtId="0" fontId="17" fillId="5" borderId="1" xfId="11" applyFont="1" applyFill="1" applyBorder="1" applyAlignment="1">
      <alignment vertical="center" shrinkToFit="1"/>
    </xf>
    <xf numFmtId="0" fontId="16" fillId="0" borderId="1" xfId="14" applyFont="1" applyBorder="1" applyAlignment="1">
      <alignment vertical="center" shrinkToFit="1"/>
    </xf>
    <xf numFmtId="0" fontId="17" fillId="0" borderId="1" xfId="11" applyFont="1" applyBorder="1" applyAlignment="1">
      <alignment horizontal="center" vertical="center" shrinkToFit="1"/>
    </xf>
    <xf numFmtId="182" fontId="14" fillId="0" borderId="1" xfId="22" applyNumberFormat="1" applyFont="1" applyBorder="1" applyAlignment="1" applyProtection="1">
      <alignment horizontal="center" vertical="center" shrinkToFit="1"/>
    </xf>
    <xf numFmtId="184" fontId="14" fillId="0" borderId="1" xfId="20" applyNumberFormat="1" applyFont="1" applyBorder="1" applyAlignment="1" applyProtection="1">
      <alignment horizontal="center" vertical="center" shrinkToFit="1"/>
    </xf>
    <xf numFmtId="189" fontId="15" fillId="4" borderId="1" xfId="14" applyNumberFormat="1" applyFont="1" applyFill="1" applyBorder="1" applyAlignment="1">
      <alignment horizontal="center" vertical="center" shrinkToFit="1"/>
    </xf>
    <xf numFmtId="189" fontId="37" fillId="4" borderId="0" xfId="14" applyNumberFormat="1" applyFont="1" applyFill="1" applyBorder="1" applyAlignment="1">
      <alignment horizontal="center" vertical="center" shrinkToFit="1"/>
    </xf>
    <xf numFmtId="0" fontId="17" fillId="4" borderId="1" xfId="11" applyFont="1" applyFill="1" applyBorder="1" applyAlignment="1">
      <alignment vertical="center" shrinkToFit="1"/>
    </xf>
    <xf numFmtId="0" fontId="16" fillId="0" borderId="1" xfId="15" applyFont="1" applyBorder="1" applyAlignment="1">
      <alignment horizontal="center" vertical="center" shrinkToFit="1"/>
    </xf>
    <xf numFmtId="0" fontId="17" fillId="10" borderId="1" xfId="11" applyFont="1" applyFill="1" applyBorder="1" applyAlignment="1">
      <alignment vertical="center" shrinkToFit="1"/>
    </xf>
    <xf numFmtId="0" fontId="16" fillId="10" borderId="1" xfId="14" applyFont="1" applyFill="1" applyBorder="1" applyAlignment="1">
      <alignment vertical="center" shrinkToFit="1"/>
    </xf>
    <xf numFmtId="0" fontId="16" fillId="10" borderId="1" xfId="11" applyFont="1" applyFill="1" applyBorder="1" applyAlignment="1">
      <alignment horizontal="center" vertical="center" shrinkToFit="1"/>
    </xf>
    <xf numFmtId="182" fontId="10" fillId="10" borderId="1" xfId="22" applyNumberFormat="1" applyFont="1" applyFill="1" applyBorder="1" applyAlignment="1" applyProtection="1">
      <alignment horizontal="center" vertical="center" shrinkToFit="1"/>
    </xf>
    <xf numFmtId="184" fontId="14" fillId="10" borderId="1" xfId="20" applyNumberFormat="1" applyFont="1" applyFill="1" applyBorder="1" applyAlignment="1" applyProtection="1">
      <alignment horizontal="center" vertical="center" shrinkToFit="1"/>
    </xf>
    <xf numFmtId="189" fontId="0" fillId="10" borderId="1" xfId="14" applyNumberFormat="1" applyFont="1" applyFill="1" applyBorder="1" applyAlignment="1">
      <alignment horizontal="center" vertical="center" shrinkToFit="1"/>
    </xf>
    <xf numFmtId="192" fontId="43" fillId="0" borderId="1" xfId="16" applyNumberFormat="1" applyFont="1" applyBorder="1" applyAlignment="1">
      <alignment horizontal="left" vertical="center"/>
    </xf>
    <xf numFmtId="189" fontId="23" fillId="4" borderId="1" xfId="14" applyNumberFormat="1" applyFont="1" applyFill="1" applyBorder="1" applyAlignment="1">
      <alignment horizontal="center" vertical="center" shrinkToFit="1"/>
    </xf>
    <xf numFmtId="192" fontId="44" fillId="0" borderId="1" xfId="16" applyNumberFormat="1" applyFont="1" applyBorder="1" applyAlignment="1">
      <alignment horizontal="left" vertical="center"/>
    </xf>
    <xf numFmtId="192" fontId="43" fillId="4" borderId="1" xfId="16" applyNumberFormat="1" applyFont="1" applyFill="1" applyBorder="1" applyAlignment="1">
      <alignment horizontal="left" vertical="center"/>
    </xf>
    <xf numFmtId="192" fontId="44" fillId="4" borderId="1" xfId="16" applyNumberFormat="1" applyFont="1" applyFill="1" applyBorder="1" applyAlignment="1">
      <alignment horizontal="left" vertical="center"/>
    </xf>
    <xf numFmtId="192" fontId="43" fillId="5" borderId="1" xfId="16" applyNumberFormat="1" applyFont="1" applyFill="1" applyBorder="1" applyAlignment="1">
      <alignment horizontal="left" vertical="center"/>
    </xf>
    <xf numFmtId="182" fontId="10" fillId="7" borderId="1" xfId="22" applyNumberFormat="1" applyFont="1" applyFill="1" applyBorder="1" applyAlignment="1" applyProtection="1">
      <alignment horizontal="center" vertical="center" shrinkToFit="1"/>
    </xf>
    <xf numFmtId="0" fontId="16" fillId="0" borderId="1" xfId="11" applyFont="1" applyBorder="1" applyAlignment="1">
      <alignment vertical="center" shrinkToFit="1"/>
    </xf>
    <xf numFmtId="0" fontId="17" fillId="0" borderId="1" xfId="12" applyFont="1" applyBorder="1" applyAlignment="1">
      <alignment vertical="center" shrinkToFit="1"/>
    </xf>
    <xf numFmtId="0" fontId="16" fillId="0" borderId="1" xfId="12" applyFont="1" applyBorder="1" applyAlignment="1">
      <alignment vertical="center" shrinkToFit="1"/>
    </xf>
    <xf numFmtId="180" fontId="10" fillId="4" borderId="0" xfId="13" applyNumberFormat="1" applyFont="1" applyFill="1" applyBorder="1" applyAlignment="1">
      <alignment horizontal="center" vertical="center" shrinkToFit="1"/>
    </xf>
    <xf numFmtId="0" fontId="25" fillId="7" borderId="1" xfId="14" applyFont="1" applyFill="1" applyBorder="1" applyAlignment="1">
      <alignment horizontal="center" vertical="center"/>
    </xf>
    <xf numFmtId="0" fontId="26" fillId="7" borderId="1" xfId="14" applyFont="1" applyFill="1" applyBorder="1" applyAlignment="1">
      <alignment horizontal="center" vertical="center"/>
    </xf>
    <xf numFmtId="190" fontId="17" fillId="4" borderId="1" xfId="23" applyNumberFormat="1" applyFont="1" applyFill="1" applyBorder="1" applyAlignment="1" applyProtection="1">
      <alignment horizontal="center" vertical="center" shrinkToFit="1"/>
    </xf>
    <xf numFmtId="190" fontId="17" fillId="4" borderId="1" xfId="13" applyNumberFormat="1" applyFont="1" applyFill="1" applyBorder="1" applyAlignment="1">
      <alignment horizontal="center" vertical="center" shrinkToFit="1"/>
    </xf>
    <xf numFmtId="182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>
      <alignment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0" fillId="4" borderId="1" xfId="13" applyFont="1" applyFill="1" applyBorder="1" applyAlignment="1">
      <alignment horizontal="left" vertical="center" shrinkToFit="1"/>
    </xf>
    <xf numFmtId="0" fontId="0" fillId="0" borderId="21" xfId="0" applyFont="1" applyBorder="1" applyAlignment="1">
      <alignment horizontal="center" vertical="center"/>
    </xf>
    <xf numFmtId="0" fontId="15" fillId="2" borderId="1" xfId="13" applyFont="1" applyFill="1" applyBorder="1" applyAlignment="1">
      <alignment horizontal="center" vertical="center" shrinkToFit="1"/>
    </xf>
    <xf numFmtId="193" fontId="1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85" fontId="0" fillId="0" borderId="1" xfId="0" applyNumberFormat="1" applyFont="1" applyBorder="1" applyAlignment="1">
      <alignment horizontal="center" vertical="center"/>
    </xf>
    <xf numFmtId="0" fontId="0" fillId="10" borderId="1" xfId="13" applyFont="1" applyFill="1" applyBorder="1" applyAlignment="1">
      <alignment horizontal="left" vertical="center" shrinkToFit="1"/>
    </xf>
    <xf numFmtId="0" fontId="18" fillId="10" borderId="1" xfId="13" applyFont="1" applyFill="1" applyBorder="1" applyAlignment="1">
      <alignment horizontal="left" vertical="center" shrinkToFit="1"/>
    </xf>
    <xf numFmtId="193" fontId="0" fillId="0" borderId="1" xfId="0" applyNumberFormat="1" applyFont="1" applyBorder="1" applyAlignment="1">
      <alignment horizontal="center" vertical="center"/>
    </xf>
    <xf numFmtId="0" fontId="18" fillId="7" borderId="1" xfId="13" applyFont="1" applyFill="1" applyBorder="1" applyAlignment="1">
      <alignment horizontal="left" vertical="center" shrinkToFit="1"/>
    </xf>
    <xf numFmtId="0" fontId="15" fillId="2" borderId="1" xfId="13" applyFont="1" applyFill="1" applyBorder="1" applyAlignment="1">
      <alignment horizontal="left" vertical="center" shrinkToFit="1"/>
    </xf>
    <xf numFmtId="0" fontId="15" fillId="4" borderId="1" xfId="13" applyFont="1" applyFill="1" applyBorder="1" applyAlignment="1">
      <alignment horizontal="left" vertical="center" shrinkToFit="1"/>
    </xf>
    <xf numFmtId="0" fontId="15" fillId="10" borderId="1" xfId="13" applyFont="1" applyFill="1" applyBorder="1" applyAlignment="1">
      <alignment horizontal="left" vertical="center" shrinkToFit="1"/>
    </xf>
    <xf numFmtId="185" fontId="15" fillId="2" borderId="1" xfId="0" applyNumberFormat="1" applyFont="1" applyFill="1" applyBorder="1" applyAlignment="1">
      <alignment horizontal="center" vertical="center"/>
    </xf>
    <xf numFmtId="0" fontId="43" fillId="4" borderId="1" xfId="13" applyFont="1" applyFill="1" applyBorder="1" applyAlignment="1">
      <alignment horizontal="left" vertical="center" shrinkToFit="1"/>
    </xf>
    <xf numFmtId="0" fontId="0" fillId="11" borderId="0" xfId="0" applyFill="1" applyBorder="1">
      <alignment vertical="center"/>
    </xf>
    <xf numFmtId="0" fontId="0" fillId="0" borderId="0" xfId="0" applyBorder="1">
      <alignment vertical="center"/>
    </xf>
    <xf numFmtId="0" fontId="0" fillId="12" borderId="0" xfId="0" applyFill="1" applyBorder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197" fontId="0" fillId="0" borderId="0" xfId="0" applyNumberFormat="1" applyFont="1">
      <alignment vertical="center"/>
    </xf>
    <xf numFmtId="188" fontId="15" fillId="11" borderId="22" xfId="0" applyNumberFormat="1" applyFont="1" applyFill="1" applyBorder="1" applyAlignment="1">
      <alignment horizontal="left" vertical="center"/>
    </xf>
    <xf numFmtId="0" fontId="14" fillId="4" borderId="22" xfId="0" applyFont="1" applyFill="1" applyBorder="1" applyAlignment="1">
      <alignment vertical="center"/>
    </xf>
    <xf numFmtId="188" fontId="15" fillId="0" borderId="22" xfId="0" applyNumberFormat="1" applyFont="1" applyBorder="1" applyAlignment="1">
      <alignment horizontal="left" vertical="center"/>
    </xf>
    <xf numFmtId="0" fontId="49" fillId="4" borderId="22" xfId="0" applyFont="1" applyFill="1" applyBorder="1" applyAlignment="1">
      <alignment vertical="center"/>
    </xf>
    <xf numFmtId="194" fontId="15" fillId="0" borderId="22" xfId="0" applyNumberFormat="1" applyFont="1" applyBorder="1" applyAlignment="1">
      <alignment horizontal="left" vertical="center"/>
    </xf>
    <xf numFmtId="2" fontId="15" fillId="0" borderId="22" xfId="0" applyNumberFormat="1" applyFont="1" applyBorder="1" applyAlignment="1">
      <alignment horizontal="left" vertical="center"/>
    </xf>
    <xf numFmtId="0" fontId="10" fillId="4" borderId="22" xfId="0" applyFont="1" applyFill="1" applyBorder="1" applyAlignment="1">
      <alignment vertical="center"/>
    </xf>
    <xf numFmtId="1" fontId="15" fillId="0" borderId="22" xfId="0" applyNumberFormat="1" applyFont="1" applyBorder="1" applyAlignment="1">
      <alignment horizontal="left" vertical="center"/>
    </xf>
    <xf numFmtId="0" fontId="19" fillId="12" borderId="22" xfId="14" applyFont="1" applyFill="1" applyBorder="1" applyAlignment="1">
      <alignment vertical="center"/>
    </xf>
    <xf numFmtId="188" fontId="15" fillId="12" borderId="22" xfId="0" applyNumberFormat="1" applyFont="1" applyFill="1" applyBorder="1" applyAlignment="1">
      <alignment horizontal="left" vertical="center"/>
    </xf>
    <xf numFmtId="1" fontId="0" fillId="0" borderId="22" xfId="0" applyNumberFormat="1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 wrapText="1"/>
    </xf>
    <xf numFmtId="188" fontId="48" fillId="0" borderId="22" xfId="0" applyNumberFormat="1" applyFont="1" applyBorder="1" applyAlignment="1">
      <alignment horizontal="left" vertical="center"/>
    </xf>
    <xf numFmtId="188" fontId="0" fillId="0" borderId="22" xfId="0" applyNumberFormat="1" applyFont="1" applyBorder="1" applyAlignment="1">
      <alignment horizontal="left" vertical="center"/>
    </xf>
    <xf numFmtId="0" fontId="10" fillId="4" borderId="22" xfId="0" applyFont="1" applyFill="1" applyBorder="1">
      <alignment vertical="center"/>
    </xf>
    <xf numFmtId="0" fontId="0" fillId="0" borderId="22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/>
    </xf>
    <xf numFmtId="0" fontId="53" fillId="13" borderId="1" xfId="0" applyFont="1" applyFill="1" applyBorder="1">
      <alignment vertical="center"/>
    </xf>
    <xf numFmtId="0" fontId="15" fillId="14" borderId="22" xfId="0" applyFont="1" applyFill="1" applyBorder="1" applyAlignment="1"/>
    <xf numFmtId="0" fontId="0" fillId="14" borderId="1" xfId="0" applyFill="1" applyBorder="1">
      <alignment vertical="center"/>
    </xf>
    <xf numFmtId="0" fontId="23" fillId="15" borderId="22" xfId="14" applyFont="1" applyFill="1" applyBorder="1" applyAlignment="1">
      <alignment vertical="center"/>
    </xf>
    <xf numFmtId="0" fontId="0" fillId="15" borderId="0" xfId="0" applyFill="1">
      <alignment vertical="center"/>
    </xf>
    <xf numFmtId="198" fontId="15" fillId="12" borderId="22" xfId="0" applyNumberFormat="1" applyFont="1" applyFill="1" applyBorder="1" applyAlignment="1">
      <alignment horizontal="left" vertical="center"/>
    </xf>
    <xf numFmtId="195" fontId="15" fillId="12" borderId="22" xfId="0" applyNumberFormat="1" applyFont="1" applyFill="1" applyBorder="1" applyAlignment="1">
      <alignment horizontal="left" vertical="center"/>
    </xf>
    <xf numFmtId="196" fontId="15" fillId="11" borderId="22" xfId="0" applyNumberFormat="1" applyFont="1" applyFill="1" applyBorder="1" applyAlignment="1">
      <alignment horizontal="left" vertical="center"/>
    </xf>
    <xf numFmtId="199" fontId="15" fillId="12" borderId="22" xfId="0" applyNumberFormat="1" applyFont="1" applyFill="1" applyBorder="1" applyAlignment="1">
      <alignment horizontal="left" vertical="center"/>
    </xf>
    <xf numFmtId="0" fontId="14" fillId="14" borderId="30" xfId="0" applyFont="1" applyFill="1" applyBorder="1" applyAlignment="1">
      <alignment horizontal="left"/>
    </xf>
    <xf numFmtId="0" fontId="14" fillId="14" borderId="26" xfId="0" applyFont="1" applyFill="1" applyBorder="1" applyAlignment="1">
      <alignment horizontal="left"/>
    </xf>
    <xf numFmtId="0" fontId="51" fillId="13" borderId="22" xfId="0" applyFont="1" applyFill="1" applyBorder="1" applyAlignment="1">
      <alignment horizontal="left"/>
    </xf>
    <xf numFmtId="0" fontId="52" fillId="13" borderId="22" xfId="0" applyFont="1" applyFill="1" applyBorder="1" applyAlignment="1">
      <alignment horizontal="left"/>
    </xf>
    <xf numFmtId="0" fontId="19" fillId="15" borderId="22" xfId="14" applyFont="1" applyFill="1" applyBorder="1" applyAlignment="1">
      <alignment horizontal="left" vertical="center"/>
    </xf>
    <xf numFmtId="0" fontId="54" fillId="16" borderId="31" xfId="14" applyFont="1" applyFill="1" applyBorder="1" applyAlignment="1">
      <alignment horizontal="left" vertical="center"/>
    </xf>
    <xf numFmtId="0" fontId="54" fillId="16" borderId="0" xfId="14" applyFont="1" applyFill="1" applyBorder="1" applyAlignment="1">
      <alignment horizontal="left" vertical="center"/>
    </xf>
    <xf numFmtId="0" fontId="54" fillId="16" borderId="22" xfId="14" applyFont="1" applyFill="1" applyBorder="1" applyAlignment="1">
      <alignment horizontal="left" vertical="center"/>
    </xf>
    <xf numFmtId="0" fontId="19" fillId="11" borderId="22" xfId="14" applyFont="1" applyFill="1" applyBorder="1" applyAlignment="1">
      <alignment horizontal="left" vertical="center"/>
    </xf>
    <xf numFmtId="0" fontId="19" fillId="11" borderId="23" xfId="14" applyFont="1" applyFill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9" fillId="0" borderId="22" xfId="14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200" fontId="15" fillId="0" borderId="22" xfId="0" applyNumberFormat="1" applyFont="1" applyBorder="1" applyAlignment="1">
      <alignment horizontal="left" vertical="center"/>
    </xf>
    <xf numFmtId="198" fontId="15" fillId="0" borderId="22" xfId="0" applyNumberFormat="1" applyFont="1" applyBorder="1" applyAlignment="1">
      <alignment horizontal="left" vertical="center"/>
    </xf>
    <xf numFmtId="201" fontId="15" fillId="0" borderId="22" xfId="0" applyNumberFormat="1" applyFont="1" applyBorder="1" applyAlignment="1">
      <alignment horizontal="left" vertical="center"/>
    </xf>
    <xf numFmtId="49" fontId="0" fillId="0" borderId="22" xfId="0" applyNumberFormat="1" applyFont="1" applyBorder="1" applyAlignment="1">
      <alignment horizontal="left" vertical="center"/>
    </xf>
    <xf numFmtId="188" fontId="15" fillId="12" borderId="22" xfId="0" applyNumberFormat="1" applyFont="1" applyFill="1" applyBorder="1" applyAlignment="1">
      <alignment vertical="center"/>
    </xf>
    <xf numFmtId="0" fontId="0" fillId="12" borderId="0" xfId="0" applyFill="1" applyBorder="1" applyAlignment="1">
      <alignment vertical="center"/>
    </xf>
    <xf numFmtId="0" fontId="55" fillId="0" borderId="22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/>
    </xf>
    <xf numFmtId="0" fontId="10" fillId="0" borderId="23" xfId="0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16" fillId="0" borderId="1" xfId="14" applyFont="1" applyBorder="1" applyAlignment="1">
      <alignment horizontal="center" vertical="center" shrinkToFit="1"/>
    </xf>
    <xf numFmtId="0" fontId="17" fillId="0" borderId="1" xfId="14" applyFont="1" applyBorder="1" applyAlignment="1">
      <alignment horizontal="center" vertical="center" shrinkToFit="1"/>
    </xf>
    <xf numFmtId="0" fontId="10" fillId="4" borderId="0" xfId="13" applyFont="1" applyFill="1" applyBorder="1" applyAlignment="1">
      <alignment horizontal="center" vertical="center" shrinkToFit="1"/>
    </xf>
    <xf numFmtId="0" fontId="14" fillId="0" borderId="15" xfId="0" applyFont="1" applyBorder="1" applyAlignment="1">
      <alignment horizontal="center" vertical="center"/>
    </xf>
    <xf numFmtId="0" fontId="14" fillId="4" borderId="1" xfId="13" applyFont="1" applyFill="1" applyBorder="1" applyAlignment="1">
      <alignment horizontal="center" vertical="center" shrinkToFit="1"/>
    </xf>
    <xf numFmtId="0" fontId="39" fillId="4" borderId="16" xfId="14" applyFont="1" applyFill="1" applyBorder="1" applyAlignment="1">
      <alignment horizontal="center" vertical="center" shrinkToFit="1"/>
    </xf>
    <xf numFmtId="0" fontId="0" fillId="4" borderId="1" xfId="13" applyFont="1" applyFill="1" applyBorder="1" applyAlignment="1">
      <alignment horizontal="center" vertical="center" shrinkToFit="1"/>
    </xf>
    <xf numFmtId="0" fontId="39" fillId="4" borderId="11" xfId="14" applyFont="1" applyFill="1" applyBorder="1" applyAlignment="1">
      <alignment horizontal="center" vertical="center" shrinkToFit="1"/>
    </xf>
    <xf numFmtId="0" fontId="15" fillId="4" borderId="1" xfId="13" applyFont="1" applyFill="1" applyBorder="1" applyAlignment="1">
      <alignment horizontal="center" vertical="center" shrinkToFit="1"/>
    </xf>
    <xf numFmtId="182" fontId="14" fillId="4" borderId="1" xfId="22" applyNumberFormat="1" applyFont="1" applyFill="1" applyBorder="1" applyAlignment="1" applyProtection="1">
      <alignment horizontal="center" vertical="center" shrinkToFit="1"/>
    </xf>
    <xf numFmtId="0" fontId="10" fillId="4" borderId="1" xfId="13" applyFont="1" applyFill="1" applyBorder="1" applyAlignment="1">
      <alignment horizontal="center" vertical="center" shrinkToFit="1"/>
    </xf>
    <xf numFmtId="190" fontId="14" fillId="4" borderId="1" xfId="23" applyNumberFormat="1" applyFont="1" applyFill="1" applyBorder="1" applyAlignment="1" applyProtection="1">
      <alignment horizontal="center" vertical="center" shrinkToFit="1"/>
    </xf>
    <xf numFmtId="0" fontId="15" fillId="0" borderId="1" xfId="0" applyFont="1" applyBorder="1" applyAlignment="1">
      <alignment horizontal="center" vertical="center"/>
    </xf>
    <xf numFmtId="0" fontId="10" fillId="4" borderId="23" xfId="0" applyFont="1" applyFill="1" applyBorder="1" applyAlignment="1">
      <alignment horizontal="left" vertical="center"/>
    </xf>
    <xf numFmtId="0" fontId="10" fillId="4" borderId="24" xfId="0" applyFont="1" applyFill="1" applyBorder="1" applyAlignment="1">
      <alignment horizontal="left" vertical="center"/>
    </xf>
    <xf numFmtId="0" fontId="10" fillId="4" borderId="25" xfId="0" applyFont="1" applyFill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4" fillId="0" borderId="1" xfId="14" applyFont="1" applyBorder="1" applyAlignment="1">
      <alignment horizontal="center" vertical="center" shrinkToFit="1"/>
    </xf>
    <xf numFmtId="0" fontId="21" fillId="3" borderId="1" xfId="14" applyFont="1" applyFill="1" applyBorder="1" applyAlignment="1">
      <alignment horizontal="center" vertical="center" shrinkToFit="1"/>
    </xf>
    <xf numFmtId="0" fontId="16" fillId="0" borderId="1" xfId="14" applyFont="1" applyBorder="1" applyAlignment="1">
      <alignment horizontal="center" vertical="center" shrinkToFit="1"/>
    </xf>
    <xf numFmtId="0" fontId="16" fillId="0" borderId="1" xfId="14" applyFont="1" applyBorder="1" applyAlignment="1">
      <alignment horizontal="center" vertical="center" wrapText="1" shrinkToFit="1"/>
    </xf>
    <xf numFmtId="0" fontId="17" fillId="0" borderId="1" xfId="14" applyFont="1" applyBorder="1" applyAlignment="1">
      <alignment horizontal="center" vertical="center" shrinkToFit="1"/>
    </xf>
    <xf numFmtId="0" fontId="17" fillId="0" borderId="2" xfId="14" applyFont="1" applyBorder="1" applyAlignment="1">
      <alignment horizontal="center" vertical="center" shrinkToFit="1"/>
    </xf>
    <xf numFmtId="0" fontId="14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10" fillId="4" borderId="1" xfId="13" applyFont="1" applyFill="1" applyBorder="1" applyAlignment="1">
      <alignment horizontal="center" vertical="center" shrinkToFit="1"/>
    </xf>
    <xf numFmtId="190" fontId="14" fillId="4" borderId="1" xfId="23" applyNumberFormat="1" applyFont="1" applyFill="1" applyBorder="1" applyAlignment="1" applyProtection="1">
      <alignment horizontal="center" vertical="center" shrinkToFit="1"/>
    </xf>
    <xf numFmtId="190" fontId="14" fillId="4" borderId="1" xfId="22" applyNumberFormat="1" applyFont="1" applyFill="1" applyBorder="1" applyAlignment="1" applyProtection="1">
      <alignment horizontal="center" vertical="center" shrinkToFit="1"/>
    </xf>
    <xf numFmtId="0" fontId="19" fillId="4" borderId="0" xfId="13" applyFont="1" applyFill="1" applyBorder="1" applyAlignment="1">
      <alignment horizontal="left" vertical="center" shrinkToFit="1"/>
    </xf>
    <xf numFmtId="0" fontId="16" fillId="0" borderId="1" xfId="15" applyFont="1" applyBorder="1" applyAlignment="1">
      <alignment horizontal="center" vertical="center"/>
    </xf>
    <xf numFmtId="182" fontId="14" fillId="4" borderId="1" xfId="22" applyNumberFormat="1" applyFont="1" applyFill="1" applyBorder="1" applyAlignment="1" applyProtection="1">
      <alignment horizontal="center" vertical="center" shrinkToFit="1"/>
    </xf>
    <xf numFmtId="0" fontId="14" fillId="4" borderId="1" xfId="13" applyFont="1" applyFill="1" applyBorder="1" applyAlignment="1">
      <alignment horizontal="center" vertical="center" shrinkToFit="1"/>
    </xf>
    <xf numFmtId="0" fontId="0" fillId="4" borderId="1" xfId="13" applyFont="1" applyFill="1" applyBorder="1" applyAlignment="1">
      <alignment horizontal="center" vertical="center" shrinkToFit="1"/>
    </xf>
    <xf numFmtId="0" fontId="15" fillId="4" borderId="1" xfId="13" applyFont="1" applyFill="1" applyBorder="1" applyAlignment="1">
      <alignment horizontal="center" vertical="center" shrinkToFit="1"/>
    </xf>
    <xf numFmtId="0" fontId="42" fillId="4" borderId="1" xfId="13" applyFont="1" applyFill="1" applyBorder="1" applyAlignment="1">
      <alignment horizontal="center" vertical="center" shrinkToFit="1"/>
    </xf>
    <xf numFmtId="0" fontId="39" fillId="4" borderId="11" xfId="14" applyFont="1" applyFill="1" applyBorder="1" applyAlignment="1">
      <alignment horizontal="center" vertical="center" shrinkToFit="1"/>
    </xf>
    <xf numFmtId="0" fontId="39" fillId="4" borderId="16" xfId="14" applyFont="1" applyFill="1" applyBorder="1" applyAlignment="1">
      <alignment horizontal="center" vertical="center" shrinkToFit="1"/>
    </xf>
    <xf numFmtId="0" fontId="14" fillId="0" borderId="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0" fillId="4" borderId="0" xfId="13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0" fillId="4" borderId="23" xfId="0" applyFont="1" applyFill="1" applyBorder="1" applyAlignment="1">
      <alignment horizontal="left" vertical="center"/>
    </xf>
    <xf numFmtId="0" fontId="10" fillId="4" borderId="24" xfId="0" applyFont="1" applyFill="1" applyBorder="1" applyAlignment="1">
      <alignment horizontal="left" vertical="center"/>
    </xf>
    <xf numFmtId="0" fontId="10" fillId="4" borderId="25" xfId="0" applyFont="1" applyFill="1" applyBorder="1" applyAlignment="1">
      <alignment horizontal="left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</cellXfs>
  <cellStyles count="24">
    <cellStyle name="AutoFormat Options" xfId="3" xr:uid="{00000000-0005-0000-0000-000000000000}"/>
    <cellStyle name="AutoFormat Options 2" xfId="4" xr:uid="{00000000-0005-0000-0000-000001000000}"/>
    <cellStyle name="MS Sans Serif" xfId="5" xr:uid="{00000000-0005-0000-0000-000002000000}"/>
    <cellStyle name="一般" xfId="0" builtinId="0"/>
    <cellStyle name="一般 14" xfId="6" xr:uid="{00000000-0005-0000-0000-000004000000}"/>
    <cellStyle name="一般 2" xfId="7" xr:uid="{00000000-0005-0000-0000-000005000000}"/>
    <cellStyle name="一般 2 2" xfId="8" xr:uid="{00000000-0005-0000-0000-000006000000}"/>
    <cellStyle name="一般 2 2 2 3" xfId="9" xr:uid="{00000000-0005-0000-0000-000007000000}"/>
    <cellStyle name="一般 3" xfId="10" xr:uid="{00000000-0005-0000-0000-000008000000}"/>
    <cellStyle name="一般_8000bom" xfId="11" xr:uid="{00000000-0005-0000-0000-000009000000}"/>
    <cellStyle name="一般_AG1_BOM-List-20051019-V0.5_aaron" xfId="12" xr:uid="{00000000-0005-0000-0000-00000A000000}"/>
    <cellStyle name="一般_cnote-csi-aih-eng-0613" xfId="13" xr:uid="{00000000-0005-0000-0000-00000B000000}"/>
    <cellStyle name="一般_DB1報價NT_20050420(GE) - 宜鑫" xfId="14" xr:uid="{00000000-0005-0000-0000-00000C000000}"/>
    <cellStyle name="一般_大昶-Foose 14' 塑膠五金報價資料-103007- Expect Price Cost xls" xfId="15" xr:uid="{00000000-0005-0000-0000-00000D000000}"/>
    <cellStyle name="百分比" xfId="2" builtinId="5"/>
    <cellStyle name="百分比 2" xfId="18" xr:uid="{00000000-0005-0000-0000-00000F000000}"/>
    <cellStyle name="百分比 2 2" xfId="19" xr:uid="{00000000-0005-0000-0000-000010000000}"/>
    <cellStyle name="百分比 3" xfId="20" xr:uid="{00000000-0005-0000-0000-000011000000}"/>
    <cellStyle name="常规 2_QIWG5&amp;QIWG6 COST X1 20111026" xfId="16" xr:uid="{00000000-0005-0000-0000-000012000000}"/>
    <cellStyle name="貨幣" xfId="1" builtinId="4"/>
    <cellStyle name="貨幣 2" xfId="21" xr:uid="{00000000-0005-0000-0000-000014000000}"/>
    <cellStyle name="貨幣 4" xfId="22" xr:uid="{00000000-0005-0000-0000-000015000000}"/>
    <cellStyle name="貨幣_緯創塑膠報價格式" xfId="23" xr:uid="{00000000-0005-0000-0000-000016000000}"/>
    <cellStyle name="樣式 1" xfId="17" xr:uid="{00000000-0005-0000-0000-00001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2F2F2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AE3F3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8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14.xml"/><Relationship Id="rId42" Type="http://schemas.openxmlformats.org/officeDocument/2006/relationships/externalLink" Target="externalLinks/externalLink35.xml"/><Relationship Id="rId47" Type="http://schemas.openxmlformats.org/officeDocument/2006/relationships/externalLink" Target="externalLinks/externalLink40.xml"/><Relationship Id="rId63" Type="http://schemas.openxmlformats.org/officeDocument/2006/relationships/externalLink" Target="externalLinks/externalLink56.xml"/><Relationship Id="rId68" Type="http://schemas.openxmlformats.org/officeDocument/2006/relationships/externalLink" Target="externalLinks/externalLink6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9" Type="http://schemas.openxmlformats.org/officeDocument/2006/relationships/externalLink" Target="externalLinks/externalLink22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externalLink" Target="externalLinks/externalLink33.xml"/><Relationship Id="rId45" Type="http://schemas.openxmlformats.org/officeDocument/2006/relationships/externalLink" Target="externalLinks/externalLink38.xml"/><Relationship Id="rId53" Type="http://schemas.openxmlformats.org/officeDocument/2006/relationships/externalLink" Target="externalLinks/externalLink46.xml"/><Relationship Id="rId58" Type="http://schemas.openxmlformats.org/officeDocument/2006/relationships/externalLink" Target="externalLinks/externalLink51.xml"/><Relationship Id="rId66" Type="http://schemas.openxmlformats.org/officeDocument/2006/relationships/externalLink" Target="externalLinks/externalLink59.xml"/><Relationship Id="rId7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4.xml"/><Relationship Id="rId19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externalLink" Target="externalLinks/externalLink36.xml"/><Relationship Id="rId48" Type="http://schemas.openxmlformats.org/officeDocument/2006/relationships/externalLink" Target="externalLinks/externalLink41.xml"/><Relationship Id="rId56" Type="http://schemas.openxmlformats.org/officeDocument/2006/relationships/externalLink" Target="externalLinks/externalLink49.xml"/><Relationship Id="rId64" Type="http://schemas.openxmlformats.org/officeDocument/2006/relationships/externalLink" Target="externalLinks/externalLink57.xml"/><Relationship Id="rId6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51" Type="http://schemas.openxmlformats.org/officeDocument/2006/relationships/externalLink" Target="externalLinks/externalLink44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46" Type="http://schemas.openxmlformats.org/officeDocument/2006/relationships/externalLink" Target="externalLinks/externalLink39.xml"/><Relationship Id="rId59" Type="http://schemas.openxmlformats.org/officeDocument/2006/relationships/externalLink" Target="externalLinks/externalLink52.xml"/><Relationship Id="rId67" Type="http://schemas.openxmlformats.org/officeDocument/2006/relationships/externalLink" Target="externalLinks/externalLink60.xml"/><Relationship Id="rId20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34.xml"/><Relationship Id="rId54" Type="http://schemas.openxmlformats.org/officeDocument/2006/relationships/externalLink" Target="externalLinks/externalLink47.xml"/><Relationship Id="rId62" Type="http://schemas.openxmlformats.org/officeDocument/2006/relationships/externalLink" Target="externalLinks/externalLink55.xml"/><Relationship Id="rId70" Type="http://schemas.openxmlformats.org/officeDocument/2006/relationships/styles" Target="styles.xml"/><Relationship Id="rId75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49" Type="http://schemas.openxmlformats.org/officeDocument/2006/relationships/externalLink" Target="externalLinks/externalLink42.xml"/><Relationship Id="rId57" Type="http://schemas.openxmlformats.org/officeDocument/2006/relationships/externalLink" Target="externalLinks/externalLink50.xml"/><Relationship Id="rId1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24.xml"/><Relationship Id="rId44" Type="http://schemas.openxmlformats.org/officeDocument/2006/relationships/externalLink" Target="externalLinks/externalLink37.xml"/><Relationship Id="rId52" Type="http://schemas.openxmlformats.org/officeDocument/2006/relationships/externalLink" Target="externalLinks/externalLink45.xml"/><Relationship Id="rId60" Type="http://schemas.openxmlformats.org/officeDocument/2006/relationships/externalLink" Target="externalLinks/externalLink53.xml"/><Relationship Id="rId65" Type="http://schemas.openxmlformats.org/officeDocument/2006/relationships/externalLink" Target="externalLinks/externalLink58.xml"/><Relationship Id="rId73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32.xml"/><Relationship Id="rId34" Type="http://schemas.openxmlformats.org/officeDocument/2006/relationships/externalLink" Target="externalLinks/externalLink27.xml"/><Relationship Id="rId50" Type="http://schemas.openxmlformats.org/officeDocument/2006/relationships/externalLink" Target="externalLinks/externalLink43.xml"/><Relationship Id="rId55" Type="http://schemas.openxmlformats.org/officeDocument/2006/relationships/externalLink" Target="externalLinks/externalLink4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45000</xdr:colOff>
      <xdr:row>1</xdr:row>
      <xdr:rowOff>54000</xdr:rowOff>
    </xdr:from>
    <xdr:to>
      <xdr:col>17</xdr:col>
      <xdr:colOff>406440</xdr:colOff>
      <xdr:row>14</xdr:row>
      <xdr:rowOff>157320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403920" y="244440"/>
          <a:ext cx="6428880" cy="2635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51480</xdr:colOff>
      <xdr:row>15</xdr:row>
      <xdr:rowOff>161640</xdr:rowOff>
    </xdr:from>
    <xdr:to>
      <xdr:col>17</xdr:col>
      <xdr:colOff>304560</xdr:colOff>
      <xdr:row>25</xdr:row>
      <xdr:rowOff>32040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410400" y="3074760"/>
          <a:ext cx="6320520" cy="177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49680</xdr:colOff>
      <xdr:row>25</xdr:row>
      <xdr:rowOff>180000</xdr:rowOff>
    </xdr:from>
    <xdr:to>
      <xdr:col>17</xdr:col>
      <xdr:colOff>336240</xdr:colOff>
      <xdr:row>42</xdr:row>
      <xdr:rowOff>173880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9408600" y="4998240"/>
          <a:ext cx="6354000" cy="3232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720</xdr:colOff>
      <xdr:row>70</xdr:row>
      <xdr:rowOff>188280</xdr:rowOff>
    </xdr:from>
    <xdr:to>
      <xdr:col>10</xdr:col>
      <xdr:colOff>443160</xdr:colOff>
      <xdr:row>95</xdr:row>
      <xdr:rowOff>124560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867240" y="13578840"/>
          <a:ext cx="8934840" cy="46990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10</xdr:col>
      <xdr:colOff>720</xdr:colOff>
      <xdr:row>43</xdr:row>
      <xdr:rowOff>188640</xdr:rowOff>
    </xdr:from>
    <xdr:to>
      <xdr:col>18</xdr:col>
      <xdr:colOff>507600</xdr:colOff>
      <xdr:row>63</xdr:row>
      <xdr:rowOff>111240</xdr:rowOff>
    </xdr:to>
    <xdr:pic>
      <xdr:nvPicPr>
        <xdr:cNvPr id="6" name="图片 1" descr="image00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9359640" y="8435880"/>
          <a:ext cx="7441200" cy="37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597600</xdr:colOff>
      <xdr:row>0</xdr:row>
      <xdr:rowOff>165240</xdr:rowOff>
    </xdr:from>
    <xdr:to>
      <xdr:col>25</xdr:col>
      <xdr:colOff>495000</xdr:colOff>
      <xdr:row>20</xdr:row>
      <xdr:rowOff>176040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9491120" y="165240"/>
          <a:ext cx="3364560" cy="387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27360</xdr:colOff>
      <xdr:row>39</xdr:row>
      <xdr:rowOff>111960</xdr:rowOff>
    </xdr:from>
    <xdr:to>
      <xdr:col>36</xdr:col>
      <xdr:colOff>459000</xdr:colOff>
      <xdr:row>48</xdr:row>
      <xdr:rowOff>66240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19787760" y="7597080"/>
          <a:ext cx="12566520" cy="1668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21600</xdr:colOff>
      <xdr:row>49</xdr:row>
      <xdr:rowOff>84600</xdr:rowOff>
    </xdr:from>
    <xdr:to>
      <xdr:col>43</xdr:col>
      <xdr:colOff>228600</xdr:colOff>
      <xdr:row>59</xdr:row>
      <xdr:rowOff>125640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19782000" y="9474840"/>
          <a:ext cx="18409320" cy="194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50760</xdr:colOff>
      <xdr:row>22</xdr:row>
      <xdr:rowOff>83520</xdr:rowOff>
    </xdr:from>
    <xdr:to>
      <xdr:col>39</xdr:col>
      <xdr:colOff>517320</xdr:colOff>
      <xdr:row>37</xdr:row>
      <xdr:rowOff>152280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19811160" y="4330080"/>
          <a:ext cx="15201720" cy="292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0</xdr:colOff>
      <xdr:row>61</xdr:row>
      <xdr:rowOff>51480</xdr:rowOff>
    </xdr:from>
    <xdr:to>
      <xdr:col>35</xdr:col>
      <xdr:colOff>597600</xdr:colOff>
      <xdr:row>89</xdr:row>
      <xdr:rowOff>54360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19760400" y="11727720"/>
          <a:ext cx="11865600" cy="533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720</xdr:colOff>
      <xdr:row>99</xdr:row>
      <xdr:rowOff>12960</xdr:rowOff>
    </xdr:from>
    <xdr:to>
      <xdr:col>7</xdr:col>
      <xdr:colOff>324720</xdr:colOff>
      <xdr:row>115</xdr:row>
      <xdr:rowOff>47160</xdr:rowOff>
    </xdr:to>
    <xdr:pic>
      <xdr:nvPicPr>
        <xdr:cNvPr id="12" name="圖片 1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867240" y="18928080"/>
          <a:ext cx="6013800" cy="308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45000</xdr:colOff>
      <xdr:row>115</xdr:row>
      <xdr:rowOff>102240</xdr:rowOff>
    </xdr:from>
    <xdr:to>
      <xdr:col>8</xdr:col>
      <xdr:colOff>210240</xdr:colOff>
      <xdr:row>120</xdr:row>
      <xdr:rowOff>22320</xdr:rowOff>
    </xdr:to>
    <xdr:pic>
      <xdr:nvPicPr>
        <xdr:cNvPr id="13" name="圖片 1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911520" y="22065480"/>
          <a:ext cx="6924240" cy="87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7200</xdr:colOff>
      <xdr:row>120</xdr:row>
      <xdr:rowOff>158760</xdr:rowOff>
    </xdr:from>
    <xdr:to>
      <xdr:col>7</xdr:col>
      <xdr:colOff>615600</xdr:colOff>
      <xdr:row>142</xdr:row>
      <xdr:rowOff>50760</xdr:rowOff>
    </xdr:to>
    <xdr:pic>
      <xdr:nvPicPr>
        <xdr:cNvPr id="14" name="圖片 1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873720" y="23074560"/>
          <a:ext cx="6298200" cy="4082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9720</xdr:colOff>
      <xdr:row>1</xdr:row>
      <xdr:rowOff>25200</xdr:rowOff>
    </xdr:from>
    <xdr:to>
      <xdr:col>19</xdr:col>
      <xdr:colOff>452880</xdr:colOff>
      <xdr:row>18</xdr:row>
      <xdr:rowOff>205620</xdr:rowOff>
    </xdr:to>
    <xdr:pic>
      <xdr:nvPicPr>
        <xdr:cNvPr id="13" name="圖片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509960" y="215640"/>
          <a:ext cx="7351920" cy="403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115200</xdr:colOff>
      <xdr:row>18</xdr:row>
      <xdr:rowOff>224280</xdr:rowOff>
    </xdr:from>
    <xdr:to>
      <xdr:col>19</xdr:col>
      <xdr:colOff>471960</xdr:colOff>
      <xdr:row>39</xdr:row>
      <xdr:rowOff>47880</xdr:rowOff>
    </xdr:to>
    <xdr:pic>
      <xdr:nvPicPr>
        <xdr:cNvPr id="14" name="圖片 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6615440" y="4227120"/>
          <a:ext cx="7265520" cy="432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127800</xdr:colOff>
      <xdr:row>39</xdr:row>
      <xdr:rowOff>23400</xdr:rowOff>
    </xdr:from>
    <xdr:to>
      <xdr:col>19</xdr:col>
      <xdr:colOff>488160</xdr:colOff>
      <xdr:row>64</xdr:row>
      <xdr:rowOff>149400</xdr:rowOff>
    </xdr:to>
    <xdr:pic>
      <xdr:nvPicPr>
        <xdr:cNvPr id="15" name="圖片 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6628040" y="8529840"/>
          <a:ext cx="7269120" cy="488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40</xdr:col>
      <xdr:colOff>57240</xdr:colOff>
      <xdr:row>3</xdr:row>
      <xdr:rowOff>181800</xdr:rowOff>
    </xdr:from>
    <xdr:to>
      <xdr:col>52</xdr:col>
      <xdr:colOff>545400</xdr:colOff>
      <xdr:row>22</xdr:row>
      <xdr:rowOff>84960</xdr:rowOff>
    </xdr:to>
    <xdr:pic>
      <xdr:nvPicPr>
        <xdr:cNvPr id="16" name="圖片 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45556200" y="753120"/>
          <a:ext cx="10851120" cy="42642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Wistron%20oooooooooooooooooooooo/DM1%20&amp;%20Molokai%20OOOOOOOOOOOOOOO/Main%20Schdeule/Molokai%20Master%20Allocations%202_10_04/Molokai%20Master%20Allocations%202_25_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Documents%20and%20Settings/SGNW0171/My%20Documents/FORMAT/cove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Jeff_W_Scott/Local%20Settings/Temporary%20Internet%20Files/OLK1C/PP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FROM%20customers/Intel/Laural%202/PARTCOST%20INTEL%20LAUREL%20C31214-003%20060903%20REV1.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orary%20Internet%20Files/OLK3352/MB-Quote/Bluford-2%20MB/real%20cost%20bom/C_bf2_real%20cost%20updated_0813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Costs/DELL/prices/NEW/NEWAUG9F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Fuyu-pd-zhangni/d$/sop/&#20013;&#24375;&#20809;&#38651;/&#20013;&#24375;&#20809;&#38651;2200mp-top-sop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/DellPCA_MasterVLook_APR3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0605/pm4&#21313;&#20108;&#20221;&#34920;&#26684;070216/old/&#21508;&#27231;&#31278;BOM&#34920;&#21450;&#30456;&#38364;&#36039;&#26009;/EAT10/&#38620;/Documents%20and%20Settings/Jeff_W_Scott/Local%20Settings/Temporary%20Internet%20Files/OLK1C/PPAP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kcleong/IBM/EVERYONE/Estimating/Submitted%20quotes/IBM/Q#3446%20IBM%20Bladerunner%20BBFV%20Proto-to%20cu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A:/#2057%20Project%20lexus%20check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orary%20Internet%20Files/OLKB130/FUNCTION%20BOM_FROM_BRUC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FROM%20customers/DVD/PARTCOST%20DVD%20Chassis%20041203%20%20REV1.0%20(DOUMEN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Users/8707016/Desktop/CE%20team/Wave%20I/Sam/GBME_BOM_Standard_Table_A01_10051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ell%20Carlin%20RFQ/Quote%20draft/SLaM2_Focus%20quote%20draft_0815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fuyu-pd-honghai/E$/sop/&#20013;&#24375;&#20809;&#38651;/&#20013;&#24375;&#20809;&#38651;2200mp-top-sop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FROM%20customers/Dell/Big%20Bend/Part%20Cost%20Dell%20Big%20Bend%20Rev%201.0%2006200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mnw0185/New%20Folder/Documents%20and%20Settings/mhertzle/Local%20Settings/Temporary%20Internet%20Files/OLK4/#2057%20Project%20lexus%20checklis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Project%20Management/Project%20Checklists/#1785%20Compact-I%2010U%20Pilot_rev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ork/Project/Desktop/H106/H106-Lis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Users/9603077/AppData/Local/Microsoft/Windows/Temporary%20Internet%20Files/Content.Outlook/0INTS5ZX/BOM%20cost%20format%20Metal%20sample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Dell/Nimitz%20Beijing/PARTCOST%20Dell%20%20Nimitz-Beijing%20082503%20(DOUMEN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Documents%20and%20Settings/tgrelyak/Local%20Settings/Temporary%20Internet%20Files/OLK2/#3572%20Project%20checklist%20-%205-23%20%20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kcleong/IBM/Documents%20and%20Settings/kcleong/Local%20Settings/Temporary%20Internet%20Files/OLK5/Quotes/IBM/PartCost-08-07-2002%20REV%20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E-ME-028/d$/DOCUME~1/nbeme/LOCALS~1/Temp/Azeda%20Vs%20Bondi%20weight-20040129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DOCUME~1/eric_wu/LOCALS~1/Temp/MITAC%20Bluford%20NPP_Scorecard%20Y02/MITAC%20Shun%20De%20QPA%20CA%2005.07.200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YSHAN/wistron/DP1/ppap%20eng/FAI/Middle%20cover%20FAI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Users/8707016/Desktop/CE%20team/Wave%20I/Sam/GBME_BOM_Standard_Table_101218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kcleong/IBM/Documents%20and%20Settings/SGNW0171/My%20Documents/IBM%20BLADERUNNER/SVT%20REV/IBM%20BLADERUNNER%20082802%20SVT%20REV%2002/PartCost-08-28-2002%20REV%2010.1%20for%20Parts%20Weigh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TBU/&#24120;&#29992;&#25991;&#20214;&#31684;&#26412;/Documents%20and%20Settings/tkatsu/My%20Documents/Planning/J6%20(10&#26376;&#23436;&#25104;&#21697;&#20986;&#33655;%20&#26087;JL3)/&#65408;&#65392;&#65401;&#65438;&#65391;&#65412;&#65402;&#65405;&#65412;&#26089;&#35211;&#34920;(&#20462;&#24489;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ork/Project/H806/H806-plastic-control-chart-082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TEMP/BaaN%20Reconciliation%20Price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gdlser02/common/My%20Documents/NatSteel%20-%20nDell/Quote%20Model%20AS%20of%20July%2026,%20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Documents%20and%20Settings/SGNW0171/My%20Documents/Part%20Cost%20Format%20032003%20Rev%202.0/Quote%20Thailand%20Rate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mpw0059/yx.wen/Documents%20and%20Settings/adam_covey/Desktop/0F564%20REV%20X06-00%20T2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ell%20Trinity/Phrizbee/Quote%20draft-Mitac%20revision/Phrizbee%20costbom-Mitac%20revision082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Administrator/Local%20Settings/Temporary%20Internet%20Files/OLK20/C_Wilson%20BF3%20FBOM%20reflect%20MSL0708%20latest%20Cost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L:/Planning/DRAFT%20FILES/Resplado%20Draft/DRAFT%20COMMITMENTANTES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NPI/Issue%20list%20--%20TE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TBU/&#24120;&#29992;&#25991;&#20214;&#31684;&#26412;/Documents%20and%20Settings/SGNW0171/My%20Documents/Part%20Cost%20Format%20032003%20Rev%202.0/Quote%20Thailand%20Rate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NPI/Issue%20list%20--%20IE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skydive/stephanie/windows/TEMP/My%20Documents/Project%20On%20Progress/Inspiron/Cyclone/TEMP/~ME0F0B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ment008/Program/New%20Folder/Project%20Management/Project%20Checklists/#2424%20MiniBoone%201.0%20rev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E://Project%20Management/Project%20Checklists/#2424 MiniBoone 1.0 re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test/Local%20Settings/Temporary%20Internet%20Files/OLK78/C_Bluford%20MB_BB%20QVL-05130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IMENSION/Predictive_Model/Integrated%20Model%20_Q2'01%20Fcst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orary%20Internet%20Files/OLKE324/Capri/Bom/CAPRIBOM0414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Michael/My%20Documents/P411DU/BOM%20cost/Final/P411DU_cost%20update%20052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~1/Michael/LOCALS~1/Temp/Dell%20proposal%20ver1.0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WINDOWS/TEMP/23&#21608;&#22577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WINDOWS/TEMP/&#22577;&#34920;&#22846;/&#29983;&#29986;&#25928;&#29575;&#34920;6&#26376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23&#21608;&#22577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&#22577;&#34920;&#22846;/&#29983;&#29986;&#25928;&#29575;&#34920;6&#26376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gdlser02/common/LOOKUPS/Lookup%20#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WINDOWS/TEMP/TI%20Cotizaciones%20y%20BD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My%20Documents/RFQ/TED/BF3%20RFQ/Cost/C_VRM10FBOM_013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Engfs/Dell/Neo/Tooling/Hard%20Tooling/DFM%20Review/20353-DFM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user.TASUN-ETCHYPMV7/Local%20Settings/Temporary%20Internet%20Files/Content.IE5/54WF1PW5/Documents%20and%20Settings/Jeff_W_Scott/Local%20Settings/Temporary%20Internet%20Files/OLK1C/PPA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Documents%20and%20Settings/Jeff_W_Scott/Local%20Settings/Temporary%20Internet%20Files/OLK1C/PPA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E://Documents%20and%20Settings/mhertzle/Local%20Settings/Temporary%20Internet%20Files/OLK4/#2057 Project lexus checkli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TBU/&#24120;&#29992;&#25991;&#20214;&#31684;&#26412;/Documents%20and%20Settings/Jeremy_Osborne/Desktop/Azeda/Azeda_Weight_BOM/Azeda%20BOM%20Weight-200402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l Lan + AD1885 EBOM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 Summary"/>
      <sheetName val="Team List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UFORD_R12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D MB FBOM_010303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uford3 MB BOM-Intel LAN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18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ase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edBOM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 Price"/>
      <sheetName val="Category"/>
    </sheetNames>
    <sheetDataSet>
      <sheetData sheetId="0" refreshError="1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LUFORD3 FBOM-update081303"/>
    </sheetNames>
    <sheetDataSet>
      <sheetData sheetId="0" refreshError="1"/>
      <sheetData sheetId="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l_list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Table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C Sum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s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s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ving Inspection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s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 Density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ﾀｰｹﾞｯﾄコスト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Data"/>
    </sheet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arts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lin-G costbom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F3 MB cost _0708 from MSL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ores"/>
    </sheetNames>
    <sheetDataSet>
      <sheetData sheetId="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f2+LOM cost bom_080902"/>
    </sheetNames>
    <sheetDataSet>
      <sheetData sheetId="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 Units"/>
      <sheetName val="Subs"/>
      <sheetName val="Sign Off"/>
      <sheetName val="Hous Rates"/>
      <sheetName val="Anah Rates"/>
      <sheetName val="Minn Rates"/>
      <sheetName val="Mont Rates"/>
      <sheetName val="An pack"/>
      <sheetName val="Paso Rates"/>
      <sheetName val="Engers"/>
      <sheetName val="Lud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 Uni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quot;B&quot; Quote Mode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L135"/>
  <sheetViews>
    <sheetView zoomScaleNormal="100" workbookViewId="0">
      <selection activeCell="G2" sqref="G2"/>
    </sheetView>
  </sheetViews>
  <sheetFormatPr baseColWidth="10" defaultColWidth="10.1640625" defaultRowHeight="16"/>
  <cols>
    <col min="2" max="2" width="13.83203125" customWidth="1"/>
    <col min="3" max="3" width="12.5" style="1" customWidth="1"/>
    <col min="4" max="7" width="10.1640625" style="1"/>
    <col min="8" max="8" width="12.6640625" style="1" customWidth="1"/>
  </cols>
  <sheetData>
    <row r="2" spans="1:64">
      <c r="A2" s="2"/>
      <c r="B2" s="2"/>
      <c r="C2" s="3"/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>
      <c r="B3" s="287" t="s">
        <v>5</v>
      </c>
      <c r="C3" s="5" t="s">
        <v>6</v>
      </c>
      <c r="D3" s="5" t="s">
        <v>7</v>
      </c>
      <c r="E3" s="5" t="s">
        <v>7</v>
      </c>
      <c r="F3" s="5" t="s">
        <v>7</v>
      </c>
      <c r="G3" s="5"/>
      <c r="H3" s="5" t="s">
        <v>7</v>
      </c>
    </row>
    <row r="4" spans="1:64">
      <c r="B4" s="287"/>
      <c r="C4" s="5" t="s">
        <v>8</v>
      </c>
      <c r="D4" s="6">
        <v>43377</v>
      </c>
      <c r="E4" s="6">
        <v>43377</v>
      </c>
      <c r="F4" s="6">
        <v>43377</v>
      </c>
      <c r="G4" s="6"/>
      <c r="H4" s="6">
        <v>43377</v>
      </c>
    </row>
    <row r="5" spans="1:64">
      <c r="B5" s="287" t="s">
        <v>9</v>
      </c>
      <c r="C5" s="5" t="s">
        <v>6</v>
      </c>
      <c r="D5" s="5" t="s">
        <v>7</v>
      </c>
      <c r="E5" s="5" t="s">
        <v>7</v>
      </c>
      <c r="F5" s="5" t="s">
        <v>10</v>
      </c>
      <c r="G5" s="5"/>
      <c r="H5" s="5" t="s">
        <v>10</v>
      </c>
    </row>
    <row r="6" spans="1:64">
      <c r="B6" s="287"/>
      <c r="C6" s="5" t="s">
        <v>8</v>
      </c>
      <c r="D6" s="5" t="s">
        <v>11</v>
      </c>
      <c r="E6" s="5" t="s">
        <v>11</v>
      </c>
      <c r="F6" s="5"/>
      <c r="G6" s="5"/>
      <c r="H6" s="5"/>
    </row>
    <row r="10" spans="1:64">
      <c r="B10" s="7" t="s">
        <v>12</v>
      </c>
      <c r="C10" s="8" t="s">
        <v>13</v>
      </c>
    </row>
    <row r="11" spans="1:64">
      <c r="B11">
        <v>10</v>
      </c>
      <c r="C11" s="9">
        <v>1.4999999999999999E-2</v>
      </c>
      <c r="D11" s="10">
        <f>B11/(1-C11)</f>
        <v>10.152284263959391</v>
      </c>
      <c r="E11" s="10">
        <f>B11*(1+C11)</f>
        <v>10.149999999999999</v>
      </c>
    </row>
    <row r="13" spans="1:64">
      <c r="B13" s="2" t="s">
        <v>14</v>
      </c>
    </row>
    <row r="91" spans="2:2">
      <c r="B91" s="2" t="s">
        <v>15</v>
      </c>
    </row>
    <row r="92" spans="2:2">
      <c r="B92" s="7" t="s">
        <v>16</v>
      </c>
    </row>
    <row r="135" spans="2:2">
      <c r="B135" s="11" t="s">
        <v>17</v>
      </c>
    </row>
  </sheetData>
  <mergeCells count="2">
    <mergeCell ref="B3:B4"/>
    <mergeCell ref="B5:B6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BL41"/>
  <sheetViews>
    <sheetView zoomScaleNormal="100" workbookViewId="0">
      <selection activeCell="C11" sqref="C11"/>
    </sheetView>
  </sheetViews>
  <sheetFormatPr baseColWidth="10" defaultColWidth="10.1640625" defaultRowHeight="16"/>
  <cols>
    <col min="1" max="1" width="18.5" style="12" customWidth="1"/>
    <col min="2" max="2" width="23.33203125" style="12" customWidth="1"/>
    <col min="3" max="3" width="16.5" style="12" customWidth="1"/>
    <col min="4" max="4" width="13.5" style="12" customWidth="1"/>
    <col min="5" max="5" width="20" style="12" customWidth="1"/>
    <col min="6" max="7" width="19.5" style="12" customWidth="1"/>
    <col min="8" max="8" width="21.1640625" style="12" customWidth="1"/>
    <col min="9" max="9" width="20.33203125" style="12" customWidth="1"/>
    <col min="10" max="10" width="12.83203125" style="12" customWidth="1"/>
    <col min="11" max="21" width="10.1640625" style="12"/>
    <col min="22" max="22" width="19.6640625" style="12" customWidth="1"/>
    <col min="23" max="23" width="21.6640625" style="12" customWidth="1"/>
    <col min="24" max="24" width="13.1640625" style="12" customWidth="1"/>
    <col min="25" max="25" width="19.6640625" style="12" customWidth="1"/>
    <col min="26" max="26" width="10.1640625" style="12"/>
    <col min="27" max="27" width="14.1640625" style="12" customWidth="1"/>
    <col min="28" max="30" width="10.1640625" style="12"/>
    <col min="31" max="31" width="19.6640625" style="12" customWidth="1"/>
    <col min="32" max="64" width="10.1640625" style="12"/>
  </cols>
  <sheetData>
    <row r="1" spans="1:31">
      <c r="A1" s="294" t="s">
        <v>18</v>
      </c>
      <c r="B1" s="294"/>
      <c r="C1" s="294"/>
      <c r="D1" s="294"/>
      <c r="E1" s="294"/>
      <c r="F1" s="294"/>
      <c r="G1" s="294"/>
      <c r="H1" s="294"/>
    </row>
    <row r="2" spans="1:31">
      <c r="A2" s="13" t="s">
        <v>19</v>
      </c>
      <c r="B2" s="14" t="e">
        <f>#REF!</f>
        <v>#REF!</v>
      </c>
      <c r="C2" s="13" t="s">
        <v>20</v>
      </c>
      <c r="D2" s="15"/>
      <c r="E2" s="13" t="s">
        <v>21</v>
      </c>
      <c r="F2" s="14"/>
      <c r="G2" s="13" t="s">
        <v>22</v>
      </c>
      <c r="H2" s="14"/>
    </row>
    <row r="3" spans="1:31">
      <c r="A3" s="13" t="s">
        <v>23</v>
      </c>
      <c r="B3" s="14"/>
      <c r="C3" s="13" t="s">
        <v>24</v>
      </c>
      <c r="D3" s="16" t="e">
        <f>#REF!</f>
        <v>#REF!</v>
      </c>
      <c r="E3" s="13" t="s">
        <v>25</v>
      </c>
      <c r="F3" s="14" t="e">
        <f>#REF!</f>
        <v>#REF!</v>
      </c>
      <c r="G3" s="13" t="s">
        <v>26</v>
      </c>
      <c r="H3" s="14" t="e">
        <f>#REF!</f>
        <v>#REF!</v>
      </c>
    </row>
    <row r="4" spans="1:31">
      <c r="A4" s="13" t="s">
        <v>27</v>
      </c>
      <c r="B4" s="295"/>
      <c r="C4" s="295"/>
      <c r="D4" s="13"/>
      <c r="E4" s="296"/>
      <c r="F4" s="296"/>
      <c r="G4" s="17" t="s">
        <v>28</v>
      </c>
      <c r="H4" s="14" t="e">
        <f>#REF!</f>
        <v>#REF!</v>
      </c>
      <c r="V4" s="18" t="s">
        <v>29</v>
      </c>
      <c r="W4" s="2"/>
      <c r="X4" s="2"/>
      <c r="Y4" s="18" t="s">
        <v>30</v>
      </c>
      <c r="Z4" s="2"/>
      <c r="AA4" s="18" t="s">
        <v>31</v>
      </c>
      <c r="AC4" s="19" t="s">
        <v>32</v>
      </c>
      <c r="AE4" s="19" t="s">
        <v>33</v>
      </c>
    </row>
    <row r="5" spans="1:31">
      <c r="A5" s="13" t="s">
        <v>34</v>
      </c>
      <c r="B5" s="296" t="e">
        <f>IF(AND(D3="WKS",F3="NB"),"USD",IF(AND(D3="WCQ",F3="NB"),"USD",IF(AND(D3="WCD",F3="NB"),"USD",IF(AND(D3="WTZ",F3="DT"),"RMB",IF(AND(D3="WCQ",F3="DT"),"USD",IF(AND(D3="WCD",F3="DT"),"USD",""))))))</f>
        <v>#REF!</v>
      </c>
      <c r="C5" s="296"/>
      <c r="D5" s="17" t="s">
        <v>35</v>
      </c>
      <c r="E5" s="296"/>
      <c r="F5" s="296"/>
      <c r="G5" s="17" t="s">
        <v>36</v>
      </c>
      <c r="H5" s="14" t="e">
        <f>#REF!</f>
        <v>#REF!</v>
      </c>
      <c r="V5" s="20" t="s">
        <v>37</v>
      </c>
      <c r="Y5" s="12" t="s">
        <v>38</v>
      </c>
      <c r="AA5" s="12" t="s">
        <v>39</v>
      </c>
    </row>
    <row r="6" spans="1:31">
      <c r="V6" s="20" t="s">
        <v>40</v>
      </c>
      <c r="AA6" s="12" t="s">
        <v>41</v>
      </c>
    </row>
    <row r="7" spans="1:31">
      <c r="A7" s="21" t="s">
        <v>42</v>
      </c>
      <c r="V7" s="20" t="s">
        <v>43</v>
      </c>
      <c r="X7" s="22">
        <v>0.3</v>
      </c>
      <c r="AA7" s="12" t="s">
        <v>44</v>
      </c>
    </row>
    <row r="8" spans="1:31" ht="16.25" customHeight="1">
      <c r="A8" s="290" t="s">
        <v>45</v>
      </c>
      <c r="B8" s="291" t="s">
        <v>46</v>
      </c>
      <c r="C8" s="292" t="s">
        <v>47</v>
      </c>
      <c r="D8" s="292" t="s">
        <v>48</v>
      </c>
      <c r="E8" s="293" t="s">
        <v>49</v>
      </c>
      <c r="F8" s="293"/>
      <c r="G8" s="293"/>
      <c r="H8" s="288" t="s">
        <v>50</v>
      </c>
      <c r="I8" s="289" t="s">
        <v>51</v>
      </c>
      <c r="X8" s="22">
        <v>0.4</v>
      </c>
    </row>
    <row r="9" spans="1:31">
      <c r="A9" s="290"/>
      <c r="B9" s="290"/>
      <c r="C9" s="290"/>
      <c r="D9" s="290"/>
      <c r="E9" s="23" t="s">
        <v>52</v>
      </c>
      <c r="F9" s="270" t="s">
        <v>53</v>
      </c>
      <c r="G9" s="269" t="s">
        <v>54</v>
      </c>
      <c r="H9" s="288"/>
      <c r="I9" s="289"/>
      <c r="X9" s="22">
        <v>0.5</v>
      </c>
    </row>
    <row r="10" spans="1:31">
      <c r="A10" s="281" t="s">
        <v>55</v>
      </c>
      <c r="B10" s="24">
        <v>300</v>
      </c>
      <c r="C10" s="25">
        <v>45</v>
      </c>
      <c r="D10" s="25">
        <v>0.3</v>
      </c>
      <c r="E10" s="25">
        <v>33.71</v>
      </c>
      <c r="F10" s="281">
        <v>30</v>
      </c>
      <c r="G10" s="281" t="e">
        <f>2+C18*(1.25*2)</f>
        <v>#REF!</v>
      </c>
      <c r="H10" s="26">
        <v>0.5</v>
      </c>
      <c r="I10" s="27" t="e">
        <f>E10*(F10+G10)*(B10/1000000)*(1+H10)</f>
        <v>#REF!</v>
      </c>
      <c r="X10" s="22">
        <v>0.6</v>
      </c>
    </row>
    <row r="11" spans="1:31">
      <c r="X11" s="22">
        <v>0.7</v>
      </c>
    </row>
    <row r="12" spans="1:31">
      <c r="X12" s="22">
        <v>0.8</v>
      </c>
    </row>
    <row r="13" spans="1:31">
      <c r="A13" s="21" t="s">
        <v>56</v>
      </c>
      <c r="X13" s="22">
        <v>0.9</v>
      </c>
    </row>
    <row r="14" spans="1:31">
      <c r="A14" s="28" t="s">
        <v>57</v>
      </c>
      <c r="B14" s="29" t="s">
        <v>58</v>
      </c>
      <c r="C14" s="30" t="s">
        <v>59</v>
      </c>
      <c r="D14" s="28" t="s">
        <v>60</v>
      </c>
      <c r="E14" s="29" t="s">
        <v>61</v>
      </c>
      <c r="F14" s="28" t="s">
        <v>62</v>
      </c>
      <c r="V14" s="12" t="s">
        <v>63</v>
      </c>
      <c r="X14" s="31" t="s">
        <v>64</v>
      </c>
    </row>
    <row r="15" spans="1:31">
      <c r="A15" s="281">
        <v>1</v>
      </c>
      <c r="B15" s="32" t="s">
        <v>65</v>
      </c>
      <c r="C15" s="33" t="e">
        <f>I33</f>
        <v>#REF!</v>
      </c>
      <c r="D15" s="281"/>
      <c r="E15" s="33" t="e">
        <f>C15/60*0.045</f>
        <v>#REF!</v>
      </c>
      <c r="F15" s="34"/>
    </row>
    <row r="16" spans="1:31">
      <c r="A16" s="281">
        <v>2</v>
      </c>
      <c r="B16" s="32" t="s">
        <v>66</v>
      </c>
      <c r="C16" s="281" t="e">
        <f>#REF!</f>
        <v>#REF!</v>
      </c>
      <c r="D16" s="35">
        <v>8.0000000000000002E-3</v>
      </c>
      <c r="E16" s="281" t="e">
        <f>C16*D16</f>
        <v>#REF!</v>
      </c>
      <c r="F16" s="34"/>
    </row>
    <row r="17" spans="1:24">
      <c r="A17" s="281">
        <v>3</v>
      </c>
      <c r="B17" s="32" t="s">
        <v>67</v>
      </c>
      <c r="C17" s="281" t="e">
        <f>#REF!</f>
        <v>#REF!</v>
      </c>
      <c r="D17" s="35">
        <v>4.0000000000000001E-3</v>
      </c>
      <c r="E17" s="281" t="e">
        <f>C17*D17</f>
        <v>#REF!</v>
      </c>
      <c r="F17" s="34"/>
      <c r="V17" s="20" t="s">
        <v>68</v>
      </c>
      <c r="W17" s="12" t="s">
        <v>69</v>
      </c>
      <c r="X17" s="36" t="s">
        <v>70</v>
      </c>
    </row>
    <row r="18" spans="1:24">
      <c r="A18" s="281">
        <v>4</v>
      </c>
      <c r="B18" s="32" t="s">
        <v>71</v>
      </c>
      <c r="C18" s="281" t="e">
        <f>#REF!</f>
        <v>#REF!</v>
      </c>
      <c r="D18" s="281">
        <v>1.6E-2</v>
      </c>
      <c r="E18" s="281" t="e">
        <f>C18*D18</f>
        <v>#REF!</v>
      </c>
      <c r="F18" s="34" t="s">
        <v>72</v>
      </c>
      <c r="W18" s="12" t="s">
        <v>73</v>
      </c>
      <c r="X18" s="36" t="s">
        <v>70</v>
      </c>
    </row>
    <row r="19" spans="1:24">
      <c r="A19" s="281">
        <v>5</v>
      </c>
      <c r="B19" s="32" t="s">
        <v>74</v>
      </c>
      <c r="C19" s="281" t="e">
        <f>#REF!</f>
        <v>#REF!</v>
      </c>
      <c r="D19" s="281">
        <f>C10*(D10*0.6)*5*0.00017*2</f>
        <v>1.3770000000000001E-2</v>
      </c>
      <c r="E19" s="281" t="e">
        <f>C19*D19</f>
        <v>#REF!</v>
      </c>
      <c r="F19" s="37" t="s">
        <v>75</v>
      </c>
      <c r="V19" s="20" t="s">
        <v>76</v>
      </c>
      <c r="W19" s="20" t="s">
        <v>77</v>
      </c>
    </row>
    <row r="20" spans="1:24">
      <c r="A20" s="281">
        <v>6</v>
      </c>
      <c r="B20" s="32" t="s">
        <v>78</v>
      </c>
      <c r="C20" s="281" t="e">
        <f>#REF!</f>
        <v>#REF!</v>
      </c>
      <c r="D20" s="281">
        <v>8.0000000000000002E-3</v>
      </c>
      <c r="E20" s="281" t="e">
        <f>C20*D20</f>
        <v>#REF!</v>
      </c>
      <c r="F20" s="281"/>
    </row>
    <row r="21" spans="1:24">
      <c r="A21" s="38"/>
      <c r="C21" s="38"/>
      <c r="D21" s="38"/>
      <c r="E21" s="39" t="s">
        <v>79</v>
      </c>
      <c r="F21" s="27" t="e">
        <f>SUM(E15:E20)</f>
        <v>#REF!</v>
      </c>
      <c r="G21" s="38"/>
      <c r="H21" s="38"/>
    </row>
    <row r="23" spans="1:24">
      <c r="A23" s="40" t="s">
        <v>80</v>
      </c>
    </row>
    <row r="24" spans="1:24">
      <c r="A24" s="28" t="s">
        <v>57</v>
      </c>
      <c r="B24" s="29" t="s">
        <v>81</v>
      </c>
      <c r="C24" s="29" t="s">
        <v>82</v>
      </c>
      <c r="D24" s="29" t="s">
        <v>83</v>
      </c>
      <c r="E24" s="29" t="s">
        <v>84</v>
      </c>
      <c r="F24" s="28" t="s">
        <v>60</v>
      </c>
      <c r="G24" s="28" t="s">
        <v>50</v>
      </c>
      <c r="H24" s="29" t="s">
        <v>85</v>
      </c>
      <c r="I24" s="28" t="s">
        <v>86</v>
      </c>
      <c r="J24" s="28" t="s">
        <v>62</v>
      </c>
    </row>
    <row r="25" spans="1:24">
      <c r="A25" s="281">
        <v>1</v>
      </c>
      <c r="B25" s="281"/>
      <c r="C25" s="281" t="s">
        <v>87</v>
      </c>
      <c r="D25" s="281"/>
      <c r="E25" s="281" t="e">
        <f>#REF!</f>
        <v>#REF!</v>
      </c>
      <c r="F25" s="41" t="e">
        <f>(#REF!*#REF!*0.000001)*(10*0.145584)</f>
        <v>#REF!</v>
      </c>
      <c r="G25" s="42">
        <v>1.4999999999999999E-2</v>
      </c>
      <c r="H25" s="43" t="e">
        <f t="shared" ref="H25:H30" si="0">E25*F25*(1+G25)</f>
        <v>#REF!</v>
      </c>
      <c r="I25" s="281" t="e">
        <f t="shared" ref="I25:I30" si="1">12*E25</f>
        <v>#REF!</v>
      </c>
      <c r="J25" s="34"/>
    </row>
    <row r="26" spans="1:24">
      <c r="A26" s="281">
        <v>2</v>
      </c>
      <c r="B26" s="281"/>
      <c r="C26" s="268" t="s">
        <v>88</v>
      </c>
      <c r="D26" s="268"/>
      <c r="E26" s="268" t="e">
        <f>#REF!</f>
        <v>#REF!</v>
      </c>
      <c r="F26" s="41">
        <f>(10*F10*0.000001)*0.83</f>
        <v>2.4899999999999998E-4</v>
      </c>
      <c r="G26" s="42">
        <v>1.4999999999999999E-2</v>
      </c>
      <c r="H26" s="43" t="e">
        <f t="shared" si="0"/>
        <v>#REF!</v>
      </c>
      <c r="I26" s="268" t="e">
        <f t="shared" si="1"/>
        <v>#REF!</v>
      </c>
      <c r="J26" s="34"/>
    </row>
    <row r="27" spans="1:24">
      <c r="A27" s="268">
        <v>3</v>
      </c>
      <c r="B27" s="268"/>
      <c r="C27" s="281" t="s">
        <v>89</v>
      </c>
      <c r="D27" s="268"/>
      <c r="E27" s="268" t="e">
        <f>#REF!</f>
        <v>#REF!</v>
      </c>
      <c r="F27" s="41">
        <v>1E-3</v>
      </c>
      <c r="G27" s="42">
        <v>1.4999999999999999E-2</v>
      </c>
      <c r="H27" s="43" t="e">
        <f t="shared" si="0"/>
        <v>#REF!</v>
      </c>
      <c r="I27" s="268" t="e">
        <f t="shared" si="1"/>
        <v>#REF!</v>
      </c>
      <c r="J27" s="34"/>
    </row>
    <row r="28" spans="1:24">
      <c r="A28" s="268">
        <v>4</v>
      </c>
      <c r="B28" s="268"/>
      <c r="C28" s="268" t="s">
        <v>90</v>
      </c>
      <c r="D28" s="268"/>
      <c r="E28" s="268" t="e">
        <f>#REF!</f>
        <v>#REF!</v>
      </c>
      <c r="F28" s="41" t="e">
        <f>(#REF!*#REF!*0.000001)*32.5</f>
        <v>#REF!</v>
      </c>
      <c r="G28" s="42">
        <v>1.4999999999999999E-2</v>
      </c>
      <c r="H28" s="43" t="e">
        <f t="shared" si="0"/>
        <v>#REF!</v>
      </c>
      <c r="I28" s="268" t="e">
        <f t="shared" si="1"/>
        <v>#REF!</v>
      </c>
      <c r="J28" s="34"/>
    </row>
    <row r="29" spans="1:24">
      <c r="A29" s="268">
        <v>5</v>
      </c>
      <c r="B29" s="268"/>
      <c r="C29" s="268" t="s">
        <v>91</v>
      </c>
      <c r="D29" s="268"/>
      <c r="E29" s="268" t="e">
        <f>#REF!</f>
        <v>#REF!</v>
      </c>
      <c r="F29" s="43" t="e">
        <f>0.00000151*#REF!*#REF!</f>
        <v>#REF!</v>
      </c>
      <c r="G29" s="42">
        <v>1.4999999999999999E-2</v>
      </c>
      <c r="H29" s="43" t="e">
        <f t="shared" si="0"/>
        <v>#REF!</v>
      </c>
      <c r="I29" s="268" t="e">
        <f t="shared" si="1"/>
        <v>#REF!</v>
      </c>
      <c r="J29" s="34"/>
    </row>
    <row r="30" spans="1:24">
      <c r="A30" s="268">
        <v>6</v>
      </c>
      <c r="B30" s="268"/>
      <c r="C30" s="268" t="s">
        <v>92</v>
      </c>
      <c r="D30" s="268"/>
      <c r="E30" s="268" t="e">
        <f>#REF!</f>
        <v>#REF!</v>
      </c>
      <c r="F30" s="43" t="e">
        <f>0.00000151*#REF!*#REF!</f>
        <v>#REF!</v>
      </c>
      <c r="G30" s="42">
        <v>1.4999999999999999E-2</v>
      </c>
      <c r="H30" s="43" t="e">
        <f t="shared" si="0"/>
        <v>#REF!</v>
      </c>
      <c r="I30" s="268" t="e">
        <f t="shared" si="1"/>
        <v>#REF!</v>
      </c>
      <c r="J30" s="34"/>
    </row>
    <row r="31" spans="1:24">
      <c r="A31" s="268"/>
      <c r="B31" s="268"/>
      <c r="C31" s="268"/>
      <c r="D31" s="268"/>
      <c r="E31" s="268"/>
      <c r="F31" s="268"/>
      <c r="G31" s="268"/>
      <c r="H31" s="44"/>
      <c r="I31" s="268"/>
      <c r="J31" s="34"/>
    </row>
    <row r="32" spans="1:24">
      <c r="A32" s="268"/>
      <c r="B32" s="268"/>
      <c r="C32" s="268"/>
      <c r="D32" s="268"/>
      <c r="E32" s="268"/>
      <c r="F32" s="268"/>
      <c r="G32" s="268"/>
      <c r="H32" s="44"/>
      <c r="I32" s="268"/>
      <c r="J32" s="34"/>
    </row>
    <row r="33" spans="1:9">
      <c r="G33" s="45" t="s">
        <v>79</v>
      </c>
      <c r="H33" s="46" t="e">
        <f>SUM(H25:H32)</f>
        <v>#REF!</v>
      </c>
      <c r="I33" s="47" t="e">
        <f>SUM(I25:I32)</f>
        <v>#REF!</v>
      </c>
    </row>
    <row r="35" spans="1:9">
      <c r="A35" s="48" t="s">
        <v>93</v>
      </c>
      <c r="B35" s="49" t="s">
        <v>94</v>
      </c>
      <c r="C35" s="50" t="s">
        <v>32</v>
      </c>
      <c r="D35" s="50" t="s">
        <v>95</v>
      </c>
      <c r="E35" s="51" t="s">
        <v>33</v>
      </c>
      <c r="F35" s="52" t="s">
        <v>96</v>
      </c>
      <c r="G35" s="53" t="s">
        <v>97</v>
      </c>
      <c r="H35" s="54" t="s">
        <v>98</v>
      </c>
      <c r="I35" s="55"/>
    </row>
    <row r="36" spans="1:9">
      <c r="A36" s="56" t="e">
        <f>I10</f>
        <v>#REF!</v>
      </c>
      <c r="B36" s="57" t="e">
        <f>F21</f>
        <v>#REF!</v>
      </c>
      <c r="C36" s="58">
        <v>0.04</v>
      </c>
      <c r="D36" s="57" t="e">
        <f>H33</f>
        <v>#REF!</v>
      </c>
      <c r="E36" s="57" t="e">
        <f>B36*10%</f>
        <v>#REF!</v>
      </c>
      <c r="F36" s="59" t="e">
        <f>SUM(A36:E36)</f>
        <v>#REF!</v>
      </c>
      <c r="G36" s="57"/>
      <c r="H36" s="60"/>
      <c r="I36" s="55"/>
    </row>
    <row r="41" spans="1:9">
      <c r="A41" s="61"/>
      <c r="C41" s="62"/>
    </row>
  </sheetData>
  <mergeCells count="12">
    <mergeCell ref="A1:H1"/>
    <mergeCell ref="B4:C4"/>
    <mergeCell ref="E4:F4"/>
    <mergeCell ref="B5:C5"/>
    <mergeCell ref="E5:F5"/>
    <mergeCell ref="H8:H9"/>
    <mergeCell ref="I8:I9"/>
    <mergeCell ref="A8:A9"/>
    <mergeCell ref="B8:B9"/>
    <mergeCell ref="C8:C9"/>
    <mergeCell ref="D8:D9"/>
    <mergeCell ref="E8:G8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L71"/>
  <sheetViews>
    <sheetView topLeftCell="A28" zoomScale="70" zoomScaleNormal="70" workbookViewId="0">
      <selection activeCell="C11" sqref="C11"/>
    </sheetView>
  </sheetViews>
  <sheetFormatPr baseColWidth="10" defaultColWidth="10.1640625" defaultRowHeight="16"/>
  <cols>
    <col min="1" max="1" width="17.6640625" style="63" customWidth="1"/>
    <col min="2" max="2" width="21.83203125" style="63" customWidth="1"/>
    <col min="3" max="3" width="44.83203125" style="63" customWidth="1"/>
    <col min="4" max="4" width="17.1640625" style="63" customWidth="1"/>
    <col min="5" max="5" width="45.33203125" style="63" customWidth="1"/>
    <col min="6" max="7" width="19.5" style="63" customWidth="1"/>
    <col min="8" max="8" width="15.1640625" style="63" customWidth="1"/>
    <col min="9" max="9" width="16.1640625" style="63" customWidth="1"/>
    <col min="10" max="11" width="19.6640625" style="64" customWidth="1"/>
    <col min="12" max="13" width="29.1640625" style="64" customWidth="1"/>
    <col min="14" max="14" width="18" style="64" customWidth="1"/>
    <col min="15" max="15" width="13.6640625" style="64" customWidth="1"/>
    <col min="16" max="16" width="42.6640625" style="64" customWidth="1"/>
    <col min="17" max="17" width="37.1640625" style="64" customWidth="1"/>
    <col min="18" max="18" width="18" style="64" customWidth="1"/>
    <col min="19" max="19" width="12.5" style="64" customWidth="1"/>
    <col min="20" max="20" width="35.5" style="64" customWidth="1"/>
    <col min="21" max="21" width="29.5" style="64" customWidth="1"/>
    <col min="22" max="22" width="33.1640625" style="64" customWidth="1"/>
    <col min="23" max="23" width="18" style="64" customWidth="1"/>
    <col min="24" max="24" width="12.5" style="64" customWidth="1"/>
    <col min="25" max="25" width="31.1640625" style="64" customWidth="1"/>
    <col min="26" max="26" width="19.6640625" style="64" customWidth="1"/>
    <col min="27" max="27" width="33.1640625" style="64" customWidth="1"/>
    <col min="28" max="28" width="18" style="64" customWidth="1"/>
    <col min="29" max="29" width="12.5" style="64" customWidth="1"/>
    <col min="30" max="30" width="14.83203125" style="64" customWidth="1"/>
    <col min="31" max="31" width="18.5" style="64" customWidth="1"/>
    <col min="32" max="32" width="33.1640625" style="64" customWidth="1"/>
    <col min="33" max="33" width="13.6640625" style="64" customWidth="1"/>
    <col min="34" max="34" width="38" style="64" customWidth="1"/>
    <col min="35" max="36" width="43.83203125" style="64" customWidth="1"/>
    <col min="37" max="37" width="32" style="64" customWidth="1"/>
    <col min="38" max="38" width="13.6640625" style="64" customWidth="1"/>
    <col min="39" max="40" width="46" style="64" customWidth="1"/>
    <col min="41" max="42" width="18" style="64" customWidth="1"/>
    <col min="43" max="44" width="13.6640625" style="64" customWidth="1"/>
    <col min="45" max="45" width="25.1640625" style="64" customWidth="1"/>
    <col min="46" max="46" width="22.1640625" style="64" customWidth="1"/>
    <col min="47" max="47" width="24" style="64" customWidth="1"/>
    <col min="48" max="48" width="24" style="65" customWidth="1"/>
    <col min="49" max="49" width="118.33203125" style="64" customWidth="1"/>
    <col min="50" max="64" width="10.1640625" style="64"/>
  </cols>
  <sheetData>
    <row r="1" spans="1:64">
      <c r="A1" s="294" t="s">
        <v>99</v>
      </c>
      <c r="B1" s="294"/>
      <c r="C1" s="294"/>
      <c r="D1" s="294"/>
      <c r="E1" s="294"/>
      <c r="F1" s="294"/>
      <c r="G1" s="294"/>
      <c r="H1" s="294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61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</row>
    <row r="2" spans="1:64">
      <c r="A2" s="13" t="s">
        <v>19</v>
      </c>
      <c r="B2" s="14" t="e">
        <f>#REF!</f>
        <v>#REF!</v>
      </c>
      <c r="C2" s="13" t="s">
        <v>20</v>
      </c>
      <c r="D2" s="15" t="e">
        <f>#REF!</f>
        <v>#REF!</v>
      </c>
      <c r="E2" s="13" t="s">
        <v>21</v>
      </c>
      <c r="F2" s="14" t="e">
        <f>#REF!</f>
        <v>#REF!</v>
      </c>
      <c r="G2" s="13" t="s">
        <v>22</v>
      </c>
      <c r="H2" s="14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61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</row>
    <row r="3" spans="1:64">
      <c r="A3" s="13" t="s">
        <v>23</v>
      </c>
      <c r="B3" s="14"/>
      <c r="C3" s="13" t="s">
        <v>24</v>
      </c>
      <c r="D3" s="16" t="e">
        <f>#REF!</f>
        <v>#REF!</v>
      </c>
      <c r="E3" s="13" t="s">
        <v>25</v>
      </c>
      <c r="F3" s="14" t="e">
        <f>#REF!</f>
        <v>#REF!</v>
      </c>
      <c r="G3" s="13" t="s">
        <v>26</v>
      </c>
      <c r="H3" s="14" t="e">
        <f>#REF!</f>
        <v>#REF!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61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</row>
    <row r="4" spans="1:64">
      <c r="A4" s="13" t="s">
        <v>27</v>
      </c>
      <c r="B4" s="295" t="e">
        <f>#REF!</f>
        <v>#REF!</v>
      </c>
      <c r="C4" s="295"/>
      <c r="D4" s="17"/>
      <c r="E4" s="296"/>
      <c r="F4" s="296"/>
      <c r="G4" s="17" t="s">
        <v>28</v>
      </c>
      <c r="H4" s="14" t="e">
        <f>#REF!</f>
        <v>#REF!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61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</row>
    <row r="5" spans="1:64">
      <c r="A5" s="13" t="s">
        <v>34</v>
      </c>
      <c r="B5" s="296" t="e">
        <f>IF(AND(D3="WKS",F3="NB"),"USD",IF(AND(D3="WCQ",F3="NB"),"USD",IF(AND(D3="WCD",F3="NB"),"USD",IF(AND(D3="WTZ",F3="DT"),"RMB",IF(AND(D3="WCQ",F3="DT"),"USD",IF(AND(D3="WCD",F3="DT"),"USD",""))))))</f>
        <v>#REF!</v>
      </c>
      <c r="C5" s="296"/>
      <c r="D5" s="17" t="s">
        <v>35</v>
      </c>
      <c r="E5" s="296" t="e">
        <f>#REF!</f>
        <v>#REF!</v>
      </c>
      <c r="F5" s="296"/>
      <c r="G5" s="17" t="s">
        <v>36</v>
      </c>
      <c r="H5" s="14" t="e">
        <f>#REF!</f>
        <v>#REF!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61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</row>
    <row r="6" spans="1:64">
      <c r="A6" s="66"/>
      <c r="B6" s="66"/>
      <c r="C6" s="67"/>
      <c r="D6" s="66"/>
      <c r="E6" s="66"/>
      <c r="F6" s="68"/>
      <c r="H6" s="69"/>
      <c r="I6" s="70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</row>
    <row r="7" spans="1:64" ht="18.75" customHeight="1">
      <c r="A7" s="300" t="s">
        <v>42</v>
      </c>
      <c r="B7" s="300"/>
      <c r="C7" s="71"/>
      <c r="D7" s="311"/>
      <c r="E7" s="311"/>
      <c r="F7" s="311"/>
      <c r="G7" s="311"/>
      <c r="H7" s="72"/>
      <c r="J7" s="63"/>
      <c r="K7" s="63"/>
      <c r="L7" s="310" t="s">
        <v>100</v>
      </c>
      <c r="M7" s="310"/>
      <c r="N7" s="310"/>
      <c r="O7" s="310"/>
      <c r="P7" s="310" t="s">
        <v>101</v>
      </c>
      <c r="Q7" s="310"/>
      <c r="R7" s="310"/>
      <c r="S7" s="310"/>
      <c r="T7" s="310" t="s">
        <v>102</v>
      </c>
      <c r="U7" s="310"/>
      <c r="V7" s="310"/>
      <c r="W7" s="310"/>
      <c r="X7" s="310"/>
      <c r="Y7" s="309" t="s">
        <v>103</v>
      </c>
      <c r="Z7" s="309"/>
      <c r="AA7" s="309"/>
      <c r="AB7" s="309"/>
      <c r="AC7" s="309"/>
      <c r="AD7" s="309" t="s">
        <v>104</v>
      </c>
      <c r="AE7" s="309"/>
      <c r="AF7" s="309"/>
      <c r="AG7" s="309"/>
      <c r="AH7" s="310" t="s">
        <v>105</v>
      </c>
      <c r="AI7" s="310"/>
      <c r="AJ7" s="310"/>
      <c r="AK7" s="310"/>
      <c r="AL7" s="310"/>
      <c r="AM7" s="310" t="s">
        <v>106</v>
      </c>
      <c r="AN7" s="310"/>
      <c r="AO7" s="310"/>
      <c r="AP7" s="310"/>
      <c r="AQ7" s="310"/>
      <c r="AR7" s="310"/>
      <c r="AS7" s="310" t="s">
        <v>107</v>
      </c>
      <c r="AT7" s="310"/>
      <c r="AU7" s="310"/>
      <c r="AV7" s="310"/>
      <c r="AW7" s="272" t="s">
        <v>98</v>
      </c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</row>
    <row r="8" spans="1:64" ht="18.75" customHeight="1">
      <c r="A8" s="303" t="s">
        <v>108</v>
      </c>
      <c r="B8" s="303"/>
      <c r="C8" s="273" t="s">
        <v>109</v>
      </c>
      <c r="D8" s="279" t="s">
        <v>110</v>
      </c>
      <c r="E8" s="273" t="s">
        <v>111</v>
      </c>
      <c r="F8" s="273" t="s">
        <v>50</v>
      </c>
      <c r="G8" s="279" t="s">
        <v>112</v>
      </c>
      <c r="H8" s="303" t="s">
        <v>113</v>
      </c>
      <c r="I8" s="303"/>
      <c r="J8" s="63"/>
      <c r="K8" s="63"/>
      <c r="L8" s="274" t="s">
        <v>114</v>
      </c>
      <c r="M8" s="73" t="s">
        <v>115</v>
      </c>
      <c r="N8" s="73" t="s">
        <v>116</v>
      </c>
      <c r="O8" s="74" t="s">
        <v>117</v>
      </c>
      <c r="P8" s="274" t="s">
        <v>114</v>
      </c>
      <c r="Q8" s="73" t="s">
        <v>115</v>
      </c>
      <c r="R8" s="73" t="s">
        <v>116</v>
      </c>
      <c r="S8" s="74" t="s">
        <v>117</v>
      </c>
      <c r="T8" s="274" t="s">
        <v>114</v>
      </c>
      <c r="U8" s="73" t="s">
        <v>115</v>
      </c>
      <c r="V8" s="75" t="s">
        <v>118</v>
      </c>
      <c r="W8" s="73" t="s">
        <v>116</v>
      </c>
      <c r="X8" s="74" t="s">
        <v>117</v>
      </c>
      <c r="Y8" s="274" t="s">
        <v>114</v>
      </c>
      <c r="Z8" s="73" t="s">
        <v>115</v>
      </c>
      <c r="AA8" s="75" t="s">
        <v>118</v>
      </c>
      <c r="AB8" s="73" t="s">
        <v>116</v>
      </c>
      <c r="AC8" s="76" t="s">
        <v>117</v>
      </c>
      <c r="AD8" s="274" t="s">
        <v>115</v>
      </c>
      <c r="AE8" s="73" t="s">
        <v>116</v>
      </c>
      <c r="AF8" s="76" t="s">
        <v>118</v>
      </c>
      <c r="AG8" s="76" t="s">
        <v>117</v>
      </c>
      <c r="AH8" s="274" t="s">
        <v>114</v>
      </c>
      <c r="AI8" s="73" t="s">
        <v>115</v>
      </c>
      <c r="AJ8" s="75" t="s">
        <v>118</v>
      </c>
      <c r="AK8" s="73" t="s">
        <v>116</v>
      </c>
      <c r="AL8" s="74" t="s">
        <v>117</v>
      </c>
      <c r="AM8" s="274" t="s">
        <v>114</v>
      </c>
      <c r="AN8" s="73" t="s">
        <v>115</v>
      </c>
      <c r="AO8" s="73" t="s">
        <v>116</v>
      </c>
      <c r="AP8" s="73" t="s">
        <v>119</v>
      </c>
      <c r="AQ8" s="75" t="s">
        <v>117</v>
      </c>
      <c r="AR8" s="77" t="s">
        <v>120</v>
      </c>
      <c r="AS8" s="308" t="s">
        <v>121</v>
      </c>
      <c r="AT8" s="73" t="s">
        <v>122</v>
      </c>
      <c r="AU8" s="73" t="s">
        <v>123</v>
      </c>
      <c r="AV8" s="74" t="s">
        <v>124</v>
      </c>
      <c r="AW8" s="78" t="s">
        <v>125</v>
      </c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</row>
    <row r="9" spans="1:64" ht="18.75" customHeight="1">
      <c r="A9" s="304" t="s">
        <v>126</v>
      </c>
      <c r="B9" s="304"/>
      <c r="C9" s="79">
        <f>VLOOKUP('Cable list'!K4,AT9:AU14,2,0)</f>
        <v>3.2000000000000001E-2</v>
      </c>
      <c r="D9" s="80">
        <f>SUM('Cable list'!I4:I6)</f>
        <v>650</v>
      </c>
      <c r="E9" s="81">
        <f>'Cable list'!J4</f>
        <v>4</v>
      </c>
      <c r="F9" s="82">
        <v>0.03</v>
      </c>
      <c r="G9" s="83">
        <f>(C9*0.001)*D9*E9*(1+F9)</f>
        <v>8.5695999999999994E-2</v>
      </c>
      <c r="H9" s="304"/>
      <c r="I9" s="304"/>
      <c r="J9" s="63"/>
      <c r="K9" s="63"/>
      <c r="L9" s="84" t="s">
        <v>127</v>
      </c>
      <c r="M9" s="5" t="s">
        <v>128</v>
      </c>
      <c r="N9" s="73">
        <v>4.2000000000000003E-2</v>
      </c>
      <c r="O9" s="85">
        <v>44</v>
      </c>
      <c r="P9" s="274" t="s">
        <v>129</v>
      </c>
      <c r="Q9" s="73" t="s">
        <v>130</v>
      </c>
      <c r="R9" s="86">
        <v>0.11</v>
      </c>
      <c r="S9" s="77">
        <v>210</v>
      </c>
      <c r="T9" s="87" t="s">
        <v>131</v>
      </c>
      <c r="U9" s="88" t="s">
        <v>132</v>
      </c>
      <c r="V9" s="89" t="s">
        <v>133</v>
      </c>
      <c r="W9" s="90">
        <v>0.26</v>
      </c>
      <c r="X9" s="91">
        <v>275</v>
      </c>
      <c r="Y9" s="92" t="s">
        <v>134</v>
      </c>
      <c r="Z9" s="73" t="s">
        <v>135</v>
      </c>
      <c r="AA9" s="92" t="s">
        <v>136</v>
      </c>
      <c r="AB9" s="73">
        <v>0.15</v>
      </c>
      <c r="AC9" s="92">
        <v>20</v>
      </c>
      <c r="AD9" s="274" t="s">
        <v>137</v>
      </c>
      <c r="AE9" s="73">
        <v>0.04</v>
      </c>
      <c r="AF9" s="93" t="s">
        <v>138</v>
      </c>
      <c r="AG9" s="92">
        <v>140</v>
      </c>
      <c r="AH9" s="84" t="s">
        <v>139</v>
      </c>
      <c r="AI9" s="94" t="s">
        <v>140</v>
      </c>
      <c r="AJ9" s="94" t="s">
        <v>141</v>
      </c>
      <c r="AK9" s="73">
        <v>7.7999999999999996E-3</v>
      </c>
      <c r="AL9" s="77">
        <v>42</v>
      </c>
      <c r="AM9" s="274" t="s">
        <v>142</v>
      </c>
      <c r="AN9" s="75" t="s">
        <v>143</v>
      </c>
      <c r="AO9" s="95">
        <v>0.16</v>
      </c>
      <c r="AP9" s="73"/>
      <c r="AQ9" s="73">
        <v>68</v>
      </c>
      <c r="AR9" s="77" t="s">
        <v>144</v>
      </c>
      <c r="AS9" s="308"/>
      <c r="AT9" s="73">
        <v>24</v>
      </c>
      <c r="AU9" s="73">
        <v>9.8000000000000004E-2</v>
      </c>
      <c r="AV9" s="77"/>
      <c r="AW9" s="96" t="s">
        <v>145</v>
      </c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</row>
    <row r="10" spans="1:64" ht="18.75" customHeight="1">
      <c r="A10" s="304" t="s">
        <v>146</v>
      </c>
      <c r="B10" s="304"/>
      <c r="C10" s="79">
        <f>VLOOKUP('Cable list'!K5,AT9:AU14,2,0)</f>
        <v>3.2000000000000001E-2</v>
      </c>
      <c r="D10" s="80">
        <f>'Cable list'!I5</f>
        <v>250</v>
      </c>
      <c r="E10" s="81">
        <f>'Cable list'!J5</f>
        <v>26</v>
      </c>
      <c r="F10" s="82">
        <v>0.03</v>
      </c>
      <c r="G10" s="83">
        <f>(C10*0.001)*D10*E10*(1+F10)</f>
        <v>0.21424000000000001</v>
      </c>
      <c r="H10" s="304"/>
      <c r="I10" s="304"/>
      <c r="J10" s="63"/>
      <c r="K10" s="63"/>
      <c r="L10" s="84" t="s">
        <v>147</v>
      </c>
      <c r="M10" s="5" t="s">
        <v>148</v>
      </c>
      <c r="N10" s="73">
        <v>4.3999999999999997E-2</v>
      </c>
      <c r="O10" s="85">
        <v>46</v>
      </c>
      <c r="P10" s="274" t="s">
        <v>149</v>
      </c>
      <c r="Q10" s="73" t="s">
        <v>150</v>
      </c>
      <c r="R10" s="86">
        <v>7.4999999999999997E-2</v>
      </c>
      <c r="S10" s="77">
        <v>210</v>
      </c>
      <c r="T10" s="87" t="s">
        <v>151</v>
      </c>
      <c r="U10" s="88" t="s">
        <v>152</v>
      </c>
      <c r="V10" s="89" t="s">
        <v>153</v>
      </c>
      <c r="W10" s="90">
        <v>0.16</v>
      </c>
      <c r="X10" s="91">
        <v>260</v>
      </c>
      <c r="Y10" s="274"/>
      <c r="Z10" s="73"/>
      <c r="AA10" s="73"/>
      <c r="AB10" s="73"/>
      <c r="AC10" s="92"/>
      <c r="AD10" s="274" t="s">
        <v>154</v>
      </c>
      <c r="AE10" s="73">
        <v>4.2000000000000003E-2</v>
      </c>
      <c r="AF10" s="97" t="s">
        <v>155</v>
      </c>
      <c r="AG10" s="92">
        <v>146</v>
      </c>
      <c r="AH10" s="84" t="s">
        <v>156</v>
      </c>
      <c r="AI10" s="94" t="s">
        <v>157</v>
      </c>
      <c r="AJ10" s="94" t="s">
        <v>158</v>
      </c>
      <c r="AK10" s="73">
        <v>0.26</v>
      </c>
      <c r="AL10" s="77">
        <v>320</v>
      </c>
      <c r="AM10" s="274" t="s">
        <v>142</v>
      </c>
      <c r="AN10" s="75" t="s">
        <v>159</v>
      </c>
      <c r="AO10" s="95">
        <v>0.28499999999999998</v>
      </c>
      <c r="AP10" s="73"/>
      <c r="AQ10" s="73">
        <v>68</v>
      </c>
      <c r="AR10" s="77" t="s">
        <v>144</v>
      </c>
      <c r="AS10" s="308"/>
      <c r="AT10" s="73">
        <v>26</v>
      </c>
      <c r="AU10" s="73">
        <v>7.1999999999999995E-2</v>
      </c>
      <c r="AV10" s="77"/>
      <c r="AW10" s="98" t="s">
        <v>160</v>
      </c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</row>
    <row r="11" spans="1:64" ht="18.75" customHeight="1">
      <c r="A11" s="304" t="s">
        <v>161</v>
      </c>
      <c r="B11" s="304"/>
      <c r="C11" s="79">
        <f>VLOOKUP('Cable list'!K6,AT9:AU14,2,0)</f>
        <v>3.2000000000000001E-2</v>
      </c>
      <c r="D11" s="80">
        <f>'Cable list'!I6</f>
        <v>0</v>
      </c>
      <c r="E11" s="81">
        <f>'Cable list'!J6</f>
        <v>0</v>
      </c>
      <c r="F11" s="82">
        <v>0.03</v>
      </c>
      <c r="G11" s="83">
        <f>(C11*0.001)*D11*E11*(1+F11)</f>
        <v>0</v>
      </c>
      <c r="H11" s="304"/>
      <c r="I11" s="304"/>
      <c r="J11" s="63"/>
      <c r="K11" s="63"/>
      <c r="L11" s="84" t="s">
        <v>162</v>
      </c>
      <c r="M11" s="5" t="s">
        <v>163</v>
      </c>
      <c r="N11" s="73">
        <v>4.5999999999999999E-2</v>
      </c>
      <c r="O11" s="85">
        <v>48</v>
      </c>
      <c r="P11" s="99" t="s">
        <v>164</v>
      </c>
      <c r="Q11" s="99" t="s">
        <v>165</v>
      </c>
      <c r="R11" s="99">
        <v>0.32</v>
      </c>
      <c r="S11" s="91">
        <v>275</v>
      </c>
      <c r="T11" s="94" t="s">
        <v>166</v>
      </c>
      <c r="U11" s="94" t="s">
        <v>167</v>
      </c>
      <c r="V11" s="100" t="s">
        <v>168</v>
      </c>
      <c r="W11" s="73">
        <v>0.105</v>
      </c>
      <c r="X11" s="77">
        <v>210</v>
      </c>
      <c r="Y11" s="101"/>
      <c r="Z11" s="102"/>
      <c r="AA11" s="102"/>
      <c r="AB11" s="102"/>
      <c r="AC11" s="103"/>
      <c r="AD11" s="274" t="s">
        <v>169</v>
      </c>
      <c r="AE11" s="73">
        <v>5.2999999999999999E-2</v>
      </c>
      <c r="AF11" s="97" t="s">
        <v>170</v>
      </c>
      <c r="AG11" s="92">
        <v>164</v>
      </c>
      <c r="AH11" s="84" t="s">
        <v>171</v>
      </c>
      <c r="AI11" s="94" t="s">
        <v>172</v>
      </c>
      <c r="AJ11" s="94" t="s">
        <v>173</v>
      </c>
      <c r="AK11" s="73">
        <v>6.5000000000000002E-2</v>
      </c>
      <c r="AL11" s="77">
        <v>60</v>
      </c>
      <c r="AM11" s="274" t="s">
        <v>142</v>
      </c>
      <c r="AN11" s="75" t="s">
        <v>174</v>
      </c>
      <c r="AO11" s="95">
        <v>0.16</v>
      </c>
      <c r="AP11" s="73"/>
      <c r="AQ11" s="73">
        <v>68</v>
      </c>
      <c r="AR11" s="77" t="s">
        <v>175</v>
      </c>
      <c r="AS11" s="308"/>
      <c r="AT11" s="73">
        <v>28</v>
      </c>
      <c r="AU11" s="73">
        <v>7.0999999999999994E-2</v>
      </c>
      <c r="AV11" s="77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</row>
    <row r="12" spans="1:64" ht="18.75" customHeight="1">
      <c r="A12" s="304" t="s">
        <v>176</v>
      </c>
      <c r="B12" s="304"/>
      <c r="C12" s="79">
        <f>VLOOKUP('Cable list'!K7,AT9:AU14,2,0)</f>
        <v>3.2000000000000001E-2</v>
      </c>
      <c r="D12" s="104"/>
      <c r="E12" s="105"/>
      <c r="F12" s="106"/>
      <c r="G12" s="107"/>
      <c r="H12" s="304"/>
      <c r="I12" s="304"/>
      <c r="J12" s="63"/>
      <c r="K12" s="63"/>
      <c r="L12" s="84" t="s">
        <v>177</v>
      </c>
      <c r="M12" s="5" t="s">
        <v>178</v>
      </c>
      <c r="N12" s="73">
        <v>5.1999999999999998E-2</v>
      </c>
      <c r="O12" s="85">
        <v>52</v>
      </c>
      <c r="P12" s="99" t="s">
        <v>179</v>
      </c>
      <c r="Q12" s="99" t="s">
        <v>180</v>
      </c>
      <c r="R12" s="99">
        <v>0.12</v>
      </c>
      <c r="S12" s="91">
        <v>260</v>
      </c>
      <c r="T12" s="274"/>
      <c r="U12" s="73"/>
      <c r="V12" s="73"/>
      <c r="W12" s="73"/>
      <c r="X12" s="77"/>
      <c r="Y12" s="108"/>
      <c r="Z12" s="108"/>
      <c r="AA12" s="108"/>
      <c r="AB12" s="108"/>
      <c r="AC12" s="108"/>
      <c r="AD12" s="274" t="s">
        <v>166</v>
      </c>
      <c r="AE12" s="73">
        <v>0.105</v>
      </c>
      <c r="AF12" s="97" t="s">
        <v>181</v>
      </c>
      <c r="AG12" s="77">
        <v>210</v>
      </c>
      <c r="AH12" s="84" t="s">
        <v>171</v>
      </c>
      <c r="AI12" s="94" t="s">
        <v>182</v>
      </c>
      <c r="AJ12" s="94" t="s">
        <v>183</v>
      </c>
      <c r="AK12" s="73">
        <v>8.8999999999999996E-2</v>
      </c>
      <c r="AL12" s="77">
        <v>60</v>
      </c>
      <c r="AM12" s="109" t="s">
        <v>142</v>
      </c>
      <c r="AN12" s="110" t="s">
        <v>184</v>
      </c>
      <c r="AO12" s="111">
        <f>AP12/6.92233144</f>
        <v>0.2816970000500294</v>
      </c>
      <c r="AP12" s="110">
        <v>1.95</v>
      </c>
      <c r="AQ12" s="110">
        <v>68</v>
      </c>
      <c r="AR12" s="112" t="s">
        <v>185</v>
      </c>
      <c r="AS12" s="308"/>
      <c r="AT12" s="73">
        <v>30</v>
      </c>
      <c r="AU12" s="73">
        <v>5.1999999999999998E-2</v>
      </c>
      <c r="AV12" s="77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</row>
    <row r="13" spans="1:64" ht="18.75" customHeight="1">
      <c r="A13" s="304" t="s">
        <v>186</v>
      </c>
      <c r="B13" s="304"/>
      <c r="C13" s="79">
        <f>VLOOKUP('Cable list'!K8,AT9:AU14,2,0)</f>
        <v>3.2000000000000001E-2</v>
      </c>
      <c r="D13" s="104"/>
      <c r="E13" s="105"/>
      <c r="F13" s="106"/>
      <c r="G13" s="107"/>
      <c r="H13" s="304"/>
      <c r="I13" s="304"/>
      <c r="J13" s="63"/>
      <c r="K13" s="63"/>
      <c r="L13" s="113" t="s">
        <v>187</v>
      </c>
      <c r="M13" s="114" t="s">
        <v>188</v>
      </c>
      <c r="N13" s="102">
        <v>6.8000000000000005E-2</v>
      </c>
      <c r="O13" s="115">
        <v>64</v>
      </c>
      <c r="P13" s="101"/>
      <c r="Q13" s="102"/>
      <c r="R13" s="102"/>
      <c r="S13" s="116"/>
      <c r="T13" s="101"/>
      <c r="U13" s="102"/>
      <c r="V13" s="102"/>
      <c r="W13" s="102"/>
      <c r="X13" s="116"/>
      <c r="Y13" s="108"/>
      <c r="Z13" s="108"/>
      <c r="AA13" s="108"/>
      <c r="AB13" s="108"/>
      <c r="AC13" s="108"/>
      <c r="AD13" s="276" t="s">
        <v>189</v>
      </c>
      <c r="AE13" s="117">
        <v>0.1</v>
      </c>
      <c r="AF13" s="118" t="s">
        <v>190</v>
      </c>
      <c r="AG13" s="103">
        <v>188</v>
      </c>
      <c r="AH13" s="84" t="s">
        <v>139</v>
      </c>
      <c r="AI13" s="94" t="s">
        <v>191</v>
      </c>
      <c r="AJ13" s="94" t="s">
        <v>192</v>
      </c>
      <c r="AK13" s="73">
        <v>0.16200000000000001</v>
      </c>
      <c r="AL13" s="77">
        <v>162</v>
      </c>
      <c r="AM13" s="109" t="s">
        <v>142</v>
      </c>
      <c r="AN13" s="110" t="s">
        <v>193</v>
      </c>
      <c r="AO13" s="111">
        <f>AP13/6.92233144</f>
        <v>0.2816970000500294</v>
      </c>
      <c r="AP13" s="110">
        <v>1.95</v>
      </c>
      <c r="AQ13" s="110">
        <v>68</v>
      </c>
      <c r="AR13" s="112" t="s">
        <v>185</v>
      </c>
      <c r="AS13" s="307" t="s">
        <v>194</v>
      </c>
      <c r="AT13" s="73">
        <v>34</v>
      </c>
      <c r="AU13" s="73">
        <v>3.2000000000000001E-2</v>
      </c>
      <c r="AV13" s="77">
        <v>0.1</v>
      </c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</row>
    <row r="14" spans="1:64" ht="18.75" customHeight="1">
      <c r="A14" s="304" t="s">
        <v>195</v>
      </c>
      <c r="B14" s="304"/>
      <c r="C14" s="79">
        <f>VLOOKUP('Cable list'!K9,AT9:AU14,2,0)</f>
        <v>3.2000000000000001E-2</v>
      </c>
      <c r="D14" s="104"/>
      <c r="E14" s="105"/>
      <c r="F14" s="106"/>
      <c r="G14" s="107"/>
      <c r="H14" s="304"/>
      <c r="I14" s="304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108"/>
      <c r="Z14" s="108"/>
      <c r="AA14" s="108"/>
      <c r="AB14" s="108"/>
      <c r="AC14" s="108"/>
      <c r="AD14" s="108"/>
      <c r="AE14" s="119"/>
      <c r="AF14" s="119"/>
      <c r="AG14" s="108"/>
      <c r="AH14" s="84" t="s">
        <v>196</v>
      </c>
      <c r="AI14" s="94" t="s">
        <v>197</v>
      </c>
      <c r="AJ14" s="94" t="s">
        <v>198</v>
      </c>
      <c r="AK14" s="73">
        <v>0.49</v>
      </c>
      <c r="AL14" s="77">
        <v>435</v>
      </c>
      <c r="AM14" s="109" t="s">
        <v>142</v>
      </c>
      <c r="AN14" s="110" t="s">
        <v>199</v>
      </c>
      <c r="AO14" s="111">
        <v>0.2</v>
      </c>
      <c r="AP14" s="110"/>
      <c r="AQ14" s="110">
        <v>68</v>
      </c>
      <c r="AR14" s="112" t="s">
        <v>185</v>
      </c>
      <c r="AS14" s="307"/>
      <c r="AT14" s="73">
        <v>36</v>
      </c>
      <c r="AU14" s="73">
        <v>3.2000000000000001E-2</v>
      </c>
      <c r="AV14" s="77">
        <v>0.1</v>
      </c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</row>
    <row r="15" spans="1:64" ht="18.75" customHeight="1">
      <c r="A15" s="304" t="s">
        <v>200</v>
      </c>
      <c r="B15" s="304"/>
      <c r="C15" s="79">
        <f>VLOOKUP('Cable list'!K10,AT13:AV14,3,0)</f>
        <v>0.1</v>
      </c>
      <c r="D15" s="80">
        <f>'Cable list'!I10</f>
        <v>0</v>
      </c>
      <c r="E15" s="81">
        <f>'Cable list'!J10</f>
        <v>0</v>
      </c>
      <c r="F15" s="82">
        <v>0.03</v>
      </c>
      <c r="G15" s="83">
        <f>(C15*0.001)*D15*E15*(1+F15)</f>
        <v>0</v>
      </c>
      <c r="H15" s="305" t="s">
        <v>201</v>
      </c>
      <c r="I15" s="305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108"/>
      <c r="Z15" s="108"/>
      <c r="AA15" s="108"/>
      <c r="AB15" s="108"/>
      <c r="AC15" s="108"/>
      <c r="AD15" s="108"/>
      <c r="AE15" s="119"/>
      <c r="AF15" s="119"/>
      <c r="AG15" s="108"/>
      <c r="AH15" s="87" t="s">
        <v>171</v>
      </c>
      <c r="AI15" s="88" t="s">
        <v>202</v>
      </c>
      <c r="AJ15" s="88" t="s">
        <v>203</v>
      </c>
      <c r="AK15" s="120">
        <v>3.5000000000000003E-2</v>
      </c>
      <c r="AL15" s="91">
        <v>60</v>
      </c>
      <c r="AM15" s="109" t="s">
        <v>142</v>
      </c>
      <c r="AN15" s="110" t="s">
        <v>204</v>
      </c>
      <c r="AO15" s="111">
        <v>0.2</v>
      </c>
      <c r="AP15" s="110"/>
      <c r="AQ15" s="110">
        <v>68</v>
      </c>
      <c r="AR15" s="112" t="s">
        <v>185</v>
      </c>
      <c r="AS15" s="307"/>
      <c r="AT15" s="102">
        <v>40</v>
      </c>
      <c r="AU15" s="102"/>
      <c r="AV15" s="116">
        <v>0.12</v>
      </c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</row>
    <row r="16" spans="1:64" ht="18.75" customHeight="1">
      <c r="A16" s="304" t="s">
        <v>205</v>
      </c>
      <c r="B16" s="304"/>
      <c r="C16" s="79">
        <f>VLOOKUP('Cable list'!K11,AT13:AV14,3,0)</f>
        <v>0.1</v>
      </c>
      <c r="D16" s="80">
        <f>'Cable list'!I10</f>
        <v>0</v>
      </c>
      <c r="E16" s="81">
        <f>'Cable list'!J10</f>
        <v>0</v>
      </c>
      <c r="F16" s="82">
        <v>0.03</v>
      </c>
      <c r="G16" s="83">
        <f>(C16*0.001)*D16*E16*(1+F16)</f>
        <v>0</v>
      </c>
      <c r="H16" s="304"/>
      <c r="I16" s="30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108"/>
      <c r="Z16" s="108"/>
      <c r="AA16" s="108"/>
      <c r="AB16" s="108"/>
      <c r="AC16" s="108"/>
      <c r="AD16" s="108"/>
      <c r="AE16" s="63"/>
      <c r="AF16" s="63"/>
      <c r="AG16" s="63"/>
      <c r="AH16" s="87" t="s">
        <v>139</v>
      </c>
      <c r="AI16" s="88" t="s">
        <v>206</v>
      </c>
      <c r="AJ16" s="88" t="s">
        <v>207</v>
      </c>
      <c r="AK16" s="120">
        <v>7.7999999999999996E-3</v>
      </c>
      <c r="AL16" s="91">
        <v>51</v>
      </c>
      <c r="AM16" s="121" t="s">
        <v>142</v>
      </c>
      <c r="AN16" s="122" t="s">
        <v>208</v>
      </c>
      <c r="AO16" s="123">
        <v>0.2</v>
      </c>
      <c r="AP16" s="122"/>
      <c r="AQ16" s="122">
        <v>68</v>
      </c>
      <c r="AR16" s="124" t="s">
        <v>185</v>
      </c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</row>
    <row r="17" spans="1:64" ht="18.75" customHeight="1">
      <c r="A17" s="304" t="s">
        <v>209</v>
      </c>
      <c r="B17" s="304"/>
      <c r="C17" s="79">
        <f>VLOOKUP('Cable list'!K12,AT13:AV14,3,0)</f>
        <v>0.1</v>
      </c>
      <c r="D17" s="104"/>
      <c r="E17" s="105"/>
      <c r="F17" s="106"/>
      <c r="G17" s="107"/>
      <c r="H17" s="304"/>
      <c r="I17" s="304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108"/>
      <c r="Z17" s="108"/>
      <c r="AA17" s="108"/>
      <c r="AB17" s="108"/>
      <c r="AC17" s="108"/>
      <c r="AD17" s="125"/>
      <c r="AE17" s="125"/>
      <c r="AF17" s="125"/>
      <c r="AG17" s="125"/>
      <c r="AH17" s="87" t="s">
        <v>210</v>
      </c>
      <c r="AI17" s="88" t="s">
        <v>211</v>
      </c>
      <c r="AJ17" s="88" t="s">
        <v>212</v>
      </c>
      <c r="AK17" s="120">
        <v>3.7999999999999999E-2</v>
      </c>
      <c r="AL17" s="91">
        <v>48</v>
      </c>
      <c r="AM17" s="63"/>
      <c r="AN17" s="63"/>
      <c r="AO17" s="63"/>
      <c r="AP17" s="63"/>
      <c r="AQ17" s="63"/>
      <c r="AR17" s="125"/>
      <c r="AS17" s="63"/>
      <c r="AT17" s="63"/>
      <c r="AU17" s="63"/>
      <c r="AV17" s="126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</row>
    <row r="18" spans="1:64" ht="18.75" customHeight="1">
      <c r="A18" s="304" t="s">
        <v>213</v>
      </c>
      <c r="B18" s="304"/>
      <c r="C18" s="79">
        <f>VLOOKUP('Cable list'!K13,AT13:AV14,3,0)</f>
        <v>0.1</v>
      </c>
      <c r="D18" s="104"/>
      <c r="E18" s="105"/>
      <c r="F18" s="106"/>
      <c r="G18" s="107"/>
      <c r="H18" s="304"/>
      <c r="I18" s="304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108"/>
      <c r="Z18" s="108"/>
      <c r="AA18" s="108"/>
      <c r="AB18" s="108"/>
      <c r="AC18" s="108"/>
      <c r="AD18" s="125"/>
      <c r="AE18" s="125"/>
      <c r="AF18" s="125"/>
      <c r="AG18" s="125"/>
      <c r="AH18" s="87" t="s">
        <v>171</v>
      </c>
      <c r="AI18" s="88" t="s">
        <v>214</v>
      </c>
      <c r="AJ18" s="88" t="s">
        <v>136</v>
      </c>
      <c r="AK18" s="120">
        <v>8.5000000000000006E-2</v>
      </c>
      <c r="AL18" s="91">
        <v>52</v>
      </c>
      <c r="AM18" s="63"/>
      <c r="AN18" s="63"/>
      <c r="AO18" s="63"/>
      <c r="AP18" s="63"/>
      <c r="AQ18" s="63"/>
      <c r="AR18" s="125"/>
      <c r="AS18" s="63"/>
      <c r="AT18" s="63"/>
      <c r="AU18" s="63"/>
      <c r="AV18" s="126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</row>
    <row r="19" spans="1:64" ht="18.75" customHeight="1">
      <c r="A19" s="304" t="s">
        <v>215</v>
      </c>
      <c r="B19" s="304"/>
      <c r="C19" s="79">
        <f>VLOOKUP('Cable list'!K14,AT13:AV14,3,0)</f>
        <v>0.1</v>
      </c>
      <c r="D19" s="104"/>
      <c r="E19" s="105"/>
      <c r="F19" s="106"/>
      <c r="G19" s="107"/>
      <c r="H19" s="304"/>
      <c r="I19" s="304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108"/>
      <c r="Z19" s="108"/>
      <c r="AA19" s="108"/>
      <c r="AB19" s="108"/>
      <c r="AC19" s="108"/>
      <c r="AD19" s="125"/>
      <c r="AE19" s="125"/>
      <c r="AF19" s="125"/>
      <c r="AG19" s="125"/>
      <c r="AH19" s="87" t="s">
        <v>216</v>
      </c>
      <c r="AI19" s="88" t="s">
        <v>217</v>
      </c>
      <c r="AJ19" s="88" t="s">
        <v>218</v>
      </c>
      <c r="AK19" s="120">
        <v>0.15</v>
      </c>
      <c r="AL19" s="91">
        <v>64</v>
      </c>
      <c r="AM19" s="63"/>
      <c r="AN19" s="63"/>
      <c r="AO19" s="63"/>
      <c r="AP19" s="63"/>
      <c r="AQ19" s="63"/>
      <c r="AR19" s="125"/>
      <c r="AS19" s="63"/>
      <c r="AT19" s="63"/>
      <c r="AU19" s="63"/>
      <c r="AV19" s="126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</row>
    <row r="20" spans="1:64" ht="18.75" customHeight="1">
      <c r="A20" s="305" t="s">
        <v>0</v>
      </c>
      <c r="B20" s="305"/>
      <c r="C20" s="127"/>
      <c r="D20" s="104"/>
      <c r="E20" s="105"/>
      <c r="F20" s="106"/>
      <c r="G20" s="107"/>
      <c r="H20" s="304"/>
      <c r="I20" s="304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108"/>
      <c r="Z20" s="108"/>
      <c r="AA20" s="108"/>
      <c r="AB20" s="108"/>
      <c r="AC20" s="108"/>
      <c r="AD20" s="125"/>
      <c r="AE20" s="125"/>
      <c r="AF20" s="125"/>
      <c r="AG20" s="125"/>
      <c r="AH20" s="87" t="s">
        <v>210</v>
      </c>
      <c r="AI20" s="88" t="s">
        <v>219</v>
      </c>
      <c r="AJ20" s="88" t="s">
        <v>192</v>
      </c>
      <c r="AK20" s="120">
        <v>2.8000000000000001E-2</v>
      </c>
      <c r="AL20" s="91">
        <v>48</v>
      </c>
      <c r="AM20" s="63"/>
      <c r="AN20" s="63"/>
      <c r="AO20" s="63"/>
      <c r="AP20" s="63"/>
      <c r="AQ20" s="63"/>
      <c r="AR20" s="125"/>
      <c r="AS20" s="63"/>
      <c r="AT20" s="63"/>
      <c r="AU20" s="63"/>
      <c r="AV20" s="126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</row>
    <row r="21" spans="1:64" ht="18.75" customHeight="1">
      <c r="A21" s="306" t="s">
        <v>55</v>
      </c>
      <c r="B21" s="306"/>
      <c r="C21" s="128"/>
      <c r="D21" s="129"/>
      <c r="E21" s="130"/>
      <c r="F21" s="131"/>
      <c r="G21" s="132"/>
      <c r="H21" s="304"/>
      <c r="I21" s="304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108"/>
      <c r="Z21" s="108"/>
      <c r="AA21" s="108"/>
      <c r="AB21" s="108"/>
      <c r="AC21" s="108"/>
      <c r="AD21" s="125"/>
      <c r="AE21" s="125"/>
      <c r="AF21" s="125"/>
      <c r="AG21" s="125"/>
      <c r="AH21" s="87" t="s">
        <v>139</v>
      </c>
      <c r="AI21" s="88" t="s">
        <v>220</v>
      </c>
      <c r="AJ21" s="88" t="s">
        <v>221</v>
      </c>
      <c r="AK21" s="120">
        <v>3.3000000000000002E-2</v>
      </c>
      <c r="AL21" s="91">
        <v>52</v>
      </c>
      <c r="AM21" s="63"/>
      <c r="AN21" s="63"/>
      <c r="AO21" s="63"/>
      <c r="AP21" s="63"/>
      <c r="AQ21" s="63"/>
      <c r="AR21" s="125"/>
      <c r="AS21" s="63"/>
      <c r="AT21" s="63"/>
      <c r="AU21" s="63"/>
      <c r="AV21" s="126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</row>
    <row r="22" spans="1:64" ht="18.75" customHeight="1">
      <c r="A22" s="70"/>
      <c r="B22" s="70"/>
      <c r="C22" s="70"/>
      <c r="D22" s="133">
        <f>SUM(D9:D21)</f>
        <v>900</v>
      </c>
      <c r="E22" s="134">
        <f>SUM(E9:E21)</f>
        <v>30</v>
      </c>
      <c r="F22" s="135" t="s">
        <v>222</v>
      </c>
      <c r="G22" s="302">
        <f>SUM(G9:G21)</f>
        <v>0.29993599999999998</v>
      </c>
      <c r="H22" s="302"/>
      <c r="I22" s="302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108"/>
      <c r="Z22" s="108"/>
      <c r="AA22" s="108"/>
      <c r="AB22" s="108"/>
      <c r="AC22" s="108"/>
      <c r="AD22" s="125"/>
      <c r="AE22" s="125"/>
      <c r="AF22" s="125"/>
      <c r="AG22" s="125"/>
      <c r="AH22" s="87" t="s">
        <v>171</v>
      </c>
      <c r="AI22" s="88" t="s">
        <v>223</v>
      </c>
      <c r="AJ22" s="88" t="s">
        <v>224</v>
      </c>
      <c r="AK22" s="120">
        <v>3.7999999999999999E-2</v>
      </c>
      <c r="AL22" s="91">
        <v>56</v>
      </c>
      <c r="AM22" s="63"/>
      <c r="AN22" s="63"/>
      <c r="AO22" s="63"/>
      <c r="AP22" s="63"/>
      <c r="AQ22" s="63"/>
      <c r="AR22" s="125"/>
      <c r="AS22" s="63"/>
      <c r="AT22" s="63"/>
      <c r="AU22" s="63"/>
      <c r="AV22" s="126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</row>
    <row r="23" spans="1:64" ht="18.75" customHeight="1">
      <c r="A23" s="136"/>
      <c r="B23" s="136"/>
      <c r="C23" s="71"/>
      <c r="D23" s="71"/>
      <c r="E23" s="71"/>
      <c r="F23" s="71"/>
      <c r="G23" s="71"/>
      <c r="H23" s="71"/>
      <c r="I23" s="71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25"/>
      <c r="AE23" s="125"/>
      <c r="AF23" s="125"/>
      <c r="AG23" s="125"/>
      <c r="AH23" s="137" t="s">
        <v>216</v>
      </c>
      <c r="AI23" s="138" t="s">
        <v>225</v>
      </c>
      <c r="AJ23" s="138" t="s">
        <v>226</v>
      </c>
      <c r="AK23" s="139">
        <v>6.3E-2</v>
      </c>
      <c r="AL23" s="140">
        <v>64</v>
      </c>
      <c r="AM23" s="63"/>
      <c r="AN23" s="63"/>
      <c r="AO23" s="63"/>
      <c r="AP23" s="63"/>
      <c r="AQ23" s="63"/>
      <c r="AR23" s="125"/>
      <c r="AS23" s="63"/>
      <c r="AT23" s="63"/>
      <c r="AU23" s="63"/>
      <c r="AV23" s="125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</row>
    <row r="24" spans="1:64" ht="18.75" customHeight="1">
      <c r="A24" s="300" t="s">
        <v>56</v>
      </c>
      <c r="B24" s="300"/>
      <c r="C24" s="71"/>
      <c r="D24" s="71"/>
      <c r="E24" s="71"/>
      <c r="F24" s="71"/>
      <c r="G24" s="71"/>
      <c r="H24" s="71"/>
      <c r="I24" s="71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126"/>
      <c r="AE24" s="126"/>
      <c r="AF24" s="126"/>
      <c r="AG24" s="126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</row>
    <row r="25" spans="1:64" ht="18.75" customHeight="1">
      <c r="A25" s="273" t="s">
        <v>227</v>
      </c>
      <c r="B25" s="297" t="s">
        <v>228</v>
      </c>
      <c r="C25" s="297"/>
      <c r="D25" s="297"/>
      <c r="E25" s="297"/>
      <c r="F25" s="273" t="s">
        <v>229</v>
      </c>
      <c r="G25" s="303" t="s">
        <v>113</v>
      </c>
      <c r="H25" s="303"/>
      <c r="I25" s="303"/>
      <c r="J25" s="63"/>
      <c r="K25" s="63"/>
      <c r="L25" s="271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25"/>
      <c r="AE25" s="125"/>
      <c r="AF25" s="125"/>
      <c r="AG25" s="125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</row>
    <row r="26" spans="1:64" ht="18.75" customHeight="1">
      <c r="A26" s="279">
        <v>1</v>
      </c>
      <c r="B26" s="141" t="s">
        <v>230</v>
      </c>
      <c r="C26" s="279"/>
      <c r="D26" s="279"/>
      <c r="E26" s="142"/>
      <c r="F26" s="143" t="e">
        <f>J65</f>
        <v>#N/A</v>
      </c>
      <c r="G26" s="297" t="s">
        <v>231</v>
      </c>
      <c r="H26" s="297"/>
      <c r="I26" s="297"/>
      <c r="J26" s="63"/>
      <c r="K26" s="63"/>
      <c r="L26" s="144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</row>
    <row r="27" spans="1:64" ht="18.75" customHeight="1">
      <c r="A27" s="279">
        <v>2</v>
      </c>
      <c r="B27" s="145" t="s">
        <v>232</v>
      </c>
      <c r="C27" s="279"/>
      <c r="D27" s="279"/>
      <c r="E27" s="142">
        <v>0.08</v>
      </c>
      <c r="F27" s="146" t="e">
        <f>F26*E27</f>
        <v>#N/A</v>
      </c>
      <c r="G27" s="297"/>
      <c r="H27" s="297"/>
      <c r="I27" s="297"/>
      <c r="J27" s="63"/>
      <c r="K27" s="63"/>
      <c r="L27" s="144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</row>
    <row r="28" spans="1:64" ht="18.75" customHeight="1">
      <c r="A28" s="279">
        <v>3</v>
      </c>
      <c r="B28" s="145" t="s">
        <v>233</v>
      </c>
      <c r="C28" s="279"/>
      <c r="D28" s="279"/>
      <c r="E28" s="142">
        <v>0.08</v>
      </c>
      <c r="F28" s="147"/>
      <c r="G28" s="297"/>
      <c r="H28" s="297"/>
      <c r="I28" s="297"/>
      <c r="J28" s="63"/>
      <c r="K28" s="63"/>
      <c r="L28" s="144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</row>
    <row r="29" spans="1:64" ht="18.75" customHeight="1">
      <c r="A29" s="279">
        <v>4</v>
      </c>
      <c r="B29" s="141" t="s">
        <v>234</v>
      </c>
      <c r="C29" s="279"/>
      <c r="D29" s="275"/>
      <c r="E29" s="142"/>
      <c r="F29" s="279"/>
      <c r="G29" s="297"/>
      <c r="H29" s="297"/>
      <c r="I29" s="297"/>
      <c r="J29" s="63"/>
      <c r="K29" s="63"/>
      <c r="L29" s="144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</row>
    <row r="30" spans="1:64" ht="18.75" customHeight="1">
      <c r="A30" s="279">
        <v>5</v>
      </c>
      <c r="B30" s="145" t="s">
        <v>235</v>
      </c>
      <c r="C30" s="279"/>
      <c r="D30" s="275"/>
      <c r="E30" s="142"/>
      <c r="F30" s="279">
        <f>5*'Cable list'!H39</f>
        <v>0</v>
      </c>
      <c r="G30" s="297"/>
      <c r="H30" s="297"/>
      <c r="I30" s="297"/>
      <c r="J30" s="63"/>
      <c r="K30" s="63"/>
      <c r="L30" s="144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</row>
    <row r="31" spans="1:64" ht="18.75" customHeight="1">
      <c r="A31" s="297" t="s">
        <v>236</v>
      </c>
      <c r="B31" s="297"/>
      <c r="C31" s="297"/>
      <c r="D31" s="297"/>
      <c r="E31" s="297"/>
      <c r="F31" s="148" t="e">
        <f>F26+F27+F28</f>
        <v>#N/A</v>
      </c>
      <c r="G31" s="135" t="s">
        <v>79</v>
      </c>
      <c r="H31" s="299" t="e">
        <f>F31/60*0.067</f>
        <v>#N/A</v>
      </c>
      <c r="I31" s="299"/>
      <c r="J31" s="63"/>
      <c r="K31" s="63"/>
      <c r="L31" s="144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</row>
    <row r="32" spans="1:64" ht="18.75" customHeight="1">
      <c r="A32" s="271"/>
      <c r="B32" s="149"/>
      <c r="C32" s="149"/>
      <c r="D32" s="149"/>
      <c r="E32" s="149"/>
      <c r="F32" s="150"/>
      <c r="G32" s="271"/>
      <c r="H32" s="151"/>
      <c r="I32" s="151"/>
      <c r="J32" s="63"/>
      <c r="K32" s="63"/>
      <c r="L32" s="144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</row>
    <row r="33" spans="1:64" ht="18.75" customHeight="1">
      <c r="A33" s="300" t="s">
        <v>80</v>
      </c>
      <c r="B33" s="300"/>
      <c r="C33" s="271"/>
      <c r="D33" s="271"/>
      <c r="E33" s="271"/>
      <c r="F33" s="271"/>
      <c r="G33" s="271"/>
      <c r="H33" s="271"/>
      <c r="I33" s="149"/>
      <c r="J33" s="63"/>
      <c r="K33" s="63"/>
      <c r="L33" s="144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</row>
    <row r="34" spans="1:64" ht="18.75" customHeight="1">
      <c r="A34" s="273" t="s">
        <v>227</v>
      </c>
      <c r="B34" s="279" t="s">
        <v>81</v>
      </c>
      <c r="C34" s="279" t="s">
        <v>82</v>
      </c>
      <c r="D34" s="279" t="s">
        <v>83</v>
      </c>
      <c r="E34" s="273" t="s">
        <v>115</v>
      </c>
      <c r="F34" s="279" t="s">
        <v>84</v>
      </c>
      <c r="G34" s="273" t="s">
        <v>60</v>
      </c>
      <c r="H34" s="273" t="s">
        <v>50</v>
      </c>
      <c r="I34" s="152" t="s">
        <v>237</v>
      </c>
      <c r="J34" s="273" t="s">
        <v>238</v>
      </c>
      <c r="K34" s="273" t="s">
        <v>62</v>
      </c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15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</row>
    <row r="35" spans="1:64" ht="18.75" customHeight="1">
      <c r="A35" s="154">
        <v>1</v>
      </c>
      <c r="B35" s="155"/>
      <c r="C35" s="156" t="str">
        <f>'Cable list'!D17</f>
        <v>Panel connector(with pull bar)</v>
      </c>
      <c r="D35" s="157"/>
      <c r="E35" s="157"/>
      <c r="F35" s="158">
        <f>'Cable list'!H17</f>
        <v>1</v>
      </c>
      <c r="G35" s="159" t="e">
        <f>VLOOKUP(C35,P9:S12,3,0)</f>
        <v>#N/A</v>
      </c>
      <c r="H35" s="160">
        <v>0.03</v>
      </c>
      <c r="I35" s="159" t="e">
        <f t="shared" ref="I35:I42" si="0">F35*G35*(1+H35)</f>
        <v>#N/A</v>
      </c>
      <c r="J35" s="161" t="e">
        <f>F35*VLOOKUP(C35,P9:S12,4,0)</f>
        <v>#N/A</v>
      </c>
      <c r="K35" s="279"/>
      <c r="L35" s="162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</row>
    <row r="36" spans="1:64" ht="18.75" customHeight="1">
      <c r="A36" s="154">
        <v>3</v>
      </c>
      <c r="B36" s="155"/>
      <c r="C36" s="156" t="str">
        <f>'Cable list'!D18</f>
        <v>WTB焊接式MB conn(30 pin)</v>
      </c>
      <c r="D36" s="157"/>
      <c r="E36" s="157"/>
      <c r="F36" s="158">
        <f>'Cable list'!H18</f>
        <v>1</v>
      </c>
      <c r="G36" s="159" t="e">
        <f>VLOOKUP(C36,T9:X11,4,0)</f>
        <v>#N/A</v>
      </c>
      <c r="H36" s="160">
        <v>0.03</v>
      </c>
      <c r="I36" s="159" t="e">
        <f t="shared" si="0"/>
        <v>#N/A</v>
      </c>
      <c r="J36" s="161" t="e">
        <f>F36*VLOOKUP(C36,T9:X11,5,0)</f>
        <v>#N/A</v>
      </c>
      <c r="K36" s="279"/>
      <c r="L36" s="162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</row>
    <row r="37" spans="1:64" ht="18.75" customHeight="1">
      <c r="A37" s="154">
        <v>4</v>
      </c>
      <c r="B37" s="155"/>
      <c r="C37" s="156" t="str">
        <f>'Cable list'!D19</f>
        <v>CCD connector(4 pin)</v>
      </c>
      <c r="D37" s="157"/>
      <c r="E37" s="157"/>
      <c r="F37" s="158">
        <f>'Cable list'!H19</f>
        <v>1</v>
      </c>
      <c r="G37" s="159">
        <f>VLOOKUP(C37,L9:O13,3,0)</f>
        <v>4.2000000000000003E-2</v>
      </c>
      <c r="H37" s="160">
        <v>0.03</v>
      </c>
      <c r="I37" s="159">
        <f t="shared" si="0"/>
        <v>4.3260000000000007E-2</v>
      </c>
      <c r="J37" s="161">
        <f>F37*VLOOKUP(C37,L9:O13,4,0)</f>
        <v>44</v>
      </c>
      <c r="K37" s="279"/>
      <c r="L37" s="162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</row>
    <row r="38" spans="1:64" ht="18.75" customHeight="1">
      <c r="A38" s="154">
        <v>5</v>
      </c>
      <c r="B38" s="155"/>
      <c r="C38" s="156" t="s">
        <v>134</v>
      </c>
      <c r="D38" s="157"/>
      <c r="E38" s="157"/>
      <c r="F38" s="158">
        <f>'Cable list'!H20</f>
        <v>0</v>
      </c>
      <c r="G38" s="278">
        <f>VLOOKUP(C38,Y9:AC11,4,0)</f>
        <v>0.15</v>
      </c>
      <c r="H38" s="160">
        <v>0.03</v>
      </c>
      <c r="I38" s="159">
        <f t="shared" si="0"/>
        <v>0</v>
      </c>
      <c r="J38" s="161">
        <f>F38*VLOOKUP(C38,Y9:AC11,5,0)</f>
        <v>0</v>
      </c>
      <c r="K38" s="279"/>
      <c r="L38" s="162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</row>
    <row r="39" spans="1:64" ht="18.75" customHeight="1">
      <c r="A39" s="154">
        <v>6</v>
      </c>
      <c r="B39" s="155"/>
      <c r="C39" s="156" t="str">
        <f>'Cable list'!D21</f>
        <v>FPC 12PIN</v>
      </c>
      <c r="D39" s="157"/>
      <c r="E39" s="157"/>
      <c r="F39" s="158">
        <f>'Cable list'!H21</f>
        <v>0</v>
      </c>
      <c r="G39" s="278">
        <f>VLOOKUP(C39,AD10:AG13,2,0)</f>
        <v>4.2000000000000003E-2</v>
      </c>
      <c r="H39" s="160">
        <v>0.03</v>
      </c>
      <c r="I39" s="159">
        <f t="shared" si="0"/>
        <v>0</v>
      </c>
      <c r="J39" s="161">
        <f>F39*VLOOKUP(C39,AD9:AG13,4,0)</f>
        <v>0</v>
      </c>
      <c r="K39" s="279"/>
      <c r="L39" s="162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</row>
    <row r="40" spans="1:64" ht="18.75" customHeight="1">
      <c r="A40" s="154">
        <v>7</v>
      </c>
      <c r="B40" s="155"/>
      <c r="C40" s="156" t="str">
        <f>'Cable list'!D22</f>
        <v>DC in Jack</v>
      </c>
      <c r="D40" s="157"/>
      <c r="E40" s="163" t="str">
        <f>'Cable list'!F22</f>
        <v>信音:2DC3069-002114F</v>
      </c>
      <c r="F40" s="158">
        <f>'Cable list'!H22</f>
        <v>1</v>
      </c>
      <c r="G40" s="278">
        <f>VLOOKUP(E40,AN9:AR16,2,0)</f>
        <v>0.16</v>
      </c>
      <c r="H40" s="160">
        <v>0.03</v>
      </c>
      <c r="I40" s="159">
        <f t="shared" si="0"/>
        <v>0.1648</v>
      </c>
      <c r="J40" s="161">
        <f>F40*VLOOKUP(E40,AN9:AR16,4,0)</f>
        <v>68</v>
      </c>
      <c r="K40" s="279"/>
      <c r="L40" s="162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</row>
    <row r="41" spans="1:64" ht="18.75" customHeight="1">
      <c r="A41" s="154">
        <v>8</v>
      </c>
      <c r="B41" s="155"/>
      <c r="C41" s="156" t="s">
        <v>239</v>
      </c>
      <c r="D41" s="157"/>
      <c r="E41" s="157" t="str">
        <f>'Cable list'!F23</f>
        <v>STACONN: 111H50-100000=G2-R1</v>
      </c>
      <c r="F41" s="158">
        <f>'Cable list'!H23</f>
        <v>0</v>
      </c>
      <c r="G41" s="278">
        <f>VLOOKUP(E41,AI9:AL23,3,0)</f>
        <v>0.26</v>
      </c>
      <c r="H41" s="160">
        <v>0.03</v>
      </c>
      <c r="I41" s="159">
        <f t="shared" si="0"/>
        <v>0</v>
      </c>
      <c r="J41" s="161">
        <f>F41*VLOOKUP(E41,AI9:AL23,4,0)</f>
        <v>0</v>
      </c>
      <c r="K41" s="279"/>
      <c r="L41" s="162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</row>
    <row r="42" spans="1:64" ht="18.75" customHeight="1">
      <c r="A42" s="154">
        <v>9</v>
      </c>
      <c r="B42" s="155"/>
      <c r="C42" s="156" t="s">
        <v>240</v>
      </c>
      <c r="D42" s="157"/>
      <c r="E42" s="157" t="str">
        <f>'Cable list'!F24</f>
        <v>ACESS: 50459-010H0M0-001</v>
      </c>
      <c r="F42" s="158">
        <f>'Cable list'!H24</f>
        <v>0</v>
      </c>
      <c r="G42" s="278">
        <f>VLOOKUP(E42,AI9:AL23,3,0)</f>
        <v>6.5000000000000002E-2</v>
      </c>
      <c r="H42" s="160">
        <v>0.03</v>
      </c>
      <c r="I42" s="159">
        <f t="shared" si="0"/>
        <v>0</v>
      </c>
      <c r="J42" s="161">
        <f>F42*VLOOKUP(E42,AI9:AL23,4,0)</f>
        <v>0</v>
      </c>
      <c r="K42" s="279"/>
      <c r="L42" s="162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</row>
    <row r="43" spans="1:64" ht="18.75" customHeight="1">
      <c r="A43" s="154">
        <v>10</v>
      </c>
      <c r="B43" s="164"/>
      <c r="C43" s="165" t="s">
        <v>241</v>
      </c>
      <c r="D43" s="166"/>
      <c r="E43" s="166"/>
      <c r="F43" s="167"/>
      <c r="G43" s="168"/>
      <c r="H43" s="169">
        <v>0.03</v>
      </c>
      <c r="I43" s="168"/>
      <c r="J43" s="170"/>
      <c r="K43" s="170"/>
      <c r="L43" s="162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</row>
    <row r="44" spans="1:64" ht="18.75" customHeight="1">
      <c r="A44" s="154">
        <v>11</v>
      </c>
      <c r="B44" s="164"/>
      <c r="C44" s="171" t="s">
        <v>242</v>
      </c>
      <c r="D44" s="171"/>
      <c r="E44" s="171"/>
      <c r="F44" s="158">
        <f>'Cable list'!H26</f>
        <v>1</v>
      </c>
      <c r="G44" s="159">
        <v>4.8999999999999998E-3</v>
      </c>
      <c r="H44" s="160">
        <v>1.4999999999999999E-2</v>
      </c>
      <c r="I44" s="159">
        <f>F44*G44*(1+H44)</f>
        <v>4.9734999999999996E-3</v>
      </c>
      <c r="J44" s="172">
        <f>F44*12</f>
        <v>12</v>
      </c>
      <c r="K44" s="279"/>
      <c r="L44" s="162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</row>
    <row r="45" spans="1:64" ht="18.75" customHeight="1">
      <c r="A45" s="154">
        <v>12</v>
      </c>
      <c r="B45" s="164"/>
      <c r="C45" s="171" t="s">
        <v>243</v>
      </c>
      <c r="D45" s="171"/>
      <c r="E45" s="171"/>
      <c r="F45" s="158">
        <f>'Cable list'!H27</f>
        <v>1</v>
      </c>
      <c r="G45" s="159">
        <v>4.8999999999999998E-3</v>
      </c>
      <c r="H45" s="160">
        <v>1.4999999999999999E-2</v>
      </c>
      <c r="I45" s="159">
        <f>F45*G45*(1+H45)</f>
        <v>4.9734999999999996E-3</v>
      </c>
      <c r="J45" s="172">
        <f>F45*12</f>
        <v>12</v>
      </c>
      <c r="K45" s="279"/>
      <c r="L45" s="162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</row>
    <row r="46" spans="1:64" ht="18.75" customHeight="1">
      <c r="A46" s="154">
        <v>13</v>
      </c>
      <c r="B46" s="164"/>
      <c r="C46" s="173" t="s">
        <v>244</v>
      </c>
      <c r="D46" s="171"/>
      <c r="E46" s="171"/>
      <c r="F46" s="158">
        <f>'Cable list'!H28</f>
        <v>1</v>
      </c>
      <c r="G46" s="159">
        <f>8/6.94</f>
        <v>1.1527377521613833</v>
      </c>
      <c r="H46" s="160">
        <v>1.4999999999999999E-2</v>
      </c>
      <c r="I46" s="159">
        <f>F46*G46*('Cable list'!L28*'Cable list'!M28/1000000)*(1+H46)</f>
        <v>1.170028818443804E-4</v>
      </c>
      <c r="J46" s="172">
        <f>F46*12</f>
        <v>12</v>
      </c>
      <c r="K46" s="279"/>
      <c r="L46" s="162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</row>
    <row r="47" spans="1:64" ht="18.75" customHeight="1">
      <c r="A47" s="154">
        <v>14</v>
      </c>
      <c r="B47" s="164"/>
      <c r="C47" s="173" t="s">
        <v>245</v>
      </c>
      <c r="D47" s="171"/>
      <c r="E47" s="171"/>
      <c r="F47" s="158">
        <f>'Cable list'!H29</f>
        <v>0</v>
      </c>
      <c r="G47" s="159">
        <f>8/6.94</f>
        <v>1.1527377521613833</v>
      </c>
      <c r="H47" s="160">
        <v>1.4999999999999999E-2</v>
      </c>
      <c r="I47" s="159">
        <f>F47*G47*('Cable list'!L29*'Cable list'!M29/1000000)*(1+H47)</f>
        <v>0</v>
      </c>
      <c r="J47" s="172">
        <f>F47*12</f>
        <v>0</v>
      </c>
      <c r="K47" s="279"/>
      <c r="L47" s="162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</row>
    <row r="48" spans="1:64" ht="18.75" customHeight="1">
      <c r="A48" s="154">
        <v>15</v>
      </c>
      <c r="B48" s="164"/>
      <c r="C48" s="174" t="s">
        <v>246</v>
      </c>
      <c r="D48" s="174"/>
      <c r="E48" s="174"/>
      <c r="F48" s="158">
        <f>'Cable list'!H30</f>
        <v>1</v>
      </c>
      <c r="G48" s="159">
        <v>0.8</v>
      </c>
      <c r="H48" s="160">
        <v>1.4999999999999999E-2</v>
      </c>
      <c r="I48" s="159">
        <f>F48*G48*((D22*2)*(E22*0.5)/1000000)*(1+H48)</f>
        <v>2.1923999999999999E-2</v>
      </c>
      <c r="J48" s="172">
        <f>F48*(D22/30)</f>
        <v>30</v>
      </c>
      <c r="K48" s="279"/>
      <c r="L48" s="162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</row>
    <row r="49" spans="1:64" ht="18.75" customHeight="1">
      <c r="A49" s="154">
        <v>16</v>
      </c>
      <c r="B49" s="164"/>
      <c r="C49" s="175" t="s">
        <v>247</v>
      </c>
      <c r="D49" s="174"/>
      <c r="E49" s="174"/>
      <c r="F49" s="158">
        <f>'Cable list'!H31</f>
        <v>0</v>
      </c>
      <c r="G49" s="159">
        <f>21/6.94</f>
        <v>3.0259365994236309</v>
      </c>
      <c r="H49" s="160">
        <v>1.4999999999999999E-2</v>
      </c>
      <c r="I49" s="159">
        <f>F49*G49*('Cable list'!L31*'Cable list'!M31/1000000)*(1+H49)</f>
        <v>0</v>
      </c>
      <c r="J49" s="172">
        <f t="shared" ref="J49:J64" si="1">F49*12</f>
        <v>0</v>
      </c>
      <c r="K49" s="279"/>
      <c r="L49" s="162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</row>
    <row r="50" spans="1:64" ht="18.75" customHeight="1">
      <c r="A50" s="154">
        <v>17</v>
      </c>
      <c r="B50" s="155"/>
      <c r="C50" s="176" t="s">
        <v>248</v>
      </c>
      <c r="D50" s="174"/>
      <c r="E50" s="174"/>
      <c r="F50" s="158">
        <f>'Cable list'!H32</f>
        <v>1</v>
      </c>
      <c r="G50" s="159">
        <f>(5*10*0.000001)*32.5</f>
        <v>1.6249999999999999E-3</v>
      </c>
      <c r="H50" s="160">
        <v>1.4999999999999999E-2</v>
      </c>
      <c r="I50" s="159">
        <f t="shared" ref="I50:I64" si="2">F50*G50*(1+H50)</f>
        <v>1.6493749999999998E-3</v>
      </c>
      <c r="J50" s="172">
        <f t="shared" si="1"/>
        <v>12</v>
      </c>
      <c r="K50" s="279"/>
      <c r="L50" s="162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</row>
    <row r="51" spans="1:64" ht="18.75" customHeight="1">
      <c r="A51" s="154">
        <v>18</v>
      </c>
      <c r="B51" s="155"/>
      <c r="C51" s="176" t="s">
        <v>249</v>
      </c>
      <c r="D51" s="174"/>
      <c r="E51" s="174"/>
      <c r="F51" s="158">
        <f>'Cable list'!H33</f>
        <v>0</v>
      </c>
      <c r="G51" s="177"/>
      <c r="H51" s="160">
        <v>1.4999999999999999E-2</v>
      </c>
      <c r="I51" s="159">
        <f t="shared" si="2"/>
        <v>0</v>
      </c>
      <c r="J51" s="172">
        <f t="shared" si="1"/>
        <v>0</v>
      </c>
      <c r="K51" s="279"/>
      <c r="L51" s="162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</row>
    <row r="52" spans="1:64" ht="18.75" customHeight="1">
      <c r="A52" s="154">
        <v>19</v>
      </c>
      <c r="B52" s="155"/>
      <c r="C52" s="176" t="s">
        <v>250</v>
      </c>
      <c r="D52" s="174"/>
      <c r="E52" s="174"/>
      <c r="F52" s="158">
        <f>'Cable list'!H34</f>
        <v>0</v>
      </c>
      <c r="G52" s="177"/>
      <c r="H52" s="160">
        <v>1.4999999999999999E-2</v>
      </c>
      <c r="I52" s="159">
        <f t="shared" si="2"/>
        <v>0</v>
      </c>
      <c r="J52" s="172">
        <f t="shared" si="1"/>
        <v>0</v>
      </c>
      <c r="K52" s="279"/>
      <c r="L52" s="162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</row>
    <row r="53" spans="1:64" ht="18.75" customHeight="1">
      <c r="A53" s="154">
        <v>20</v>
      </c>
      <c r="B53" s="155"/>
      <c r="C53" s="176" t="s">
        <v>251</v>
      </c>
      <c r="D53" s="174"/>
      <c r="E53" s="174"/>
      <c r="F53" s="158">
        <f>'Cable list'!H35</f>
        <v>0</v>
      </c>
      <c r="G53" s="177"/>
      <c r="H53" s="160">
        <v>1.4999999999999999E-2</v>
      </c>
      <c r="I53" s="159">
        <f t="shared" si="2"/>
        <v>0</v>
      </c>
      <c r="J53" s="172">
        <f t="shared" si="1"/>
        <v>0</v>
      </c>
      <c r="K53" s="279"/>
      <c r="L53" s="162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</row>
    <row r="54" spans="1:64" ht="18.75" customHeight="1">
      <c r="A54" s="154">
        <v>21</v>
      </c>
      <c r="B54" s="164"/>
      <c r="C54" s="175" t="s">
        <v>252</v>
      </c>
      <c r="D54" s="174"/>
      <c r="E54" s="174"/>
      <c r="F54" s="158">
        <v>1</v>
      </c>
      <c r="G54" s="159">
        <v>1E-4</v>
      </c>
      <c r="H54" s="160">
        <v>1.4999999999999999E-2</v>
      </c>
      <c r="I54" s="159">
        <f t="shared" si="2"/>
        <v>1.015E-4</v>
      </c>
      <c r="J54" s="172">
        <f t="shared" si="1"/>
        <v>12</v>
      </c>
      <c r="K54" s="279"/>
      <c r="L54" s="162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</row>
    <row r="55" spans="1:64" ht="18.75" customHeight="1">
      <c r="A55" s="154">
        <v>22</v>
      </c>
      <c r="B55" s="164"/>
      <c r="C55" s="175" t="s">
        <v>253</v>
      </c>
      <c r="D55" s="174"/>
      <c r="E55" s="174"/>
      <c r="F55" s="158">
        <v>1</v>
      </c>
      <c r="G55" s="159">
        <v>1E-3</v>
      </c>
      <c r="H55" s="160">
        <v>1.4999999999999999E-2</v>
      </c>
      <c r="I55" s="159">
        <f t="shared" si="2"/>
        <v>1.0149999999999998E-3</v>
      </c>
      <c r="J55" s="172">
        <f t="shared" si="1"/>
        <v>12</v>
      </c>
      <c r="K55" s="279"/>
      <c r="L55" s="162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</row>
    <row r="56" spans="1:64" ht="18.75" customHeight="1">
      <c r="A56" s="154">
        <v>23</v>
      </c>
      <c r="B56" s="301" t="s">
        <v>254</v>
      </c>
      <c r="C56" s="178" t="s">
        <v>255</v>
      </c>
      <c r="D56" s="157"/>
      <c r="E56" s="157"/>
      <c r="F56" s="158">
        <v>1</v>
      </c>
      <c r="G56" s="159">
        <v>1E-4</v>
      </c>
      <c r="H56" s="160">
        <v>1.4999999999999999E-2</v>
      </c>
      <c r="I56" s="159">
        <f t="shared" si="2"/>
        <v>1.015E-4</v>
      </c>
      <c r="J56" s="172">
        <f t="shared" si="1"/>
        <v>12</v>
      </c>
      <c r="K56" s="279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</row>
    <row r="57" spans="1:64" ht="18.75" customHeight="1">
      <c r="A57" s="154">
        <v>24</v>
      </c>
      <c r="B57" s="301"/>
      <c r="C57" s="178" t="s">
        <v>256</v>
      </c>
      <c r="D57" s="157"/>
      <c r="E57" s="157"/>
      <c r="F57" s="158">
        <v>1</v>
      </c>
      <c r="G57" s="159">
        <v>1E-4</v>
      </c>
      <c r="H57" s="160">
        <v>1.4999999999999999E-2</v>
      </c>
      <c r="I57" s="159">
        <f t="shared" si="2"/>
        <v>1.015E-4</v>
      </c>
      <c r="J57" s="172">
        <f t="shared" si="1"/>
        <v>12</v>
      </c>
      <c r="K57" s="279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</row>
    <row r="58" spans="1:64" ht="18.75" customHeight="1">
      <c r="A58" s="154">
        <v>25</v>
      </c>
      <c r="B58" s="301"/>
      <c r="C58" s="178" t="s">
        <v>257</v>
      </c>
      <c r="D58" s="157"/>
      <c r="E58" s="157"/>
      <c r="F58" s="158">
        <v>1</v>
      </c>
      <c r="G58" s="159">
        <v>2.9999999999999997E-4</v>
      </c>
      <c r="H58" s="160">
        <v>1.4999999999999999E-2</v>
      </c>
      <c r="I58" s="159">
        <f t="shared" si="2"/>
        <v>3.0449999999999992E-4</v>
      </c>
      <c r="J58" s="172">
        <f t="shared" si="1"/>
        <v>12</v>
      </c>
      <c r="K58" s="279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</row>
    <row r="59" spans="1:64" ht="18.75" customHeight="1">
      <c r="A59" s="154">
        <v>26</v>
      </c>
      <c r="B59" s="301"/>
      <c r="C59" s="178" t="s">
        <v>258</v>
      </c>
      <c r="D59" s="157"/>
      <c r="E59" s="157"/>
      <c r="F59" s="158">
        <v>1</v>
      </c>
      <c r="G59" s="159">
        <v>0</v>
      </c>
      <c r="H59" s="160">
        <v>1.4999999999999999E-2</v>
      </c>
      <c r="I59" s="159">
        <f t="shared" si="2"/>
        <v>0</v>
      </c>
      <c r="J59" s="172">
        <f t="shared" si="1"/>
        <v>12</v>
      </c>
      <c r="K59" s="279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</row>
    <row r="60" spans="1:64" ht="18.75" customHeight="1">
      <c r="A60" s="154">
        <v>27</v>
      </c>
      <c r="B60" s="301"/>
      <c r="C60" s="178" t="s">
        <v>259</v>
      </c>
      <c r="D60" s="157"/>
      <c r="E60" s="157"/>
      <c r="F60" s="158">
        <v>1</v>
      </c>
      <c r="G60" s="159">
        <v>1E-4</v>
      </c>
      <c r="H60" s="160">
        <v>1.4999999999999999E-2</v>
      </c>
      <c r="I60" s="159">
        <f t="shared" si="2"/>
        <v>1.015E-4</v>
      </c>
      <c r="J60" s="172">
        <f t="shared" si="1"/>
        <v>12</v>
      </c>
      <c r="K60" s="279"/>
      <c r="Y60" s="63"/>
      <c r="Z60" s="63"/>
      <c r="AA60" s="63"/>
      <c r="AB60" s="63"/>
      <c r="AC60" s="63"/>
      <c r="AD60" s="63"/>
      <c r="AE60" s="63"/>
      <c r="AF60" s="63"/>
      <c r="AG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</row>
    <row r="61" spans="1:64" ht="18.75" customHeight="1">
      <c r="A61" s="154">
        <v>28</v>
      </c>
      <c r="B61" s="301"/>
      <c r="C61" s="178" t="s">
        <v>260</v>
      </c>
      <c r="D61" s="157"/>
      <c r="E61" s="157"/>
      <c r="F61" s="158">
        <v>1</v>
      </c>
      <c r="G61" s="159">
        <v>6.9999999999999999E-4</v>
      </c>
      <c r="H61" s="160">
        <v>1.4999999999999999E-2</v>
      </c>
      <c r="I61" s="159">
        <f t="shared" si="2"/>
        <v>7.1049999999999998E-4</v>
      </c>
      <c r="J61" s="172">
        <f t="shared" si="1"/>
        <v>12</v>
      </c>
      <c r="K61" s="279"/>
      <c r="Y61" s="63"/>
      <c r="Z61" s="63"/>
      <c r="AA61" s="63"/>
      <c r="AB61" s="63"/>
      <c r="AC61" s="63"/>
      <c r="AD61" s="63"/>
      <c r="AE61" s="63"/>
      <c r="AF61" s="63"/>
      <c r="AG61" s="63"/>
      <c r="AR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</row>
    <row r="62" spans="1:64" ht="18.75" customHeight="1">
      <c r="A62" s="154">
        <v>29</v>
      </c>
      <c r="B62" s="301"/>
      <c r="C62" s="178" t="s">
        <v>261</v>
      </c>
      <c r="D62" s="157"/>
      <c r="E62" s="157"/>
      <c r="F62" s="158">
        <v>1</v>
      </c>
      <c r="G62" s="159">
        <v>1.0800000000000001E-2</v>
      </c>
      <c r="H62" s="160">
        <v>1.4999999999999999E-2</v>
      </c>
      <c r="I62" s="159">
        <f t="shared" si="2"/>
        <v>1.0962E-2</v>
      </c>
      <c r="J62" s="172">
        <f t="shared" si="1"/>
        <v>12</v>
      </c>
      <c r="K62" s="279"/>
      <c r="Y62" s="63"/>
      <c r="Z62" s="63"/>
      <c r="AA62" s="63"/>
      <c r="AB62" s="63"/>
      <c r="AC62" s="63"/>
      <c r="AD62" s="63"/>
      <c r="AE62" s="63"/>
      <c r="AF62" s="63"/>
      <c r="AG62" s="63"/>
      <c r="AR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</row>
    <row r="63" spans="1:64" ht="18.75" customHeight="1">
      <c r="A63" s="154">
        <v>30</v>
      </c>
      <c r="B63" s="301"/>
      <c r="C63" s="179" t="s">
        <v>262</v>
      </c>
      <c r="D63" s="157"/>
      <c r="E63" s="157"/>
      <c r="F63" s="158">
        <v>1</v>
      </c>
      <c r="G63" s="159">
        <v>4.7000000000000002E-3</v>
      </c>
      <c r="H63" s="160">
        <v>1.4999999999999999E-2</v>
      </c>
      <c r="I63" s="159">
        <f t="shared" si="2"/>
        <v>4.7704999999999996E-3</v>
      </c>
      <c r="J63" s="172">
        <f t="shared" si="1"/>
        <v>12</v>
      </c>
      <c r="K63" s="279"/>
      <c r="Y63" s="63"/>
      <c r="Z63" s="63"/>
      <c r="AA63" s="63"/>
      <c r="AB63" s="63"/>
      <c r="AC63" s="63"/>
      <c r="AD63" s="63"/>
      <c r="AE63" s="63"/>
      <c r="AF63" s="63"/>
      <c r="AG63" s="63"/>
      <c r="AR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</row>
    <row r="64" spans="1:64" ht="18.75" customHeight="1">
      <c r="A64" s="154">
        <v>31</v>
      </c>
      <c r="B64" s="301"/>
      <c r="C64" s="180" t="s">
        <v>263</v>
      </c>
      <c r="D64" s="157"/>
      <c r="E64" s="157"/>
      <c r="F64" s="158">
        <v>1</v>
      </c>
      <c r="G64" s="159">
        <v>6.7999999999999996E-3</v>
      </c>
      <c r="H64" s="160">
        <v>1.4999999999999999E-2</v>
      </c>
      <c r="I64" s="159">
        <f t="shared" si="2"/>
        <v>6.9019999999999993E-3</v>
      </c>
      <c r="J64" s="172">
        <f t="shared" si="1"/>
        <v>12</v>
      </c>
      <c r="K64" s="279"/>
      <c r="Y64" s="63"/>
      <c r="Z64" s="63"/>
      <c r="AA64" s="63"/>
      <c r="AB64" s="63"/>
      <c r="AC64" s="63"/>
      <c r="AD64" s="63"/>
      <c r="AE64" s="63"/>
      <c r="AF64" s="63"/>
      <c r="AG64" s="63"/>
      <c r="AR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</row>
    <row r="65" spans="1:64" ht="18.75" customHeight="1">
      <c r="A65" s="271"/>
      <c r="B65" s="181"/>
      <c r="C65" s="271"/>
      <c r="D65" s="271"/>
      <c r="E65" s="271"/>
      <c r="F65" s="271"/>
      <c r="G65" s="135" t="s">
        <v>264</v>
      </c>
      <c r="H65" s="299" t="e">
        <f>SUM(I35:I64)</f>
        <v>#N/A</v>
      </c>
      <c r="I65" s="299"/>
      <c r="J65" s="172" t="e">
        <f>SUM(J35:J64)</f>
        <v>#N/A</v>
      </c>
      <c r="K65" s="162"/>
      <c r="Y65" s="63"/>
      <c r="Z65" s="63"/>
      <c r="AA65" s="63"/>
      <c r="AB65" s="63"/>
      <c r="AC65" s="63"/>
      <c r="AD65" s="63"/>
      <c r="AE65" s="63"/>
      <c r="AF65" s="63"/>
      <c r="AG65" s="63"/>
      <c r="AR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</row>
    <row r="66" spans="1:64" ht="18.75" customHeight="1">
      <c r="A66" s="66"/>
      <c r="B66" s="71"/>
      <c r="C66" s="70"/>
      <c r="D66" s="70"/>
      <c r="E66" s="70"/>
      <c r="F66" s="70"/>
      <c r="G66" s="70"/>
      <c r="H66" s="70"/>
      <c r="I66" s="149"/>
      <c r="J66" s="63"/>
      <c r="K66" s="63"/>
      <c r="Y66" s="63"/>
      <c r="Z66" s="63"/>
      <c r="AA66" s="63"/>
      <c r="AB66" s="63"/>
      <c r="AC66" s="63"/>
      <c r="AD66" s="63"/>
      <c r="AE66" s="63"/>
      <c r="AF66" s="63"/>
      <c r="AG66" s="63"/>
      <c r="AR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</row>
    <row r="67" spans="1:64" ht="18.75" customHeight="1">
      <c r="A67" s="297" t="s">
        <v>93</v>
      </c>
      <c r="B67" s="297"/>
      <c r="C67" s="279" t="s">
        <v>94</v>
      </c>
      <c r="D67" s="279" t="s">
        <v>265</v>
      </c>
      <c r="E67" s="279" t="s">
        <v>95</v>
      </c>
      <c r="F67" s="279" t="s">
        <v>266</v>
      </c>
      <c r="G67" s="135" t="s">
        <v>96</v>
      </c>
      <c r="H67" s="182" t="s">
        <v>97</v>
      </c>
      <c r="I67" s="183" t="s">
        <v>98</v>
      </c>
      <c r="J67" s="63"/>
      <c r="K67" s="63"/>
      <c r="Y67" s="63"/>
      <c r="Z67" s="63"/>
      <c r="AA67" s="63"/>
      <c r="AB67" s="63"/>
      <c r="AC67" s="63"/>
      <c r="AD67" s="63"/>
      <c r="AE67" s="63"/>
      <c r="AF67" s="63"/>
      <c r="AG67" s="63"/>
      <c r="AR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</row>
    <row r="68" spans="1:64" ht="18.75" customHeight="1">
      <c r="A68" s="298">
        <f>G22</f>
        <v>0.29993599999999998</v>
      </c>
      <c r="B68" s="298"/>
      <c r="C68" s="280" t="e">
        <f>H31</f>
        <v>#N/A</v>
      </c>
      <c r="D68" s="184" t="e">
        <f>IF((A68+C68+E68)&gt;0.8,0.08,0.04)</f>
        <v>#N/A</v>
      </c>
      <c r="E68" s="280" t="e">
        <f>H65</f>
        <v>#N/A</v>
      </c>
      <c r="F68" s="280" t="e">
        <f>(C68)*0.1</f>
        <v>#N/A</v>
      </c>
      <c r="G68" s="185" t="e">
        <f>SUM(A68:F68)</f>
        <v>#N/A</v>
      </c>
      <c r="H68" s="186"/>
      <c r="I68" s="34"/>
      <c r="J68" s="63"/>
      <c r="K68" s="63"/>
      <c r="Y68" s="63"/>
      <c r="Z68" s="63"/>
      <c r="AA68" s="63"/>
      <c r="AB68" s="63"/>
      <c r="AC68" s="63"/>
      <c r="AD68" s="63"/>
      <c r="AE68" s="63"/>
      <c r="AF68" s="63"/>
      <c r="AG68" s="63"/>
      <c r="AR68" s="63"/>
      <c r="AV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</row>
    <row r="69" spans="1:64">
      <c r="AD69" s="63"/>
      <c r="AE69" s="63"/>
      <c r="AF69" s="63"/>
      <c r="AG69" s="63"/>
      <c r="AR69" s="63"/>
      <c r="AV69" s="63"/>
    </row>
    <row r="70" spans="1:64">
      <c r="AD70" s="63"/>
      <c r="AE70" s="63"/>
      <c r="AF70" s="63"/>
      <c r="AG70" s="63"/>
    </row>
    <row r="71" spans="1:64">
      <c r="AD71" s="63"/>
      <c r="AE71" s="63"/>
      <c r="AF71" s="63"/>
      <c r="AG71" s="63"/>
    </row>
  </sheetData>
  <mergeCells count="57">
    <mergeCell ref="A1:H1"/>
    <mergeCell ref="B4:C4"/>
    <mergeCell ref="E4:F4"/>
    <mergeCell ref="B5:C5"/>
    <mergeCell ref="E5:F5"/>
    <mergeCell ref="A7:B7"/>
    <mergeCell ref="D7:G7"/>
    <mergeCell ref="L7:O7"/>
    <mergeCell ref="P7:S7"/>
    <mergeCell ref="T7:X7"/>
    <mergeCell ref="Y7:AC7"/>
    <mergeCell ref="AD7:AG7"/>
    <mergeCell ref="AH7:AL7"/>
    <mergeCell ref="AM7:AR7"/>
    <mergeCell ref="AS7:AV7"/>
    <mergeCell ref="A8:B8"/>
    <mergeCell ref="H8:I8"/>
    <mergeCell ref="AS8:AS12"/>
    <mergeCell ref="A9:B9"/>
    <mergeCell ref="H9:I9"/>
    <mergeCell ref="A10:B10"/>
    <mergeCell ref="H10:I10"/>
    <mergeCell ref="A11:B11"/>
    <mergeCell ref="H11:I11"/>
    <mergeCell ref="A12:B12"/>
    <mergeCell ref="H12:I12"/>
    <mergeCell ref="A13:B13"/>
    <mergeCell ref="H13:I13"/>
    <mergeCell ref="AS13:AS15"/>
    <mergeCell ref="A14:B14"/>
    <mergeCell ref="H14:I14"/>
    <mergeCell ref="A15:B15"/>
    <mergeCell ref="H15:I15"/>
    <mergeCell ref="A16:B16"/>
    <mergeCell ref="H16:I16"/>
    <mergeCell ref="A17:B17"/>
    <mergeCell ref="H17:I17"/>
    <mergeCell ref="A18:B18"/>
    <mergeCell ref="H18:I18"/>
    <mergeCell ref="A19:B19"/>
    <mergeCell ref="H19:I19"/>
    <mergeCell ref="A20:B20"/>
    <mergeCell ref="H20:I20"/>
    <mergeCell ref="A21:B21"/>
    <mergeCell ref="H21:I21"/>
    <mergeCell ref="G22:I22"/>
    <mergeCell ref="A24:B24"/>
    <mergeCell ref="B25:E25"/>
    <mergeCell ref="G25:I25"/>
    <mergeCell ref="G26:I30"/>
    <mergeCell ref="A67:B67"/>
    <mergeCell ref="A68:B68"/>
    <mergeCell ref="A31:E31"/>
    <mergeCell ref="H31:I31"/>
    <mergeCell ref="A33:B33"/>
    <mergeCell ref="B56:B64"/>
    <mergeCell ref="H65:I65"/>
  </mergeCells>
  <phoneticPr fontId="47" type="noConversion"/>
  <pageMargins left="0.7" right="0.7" top="0.75" bottom="0.75" header="0.51180555555555496" footer="0.51180555555555496"/>
  <pageSetup paperSize="9" scale="41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2:AMJ39"/>
  <sheetViews>
    <sheetView zoomScale="70" zoomScaleNormal="70" workbookViewId="0">
      <selection activeCell="C11" sqref="C11"/>
    </sheetView>
  </sheetViews>
  <sheetFormatPr baseColWidth="10" defaultColWidth="10.1640625" defaultRowHeight="16"/>
  <cols>
    <col min="1" max="1" width="18.83203125" style="187" customWidth="1"/>
    <col min="2" max="2" width="31" style="187" customWidth="1"/>
    <col min="3" max="3" width="14.83203125" style="187" customWidth="1"/>
    <col min="4" max="4" width="41.1640625" style="12" customWidth="1"/>
    <col min="5" max="5" width="10.5" style="12" customWidth="1"/>
    <col min="6" max="6" width="43.83203125" style="12" customWidth="1"/>
    <col min="7" max="7" width="35.83203125" style="12" customWidth="1"/>
    <col min="8" max="8" width="5.83203125" style="187" customWidth="1"/>
    <col min="9" max="9" width="18.5" style="187" customWidth="1"/>
    <col min="10" max="10" width="7.83203125" style="187" customWidth="1"/>
    <col min="11" max="11" width="12.5" style="187" customWidth="1"/>
    <col min="12" max="13" width="7.5" style="187" customWidth="1"/>
    <col min="14" max="1024" width="10.1640625" style="12"/>
  </cols>
  <sheetData>
    <row r="2" spans="1:14" s="189" customFormat="1" ht="23">
      <c r="A2" s="188" t="s">
        <v>267</v>
      </c>
      <c r="B2" s="188"/>
      <c r="C2" s="188"/>
      <c r="H2" s="188"/>
      <c r="I2" s="188"/>
      <c r="J2" s="188"/>
      <c r="K2" s="188"/>
      <c r="L2" s="188"/>
      <c r="M2" s="188"/>
    </row>
    <row r="3" spans="1:14" s="2" customFormat="1">
      <c r="A3" s="190" t="s">
        <v>268</v>
      </c>
      <c r="B3" s="190" t="s">
        <v>269</v>
      </c>
      <c r="C3" s="190" t="s">
        <v>270</v>
      </c>
      <c r="D3" s="191" t="s">
        <v>271</v>
      </c>
      <c r="E3" s="190" t="s">
        <v>22</v>
      </c>
      <c r="F3" s="190" t="s">
        <v>115</v>
      </c>
      <c r="G3" s="191" t="s">
        <v>272</v>
      </c>
      <c r="H3" s="190" t="s">
        <v>273</v>
      </c>
      <c r="I3" s="190" t="s">
        <v>274</v>
      </c>
      <c r="J3" s="190" t="s">
        <v>111</v>
      </c>
      <c r="K3" s="192" t="s">
        <v>275</v>
      </c>
      <c r="L3" s="190" t="s">
        <v>52</v>
      </c>
      <c r="M3" s="190" t="s">
        <v>53</v>
      </c>
      <c r="N3" s="13" t="s">
        <v>98</v>
      </c>
    </row>
    <row r="4" spans="1:14">
      <c r="A4" s="312">
        <v>1</v>
      </c>
      <c r="B4" s="313" t="s">
        <v>276</v>
      </c>
      <c r="C4" s="313"/>
      <c r="D4" s="193" t="s">
        <v>277</v>
      </c>
      <c r="E4" s="193"/>
      <c r="F4" s="193"/>
      <c r="G4" s="194"/>
      <c r="H4" s="195">
        <v>1</v>
      </c>
      <c r="I4" s="196">
        <v>400</v>
      </c>
      <c r="J4" s="197">
        <v>4</v>
      </c>
      <c r="K4" s="197">
        <v>34</v>
      </c>
      <c r="L4" s="198"/>
      <c r="M4" s="198"/>
      <c r="N4" s="34"/>
    </row>
    <row r="5" spans="1:14">
      <c r="A5" s="312"/>
      <c r="B5" s="313"/>
      <c r="C5" s="313"/>
      <c r="D5" s="193" t="s">
        <v>278</v>
      </c>
      <c r="E5" s="193"/>
      <c r="F5" s="193"/>
      <c r="G5" s="194"/>
      <c r="H5" s="195">
        <v>1</v>
      </c>
      <c r="I5" s="196">
        <v>250</v>
      </c>
      <c r="J5" s="197">
        <v>26</v>
      </c>
      <c r="K5" s="197">
        <v>34</v>
      </c>
      <c r="L5" s="198"/>
      <c r="M5" s="198"/>
      <c r="N5" s="34"/>
    </row>
    <row r="6" spans="1:14">
      <c r="A6" s="312"/>
      <c r="B6" s="313"/>
      <c r="C6" s="313"/>
      <c r="D6" s="193" t="s">
        <v>279</v>
      </c>
      <c r="E6" s="193"/>
      <c r="F6" s="193"/>
      <c r="G6" s="194"/>
      <c r="H6" s="195">
        <v>0</v>
      </c>
      <c r="I6" s="196"/>
      <c r="J6" s="196"/>
      <c r="K6" s="197">
        <v>34</v>
      </c>
      <c r="L6" s="198"/>
      <c r="M6" s="198"/>
      <c r="N6" s="34"/>
    </row>
    <row r="7" spans="1:14">
      <c r="A7" s="312"/>
      <c r="B7" s="313"/>
      <c r="C7" s="313"/>
      <c r="D7" s="199" t="s">
        <v>280</v>
      </c>
      <c r="E7" s="193"/>
      <c r="F7" s="193"/>
      <c r="G7" s="194"/>
      <c r="H7" s="195">
        <v>0</v>
      </c>
      <c r="I7" s="196"/>
      <c r="J7" s="196"/>
      <c r="K7" s="197">
        <v>34</v>
      </c>
      <c r="L7" s="198"/>
      <c r="M7" s="198"/>
      <c r="N7" s="34"/>
    </row>
    <row r="8" spans="1:14">
      <c r="A8" s="312"/>
      <c r="B8" s="313"/>
      <c r="C8" s="313"/>
      <c r="D8" s="199" t="s">
        <v>281</v>
      </c>
      <c r="E8" s="193"/>
      <c r="F8" s="193"/>
      <c r="G8" s="194"/>
      <c r="H8" s="195">
        <v>0</v>
      </c>
      <c r="I8" s="196"/>
      <c r="J8" s="196"/>
      <c r="K8" s="197">
        <v>34</v>
      </c>
      <c r="L8" s="198"/>
      <c r="M8" s="198"/>
      <c r="N8" s="34"/>
    </row>
    <row r="9" spans="1:14">
      <c r="A9" s="312"/>
      <c r="B9" s="313"/>
      <c r="C9" s="313"/>
      <c r="D9" s="199" t="s">
        <v>282</v>
      </c>
      <c r="E9" s="193"/>
      <c r="F9" s="193"/>
      <c r="G9" s="194"/>
      <c r="H9" s="195">
        <v>0</v>
      </c>
      <c r="I9" s="196"/>
      <c r="J9" s="196"/>
      <c r="K9" s="197">
        <v>34</v>
      </c>
      <c r="L9" s="198"/>
      <c r="M9" s="198"/>
      <c r="N9" s="34"/>
    </row>
    <row r="10" spans="1:14">
      <c r="A10" s="312"/>
      <c r="B10" s="313"/>
      <c r="C10" s="313"/>
      <c r="D10" s="193" t="s">
        <v>283</v>
      </c>
      <c r="E10" s="193"/>
      <c r="F10" s="193"/>
      <c r="G10" s="194"/>
      <c r="H10" s="195">
        <v>0</v>
      </c>
      <c r="I10" s="196"/>
      <c r="J10" s="196"/>
      <c r="K10" s="197">
        <v>34</v>
      </c>
      <c r="L10" s="198"/>
      <c r="M10" s="198"/>
      <c r="N10" s="34"/>
    </row>
    <row r="11" spans="1:14">
      <c r="A11" s="312"/>
      <c r="B11" s="313"/>
      <c r="C11" s="313"/>
      <c r="D11" s="193" t="s">
        <v>284</v>
      </c>
      <c r="E11" s="193"/>
      <c r="F11" s="193"/>
      <c r="G11" s="194"/>
      <c r="H11" s="195">
        <v>0</v>
      </c>
      <c r="I11" s="196"/>
      <c r="J11" s="196"/>
      <c r="K11" s="197">
        <v>34</v>
      </c>
      <c r="L11" s="198"/>
      <c r="M11" s="198"/>
      <c r="N11" s="34"/>
    </row>
    <row r="12" spans="1:14">
      <c r="A12" s="312"/>
      <c r="B12" s="313"/>
      <c r="C12" s="313"/>
      <c r="D12" s="199" t="s">
        <v>285</v>
      </c>
      <c r="E12" s="193"/>
      <c r="F12" s="193"/>
      <c r="G12" s="194"/>
      <c r="H12" s="195">
        <v>0</v>
      </c>
      <c r="I12" s="196"/>
      <c r="J12" s="196"/>
      <c r="K12" s="197">
        <v>34</v>
      </c>
      <c r="L12" s="198"/>
      <c r="M12" s="198"/>
      <c r="N12" s="34"/>
    </row>
    <row r="13" spans="1:14">
      <c r="A13" s="312"/>
      <c r="B13" s="313"/>
      <c r="C13" s="313"/>
      <c r="D13" s="199" t="s">
        <v>286</v>
      </c>
      <c r="E13" s="193"/>
      <c r="F13" s="193"/>
      <c r="G13" s="194"/>
      <c r="H13" s="195">
        <v>0</v>
      </c>
      <c r="I13" s="196"/>
      <c r="J13" s="196"/>
      <c r="K13" s="197">
        <v>34</v>
      </c>
      <c r="L13" s="198"/>
      <c r="M13" s="198"/>
      <c r="N13" s="34"/>
    </row>
    <row r="14" spans="1:14">
      <c r="A14" s="312"/>
      <c r="B14" s="313"/>
      <c r="C14" s="313"/>
      <c r="D14" s="199" t="s">
        <v>287</v>
      </c>
      <c r="E14" s="193"/>
      <c r="F14" s="193"/>
      <c r="G14" s="194"/>
      <c r="H14" s="195">
        <v>0</v>
      </c>
      <c r="I14" s="196"/>
      <c r="J14" s="196"/>
      <c r="K14" s="197">
        <v>34</v>
      </c>
      <c r="L14" s="198"/>
      <c r="M14" s="198"/>
      <c r="N14" s="34"/>
    </row>
    <row r="15" spans="1:14">
      <c r="A15" s="312"/>
      <c r="B15" s="313"/>
      <c r="C15" s="313"/>
      <c r="D15" s="200" t="s">
        <v>0</v>
      </c>
      <c r="E15" s="193"/>
      <c r="F15" s="193"/>
      <c r="G15" s="194"/>
      <c r="H15" s="195">
        <v>0</v>
      </c>
      <c r="I15" s="201"/>
      <c r="J15" s="268"/>
      <c r="K15" s="268"/>
      <c r="L15" s="198"/>
      <c r="M15" s="198"/>
      <c r="N15" s="34"/>
    </row>
    <row r="16" spans="1:14">
      <c r="A16" s="312"/>
      <c r="B16" s="313"/>
      <c r="C16" s="313"/>
      <c r="D16" s="202" t="s">
        <v>55</v>
      </c>
      <c r="E16" s="193"/>
      <c r="F16" s="193"/>
      <c r="G16" s="194"/>
      <c r="H16" s="195">
        <v>0</v>
      </c>
      <c r="I16" s="201"/>
      <c r="J16" s="268"/>
      <c r="K16" s="268"/>
      <c r="L16" s="198"/>
      <c r="M16" s="198"/>
      <c r="N16" s="34"/>
    </row>
    <row r="17" spans="1:14">
      <c r="A17" s="312"/>
      <c r="B17" s="313"/>
      <c r="C17" s="313"/>
      <c r="D17" s="203" t="s">
        <v>288</v>
      </c>
      <c r="E17" s="277" t="s">
        <v>289</v>
      </c>
      <c r="F17" s="193"/>
      <c r="G17" s="193"/>
      <c r="H17" s="195">
        <v>1</v>
      </c>
      <c r="I17" s="194"/>
      <c r="J17" s="268"/>
      <c r="K17" s="194"/>
      <c r="L17" s="198"/>
      <c r="M17" s="198"/>
      <c r="N17" s="34"/>
    </row>
    <row r="18" spans="1:14">
      <c r="A18" s="312"/>
      <c r="B18" s="313"/>
      <c r="C18" s="313"/>
      <c r="D18" s="203" t="s">
        <v>290</v>
      </c>
      <c r="E18" s="193"/>
      <c r="F18" s="193"/>
      <c r="G18" s="193"/>
      <c r="H18" s="195">
        <v>1</v>
      </c>
      <c r="I18" s="194"/>
      <c r="J18" s="268"/>
      <c r="K18" s="194"/>
      <c r="L18" s="198"/>
      <c r="M18" s="198"/>
      <c r="N18" s="34"/>
    </row>
    <row r="19" spans="1:14">
      <c r="A19" s="312"/>
      <c r="B19" s="313"/>
      <c r="C19" s="313"/>
      <c r="D19" s="203" t="s">
        <v>127</v>
      </c>
      <c r="E19" s="193"/>
      <c r="F19" s="193"/>
      <c r="G19" s="193"/>
      <c r="H19" s="195">
        <v>1</v>
      </c>
      <c r="I19" s="194"/>
      <c r="J19" s="268"/>
      <c r="K19" s="194"/>
      <c r="L19" s="198"/>
      <c r="M19" s="198"/>
      <c r="N19" s="34"/>
    </row>
    <row r="20" spans="1:14">
      <c r="A20" s="312"/>
      <c r="B20" s="313"/>
      <c r="C20" s="313"/>
      <c r="D20" s="204" t="s">
        <v>134</v>
      </c>
      <c r="E20" s="193"/>
      <c r="F20" s="193"/>
      <c r="G20" s="193"/>
      <c r="H20" s="195">
        <v>0</v>
      </c>
      <c r="I20" s="194"/>
      <c r="J20" s="268"/>
      <c r="K20" s="194"/>
      <c r="L20" s="198"/>
      <c r="M20" s="198"/>
      <c r="N20" s="34"/>
    </row>
    <row r="21" spans="1:14">
      <c r="A21" s="312"/>
      <c r="B21" s="313"/>
      <c r="C21" s="313"/>
      <c r="D21" s="204" t="s">
        <v>154</v>
      </c>
      <c r="E21" s="193"/>
      <c r="F21" s="193"/>
      <c r="G21" s="194"/>
      <c r="H21" s="195">
        <v>0</v>
      </c>
      <c r="I21" s="194"/>
      <c r="J21" s="268"/>
      <c r="K21" s="194"/>
      <c r="L21" s="198"/>
      <c r="M21" s="198"/>
      <c r="N21" s="34"/>
    </row>
    <row r="22" spans="1:14">
      <c r="A22" s="312"/>
      <c r="B22" s="313"/>
      <c r="C22" s="313"/>
      <c r="D22" s="204" t="s">
        <v>142</v>
      </c>
      <c r="E22" s="193"/>
      <c r="F22" s="193" t="s">
        <v>291</v>
      </c>
      <c r="G22" s="193"/>
      <c r="H22" s="195">
        <v>1</v>
      </c>
      <c r="I22" s="194"/>
      <c r="J22" s="268"/>
      <c r="K22" s="194"/>
      <c r="L22" s="198"/>
      <c r="M22" s="198"/>
      <c r="N22" s="34"/>
    </row>
    <row r="23" spans="1:14">
      <c r="A23" s="312"/>
      <c r="B23" s="313"/>
      <c r="C23" s="313"/>
      <c r="D23" s="204" t="s">
        <v>239</v>
      </c>
      <c r="E23" s="193"/>
      <c r="F23" s="204" t="s">
        <v>157</v>
      </c>
      <c r="G23" s="193"/>
      <c r="H23" s="195">
        <v>0</v>
      </c>
      <c r="I23" s="194"/>
      <c r="J23" s="268"/>
      <c r="K23" s="194"/>
      <c r="L23" s="198"/>
      <c r="M23" s="198"/>
      <c r="N23" s="34"/>
    </row>
    <row r="24" spans="1:14">
      <c r="A24" s="312"/>
      <c r="B24" s="313"/>
      <c r="C24" s="313"/>
      <c r="D24" s="204" t="s">
        <v>240</v>
      </c>
      <c r="E24" s="193"/>
      <c r="F24" s="204" t="s">
        <v>172</v>
      </c>
      <c r="G24" s="193"/>
      <c r="H24" s="195">
        <v>0</v>
      </c>
      <c r="I24" s="194"/>
      <c r="J24" s="268"/>
      <c r="K24" s="194"/>
      <c r="L24" s="198"/>
      <c r="M24" s="198"/>
      <c r="N24" s="34"/>
    </row>
    <row r="25" spans="1:14">
      <c r="A25" s="312"/>
      <c r="B25" s="313"/>
      <c r="C25" s="313"/>
      <c r="D25" s="205" t="s">
        <v>241</v>
      </c>
      <c r="E25" s="193"/>
      <c r="F25" s="193"/>
      <c r="G25" s="193"/>
      <c r="H25" s="195">
        <v>0</v>
      </c>
      <c r="I25" s="194"/>
      <c r="J25" s="268"/>
      <c r="K25" s="194"/>
      <c r="L25" s="198"/>
      <c r="M25" s="198"/>
      <c r="N25" s="34"/>
    </row>
    <row r="26" spans="1:14">
      <c r="A26" s="312"/>
      <c r="B26" s="313"/>
      <c r="C26" s="313"/>
      <c r="D26" s="171" t="s">
        <v>242</v>
      </c>
      <c r="E26" s="193"/>
      <c r="F26" s="193"/>
      <c r="G26" s="194"/>
      <c r="H26" s="195">
        <v>1</v>
      </c>
      <c r="I26" s="194"/>
      <c r="J26" s="268"/>
      <c r="K26" s="194"/>
      <c r="L26" s="198"/>
      <c r="M26" s="198"/>
      <c r="N26" s="34"/>
    </row>
    <row r="27" spans="1:14">
      <c r="A27" s="312"/>
      <c r="B27" s="313"/>
      <c r="C27" s="313"/>
      <c r="D27" s="171" t="s">
        <v>243</v>
      </c>
      <c r="E27" s="193"/>
      <c r="F27" s="193"/>
      <c r="G27" s="194"/>
      <c r="H27" s="195">
        <v>1</v>
      </c>
      <c r="I27" s="194"/>
      <c r="J27" s="268"/>
      <c r="K27" s="194"/>
      <c r="L27" s="198"/>
      <c r="M27" s="198"/>
      <c r="N27" s="34"/>
    </row>
    <row r="28" spans="1:14">
      <c r="A28" s="312"/>
      <c r="B28" s="313"/>
      <c r="C28" s="313"/>
      <c r="D28" s="173" t="s">
        <v>244</v>
      </c>
      <c r="E28" s="193"/>
      <c r="F28" s="193"/>
      <c r="G28" s="194"/>
      <c r="H28" s="195">
        <v>1</v>
      </c>
      <c r="I28" s="194"/>
      <c r="J28" s="268"/>
      <c r="K28" s="194"/>
      <c r="L28" s="198">
        <v>10</v>
      </c>
      <c r="M28" s="198">
        <v>10</v>
      </c>
      <c r="N28" s="34"/>
    </row>
    <row r="29" spans="1:14">
      <c r="A29" s="312"/>
      <c r="B29" s="313"/>
      <c r="C29" s="313"/>
      <c r="D29" s="173" t="s">
        <v>245</v>
      </c>
      <c r="E29" s="193"/>
      <c r="F29" s="193"/>
      <c r="G29" s="194"/>
      <c r="H29" s="195">
        <v>0</v>
      </c>
      <c r="I29" s="194"/>
      <c r="J29" s="268"/>
      <c r="K29" s="194"/>
      <c r="L29" s="198"/>
      <c r="M29" s="198"/>
      <c r="N29" s="34"/>
    </row>
    <row r="30" spans="1:14">
      <c r="A30" s="312"/>
      <c r="B30" s="313"/>
      <c r="C30" s="313"/>
      <c r="D30" s="174" t="s">
        <v>246</v>
      </c>
      <c r="E30" s="193"/>
      <c r="F30" s="193"/>
      <c r="G30" s="194"/>
      <c r="H30" s="195">
        <v>1</v>
      </c>
      <c r="I30" s="194"/>
      <c r="J30" s="268"/>
      <c r="K30" s="194"/>
      <c r="L30" s="198"/>
      <c r="M30" s="198"/>
      <c r="N30" s="34"/>
    </row>
    <row r="31" spans="1:14">
      <c r="A31" s="312"/>
      <c r="B31" s="313"/>
      <c r="C31" s="313"/>
      <c r="D31" s="175" t="s">
        <v>247</v>
      </c>
      <c r="E31" s="193"/>
      <c r="F31" s="193"/>
      <c r="G31" s="194"/>
      <c r="H31" s="195">
        <v>0</v>
      </c>
      <c r="I31" s="194"/>
      <c r="J31" s="268"/>
      <c r="K31" s="194"/>
      <c r="L31" s="198"/>
      <c r="M31" s="198"/>
      <c r="N31" s="34"/>
    </row>
    <row r="32" spans="1:14">
      <c r="A32" s="312"/>
      <c r="B32" s="313"/>
      <c r="C32" s="313"/>
      <c r="D32" s="193" t="s">
        <v>292</v>
      </c>
      <c r="E32" s="193"/>
      <c r="F32" s="193"/>
      <c r="G32" s="194"/>
      <c r="H32" s="195">
        <v>1</v>
      </c>
      <c r="I32" s="194"/>
      <c r="J32" s="194"/>
      <c r="K32" s="194"/>
      <c r="L32" s="206">
        <v>5</v>
      </c>
      <c r="M32" s="206">
        <v>10</v>
      </c>
      <c r="N32" s="34"/>
    </row>
    <row r="33" spans="1:14">
      <c r="A33" s="312"/>
      <c r="B33" s="313"/>
      <c r="C33" s="313"/>
      <c r="D33" s="193" t="s">
        <v>293</v>
      </c>
      <c r="E33" s="193"/>
      <c r="F33" s="193"/>
      <c r="G33" s="194"/>
      <c r="H33" s="195">
        <v>0</v>
      </c>
      <c r="I33" s="194"/>
      <c r="J33" s="194"/>
      <c r="K33" s="194"/>
      <c r="L33" s="198"/>
      <c r="M33" s="198"/>
      <c r="N33" s="34"/>
    </row>
    <row r="34" spans="1:14">
      <c r="A34" s="312"/>
      <c r="B34" s="313"/>
      <c r="C34" s="313"/>
      <c r="D34" s="193" t="s">
        <v>294</v>
      </c>
      <c r="E34" s="34"/>
      <c r="F34" s="34"/>
      <c r="G34" s="194"/>
      <c r="H34" s="197">
        <v>0</v>
      </c>
      <c r="I34" s="194"/>
      <c r="J34" s="194"/>
      <c r="K34" s="194"/>
      <c r="L34" s="198"/>
      <c r="M34" s="198"/>
      <c r="N34" s="34"/>
    </row>
    <row r="35" spans="1:14">
      <c r="A35" s="312"/>
      <c r="B35" s="313"/>
      <c r="C35" s="313"/>
      <c r="D35" s="193" t="s">
        <v>292</v>
      </c>
      <c r="E35" s="34"/>
      <c r="F35" s="34"/>
      <c r="G35" s="194"/>
      <c r="H35" s="197">
        <v>0</v>
      </c>
      <c r="I35" s="194"/>
      <c r="J35" s="194"/>
      <c r="K35" s="194"/>
      <c r="L35" s="198"/>
      <c r="M35" s="198"/>
      <c r="N35" s="34"/>
    </row>
    <row r="36" spans="1:14">
      <c r="A36" s="312"/>
      <c r="B36" s="313"/>
      <c r="C36" s="313"/>
      <c r="D36" s="193" t="s">
        <v>293</v>
      </c>
      <c r="E36" s="34"/>
      <c r="F36" s="34"/>
      <c r="G36" s="194"/>
      <c r="H36" s="197">
        <v>0</v>
      </c>
      <c r="I36" s="194"/>
      <c r="J36" s="194"/>
      <c r="K36" s="194"/>
      <c r="L36" s="198"/>
      <c r="M36" s="198"/>
      <c r="N36" s="34"/>
    </row>
    <row r="37" spans="1:14">
      <c r="A37" s="312"/>
      <c r="B37" s="313"/>
      <c r="C37" s="313"/>
      <c r="D37" s="207" t="s">
        <v>250</v>
      </c>
      <c r="E37" s="34"/>
      <c r="F37" s="34"/>
      <c r="G37" s="194"/>
      <c r="H37" s="197">
        <v>0</v>
      </c>
      <c r="I37" s="194"/>
      <c r="J37" s="268"/>
      <c r="K37" s="194"/>
      <c r="L37" s="198"/>
      <c r="M37" s="198"/>
      <c r="N37" s="34"/>
    </row>
    <row r="38" spans="1:14">
      <c r="A38" s="312"/>
      <c r="B38" s="313"/>
      <c r="C38" s="313"/>
      <c r="D38" s="207" t="s">
        <v>251</v>
      </c>
      <c r="E38" s="34"/>
      <c r="F38" s="34"/>
      <c r="G38" s="194"/>
      <c r="H38" s="197">
        <v>0</v>
      </c>
      <c r="I38" s="194"/>
      <c r="J38" s="268"/>
      <c r="K38" s="194"/>
      <c r="L38" s="198"/>
      <c r="M38" s="198"/>
      <c r="N38" s="34"/>
    </row>
    <row r="39" spans="1:14">
      <c r="A39" s="312"/>
      <c r="B39" s="313"/>
      <c r="C39" s="313"/>
      <c r="D39" s="193" t="s">
        <v>235</v>
      </c>
      <c r="E39" s="193"/>
      <c r="F39" s="193"/>
      <c r="G39" s="194"/>
      <c r="H39" s="195">
        <v>0</v>
      </c>
      <c r="I39" s="194"/>
      <c r="J39" s="268"/>
      <c r="K39" s="194"/>
      <c r="L39" s="198"/>
      <c r="M39" s="198"/>
      <c r="N39" s="34"/>
    </row>
  </sheetData>
  <mergeCells count="3">
    <mergeCell ref="A4:A39"/>
    <mergeCell ref="B4:B39"/>
    <mergeCell ref="C4:C39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operator="equal" allowBlank="1" showInputMessage="1" showErrorMessage="1" xr:uid="{00000000-0002-0000-0300-000000000000}">
          <x14:formula1>
            <xm:f>'Clean Sheet Wire Cable  '!$AT$9:$AT$14</xm:f>
          </x14:formula1>
          <x14:formula2>
            <xm:f>0</xm:f>
          </x14:formula2>
          <xm:sqref>K4:K9</xm:sqref>
        </x14:dataValidation>
        <x14:dataValidation type="list" operator="equal" allowBlank="1" showInputMessage="1" showErrorMessage="1" xr:uid="{00000000-0002-0000-0300-000001000000}">
          <x14:formula1>
            <xm:f>'Clean Sheet Wire Cable  '!$AT$13:$AT$15</xm:f>
          </x14:formula1>
          <x14:formula2>
            <xm:f>0</xm:f>
          </x14:formula2>
          <xm:sqref>K10:K14</xm:sqref>
        </x14:dataValidation>
        <x14:dataValidation type="list" operator="equal" allowBlank="1" showInputMessage="1" showErrorMessage="1" xr:uid="{00000000-0002-0000-0300-000002000000}">
          <x14:formula1>
            <xm:f>'Clean Sheet Wire Cable  '!$P$9:$P$12</xm:f>
          </x14:formula1>
          <x14:formula2>
            <xm:f>0</xm:f>
          </x14:formula2>
          <xm:sqref>D17</xm:sqref>
        </x14:dataValidation>
        <x14:dataValidation type="list" operator="equal" allowBlank="1" showInputMessage="1" showErrorMessage="1" xr:uid="{00000000-0002-0000-0300-000003000000}">
          <x14:formula1>
            <xm:f>'Clean Sheet Wire Cable  '!$T$9:$T$11</xm:f>
          </x14:formula1>
          <x14:formula2>
            <xm:f>0</xm:f>
          </x14:formula2>
          <xm:sqref>D18</xm:sqref>
        </x14:dataValidation>
        <x14:dataValidation type="list" operator="equal" allowBlank="1" showInputMessage="1" showErrorMessage="1" xr:uid="{00000000-0002-0000-0300-000004000000}">
          <x14:formula1>
            <xm:f>'Clean Sheet Wire Cable  '!$L$9:$L$13</xm:f>
          </x14:formula1>
          <x14:formula2>
            <xm:f>0</xm:f>
          </x14:formula2>
          <xm:sqref>D19</xm:sqref>
        </x14:dataValidation>
        <x14:dataValidation type="list" operator="equal" allowBlank="1" showInputMessage="1" showErrorMessage="1" xr:uid="{00000000-0002-0000-0300-000005000000}">
          <x14:formula1>
            <xm:f>'Clean Sheet Wire Cable  '!$Y$9</xm:f>
          </x14:formula1>
          <x14:formula2>
            <xm:f>0</xm:f>
          </x14:formula2>
          <xm:sqref>D20</xm:sqref>
        </x14:dataValidation>
        <x14:dataValidation type="list" operator="equal" allowBlank="1" showInputMessage="1" showErrorMessage="1" xr:uid="{00000000-0002-0000-0300-000006000000}">
          <x14:formula1>
            <xm:f>'Clean Sheet Wire Cable  '!$AD$10:$AD$13</xm:f>
          </x14:formula1>
          <x14:formula2>
            <xm:f>0</xm:f>
          </x14:formula2>
          <xm:sqref>D21</xm:sqref>
        </x14:dataValidation>
        <x14:dataValidation type="list" operator="equal" allowBlank="1" showInputMessage="1" showErrorMessage="1" xr:uid="{00000000-0002-0000-0300-000007000000}">
          <x14:formula1>
            <xm:f>'Clean Sheet Wire Cable  '!$AN$9:$AN$16</xm:f>
          </x14:formula1>
          <x14:formula2>
            <xm:f>0</xm:f>
          </x14:formula2>
          <xm:sqref>F22</xm:sqref>
        </x14:dataValidation>
        <x14:dataValidation type="list" operator="equal" allowBlank="1" showInputMessage="1" showErrorMessage="1" xr:uid="{00000000-0002-0000-0300-000008000000}">
          <x14:formula1>
            <xm:f>'Clean Sheet Wire Cable  '!$AI$9:$AI$23</xm:f>
          </x14:formula1>
          <x14:formula2>
            <xm:f>0</xm:f>
          </x14:formula2>
          <xm:sqref>F23:F24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13BD5-141D-4ACB-99C1-562863AAC75B}">
  <dimension ref="A1:P114"/>
  <sheetViews>
    <sheetView topLeftCell="E48" zoomScaleNormal="100" workbookViewId="0">
      <selection activeCell="I1" sqref="I1:I1048576"/>
    </sheetView>
  </sheetViews>
  <sheetFormatPr baseColWidth="10" defaultColWidth="10.1640625" defaultRowHeight="16"/>
  <cols>
    <col min="1" max="1" width="36" customWidth="1"/>
    <col min="2" max="2" width="33.1640625" customWidth="1"/>
    <col min="3" max="4" width="42.6640625" customWidth="1"/>
    <col min="5" max="5" width="59.83203125" customWidth="1"/>
    <col min="6" max="12" width="38.5" customWidth="1"/>
    <col min="13" max="13" width="38" customWidth="1"/>
    <col min="14" max="15" width="42.6640625" customWidth="1"/>
  </cols>
  <sheetData>
    <row r="1" spans="1:15" s="235" customFormat="1">
      <c r="A1" s="242" t="s">
        <v>25</v>
      </c>
      <c r="B1" s="243"/>
      <c r="C1" s="234" t="s">
        <v>194</v>
      </c>
      <c r="D1" s="234" t="s">
        <v>194</v>
      </c>
      <c r="E1" s="234" t="s">
        <v>194</v>
      </c>
      <c r="F1" s="234" t="s">
        <v>194</v>
      </c>
      <c r="G1" s="234" t="s">
        <v>194</v>
      </c>
      <c r="H1" s="234" t="s">
        <v>194</v>
      </c>
      <c r="I1" s="234" t="s">
        <v>194</v>
      </c>
      <c r="J1" s="234" t="s">
        <v>194</v>
      </c>
      <c r="K1" s="234" t="s">
        <v>194</v>
      </c>
      <c r="L1" s="234" t="s">
        <v>194</v>
      </c>
      <c r="M1" s="234" t="s">
        <v>194</v>
      </c>
      <c r="N1" s="234" t="s">
        <v>194</v>
      </c>
      <c r="O1" s="234" t="s">
        <v>194</v>
      </c>
    </row>
    <row r="2" spans="1:15" s="233" customFormat="1" ht="20">
      <c r="A2" s="244" t="s">
        <v>295</v>
      </c>
      <c r="B2" s="245"/>
      <c r="C2" s="245" t="s">
        <v>296</v>
      </c>
      <c r="D2" s="245" t="s">
        <v>297</v>
      </c>
      <c r="E2" s="245" t="s">
        <v>298</v>
      </c>
      <c r="F2" s="245" t="s">
        <v>299</v>
      </c>
      <c r="G2" s="245" t="s">
        <v>300</v>
      </c>
      <c r="H2" s="245" t="s">
        <v>301</v>
      </c>
      <c r="I2" s="245" t="s">
        <v>302</v>
      </c>
      <c r="J2" s="245" t="s">
        <v>303</v>
      </c>
      <c r="K2" s="245" t="s">
        <v>304</v>
      </c>
      <c r="L2" s="245" t="s">
        <v>305</v>
      </c>
      <c r="M2" s="245" t="s">
        <v>306</v>
      </c>
      <c r="N2" s="245" t="s">
        <v>307</v>
      </c>
      <c r="O2" s="245" t="s">
        <v>308</v>
      </c>
    </row>
    <row r="3" spans="1:15" s="237" customFormat="1">
      <c r="A3" s="246" t="s">
        <v>309</v>
      </c>
      <c r="B3" s="246"/>
      <c r="C3" s="236" t="s">
        <v>310</v>
      </c>
      <c r="D3" s="236" t="s">
        <v>310</v>
      </c>
      <c r="E3" s="236" t="s">
        <v>310</v>
      </c>
      <c r="F3" s="236" t="s">
        <v>310</v>
      </c>
      <c r="G3" s="236" t="s">
        <v>310</v>
      </c>
      <c r="H3" s="236" t="s">
        <v>310</v>
      </c>
      <c r="I3" s="236" t="s">
        <v>310</v>
      </c>
      <c r="J3" s="236" t="s">
        <v>310</v>
      </c>
      <c r="K3" s="236" t="s">
        <v>310</v>
      </c>
      <c r="L3" s="236" t="s">
        <v>310</v>
      </c>
      <c r="M3" s="236" t="s">
        <v>310</v>
      </c>
      <c r="N3" s="236" t="s">
        <v>310</v>
      </c>
      <c r="O3" s="236" t="s">
        <v>310</v>
      </c>
    </row>
    <row r="4" spans="1:15" s="237" customFormat="1">
      <c r="A4" s="246" t="s">
        <v>311</v>
      </c>
      <c r="B4" s="246"/>
      <c r="C4" s="236" t="s">
        <v>2</v>
      </c>
      <c r="D4" s="236" t="s">
        <v>2</v>
      </c>
      <c r="E4" s="236" t="s">
        <v>2</v>
      </c>
      <c r="F4" s="236" t="s">
        <v>2</v>
      </c>
      <c r="G4" s="236" t="s">
        <v>312</v>
      </c>
      <c r="H4" s="236" t="s">
        <v>2</v>
      </c>
      <c r="I4" s="236" t="s">
        <v>2</v>
      </c>
      <c r="J4" s="236" t="s">
        <v>2</v>
      </c>
      <c r="K4" s="236" t="s">
        <v>2</v>
      </c>
      <c r="L4" s="236" t="s">
        <v>313</v>
      </c>
      <c r="M4" s="236" t="s">
        <v>2</v>
      </c>
      <c r="N4" s="236" t="s">
        <v>2</v>
      </c>
      <c r="O4" s="236" t="s">
        <v>2</v>
      </c>
    </row>
    <row r="5" spans="1:15" s="249" customFormat="1" ht="33">
      <c r="A5" s="247" t="s">
        <v>314</v>
      </c>
      <c r="B5" s="248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</row>
    <row r="6" spans="1:15" s="208" customFormat="1">
      <c r="A6" s="250" t="s">
        <v>315</v>
      </c>
      <c r="B6" s="250"/>
      <c r="C6" s="214">
        <f t="shared" ref="C6:M6" si="0">C22</f>
        <v>0.26315675999999999</v>
      </c>
      <c r="D6" s="214">
        <f t="shared" si="0"/>
        <v>0.26315675999999999</v>
      </c>
      <c r="E6" s="214">
        <f t="shared" si="0"/>
        <v>0.26315675999999999</v>
      </c>
      <c r="F6" s="214">
        <f t="shared" si="0"/>
        <v>0.26315675999999999</v>
      </c>
      <c r="G6" s="214">
        <f t="shared" si="0"/>
        <v>1.1104841999999999</v>
      </c>
      <c r="H6" s="214">
        <f t="shared" si="0"/>
        <v>0.26315675999999999</v>
      </c>
      <c r="I6" s="214">
        <f t="shared" si="0"/>
        <v>0.26315675999999999</v>
      </c>
      <c r="J6" s="214">
        <f t="shared" ref="J6:K6" si="1">J22</f>
        <v>0.26315675999999999</v>
      </c>
      <c r="K6" s="214">
        <f t="shared" si="1"/>
        <v>0.26315675999999999</v>
      </c>
      <c r="L6" s="214">
        <f t="shared" si="0"/>
        <v>0.29720000000000002</v>
      </c>
      <c r="M6" s="214" t="str">
        <f t="shared" si="0"/>
        <v>null</v>
      </c>
      <c r="N6" s="214">
        <f t="shared" ref="N6:O6" si="2">N22</f>
        <v>0.26315675999999999</v>
      </c>
      <c r="O6" s="214">
        <f t="shared" si="2"/>
        <v>0.26315675999999999</v>
      </c>
    </row>
    <row r="7" spans="1:15" s="209" customFormat="1">
      <c r="A7" s="314" t="s">
        <v>316</v>
      </c>
      <c r="B7" s="215" t="s">
        <v>317</v>
      </c>
      <c r="C7" s="216" t="s">
        <v>318</v>
      </c>
      <c r="D7" s="216" t="s">
        <v>318</v>
      </c>
      <c r="E7" s="216" t="s">
        <v>318</v>
      </c>
      <c r="F7" s="216" t="s">
        <v>318</v>
      </c>
      <c r="G7" s="216" t="s">
        <v>318</v>
      </c>
      <c r="H7" s="216" t="s">
        <v>318</v>
      </c>
      <c r="I7" s="216" t="s">
        <v>318</v>
      </c>
      <c r="J7" s="216" t="s">
        <v>318</v>
      </c>
      <c r="K7" s="216" t="s">
        <v>318</v>
      </c>
      <c r="L7" s="216" t="s">
        <v>319</v>
      </c>
      <c r="M7" s="216" t="s">
        <v>318</v>
      </c>
      <c r="N7" s="216" t="s">
        <v>318</v>
      </c>
      <c r="O7" s="216" t="s">
        <v>318</v>
      </c>
    </row>
    <row r="8" spans="1:15" s="209" customFormat="1">
      <c r="A8" s="315"/>
      <c r="B8" s="215" t="s">
        <v>320</v>
      </c>
      <c r="C8" s="216" t="s">
        <v>321</v>
      </c>
      <c r="D8" s="216" t="s">
        <v>321</v>
      </c>
      <c r="E8" s="216" t="s">
        <v>321</v>
      </c>
      <c r="F8" s="216" t="s">
        <v>321</v>
      </c>
      <c r="G8" s="216" t="s">
        <v>321</v>
      </c>
      <c r="H8" s="216" t="s">
        <v>321</v>
      </c>
      <c r="I8" s="216" t="s">
        <v>321</v>
      </c>
      <c r="J8" s="216" t="s">
        <v>321</v>
      </c>
      <c r="K8" s="216" t="s">
        <v>321</v>
      </c>
      <c r="L8" s="216" t="s">
        <v>322</v>
      </c>
      <c r="M8" s="216" t="s">
        <v>321</v>
      </c>
      <c r="N8" s="216" t="s">
        <v>321</v>
      </c>
      <c r="O8" s="216" t="s">
        <v>321</v>
      </c>
    </row>
    <row r="9" spans="1:15" s="209" customFormat="1">
      <c r="A9" s="315"/>
      <c r="B9" s="217" t="s">
        <v>323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</row>
    <row r="10" spans="1:15" s="209" customFormat="1">
      <c r="A10" s="315"/>
      <c r="B10" s="217" t="s">
        <v>324</v>
      </c>
      <c r="C10" s="216" t="s">
        <v>325</v>
      </c>
      <c r="D10" s="216" t="s">
        <v>325</v>
      </c>
      <c r="E10" s="216" t="s">
        <v>325</v>
      </c>
      <c r="F10" s="216" t="s">
        <v>325</v>
      </c>
      <c r="G10" s="216" t="s">
        <v>325</v>
      </c>
      <c r="H10" s="216" t="s">
        <v>325</v>
      </c>
      <c r="I10" s="216" t="s">
        <v>325</v>
      </c>
      <c r="J10" s="216" t="s">
        <v>325</v>
      </c>
      <c r="K10" s="216" t="s">
        <v>325</v>
      </c>
      <c r="L10" s="216" t="s">
        <v>326</v>
      </c>
      <c r="M10" s="216"/>
      <c r="N10" s="216" t="s">
        <v>325</v>
      </c>
      <c r="O10" s="216" t="s">
        <v>325</v>
      </c>
    </row>
    <row r="11" spans="1:15" s="209" customFormat="1">
      <c r="A11" s="315"/>
      <c r="B11" s="217" t="s">
        <v>327</v>
      </c>
      <c r="C11" s="216" t="s">
        <v>328</v>
      </c>
      <c r="D11" s="216" t="s">
        <v>328</v>
      </c>
      <c r="E11" s="216" t="s">
        <v>328</v>
      </c>
      <c r="F11" s="216" t="s">
        <v>328</v>
      </c>
      <c r="G11" s="216" t="s">
        <v>329</v>
      </c>
      <c r="H11" s="216" t="s">
        <v>328</v>
      </c>
      <c r="I11" s="216" t="s">
        <v>328</v>
      </c>
      <c r="J11" s="216" t="s">
        <v>328</v>
      </c>
      <c r="K11" s="216" t="s">
        <v>328</v>
      </c>
      <c r="L11" s="216" t="s">
        <v>330</v>
      </c>
      <c r="M11" s="216"/>
      <c r="N11" s="216" t="s">
        <v>328</v>
      </c>
      <c r="O11" s="216" t="s">
        <v>328</v>
      </c>
    </row>
    <row r="12" spans="1:15" s="209" customFormat="1">
      <c r="A12" s="315"/>
      <c r="B12" s="217" t="s">
        <v>331</v>
      </c>
      <c r="C12" s="216" t="s">
        <v>332</v>
      </c>
      <c r="D12" s="216" t="s">
        <v>332</v>
      </c>
      <c r="E12" s="216" t="s">
        <v>332</v>
      </c>
      <c r="F12" s="216" t="s">
        <v>332</v>
      </c>
      <c r="G12" s="216" t="s">
        <v>333</v>
      </c>
      <c r="H12" s="216" t="s">
        <v>332</v>
      </c>
      <c r="I12" s="216" t="s">
        <v>332</v>
      </c>
      <c r="J12" s="216" t="s">
        <v>332</v>
      </c>
      <c r="K12" s="216" t="s">
        <v>332</v>
      </c>
      <c r="L12" s="216" t="s">
        <v>334</v>
      </c>
      <c r="M12" s="216"/>
      <c r="N12" s="216" t="s">
        <v>332</v>
      </c>
      <c r="O12" s="216" t="s">
        <v>332</v>
      </c>
    </row>
    <row r="13" spans="1:15" s="209" customFormat="1">
      <c r="A13" s="315"/>
      <c r="B13" s="217" t="s">
        <v>335</v>
      </c>
      <c r="C13" s="216"/>
      <c r="D13" s="216"/>
      <c r="E13" s="216"/>
      <c r="F13" s="216"/>
      <c r="G13" s="216"/>
      <c r="H13" s="216"/>
      <c r="I13" s="216"/>
      <c r="J13" s="216"/>
      <c r="K13" s="216"/>
      <c r="L13" s="216" t="s">
        <v>336</v>
      </c>
      <c r="M13" s="216"/>
      <c r="N13" s="216"/>
      <c r="O13" s="216"/>
    </row>
    <row r="14" spans="1:15" s="209" customFormat="1">
      <c r="A14" s="315"/>
      <c r="B14" s="217" t="s">
        <v>337</v>
      </c>
      <c r="C14" s="216"/>
      <c r="D14" s="216"/>
      <c r="E14" s="216"/>
      <c r="F14" s="216"/>
      <c r="G14" s="216"/>
      <c r="H14" s="216"/>
      <c r="I14" s="216"/>
      <c r="J14" s="216"/>
      <c r="K14" s="216"/>
      <c r="L14" s="216" t="s">
        <v>338</v>
      </c>
      <c r="M14" s="216"/>
      <c r="N14" s="216"/>
      <c r="O14" s="216"/>
    </row>
    <row r="15" spans="1:15" s="209" customFormat="1">
      <c r="A15" s="315"/>
      <c r="B15" s="217" t="s">
        <v>339</v>
      </c>
      <c r="C15" s="216" t="s">
        <v>340</v>
      </c>
      <c r="D15" s="216" t="s">
        <v>340</v>
      </c>
      <c r="E15" s="216" t="s">
        <v>340</v>
      </c>
      <c r="F15" s="216" t="s">
        <v>340</v>
      </c>
      <c r="G15" s="216" t="s">
        <v>340</v>
      </c>
      <c r="H15" s="216" t="s">
        <v>340</v>
      </c>
      <c r="I15" s="216" t="s">
        <v>340</v>
      </c>
      <c r="J15" s="216" t="s">
        <v>340</v>
      </c>
      <c r="K15" s="216" t="s">
        <v>340</v>
      </c>
      <c r="L15" s="216"/>
      <c r="M15" s="216"/>
      <c r="N15" s="216" t="s">
        <v>340</v>
      </c>
      <c r="O15" s="216" t="s">
        <v>340</v>
      </c>
    </row>
    <row r="16" spans="1:15" s="209" customFormat="1">
      <c r="A16" s="315"/>
      <c r="B16" s="215" t="s">
        <v>341</v>
      </c>
      <c r="C16" s="218">
        <v>1.6</v>
      </c>
      <c r="D16" s="218">
        <v>1.6</v>
      </c>
      <c r="E16" s="218">
        <v>1.6</v>
      </c>
      <c r="F16" s="218">
        <v>1.6</v>
      </c>
      <c r="G16" s="218">
        <v>1.6</v>
      </c>
      <c r="H16" s="218">
        <v>1.6</v>
      </c>
      <c r="I16" s="218">
        <v>1.6</v>
      </c>
      <c r="J16" s="218">
        <v>1.6</v>
      </c>
      <c r="K16" s="218">
        <v>1.6</v>
      </c>
      <c r="L16" s="218">
        <v>1.1000000000000001</v>
      </c>
      <c r="M16" s="218"/>
      <c r="N16" s="218">
        <v>1.6</v>
      </c>
      <c r="O16" s="218">
        <v>1.6</v>
      </c>
    </row>
    <row r="17" spans="1:15" s="209" customFormat="1">
      <c r="A17" s="315"/>
      <c r="B17" s="215" t="s">
        <v>342</v>
      </c>
      <c r="C17" s="218">
        <v>174.2</v>
      </c>
      <c r="D17" s="218">
        <v>174.2</v>
      </c>
      <c r="E17" s="218">
        <v>174.2</v>
      </c>
      <c r="F17" s="218">
        <v>174.2</v>
      </c>
      <c r="G17" s="218">
        <v>174.2</v>
      </c>
      <c r="H17" s="218">
        <v>174.2</v>
      </c>
      <c r="I17" s="218">
        <v>174.2</v>
      </c>
      <c r="J17" s="218">
        <v>174.2</v>
      </c>
      <c r="K17" s="218">
        <v>174.2</v>
      </c>
      <c r="L17" s="218">
        <v>6.66</v>
      </c>
      <c r="M17" s="218"/>
      <c r="N17" s="218">
        <v>174.2</v>
      </c>
      <c r="O17" s="218">
        <v>174.2</v>
      </c>
    </row>
    <row r="18" spans="1:15" s="209" customFormat="1">
      <c r="A18" s="315"/>
      <c r="B18" s="215" t="s">
        <v>343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>
        <v>8.14</v>
      </c>
      <c r="M18" s="218"/>
      <c r="N18" s="218"/>
      <c r="O18" s="218"/>
    </row>
    <row r="19" spans="1:15" s="209" customFormat="1">
      <c r="A19" s="315"/>
      <c r="B19" s="220" t="s">
        <v>344</v>
      </c>
      <c r="C19" s="219">
        <v>224.2</v>
      </c>
      <c r="D19" s="219">
        <v>224.2</v>
      </c>
      <c r="E19" s="219">
        <v>224.2</v>
      </c>
      <c r="F19" s="219">
        <v>224.2</v>
      </c>
      <c r="G19" s="219">
        <v>224.2</v>
      </c>
      <c r="H19" s="219">
        <v>224.2</v>
      </c>
      <c r="I19" s="219">
        <v>224.2</v>
      </c>
      <c r="J19" s="219">
        <v>224.2</v>
      </c>
      <c r="K19" s="219">
        <v>224.2</v>
      </c>
      <c r="L19" s="219">
        <v>31</v>
      </c>
      <c r="M19" s="219"/>
      <c r="N19" s="219">
        <v>224.2</v>
      </c>
      <c r="O19" s="219">
        <v>224.2</v>
      </c>
    </row>
    <row r="20" spans="1:15" s="209" customFormat="1">
      <c r="A20" s="315"/>
      <c r="B20" s="220" t="s">
        <v>345</v>
      </c>
      <c r="C20" s="219">
        <v>323.5</v>
      </c>
      <c r="D20" s="219">
        <v>323.5</v>
      </c>
      <c r="E20" s="219">
        <v>323.5</v>
      </c>
      <c r="F20" s="219">
        <v>323.5</v>
      </c>
      <c r="G20" s="219">
        <v>323.5</v>
      </c>
      <c r="H20" s="219">
        <v>323.5</v>
      </c>
      <c r="I20" s="219">
        <v>323.5</v>
      </c>
      <c r="J20" s="219">
        <v>323.5</v>
      </c>
      <c r="K20" s="219">
        <v>323.5</v>
      </c>
      <c r="L20" s="219">
        <v>306.2</v>
      </c>
      <c r="M20" s="219"/>
      <c r="N20" s="219">
        <v>323.5</v>
      </c>
      <c r="O20" s="219">
        <v>323.5</v>
      </c>
    </row>
    <row r="21" spans="1:15" s="209" customFormat="1">
      <c r="A21" s="315"/>
      <c r="B21" s="220" t="s">
        <v>346</v>
      </c>
      <c r="C21" s="221">
        <v>5</v>
      </c>
      <c r="D21" s="221">
        <v>5</v>
      </c>
      <c r="E21" s="221">
        <v>5</v>
      </c>
      <c r="F21" s="221">
        <v>5</v>
      </c>
      <c r="G21" s="221">
        <v>5</v>
      </c>
      <c r="H21" s="221">
        <v>5</v>
      </c>
      <c r="I21" s="221">
        <v>5</v>
      </c>
      <c r="J21" s="221">
        <v>5</v>
      </c>
      <c r="K21" s="221">
        <v>5</v>
      </c>
      <c r="L21" s="221">
        <v>13</v>
      </c>
      <c r="M21" s="221"/>
      <c r="N21" s="221">
        <v>5</v>
      </c>
      <c r="O21" s="221">
        <v>5</v>
      </c>
    </row>
    <row r="22" spans="1:15" s="210" customFormat="1" ht="19" customHeight="1">
      <c r="A22" s="316"/>
      <c r="B22" s="222" t="s">
        <v>347</v>
      </c>
      <c r="C22" s="223">
        <v>0.26315675999999999</v>
      </c>
      <c r="D22" s="223">
        <v>0.26315675999999999</v>
      </c>
      <c r="E22" s="223">
        <v>0.26315675999999999</v>
      </c>
      <c r="F22" s="223">
        <v>0.26315675999999999</v>
      </c>
      <c r="G22" s="223">
        <v>1.1104841999999999</v>
      </c>
      <c r="H22" s="223">
        <v>0.26315675999999999</v>
      </c>
      <c r="I22" s="223">
        <v>0.26315675999999999</v>
      </c>
      <c r="J22" s="223">
        <v>0.26315675999999999</v>
      </c>
      <c r="K22" s="223">
        <v>0.26315675999999999</v>
      </c>
      <c r="L22" s="223">
        <v>0.29720000000000002</v>
      </c>
      <c r="M22" s="223" t="s">
        <v>348</v>
      </c>
      <c r="N22" s="223">
        <v>0.26315675999999999</v>
      </c>
      <c r="O22" s="223">
        <v>0.26315675999999999</v>
      </c>
    </row>
    <row r="23" spans="1:15" s="211" customFormat="1" ht="24.75" customHeight="1">
      <c r="A23" s="251" t="s">
        <v>349</v>
      </c>
      <c r="B23" s="250"/>
      <c r="C23" s="214">
        <f>C37</f>
        <v>0.12568575000000001</v>
      </c>
      <c r="D23" s="214">
        <f>D37</f>
        <v>0.12568575000000001</v>
      </c>
      <c r="E23" s="214">
        <f t="shared" ref="E23:M23" si="3">E37</f>
        <v>0.12568575000000001</v>
      </c>
      <c r="F23" s="214">
        <f t="shared" si="3"/>
        <v>0.12568575000000001</v>
      </c>
      <c r="G23" s="214">
        <f t="shared" si="3"/>
        <v>0.20610300000000001</v>
      </c>
      <c r="H23" s="214">
        <f t="shared" si="3"/>
        <v>0.12568575000000001</v>
      </c>
      <c r="I23" s="214">
        <f t="shared" si="3"/>
        <v>0.12568575000000001</v>
      </c>
      <c r="J23" s="214">
        <f t="shared" ref="J23:K23" si="4">J37</f>
        <v>0.12568575000000001</v>
      </c>
      <c r="K23" s="214">
        <f t="shared" si="4"/>
        <v>0.12568575000000001</v>
      </c>
      <c r="L23" s="214">
        <f t="shared" si="3"/>
        <v>0.23487749999999999</v>
      </c>
      <c r="M23" s="214" t="str">
        <f t="shared" si="3"/>
        <v>-</v>
      </c>
      <c r="N23" s="214">
        <f>N37</f>
        <v>0.12568575000000001</v>
      </c>
      <c r="O23" s="214">
        <f>O37</f>
        <v>0.12568575000000001</v>
      </c>
    </row>
    <row r="24" spans="1:15" ht="15.75" customHeight="1">
      <c r="A24" s="317" t="s">
        <v>350</v>
      </c>
      <c r="B24" s="232" t="s">
        <v>351</v>
      </c>
      <c r="C24" s="221">
        <v>7</v>
      </c>
      <c r="D24" s="221">
        <v>7</v>
      </c>
      <c r="E24" s="221">
        <v>7</v>
      </c>
      <c r="F24" s="221">
        <v>7</v>
      </c>
      <c r="G24" s="221">
        <v>7</v>
      </c>
      <c r="H24" s="221">
        <v>7</v>
      </c>
      <c r="I24" s="221">
        <v>7</v>
      </c>
      <c r="J24" s="221">
        <v>7</v>
      </c>
      <c r="K24" s="221">
        <v>7</v>
      </c>
      <c r="L24" s="221">
        <v>7</v>
      </c>
      <c r="M24" s="221"/>
      <c r="N24" s="221">
        <v>7</v>
      </c>
      <c r="O24" s="221">
        <v>7</v>
      </c>
    </row>
    <row r="25" spans="1:15" ht="15" customHeight="1">
      <c r="A25" s="318"/>
      <c r="B25" s="232" t="s">
        <v>352</v>
      </c>
      <c r="C25" s="221"/>
      <c r="D25" s="221"/>
      <c r="E25" s="221"/>
      <c r="F25" s="221"/>
      <c r="G25" s="221"/>
      <c r="H25" s="221"/>
      <c r="I25" s="221"/>
      <c r="J25" s="221"/>
      <c r="K25" s="221"/>
      <c r="L25" s="221">
        <v>8</v>
      </c>
      <c r="M25" s="221"/>
      <c r="N25" s="221"/>
      <c r="O25" s="221"/>
    </row>
    <row r="26" spans="1:15" ht="15.75" customHeight="1">
      <c r="A26" s="318"/>
      <c r="B26" s="232" t="s">
        <v>353</v>
      </c>
      <c r="C26" s="221" t="s">
        <v>354</v>
      </c>
      <c r="D26" s="221" t="s">
        <v>354</v>
      </c>
      <c r="E26" s="221" t="s">
        <v>354</v>
      </c>
      <c r="F26" s="221" t="s">
        <v>354</v>
      </c>
      <c r="G26" s="221" t="s">
        <v>354</v>
      </c>
      <c r="H26" s="221" t="s">
        <v>354</v>
      </c>
      <c r="I26" s="221" t="s">
        <v>354</v>
      </c>
      <c r="J26" s="221" t="s">
        <v>354</v>
      </c>
      <c r="K26" s="221" t="s">
        <v>354</v>
      </c>
      <c r="L26" s="221" t="s">
        <v>354</v>
      </c>
      <c r="M26" s="221"/>
      <c r="N26" s="221" t="s">
        <v>354</v>
      </c>
      <c r="O26" s="221" t="s">
        <v>354</v>
      </c>
    </row>
    <row r="27" spans="1:15" ht="15.75" customHeight="1">
      <c r="A27" s="318"/>
      <c r="B27" s="232" t="s">
        <v>355</v>
      </c>
      <c r="C27" s="221">
        <v>1</v>
      </c>
      <c r="D27" s="221">
        <v>1</v>
      </c>
      <c r="E27" s="221">
        <v>1</v>
      </c>
      <c r="F27" s="221">
        <v>1</v>
      </c>
      <c r="G27" s="221">
        <v>1</v>
      </c>
      <c r="H27" s="221">
        <v>1</v>
      </c>
      <c r="I27" s="221">
        <v>1</v>
      </c>
      <c r="J27" s="221">
        <v>1</v>
      </c>
      <c r="K27" s="221">
        <v>1</v>
      </c>
      <c r="L27" s="221">
        <v>1</v>
      </c>
      <c r="M27" s="221"/>
      <c r="N27" s="221">
        <v>1</v>
      </c>
      <c r="O27" s="221">
        <v>1</v>
      </c>
    </row>
    <row r="28" spans="1:15" ht="24" customHeight="1">
      <c r="A28" s="318"/>
      <c r="B28" s="232" t="s">
        <v>356</v>
      </c>
      <c r="C28" s="216">
        <v>45</v>
      </c>
      <c r="D28" s="216">
        <v>45</v>
      </c>
      <c r="E28" s="216">
        <v>45</v>
      </c>
      <c r="F28" s="216">
        <v>45</v>
      </c>
      <c r="G28" s="216">
        <v>45</v>
      </c>
      <c r="H28" s="216">
        <v>45</v>
      </c>
      <c r="I28" s="216">
        <v>45</v>
      </c>
      <c r="J28" s="216">
        <v>45</v>
      </c>
      <c r="K28" s="216">
        <v>45</v>
      </c>
      <c r="L28" s="216">
        <v>45</v>
      </c>
      <c r="M28" s="216"/>
      <c r="N28" s="216">
        <v>45</v>
      </c>
      <c r="O28" s="216">
        <v>45</v>
      </c>
    </row>
    <row r="29" spans="1:15" ht="20.25" customHeight="1">
      <c r="A29" s="318"/>
      <c r="B29" s="232" t="s">
        <v>357</v>
      </c>
      <c r="C29" s="216">
        <v>0</v>
      </c>
      <c r="D29" s="216">
        <v>0</v>
      </c>
      <c r="E29" s="216">
        <v>0</v>
      </c>
      <c r="F29" s="216">
        <v>0</v>
      </c>
      <c r="G29" s="216">
        <v>0</v>
      </c>
      <c r="H29" s="216">
        <v>0</v>
      </c>
      <c r="I29" s="216">
        <v>0</v>
      </c>
      <c r="J29" s="216">
        <v>0</v>
      </c>
      <c r="K29" s="216">
        <v>0</v>
      </c>
      <c r="L29" s="216">
        <v>0</v>
      </c>
      <c r="M29" s="216"/>
      <c r="N29" s="216">
        <v>0</v>
      </c>
      <c r="O29" s="216">
        <v>0</v>
      </c>
    </row>
    <row r="30" spans="1:15">
      <c r="A30" s="318"/>
      <c r="B30" s="225" t="s">
        <v>358</v>
      </c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</row>
    <row r="31" spans="1:15">
      <c r="A31" s="318"/>
      <c r="B31" s="225" t="s">
        <v>359</v>
      </c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</row>
    <row r="32" spans="1:15">
      <c r="A32" s="318"/>
      <c r="B32" s="225" t="s">
        <v>360</v>
      </c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</row>
    <row r="33" spans="1:15">
      <c r="A33" s="318"/>
      <c r="B33" s="225" t="s">
        <v>361</v>
      </c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</row>
    <row r="34" spans="1:15">
      <c r="A34" s="318"/>
      <c r="B34" s="225" t="s">
        <v>362</v>
      </c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</row>
    <row r="35" spans="1:15">
      <c r="A35" s="318"/>
      <c r="B35" s="225" t="s">
        <v>363</v>
      </c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</row>
    <row r="36" spans="1:15">
      <c r="A36" s="318"/>
      <c r="B36" s="225" t="s">
        <v>364</v>
      </c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</row>
    <row r="37" spans="1:15" s="212" customFormat="1">
      <c r="A37" s="319"/>
      <c r="B37" s="222" t="s">
        <v>347</v>
      </c>
      <c r="C37" s="223">
        <v>0.12568575000000001</v>
      </c>
      <c r="D37" s="223">
        <v>0.12568575000000001</v>
      </c>
      <c r="E37" s="223">
        <v>0.12568575000000001</v>
      </c>
      <c r="F37" s="223">
        <v>0.12568575000000001</v>
      </c>
      <c r="G37" s="223">
        <v>0.20610300000000001</v>
      </c>
      <c r="H37" s="223">
        <v>0.12568575000000001</v>
      </c>
      <c r="I37" s="223">
        <v>0.12568575000000001</v>
      </c>
      <c r="J37" s="223">
        <v>0.12568575000000001</v>
      </c>
      <c r="K37" s="223">
        <v>0.12568575000000001</v>
      </c>
      <c r="L37" s="223">
        <v>0.23487749999999999</v>
      </c>
      <c r="M37" s="223" t="s">
        <v>365</v>
      </c>
      <c r="N37" s="223">
        <v>0.12568575000000001</v>
      </c>
      <c r="O37" s="223">
        <v>0.12568575000000001</v>
      </c>
    </row>
    <row r="38" spans="1:15" s="249" customFormat="1" ht="33">
      <c r="A38" s="247" t="s">
        <v>366</v>
      </c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</row>
    <row r="39" spans="1:15" s="211" customFormat="1">
      <c r="A39" s="250" t="s">
        <v>367</v>
      </c>
      <c r="B39" s="250"/>
      <c r="C39" s="240">
        <f t="shared" ref="C39:O39" si="5">SUM(C40,C59,C63,C67,C71,C74,C77,C80,C84,C86,C88,C90,C93)</f>
        <v>35.376152136999984</v>
      </c>
      <c r="D39" s="240">
        <f t="shared" si="5"/>
        <v>34.143999999999998</v>
      </c>
      <c r="E39" s="240">
        <f t="shared" si="5"/>
        <v>0</v>
      </c>
      <c r="F39" s="240">
        <f t="shared" si="5"/>
        <v>0</v>
      </c>
      <c r="G39" s="240">
        <f t="shared" si="5"/>
        <v>0</v>
      </c>
      <c r="H39" s="240">
        <f t="shared" si="5"/>
        <v>0</v>
      </c>
      <c r="I39" s="240">
        <f t="shared" si="5"/>
        <v>0</v>
      </c>
      <c r="J39" s="240">
        <f t="shared" si="5"/>
        <v>0</v>
      </c>
      <c r="K39" s="240">
        <f t="shared" si="5"/>
        <v>1.2321521370000001</v>
      </c>
      <c r="L39" s="240">
        <f t="shared" si="5"/>
        <v>1.23215214</v>
      </c>
      <c r="M39" s="240">
        <f t="shared" si="5"/>
        <v>0</v>
      </c>
      <c r="N39" s="240">
        <f t="shared" si="5"/>
        <v>4.4999999999999998E-2</v>
      </c>
      <c r="O39" s="240">
        <f t="shared" si="5"/>
        <v>1.26</v>
      </c>
    </row>
    <row r="40" spans="1:15" s="212" customFormat="1">
      <c r="A40" s="286" t="s">
        <v>368</v>
      </c>
      <c r="B40" s="222" t="s">
        <v>347</v>
      </c>
      <c r="C40" s="238">
        <v>34.143999999999998</v>
      </c>
      <c r="D40" s="238">
        <v>34.143999999999998</v>
      </c>
      <c r="E40" s="223" t="s">
        <v>365</v>
      </c>
      <c r="F40" s="223" t="s">
        <v>365</v>
      </c>
      <c r="G40" s="223" t="s">
        <v>365</v>
      </c>
      <c r="H40" s="223" t="s">
        <v>365</v>
      </c>
      <c r="I40" s="223" t="s">
        <v>365</v>
      </c>
      <c r="J40" s="223" t="s">
        <v>365</v>
      </c>
      <c r="K40" s="238" t="s">
        <v>365</v>
      </c>
      <c r="L40" s="223" t="s">
        <v>365</v>
      </c>
      <c r="M40" s="223" t="s">
        <v>365</v>
      </c>
      <c r="N40" s="238" t="s">
        <v>365</v>
      </c>
      <c r="O40" s="238" t="s">
        <v>365</v>
      </c>
    </row>
    <row r="41" spans="1:15" ht="16.5" customHeight="1">
      <c r="A41" s="320" t="s">
        <v>369</v>
      </c>
      <c r="B41" s="256" t="s">
        <v>370</v>
      </c>
      <c r="C41" s="224">
        <v>1</v>
      </c>
      <c r="D41" s="224">
        <v>1</v>
      </c>
      <c r="E41" s="224">
        <v>0</v>
      </c>
      <c r="F41" s="224">
        <v>1</v>
      </c>
      <c r="G41" s="224">
        <v>1</v>
      </c>
      <c r="H41" s="224">
        <v>1</v>
      </c>
      <c r="I41" s="224">
        <v>1</v>
      </c>
      <c r="J41" s="224">
        <v>1</v>
      </c>
      <c r="K41" s="224">
        <v>1</v>
      </c>
      <c r="L41" s="224">
        <v>1</v>
      </c>
      <c r="M41" s="224">
        <v>0</v>
      </c>
      <c r="N41" s="224">
        <v>0</v>
      </c>
      <c r="O41" s="224">
        <v>0</v>
      </c>
    </row>
    <row r="42" spans="1:15" ht="17">
      <c r="A42" s="321"/>
      <c r="B42" s="231" t="s">
        <v>371</v>
      </c>
      <c r="C42" s="216" t="s">
        <v>372</v>
      </c>
      <c r="D42" s="216" t="s">
        <v>372</v>
      </c>
      <c r="E42" s="216"/>
      <c r="F42" s="216" t="s">
        <v>373</v>
      </c>
      <c r="G42" s="216" t="s">
        <v>373</v>
      </c>
      <c r="H42" s="216" t="s">
        <v>373</v>
      </c>
      <c r="I42" s="216" t="s">
        <v>374</v>
      </c>
      <c r="J42" s="216" t="s">
        <v>373</v>
      </c>
      <c r="K42" s="216" t="s">
        <v>373</v>
      </c>
      <c r="L42" s="216" t="s">
        <v>373</v>
      </c>
      <c r="M42" s="216" t="s">
        <v>373</v>
      </c>
      <c r="N42" s="216" t="s">
        <v>373</v>
      </c>
      <c r="O42" s="216" t="s">
        <v>373</v>
      </c>
    </row>
    <row r="43" spans="1:15">
      <c r="A43" s="321"/>
      <c r="B43" s="229" t="s">
        <v>375</v>
      </c>
      <c r="C43" s="230">
        <v>2</v>
      </c>
      <c r="D43" s="230">
        <v>2</v>
      </c>
      <c r="E43" s="230"/>
      <c r="F43" s="230">
        <v>2</v>
      </c>
      <c r="G43" s="230">
        <v>2</v>
      </c>
      <c r="H43" s="230">
        <v>2</v>
      </c>
      <c r="I43" s="230">
        <v>2</v>
      </c>
      <c r="J43" s="230">
        <v>2</v>
      </c>
      <c r="K43" s="230">
        <v>2</v>
      </c>
      <c r="L43" s="230">
        <v>2</v>
      </c>
      <c r="M43" s="230">
        <v>2</v>
      </c>
      <c r="N43" s="230">
        <v>2</v>
      </c>
      <c r="O43" s="230">
        <v>2</v>
      </c>
    </row>
    <row r="44" spans="1:15" ht="16.5" customHeight="1">
      <c r="A44" s="321"/>
      <c r="B44" s="229" t="s">
        <v>376</v>
      </c>
      <c r="C44" s="230">
        <v>1</v>
      </c>
      <c r="D44" s="230">
        <v>1</v>
      </c>
      <c r="E44" s="230"/>
      <c r="F44" s="230">
        <v>1</v>
      </c>
      <c r="G44" s="230">
        <v>1</v>
      </c>
      <c r="H44" s="230">
        <v>1</v>
      </c>
      <c r="I44" s="230">
        <v>1</v>
      </c>
      <c r="J44" s="230">
        <v>1</v>
      </c>
      <c r="K44" s="230">
        <v>1</v>
      </c>
      <c r="L44" s="230">
        <v>1</v>
      </c>
      <c r="M44" s="230">
        <v>1</v>
      </c>
      <c r="N44" s="230">
        <v>1</v>
      </c>
      <c r="O44" s="230">
        <v>1</v>
      </c>
    </row>
    <row r="45" spans="1:15" ht="15" customHeight="1">
      <c r="A45" s="321"/>
      <c r="B45" s="226" t="s">
        <v>377</v>
      </c>
      <c r="C45" s="227" t="s">
        <v>378</v>
      </c>
      <c r="D45" s="227" t="s">
        <v>378</v>
      </c>
      <c r="E45" s="227"/>
      <c r="F45" s="227" t="s">
        <v>378</v>
      </c>
      <c r="G45" s="227" t="s">
        <v>378</v>
      </c>
      <c r="H45" s="227" t="s">
        <v>378</v>
      </c>
      <c r="I45" s="227" t="s">
        <v>379</v>
      </c>
      <c r="J45" s="227" t="s">
        <v>378</v>
      </c>
      <c r="K45" s="227" t="s">
        <v>378</v>
      </c>
      <c r="L45" s="227" t="s">
        <v>378</v>
      </c>
      <c r="M45" s="227" t="s">
        <v>378</v>
      </c>
      <c r="N45" s="227" t="s">
        <v>378</v>
      </c>
      <c r="O45" s="227" t="s">
        <v>378</v>
      </c>
    </row>
    <row r="46" spans="1:15" ht="17">
      <c r="A46" s="321"/>
      <c r="B46" s="231" t="s">
        <v>380</v>
      </c>
      <c r="C46" s="216" t="s">
        <v>381</v>
      </c>
      <c r="D46" s="216" t="s">
        <v>381</v>
      </c>
      <c r="E46" s="216"/>
      <c r="F46" s="216" t="s">
        <v>381</v>
      </c>
      <c r="G46" s="216" t="s">
        <v>381</v>
      </c>
      <c r="H46" s="216" t="s">
        <v>381</v>
      </c>
      <c r="I46" s="216" t="s">
        <v>381</v>
      </c>
      <c r="J46" s="216" t="s">
        <v>381</v>
      </c>
      <c r="K46" s="216" t="s">
        <v>381</v>
      </c>
      <c r="L46" s="216" t="s">
        <v>381</v>
      </c>
      <c r="M46" s="216" t="s">
        <v>381</v>
      </c>
      <c r="N46" s="216" t="s">
        <v>381</v>
      </c>
      <c r="O46" s="216" t="s">
        <v>381</v>
      </c>
    </row>
    <row r="47" spans="1:15" ht="17">
      <c r="A47" s="321"/>
      <c r="B47" s="231" t="s">
        <v>382</v>
      </c>
      <c r="C47" s="228">
        <v>15</v>
      </c>
      <c r="D47" s="228">
        <v>15</v>
      </c>
      <c r="E47" s="228"/>
      <c r="F47" s="228">
        <v>15</v>
      </c>
      <c r="G47" s="228">
        <v>15</v>
      </c>
      <c r="H47" s="228">
        <v>15</v>
      </c>
      <c r="I47" s="228">
        <v>15</v>
      </c>
      <c r="J47" s="228">
        <v>15</v>
      </c>
      <c r="K47" s="228">
        <v>15</v>
      </c>
      <c r="L47" s="228">
        <v>15</v>
      </c>
      <c r="M47" s="228">
        <v>15</v>
      </c>
      <c r="N47" s="228">
        <v>15</v>
      </c>
      <c r="O47" s="228">
        <v>15</v>
      </c>
    </row>
    <row r="48" spans="1:15" ht="16" customHeight="1">
      <c r="A48" s="321"/>
      <c r="B48" s="231" t="s">
        <v>383</v>
      </c>
      <c r="C48" s="228">
        <v>338</v>
      </c>
      <c r="D48" s="228">
        <v>338</v>
      </c>
      <c r="E48" s="228"/>
      <c r="F48" s="228">
        <v>338</v>
      </c>
      <c r="G48" s="228">
        <v>338</v>
      </c>
      <c r="H48" s="228">
        <v>338</v>
      </c>
      <c r="I48" s="228">
        <v>338</v>
      </c>
      <c r="J48" s="228">
        <v>338</v>
      </c>
      <c r="K48" s="228">
        <v>338</v>
      </c>
      <c r="L48" s="228">
        <v>306</v>
      </c>
      <c r="M48" s="228">
        <v>338</v>
      </c>
      <c r="N48" s="228">
        <v>338</v>
      </c>
      <c r="O48" s="228">
        <v>338</v>
      </c>
    </row>
    <row r="49" spans="1:16" ht="65" customHeight="1">
      <c r="A49" s="321"/>
      <c r="B49" s="231" t="s">
        <v>384</v>
      </c>
      <c r="C49" s="228">
        <v>170</v>
      </c>
      <c r="D49" s="228">
        <v>170</v>
      </c>
      <c r="E49" s="228"/>
      <c r="F49" s="228">
        <v>170</v>
      </c>
      <c r="G49" s="228">
        <v>170</v>
      </c>
      <c r="H49" s="228">
        <v>170</v>
      </c>
      <c r="I49" s="228">
        <v>170</v>
      </c>
      <c r="J49" s="228">
        <v>170</v>
      </c>
      <c r="K49" s="228">
        <v>170</v>
      </c>
      <c r="L49" s="228">
        <v>31</v>
      </c>
      <c r="M49" s="228">
        <v>170</v>
      </c>
      <c r="N49" s="228">
        <v>170</v>
      </c>
      <c r="O49" s="228">
        <v>170</v>
      </c>
    </row>
    <row r="50" spans="1:16" ht="17">
      <c r="A50" s="321"/>
      <c r="B50" s="231" t="s">
        <v>385</v>
      </c>
      <c r="C50" s="228">
        <v>15</v>
      </c>
      <c r="D50" s="228">
        <v>15</v>
      </c>
      <c r="E50" s="228"/>
      <c r="F50" s="228">
        <v>15</v>
      </c>
      <c r="G50" s="228">
        <v>15</v>
      </c>
      <c r="H50" s="228">
        <v>15</v>
      </c>
      <c r="I50" s="228">
        <v>15</v>
      </c>
      <c r="J50" s="228">
        <v>15</v>
      </c>
      <c r="K50" s="228">
        <v>15</v>
      </c>
      <c r="L50" s="228">
        <v>13</v>
      </c>
      <c r="M50" s="228">
        <v>15</v>
      </c>
      <c r="N50" s="228">
        <v>15</v>
      </c>
      <c r="O50" s="228">
        <v>15</v>
      </c>
    </row>
    <row r="51" spans="1:16" ht="17">
      <c r="A51" s="321"/>
      <c r="B51" s="231" t="s">
        <v>386</v>
      </c>
      <c r="C51" s="221">
        <v>1</v>
      </c>
      <c r="D51" s="221">
        <v>1</v>
      </c>
      <c r="E51" s="221"/>
      <c r="F51" s="221">
        <v>1</v>
      </c>
      <c r="G51" s="221">
        <v>1</v>
      </c>
      <c r="H51" s="221">
        <v>1</v>
      </c>
      <c r="I51" s="221">
        <v>1</v>
      </c>
      <c r="J51" s="221">
        <v>1</v>
      </c>
      <c r="K51" s="221">
        <v>1</v>
      </c>
      <c r="L51" s="221">
        <v>1</v>
      </c>
      <c r="M51" s="221">
        <v>1</v>
      </c>
      <c r="N51" s="221">
        <v>1</v>
      </c>
      <c r="O51" s="221">
        <v>1</v>
      </c>
    </row>
    <row r="52" spans="1:16" ht="15" customHeight="1">
      <c r="A52" s="321"/>
      <c r="B52" s="231" t="s">
        <v>387</v>
      </c>
      <c r="C52" s="221">
        <v>2</v>
      </c>
      <c r="D52" s="221">
        <v>2</v>
      </c>
      <c r="E52" s="221"/>
      <c r="F52" s="221">
        <v>2</v>
      </c>
      <c r="G52" s="221">
        <v>2</v>
      </c>
      <c r="H52" s="221">
        <v>2</v>
      </c>
      <c r="I52" s="221">
        <v>2</v>
      </c>
      <c r="J52" s="221">
        <v>2</v>
      </c>
      <c r="K52" s="221">
        <v>2</v>
      </c>
      <c r="L52" s="221">
        <v>2</v>
      </c>
      <c r="M52" s="221">
        <v>2</v>
      </c>
      <c r="N52" s="221">
        <v>2</v>
      </c>
      <c r="O52" s="221">
        <v>2</v>
      </c>
    </row>
    <row r="53" spans="1:16" ht="17">
      <c r="A53" s="321"/>
      <c r="B53" s="231" t="s">
        <v>388</v>
      </c>
      <c r="C53" s="221">
        <v>2</v>
      </c>
      <c r="D53" s="221">
        <v>2</v>
      </c>
      <c r="E53" s="221"/>
      <c r="F53" s="221">
        <v>2</v>
      </c>
      <c r="G53" s="221">
        <v>2</v>
      </c>
      <c r="H53" s="221">
        <v>2</v>
      </c>
      <c r="I53" s="221">
        <v>2</v>
      </c>
      <c r="J53" s="221">
        <v>2</v>
      </c>
      <c r="K53" s="221">
        <v>2</v>
      </c>
      <c r="L53" s="221">
        <v>2</v>
      </c>
      <c r="M53" s="221">
        <v>2</v>
      </c>
      <c r="N53" s="221">
        <v>2</v>
      </c>
      <c r="O53" s="221">
        <v>2</v>
      </c>
    </row>
    <row r="54" spans="1:16">
      <c r="A54" s="321"/>
      <c r="B54" s="231"/>
      <c r="C54" s="216"/>
      <c r="D54" s="216"/>
      <c r="E54" s="216"/>
      <c r="F54" s="216"/>
      <c r="G54" s="216"/>
      <c r="H54" s="216"/>
      <c r="I54" s="216"/>
      <c r="J54" s="216"/>
      <c r="K54" s="216"/>
      <c r="L54" s="216"/>
      <c r="M54" s="216"/>
      <c r="N54" s="216"/>
      <c r="O54" s="216"/>
    </row>
    <row r="55" spans="1:16" s="212" customFormat="1" ht="16" customHeight="1">
      <c r="A55" s="322"/>
      <c r="B55" s="222" t="s">
        <v>347</v>
      </c>
      <c r="C55" s="223">
        <v>1.09099634</v>
      </c>
      <c r="D55" s="223">
        <v>1.09099634</v>
      </c>
      <c r="E55" s="223" t="s">
        <v>365</v>
      </c>
      <c r="F55" s="223">
        <v>0.80425000000000002</v>
      </c>
      <c r="G55" s="223" t="s">
        <v>365</v>
      </c>
      <c r="H55" s="223">
        <v>0.80425000000000002</v>
      </c>
      <c r="I55" s="223">
        <v>1.09435517</v>
      </c>
      <c r="J55" s="223">
        <v>0.80425000000000002</v>
      </c>
      <c r="K55" s="223">
        <v>0.80425000000000002</v>
      </c>
      <c r="L55" s="223">
        <v>0.80425000000000002</v>
      </c>
      <c r="M55" s="223" t="s">
        <v>365</v>
      </c>
      <c r="N55" s="223" t="s">
        <v>365</v>
      </c>
      <c r="O55" s="223" t="s">
        <v>365</v>
      </c>
    </row>
    <row r="56" spans="1:16">
      <c r="A56" s="264" t="s">
        <v>389</v>
      </c>
      <c r="B56" s="256" t="s">
        <v>370</v>
      </c>
      <c r="C56" s="221">
        <v>1</v>
      </c>
      <c r="D56" s="221">
        <v>0</v>
      </c>
      <c r="E56" s="221">
        <v>0</v>
      </c>
      <c r="F56" s="221">
        <v>0</v>
      </c>
      <c r="G56" s="221">
        <v>0</v>
      </c>
      <c r="H56" s="221">
        <v>0</v>
      </c>
      <c r="I56" s="221">
        <v>0</v>
      </c>
      <c r="J56" s="221">
        <v>0</v>
      </c>
      <c r="K56" s="221">
        <v>1</v>
      </c>
      <c r="L56" s="221">
        <v>1</v>
      </c>
      <c r="M56" s="221">
        <v>0</v>
      </c>
      <c r="N56" s="221">
        <v>0</v>
      </c>
      <c r="O56" s="221">
        <v>0</v>
      </c>
      <c r="P56" s="221"/>
    </row>
    <row r="57" spans="1:16">
      <c r="A57" s="285"/>
      <c r="B57" s="225"/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4"/>
      <c r="N57" s="224"/>
      <c r="O57" s="224"/>
    </row>
    <row r="58" spans="1:16">
      <c r="A58" s="285"/>
      <c r="B58" s="225" t="s">
        <v>390</v>
      </c>
      <c r="C58" s="224">
        <v>1</v>
      </c>
      <c r="D58" s="224">
        <v>0</v>
      </c>
      <c r="E58" s="224">
        <v>0</v>
      </c>
      <c r="F58" s="224">
        <v>0</v>
      </c>
      <c r="G58" s="224">
        <v>0</v>
      </c>
      <c r="H58" s="224">
        <v>0</v>
      </c>
      <c r="I58" s="224">
        <v>0</v>
      </c>
      <c r="J58" s="224">
        <v>0</v>
      </c>
      <c r="K58" s="224">
        <v>1</v>
      </c>
      <c r="L58" s="224">
        <v>1</v>
      </c>
      <c r="M58" s="224">
        <v>0</v>
      </c>
      <c r="N58" s="224">
        <v>1</v>
      </c>
      <c r="O58" s="224">
        <v>1</v>
      </c>
    </row>
    <row r="59" spans="1:16" s="212" customFormat="1">
      <c r="A59" s="286"/>
      <c r="B59" s="222" t="s">
        <v>347</v>
      </c>
      <c r="C59" s="239">
        <v>4.0000000000000001E-3</v>
      </c>
      <c r="D59" s="223" t="s">
        <v>365</v>
      </c>
      <c r="E59" s="239" t="s">
        <v>365</v>
      </c>
      <c r="F59" s="239" t="s">
        <v>365</v>
      </c>
      <c r="G59" s="239" t="s">
        <v>365</v>
      </c>
      <c r="H59" s="239" t="s">
        <v>365</v>
      </c>
      <c r="I59" s="239" t="s">
        <v>365</v>
      </c>
      <c r="J59" s="239" t="s">
        <v>365</v>
      </c>
      <c r="K59" s="239">
        <v>4.0000000000000001E-3</v>
      </c>
      <c r="L59" s="239">
        <v>4.0000000000000001E-3</v>
      </c>
      <c r="M59" s="239" t="s">
        <v>365</v>
      </c>
      <c r="N59" s="223" t="s">
        <v>365</v>
      </c>
      <c r="O59" s="223" t="s">
        <v>365</v>
      </c>
    </row>
    <row r="60" spans="1:16">
      <c r="A60" s="264" t="s">
        <v>391</v>
      </c>
      <c r="B60" s="256" t="s">
        <v>370</v>
      </c>
      <c r="C60" s="221">
        <v>1</v>
      </c>
      <c r="D60" s="221">
        <v>0</v>
      </c>
      <c r="E60" s="221">
        <v>0</v>
      </c>
      <c r="F60" s="221">
        <v>0</v>
      </c>
      <c r="G60" s="221">
        <v>0</v>
      </c>
      <c r="H60" s="221">
        <v>0</v>
      </c>
      <c r="I60" s="221">
        <v>0</v>
      </c>
      <c r="J60" s="221">
        <v>0</v>
      </c>
      <c r="K60" s="221">
        <v>1</v>
      </c>
      <c r="L60" s="221">
        <v>1</v>
      </c>
      <c r="M60" s="221">
        <v>0</v>
      </c>
      <c r="N60" s="221">
        <v>1</v>
      </c>
      <c r="O60" s="221">
        <v>1</v>
      </c>
    </row>
    <row r="61" spans="1:16">
      <c r="A61" s="285"/>
      <c r="B61" s="256" t="s">
        <v>392</v>
      </c>
      <c r="C61" s="224" t="s">
        <v>393</v>
      </c>
      <c r="D61" s="224" t="s">
        <v>393</v>
      </c>
      <c r="E61" s="224" t="s">
        <v>393</v>
      </c>
      <c r="F61" s="224" t="s">
        <v>393</v>
      </c>
      <c r="G61" s="224" t="s">
        <v>393</v>
      </c>
      <c r="H61" s="224" t="s">
        <v>393</v>
      </c>
      <c r="I61" s="224" t="s">
        <v>393</v>
      </c>
      <c r="J61" s="224" t="s">
        <v>393</v>
      </c>
      <c r="K61" s="224" t="s">
        <v>393</v>
      </c>
      <c r="L61" s="224" t="s">
        <v>393</v>
      </c>
      <c r="M61" s="224" t="s">
        <v>393</v>
      </c>
      <c r="N61" s="224" t="s">
        <v>307</v>
      </c>
      <c r="O61" s="224" t="s">
        <v>308</v>
      </c>
    </row>
    <row r="62" spans="1:16">
      <c r="A62" s="285"/>
      <c r="B62" s="225" t="s">
        <v>394</v>
      </c>
      <c r="C62" s="224">
        <v>1</v>
      </c>
      <c r="D62" s="224">
        <v>0</v>
      </c>
      <c r="E62" s="224">
        <v>0</v>
      </c>
      <c r="F62" s="224">
        <v>0</v>
      </c>
      <c r="G62" s="224">
        <v>0</v>
      </c>
      <c r="H62" s="224">
        <v>0</v>
      </c>
      <c r="I62" s="224">
        <v>0</v>
      </c>
      <c r="J62" s="224">
        <v>0</v>
      </c>
      <c r="K62" s="224">
        <v>1</v>
      </c>
      <c r="L62" s="224">
        <v>1</v>
      </c>
      <c r="M62" s="224">
        <v>0</v>
      </c>
      <c r="N62" s="224">
        <v>1</v>
      </c>
      <c r="O62" s="224">
        <v>1</v>
      </c>
    </row>
    <row r="63" spans="1:16" s="212" customFormat="1">
      <c r="A63" s="286"/>
      <c r="B63" s="222" t="s">
        <v>347</v>
      </c>
      <c r="C63" s="241">
        <v>4.4999999999999998E-2</v>
      </c>
      <c r="D63" s="223" t="s">
        <v>365</v>
      </c>
      <c r="E63" s="223" t="s">
        <v>365</v>
      </c>
      <c r="F63" s="223" t="s">
        <v>365</v>
      </c>
      <c r="G63" s="223" t="s">
        <v>365</v>
      </c>
      <c r="H63" s="223" t="s">
        <v>365</v>
      </c>
      <c r="I63" s="223" t="s">
        <v>365</v>
      </c>
      <c r="J63" s="223" t="s">
        <v>365</v>
      </c>
      <c r="K63" s="241">
        <v>4.4999999999999998E-2</v>
      </c>
      <c r="L63" s="241">
        <v>4.4999999999999998E-2</v>
      </c>
      <c r="M63" s="223" t="s">
        <v>365</v>
      </c>
      <c r="N63" s="241">
        <v>4.4999999999999998E-2</v>
      </c>
      <c r="O63" s="241">
        <v>1.26</v>
      </c>
    </row>
    <row r="64" spans="1:16">
      <c r="A64" s="264" t="s">
        <v>395</v>
      </c>
      <c r="B64" s="256" t="s">
        <v>370</v>
      </c>
      <c r="C64" s="221">
        <v>1</v>
      </c>
      <c r="D64" s="221">
        <v>0</v>
      </c>
      <c r="E64" s="221">
        <v>0</v>
      </c>
      <c r="F64" s="221">
        <v>0</v>
      </c>
      <c r="G64" s="221">
        <v>0</v>
      </c>
      <c r="H64" s="221">
        <v>0</v>
      </c>
      <c r="I64" s="221">
        <v>0</v>
      </c>
      <c r="J64" s="221">
        <v>0</v>
      </c>
      <c r="K64" s="221">
        <v>1</v>
      </c>
      <c r="L64" s="221">
        <v>1</v>
      </c>
      <c r="M64" s="221">
        <v>0</v>
      </c>
      <c r="N64" s="221">
        <v>0</v>
      </c>
      <c r="O64" s="221">
        <v>0</v>
      </c>
    </row>
    <row r="65" spans="1:15">
      <c r="A65" s="285"/>
      <c r="B65" s="256" t="s">
        <v>396</v>
      </c>
      <c r="C65" s="221" t="s">
        <v>397</v>
      </c>
      <c r="D65" s="221"/>
      <c r="E65" s="221"/>
      <c r="F65" s="221"/>
      <c r="G65" s="221"/>
      <c r="H65" s="221"/>
      <c r="I65" s="221"/>
      <c r="J65" s="221"/>
      <c r="K65" s="221" t="s">
        <v>397</v>
      </c>
      <c r="L65" s="221" t="s">
        <v>397</v>
      </c>
      <c r="M65" s="221"/>
      <c r="N65" s="221" t="s">
        <v>397</v>
      </c>
      <c r="O65" s="221" t="s">
        <v>397</v>
      </c>
    </row>
    <row r="66" spans="1:15">
      <c r="A66" s="285"/>
      <c r="B66" s="256" t="s">
        <v>390</v>
      </c>
      <c r="C66" s="221">
        <v>1</v>
      </c>
      <c r="D66" s="221">
        <v>0</v>
      </c>
      <c r="E66" s="221">
        <v>0</v>
      </c>
      <c r="F66" s="221">
        <v>0</v>
      </c>
      <c r="G66" s="221">
        <v>0</v>
      </c>
      <c r="H66" s="221">
        <v>0</v>
      </c>
      <c r="I66" s="221">
        <v>0</v>
      </c>
      <c r="J66" s="221">
        <v>0</v>
      </c>
      <c r="K66" s="221">
        <v>1</v>
      </c>
      <c r="L66" s="221">
        <v>1</v>
      </c>
      <c r="M66" s="221">
        <v>0</v>
      </c>
      <c r="N66" s="221">
        <v>1</v>
      </c>
      <c r="O66" s="221">
        <v>1</v>
      </c>
    </row>
    <row r="67" spans="1:15" s="212" customFormat="1">
      <c r="A67" s="286"/>
      <c r="B67" s="222" t="s">
        <v>347</v>
      </c>
      <c r="C67" s="223">
        <v>6.5000000000000002E-2</v>
      </c>
      <c r="D67" s="223" t="s">
        <v>365</v>
      </c>
      <c r="E67" s="223" t="s">
        <v>365</v>
      </c>
      <c r="F67" s="223" t="s">
        <v>365</v>
      </c>
      <c r="G67" s="223" t="s">
        <v>365</v>
      </c>
      <c r="H67" s="223" t="s">
        <v>365</v>
      </c>
      <c r="I67" s="223" t="s">
        <v>365</v>
      </c>
      <c r="J67" s="223" t="s">
        <v>365</v>
      </c>
      <c r="K67" s="223">
        <v>6.5000000000000002E-2</v>
      </c>
      <c r="L67" s="223">
        <v>6.5000000000000002E-2</v>
      </c>
      <c r="M67" s="223" t="s">
        <v>365</v>
      </c>
      <c r="N67" s="223" t="s">
        <v>365</v>
      </c>
      <c r="O67" s="223" t="s">
        <v>365</v>
      </c>
    </row>
    <row r="68" spans="1:15">
      <c r="A68" s="252" t="s">
        <v>398</v>
      </c>
      <c r="B68" s="256" t="s">
        <v>370</v>
      </c>
      <c r="C68" s="224">
        <v>1</v>
      </c>
      <c r="D68" s="224">
        <v>0</v>
      </c>
      <c r="E68" s="224">
        <v>0</v>
      </c>
      <c r="F68" s="224">
        <v>0</v>
      </c>
      <c r="G68" s="224">
        <v>0</v>
      </c>
      <c r="H68" s="224">
        <v>0</v>
      </c>
      <c r="I68" s="224">
        <v>0</v>
      </c>
      <c r="J68" s="224">
        <v>0</v>
      </c>
      <c r="K68" s="224">
        <v>1</v>
      </c>
      <c r="L68" s="224">
        <v>1</v>
      </c>
      <c r="M68" s="224">
        <v>0</v>
      </c>
      <c r="N68" s="224">
        <v>0</v>
      </c>
      <c r="O68" s="224">
        <v>0</v>
      </c>
    </row>
    <row r="69" spans="1:15">
      <c r="A69" s="253"/>
      <c r="B69" s="256" t="s">
        <v>399</v>
      </c>
      <c r="C69" s="224" t="s">
        <v>400</v>
      </c>
      <c r="D69" s="224" t="s">
        <v>400</v>
      </c>
      <c r="E69" s="224" t="s">
        <v>400</v>
      </c>
      <c r="F69" s="224" t="s">
        <v>400</v>
      </c>
      <c r="G69" s="224" t="s">
        <v>400</v>
      </c>
      <c r="H69" s="224" t="s">
        <v>400</v>
      </c>
      <c r="I69" s="224" t="s">
        <v>400</v>
      </c>
      <c r="J69" s="224" t="s">
        <v>400</v>
      </c>
      <c r="K69" s="224" t="s">
        <v>400</v>
      </c>
      <c r="L69" s="224" t="s">
        <v>400</v>
      </c>
      <c r="M69" s="224" t="s">
        <v>400</v>
      </c>
      <c r="N69" s="224" t="s">
        <v>400</v>
      </c>
      <c r="O69" s="224" t="s">
        <v>400</v>
      </c>
    </row>
    <row r="70" spans="1:15">
      <c r="A70" s="253"/>
      <c r="B70" s="256" t="s">
        <v>401</v>
      </c>
      <c r="C70" s="224">
        <v>1</v>
      </c>
      <c r="D70" s="224">
        <v>0</v>
      </c>
      <c r="E70" s="224">
        <v>0</v>
      </c>
      <c r="F70" s="224">
        <v>0</v>
      </c>
      <c r="G70" s="224">
        <v>0</v>
      </c>
      <c r="H70" s="224">
        <v>0</v>
      </c>
      <c r="I70" s="224">
        <v>0</v>
      </c>
      <c r="J70" s="224">
        <v>0</v>
      </c>
      <c r="K70" s="224">
        <v>1</v>
      </c>
      <c r="L70" s="224">
        <v>1</v>
      </c>
      <c r="M70" s="224">
        <v>0</v>
      </c>
      <c r="N70" s="224">
        <v>1</v>
      </c>
      <c r="O70" s="224">
        <v>1</v>
      </c>
    </row>
    <row r="71" spans="1:15" s="212" customFormat="1">
      <c r="A71" s="254"/>
      <c r="B71" s="222" t="s">
        <v>347</v>
      </c>
      <c r="C71" s="223">
        <v>0.05</v>
      </c>
      <c r="D71" s="223" t="s">
        <v>365</v>
      </c>
      <c r="E71" s="223" t="s">
        <v>365</v>
      </c>
      <c r="F71" s="223" t="s">
        <v>365</v>
      </c>
      <c r="G71" s="223" t="s">
        <v>365</v>
      </c>
      <c r="H71" s="223" t="s">
        <v>365</v>
      </c>
      <c r="I71" s="223" t="s">
        <v>365</v>
      </c>
      <c r="J71" s="223" t="s">
        <v>365</v>
      </c>
      <c r="K71" s="223">
        <v>0.05</v>
      </c>
      <c r="L71" s="223">
        <v>0.05</v>
      </c>
      <c r="M71" s="223" t="s">
        <v>365</v>
      </c>
      <c r="N71" s="223" t="s">
        <v>365</v>
      </c>
      <c r="O71" s="223" t="s">
        <v>365</v>
      </c>
    </row>
    <row r="72" spans="1:15">
      <c r="A72" s="264" t="s">
        <v>402</v>
      </c>
      <c r="B72" s="256" t="s">
        <v>370</v>
      </c>
      <c r="C72" s="224">
        <v>1</v>
      </c>
      <c r="D72" s="224">
        <v>0</v>
      </c>
      <c r="E72" s="224">
        <v>0</v>
      </c>
      <c r="F72" s="224">
        <v>0</v>
      </c>
      <c r="G72" s="224">
        <v>0</v>
      </c>
      <c r="H72" s="224">
        <v>0</v>
      </c>
      <c r="I72" s="224">
        <v>0</v>
      </c>
      <c r="J72" s="224">
        <v>0</v>
      </c>
      <c r="K72" s="224">
        <v>1</v>
      </c>
      <c r="L72" s="224">
        <v>1</v>
      </c>
      <c r="M72" s="224">
        <v>0</v>
      </c>
      <c r="N72" s="224">
        <v>0</v>
      </c>
      <c r="O72" s="224">
        <v>0</v>
      </c>
    </row>
    <row r="73" spans="1:15">
      <c r="A73" s="285"/>
      <c r="B73" s="256" t="s">
        <v>403</v>
      </c>
      <c r="C73" s="224" t="s">
        <v>404</v>
      </c>
      <c r="D73" s="224">
        <v>1</v>
      </c>
      <c r="E73" s="224">
        <v>1</v>
      </c>
      <c r="F73" s="224">
        <v>1</v>
      </c>
      <c r="G73" s="224">
        <v>1</v>
      </c>
      <c r="H73" s="224">
        <v>1</v>
      </c>
      <c r="I73" s="224">
        <v>1</v>
      </c>
      <c r="J73" s="224">
        <v>1</v>
      </c>
      <c r="K73" s="224" t="s">
        <v>404</v>
      </c>
      <c r="L73" s="224" t="s">
        <v>404</v>
      </c>
      <c r="M73" s="224" t="s">
        <v>404</v>
      </c>
      <c r="N73" s="224" t="s">
        <v>404</v>
      </c>
      <c r="O73" s="224" t="s">
        <v>404</v>
      </c>
    </row>
    <row r="74" spans="1:15" s="212" customFormat="1">
      <c r="A74" s="286"/>
      <c r="B74" s="222" t="s">
        <v>347</v>
      </c>
      <c r="C74" s="223">
        <v>0.193152137</v>
      </c>
      <c r="D74" s="223" t="s">
        <v>365</v>
      </c>
      <c r="E74" s="223" t="s">
        <v>365</v>
      </c>
      <c r="F74" s="223" t="s">
        <v>365</v>
      </c>
      <c r="G74" s="223" t="s">
        <v>365</v>
      </c>
      <c r="H74" s="223" t="s">
        <v>365</v>
      </c>
      <c r="I74" s="223" t="s">
        <v>365</v>
      </c>
      <c r="J74" s="223" t="s">
        <v>365</v>
      </c>
      <c r="K74" s="223">
        <v>0.193152137</v>
      </c>
      <c r="L74" s="223">
        <v>0.19315214</v>
      </c>
      <c r="M74" s="223" t="s">
        <v>365</v>
      </c>
      <c r="N74" s="223" t="s">
        <v>365</v>
      </c>
      <c r="O74" s="223" t="s">
        <v>365</v>
      </c>
    </row>
    <row r="75" spans="1:15">
      <c r="A75" s="264" t="s">
        <v>405</v>
      </c>
      <c r="B75" s="256" t="s">
        <v>370</v>
      </c>
      <c r="C75" s="224">
        <v>1</v>
      </c>
      <c r="D75" s="224">
        <v>0</v>
      </c>
      <c r="E75" s="224">
        <v>0</v>
      </c>
      <c r="F75" s="224">
        <v>0</v>
      </c>
      <c r="G75" s="224">
        <v>0</v>
      </c>
      <c r="H75" s="224">
        <v>0</v>
      </c>
      <c r="I75" s="224">
        <v>0</v>
      </c>
      <c r="J75" s="224">
        <v>0</v>
      </c>
      <c r="K75" s="224">
        <v>1</v>
      </c>
      <c r="L75" s="224">
        <v>1</v>
      </c>
      <c r="M75" s="224">
        <v>0</v>
      </c>
      <c r="N75" s="224">
        <v>0</v>
      </c>
      <c r="O75" s="224">
        <v>0</v>
      </c>
    </row>
    <row r="76" spans="1:15">
      <c r="A76" s="285"/>
      <c r="B76" s="256" t="s">
        <v>390</v>
      </c>
      <c r="C76" s="224">
        <v>1</v>
      </c>
      <c r="D76" s="224">
        <v>1</v>
      </c>
      <c r="E76" s="224">
        <v>1</v>
      </c>
      <c r="F76" s="224">
        <v>1</v>
      </c>
      <c r="G76" s="224">
        <v>1</v>
      </c>
      <c r="H76" s="224">
        <v>1</v>
      </c>
      <c r="I76" s="224">
        <v>1</v>
      </c>
      <c r="J76" s="224">
        <v>1</v>
      </c>
      <c r="K76" s="224">
        <v>1</v>
      </c>
      <c r="L76" s="224">
        <v>1</v>
      </c>
      <c r="M76" s="224">
        <v>1</v>
      </c>
      <c r="N76" s="224">
        <v>1</v>
      </c>
      <c r="O76" s="224">
        <v>1</v>
      </c>
    </row>
    <row r="77" spans="1:15" s="212" customFormat="1">
      <c r="A77" s="286"/>
      <c r="B77" s="222" t="s">
        <v>347</v>
      </c>
      <c r="C77" s="223">
        <v>0.03</v>
      </c>
      <c r="D77" s="223" t="s">
        <v>365</v>
      </c>
      <c r="E77" s="223" t="s">
        <v>365</v>
      </c>
      <c r="F77" s="223" t="s">
        <v>365</v>
      </c>
      <c r="G77" s="223" t="s">
        <v>365</v>
      </c>
      <c r="H77" s="223" t="s">
        <v>365</v>
      </c>
      <c r="I77" s="223" t="s">
        <v>365</v>
      </c>
      <c r="J77" s="223" t="s">
        <v>365</v>
      </c>
      <c r="K77" s="223">
        <v>0.03</v>
      </c>
      <c r="L77" s="223">
        <v>0.03</v>
      </c>
      <c r="M77" s="223" t="s">
        <v>365</v>
      </c>
      <c r="N77" s="223" t="s">
        <v>365</v>
      </c>
      <c r="O77" s="223" t="s">
        <v>365</v>
      </c>
    </row>
    <row r="78" spans="1:15">
      <c r="A78" s="264" t="s">
        <v>406</v>
      </c>
      <c r="B78" s="256" t="s">
        <v>370</v>
      </c>
      <c r="C78" s="224">
        <v>1</v>
      </c>
      <c r="D78" s="224">
        <v>0</v>
      </c>
      <c r="E78" s="224">
        <v>0</v>
      </c>
      <c r="F78" s="224">
        <v>0</v>
      </c>
      <c r="G78" s="224">
        <v>0</v>
      </c>
      <c r="H78" s="224">
        <v>0</v>
      </c>
      <c r="I78" s="224">
        <v>0</v>
      </c>
      <c r="J78" s="224">
        <v>0</v>
      </c>
      <c r="K78" s="224">
        <v>1</v>
      </c>
      <c r="L78" s="224">
        <v>1</v>
      </c>
      <c r="M78" s="224">
        <v>0</v>
      </c>
      <c r="N78" s="224">
        <v>0</v>
      </c>
      <c r="O78" s="224">
        <v>0</v>
      </c>
    </row>
    <row r="79" spans="1:15">
      <c r="A79" s="285"/>
      <c r="B79" s="256" t="s">
        <v>407</v>
      </c>
      <c r="C79" s="224">
        <v>1</v>
      </c>
      <c r="D79" s="224">
        <v>1</v>
      </c>
      <c r="E79" s="224">
        <v>1</v>
      </c>
      <c r="F79" s="224">
        <v>1</v>
      </c>
      <c r="G79" s="224">
        <v>1</v>
      </c>
      <c r="H79" s="224">
        <v>1</v>
      </c>
      <c r="I79" s="224">
        <v>1</v>
      </c>
      <c r="J79" s="224">
        <v>1</v>
      </c>
      <c r="K79" s="224">
        <v>1</v>
      </c>
      <c r="L79" s="224">
        <v>1</v>
      </c>
      <c r="M79" s="224">
        <v>1</v>
      </c>
      <c r="N79" s="224">
        <v>1</v>
      </c>
      <c r="O79" s="224">
        <v>1</v>
      </c>
    </row>
    <row r="80" spans="1:15" s="212" customFormat="1">
      <c r="A80" s="286"/>
      <c r="B80" s="222" t="s">
        <v>347</v>
      </c>
      <c r="C80" s="223">
        <v>0.3</v>
      </c>
      <c r="D80" s="223" t="s">
        <v>365</v>
      </c>
      <c r="E80" s="223" t="s">
        <v>365</v>
      </c>
      <c r="F80" s="223" t="s">
        <v>365</v>
      </c>
      <c r="G80" s="223" t="s">
        <v>365</v>
      </c>
      <c r="H80" s="223" t="s">
        <v>365</v>
      </c>
      <c r="I80" s="223" t="s">
        <v>365</v>
      </c>
      <c r="J80" s="223" t="s">
        <v>365</v>
      </c>
      <c r="K80" s="223">
        <v>0.3</v>
      </c>
      <c r="L80" s="223">
        <v>0.3</v>
      </c>
      <c r="M80" s="223" t="s">
        <v>365</v>
      </c>
      <c r="N80" s="223" t="s">
        <v>365</v>
      </c>
      <c r="O80" s="223" t="s">
        <v>365</v>
      </c>
    </row>
    <row r="81" spans="1:15">
      <c r="A81" s="264" t="s">
        <v>408</v>
      </c>
      <c r="B81" s="256" t="s">
        <v>370</v>
      </c>
      <c r="C81" s="224">
        <v>1</v>
      </c>
      <c r="D81" s="224">
        <v>0</v>
      </c>
      <c r="E81" s="224">
        <v>0</v>
      </c>
      <c r="F81" s="224">
        <v>0</v>
      </c>
      <c r="G81" s="224">
        <v>0</v>
      </c>
      <c r="H81" s="224">
        <v>0</v>
      </c>
      <c r="I81" s="224">
        <v>0</v>
      </c>
      <c r="J81" s="224">
        <v>0</v>
      </c>
      <c r="K81" s="224">
        <v>1</v>
      </c>
      <c r="L81" s="224">
        <v>1</v>
      </c>
      <c r="M81" s="224">
        <v>0</v>
      </c>
      <c r="N81" s="224">
        <v>0</v>
      </c>
      <c r="O81" s="224">
        <v>0</v>
      </c>
    </row>
    <row r="82" spans="1:15">
      <c r="A82" s="285"/>
      <c r="B82" s="256" t="s">
        <v>409</v>
      </c>
      <c r="C82" s="260">
        <v>10</v>
      </c>
      <c r="D82" s="260">
        <v>10</v>
      </c>
      <c r="E82" s="260">
        <v>10</v>
      </c>
      <c r="F82" s="260">
        <v>10</v>
      </c>
      <c r="G82" s="260">
        <v>10</v>
      </c>
      <c r="H82" s="260">
        <v>10</v>
      </c>
      <c r="I82" s="260">
        <v>10</v>
      </c>
      <c r="J82" s="260">
        <v>10</v>
      </c>
      <c r="K82" s="260">
        <v>10</v>
      </c>
      <c r="L82" s="260">
        <v>10</v>
      </c>
      <c r="M82" s="260">
        <v>10</v>
      </c>
      <c r="N82" s="260">
        <v>10</v>
      </c>
      <c r="O82" s="260">
        <v>10</v>
      </c>
    </row>
    <row r="83" spans="1:15">
      <c r="A83" s="285"/>
      <c r="B83" s="256" t="s">
        <v>410</v>
      </c>
      <c r="C83" s="224" t="s">
        <v>411</v>
      </c>
      <c r="D83" s="224" t="s">
        <v>411</v>
      </c>
      <c r="E83" s="224" t="s">
        <v>411</v>
      </c>
      <c r="F83" s="224" t="s">
        <v>411</v>
      </c>
      <c r="G83" s="224" t="s">
        <v>411</v>
      </c>
      <c r="H83" s="224" t="s">
        <v>411</v>
      </c>
      <c r="I83" s="224" t="s">
        <v>411</v>
      </c>
      <c r="J83" s="224" t="s">
        <v>411</v>
      </c>
      <c r="K83" s="224" t="s">
        <v>411</v>
      </c>
      <c r="L83" s="224" t="s">
        <v>411</v>
      </c>
      <c r="M83" s="224" t="s">
        <v>411</v>
      </c>
      <c r="N83" s="224" t="s">
        <v>411</v>
      </c>
      <c r="O83" s="224" t="s">
        <v>411</v>
      </c>
    </row>
    <row r="84" spans="1:15" s="212" customFormat="1">
      <c r="A84" s="286"/>
      <c r="B84" s="222" t="s">
        <v>347</v>
      </c>
      <c r="C84" s="223">
        <v>0.35</v>
      </c>
      <c r="D84" s="223" t="s">
        <v>365</v>
      </c>
      <c r="E84" s="223" t="s">
        <v>365</v>
      </c>
      <c r="F84" s="223" t="s">
        <v>365</v>
      </c>
      <c r="G84" s="223" t="s">
        <v>365</v>
      </c>
      <c r="H84" s="223" t="s">
        <v>365</v>
      </c>
      <c r="I84" s="223" t="s">
        <v>365</v>
      </c>
      <c r="J84" s="223" t="s">
        <v>365</v>
      </c>
      <c r="K84" s="223">
        <v>0.35</v>
      </c>
      <c r="L84" s="223">
        <v>0.35</v>
      </c>
      <c r="M84" s="223" t="s">
        <v>365</v>
      </c>
      <c r="N84" s="223" t="s">
        <v>365</v>
      </c>
      <c r="O84" s="223" t="s">
        <v>365</v>
      </c>
    </row>
    <row r="85" spans="1:15">
      <c r="A85" s="264" t="s">
        <v>412</v>
      </c>
      <c r="B85" s="256" t="s">
        <v>370</v>
      </c>
      <c r="C85" s="224">
        <v>1</v>
      </c>
      <c r="D85" s="224">
        <v>0</v>
      </c>
      <c r="E85" s="224">
        <v>0</v>
      </c>
      <c r="F85" s="224">
        <v>0</v>
      </c>
      <c r="G85" s="224">
        <v>0</v>
      </c>
      <c r="H85" s="224">
        <v>0</v>
      </c>
      <c r="I85" s="224">
        <v>0</v>
      </c>
      <c r="J85" s="224">
        <v>0</v>
      </c>
      <c r="K85" s="224">
        <v>1</v>
      </c>
      <c r="L85" s="224">
        <v>1</v>
      </c>
      <c r="M85" s="224">
        <v>0</v>
      </c>
      <c r="N85" s="224">
        <v>0</v>
      </c>
      <c r="O85" s="224">
        <v>0</v>
      </c>
    </row>
    <row r="86" spans="1:15" s="212" customFormat="1">
      <c r="A86" s="286"/>
      <c r="B86" s="222" t="s">
        <v>347</v>
      </c>
      <c r="C86" s="223">
        <v>0.05</v>
      </c>
      <c r="D86" s="223" t="s">
        <v>365</v>
      </c>
      <c r="E86" s="223" t="s">
        <v>365</v>
      </c>
      <c r="F86" s="223" t="s">
        <v>365</v>
      </c>
      <c r="G86" s="223" t="s">
        <v>365</v>
      </c>
      <c r="H86" s="223" t="s">
        <v>365</v>
      </c>
      <c r="I86" s="223" t="s">
        <v>365</v>
      </c>
      <c r="J86" s="223" t="s">
        <v>365</v>
      </c>
      <c r="K86" s="223">
        <v>0.05</v>
      </c>
      <c r="L86" s="223">
        <v>0.05</v>
      </c>
      <c r="M86" s="223" t="s">
        <v>365</v>
      </c>
      <c r="N86" s="223" t="s">
        <v>365</v>
      </c>
      <c r="O86" s="223" t="s">
        <v>365</v>
      </c>
    </row>
    <row r="87" spans="1:15">
      <c r="A87" s="264" t="s">
        <v>413</v>
      </c>
      <c r="B87" s="256" t="s">
        <v>370</v>
      </c>
      <c r="C87" s="224">
        <v>1</v>
      </c>
      <c r="D87" s="224">
        <v>0</v>
      </c>
      <c r="E87" s="224">
        <v>0</v>
      </c>
      <c r="F87" s="224">
        <v>0</v>
      </c>
      <c r="G87" s="224">
        <v>0</v>
      </c>
      <c r="H87" s="224">
        <v>0</v>
      </c>
      <c r="I87" s="224">
        <v>0</v>
      </c>
      <c r="J87" s="224">
        <v>0</v>
      </c>
      <c r="K87" s="224">
        <v>1</v>
      </c>
      <c r="L87" s="224">
        <v>1</v>
      </c>
      <c r="M87" s="224">
        <v>0</v>
      </c>
      <c r="N87" s="224">
        <v>0</v>
      </c>
      <c r="O87" s="224">
        <v>0</v>
      </c>
    </row>
    <row r="88" spans="1:15" s="212" customFormat="1">
      <c r="A88" s="286"/>
      <c r="B88" s="222" t="s">
        <v>347</v>
      </c>
      <c r="C88" s="223">
        <v>0.05</v>
      </c>
      <c r="D88" s="223" t="s">
        <v>365</v>
      </c>
      <c r="E88" s="223" t="s">
        <v>365</v>
      </c>
      <c r="F88" s="223" t="s">
        <v>365</v>
      </c>
      <c r="G88" s="223" t="s">
        <v>365</v>
      </c>
      <c r="H88" s="223" t="s">
        <v>365</v>
      </c>
      <c r="I88" s="223" t="s">
        <v>365</v>
      </c>
      <c r="J88" s="223" t="s">
        <v>365</v>
      </c>
      <c r="K88" s="223">
        <v>0.05</v>
      </c>
      <c r="L88" s="223">
        <v>0.05</v>
      </c>
      <c r="M88" s="223" t="s">
        <v>365</v>
      </c>
      <c r="N88" s="223" t="s">
        <v>365</v>
      </c>
      <c r="O88" s="223" t="s">
        <v>365</v>
      </c>
    </row>
    <row r="89" spans="1:15">
      <c r="A89" s="264" t="s">
        <v>414</v>
      </c>
      <c r="B89" s="256" t="s">
        <v>370</v>
      </c>
      <c r="C89" s="224">
        <v>1</v>
      </c>
      <c r="D89" s="224">
        <v>0</v>
      </c>
      <c r="E89" s="224">
        <v>0</v>
      </c>
      <c r="F89" s="224">
        <v>0</v>
      </c>
      <c r="G89" s="224">
        <v>0</v>
      </c>
      <c r="H89" s="224">
        <v>0</v>
      </c>
      <c r="I89" s="224">
        <v>0</v>
      </c>
      <c r="J89" s="224">
        <v>0</v>
      </c>
      <c r="K89" s="224">
        <v>1</v>
      </c>
      <c r="L89" s="224">
        <v>1</v>
      </c>
      <c r="M89" s="224">
        <v>0</v>
      </c>
      <c r="N89" s="224">
        <v>0</v>
      </c>
      <c r="O89" s="224">
        <v>0</v>
      </c>
    </row>
    <row r="90" spans="1:15" s="212" customFormat="1">
      <c r="A90" s="286"/>
      <c r="B90" s="222" t="s">
        <v>347</v>
      </c>
      <c r="C90" s="223">
        <v>0.05</v>
      </c>
      <c r="D90" s="223" t="s">
        <v>365</v>
      </c>
      <c r="E90" s="223" t="s">
        <v>365</v>
      </c>
      <c r="F90" s="223" t="s">
        <v>365</v>
      </c>
      <c r="G90" s="223" t="s">
        <v>365</v>
      </c>
      <c r="H90" s="223" t="s">
        <v>365</v>
      </c>
      <c r="I90" s="223" t="s">
        <v>365</v>
      </c>
      <c r="J90" s="223" t="s">
        <v>365</v>
      </c>
      <c r="K90" s="223">
        <v>0.05</v>
      </c>
      <c r="L90" s="223">
        <v>0.05</v>
      </c>
      <c r="M90" s="223" t="s">
        <v>365</v>
      </c>
      <c r="N90" s="223" t="s">
        <v>365</v>
      </c>
      <c r="O90" s="223" t="s">
        <v>365</v>
      </c>
    </row>
    <row r="91" spans="1:15">
      <c r="A91" s="264" t="s">
        <v>415</v>
      </c>
      <c r="B91" s="256" t="s">
        <v>370</v>
      </c>
      <c r="C91" s="224">
        <v>1</v>
      </c>
      <c r="D91" s="224">
        <v>0</v>
      </c>
      <c r="E91" s="224">
        <v>0</v>
      </c>
      <c r="F91" s="224">
        <v>0</v>
      </c>
      <c r="G91" s="224">
        <v>0</v>
      </c>
      <c r="H91" s="224">
        <v>0</v>
      </c>
      <c r="I91" s="224">
        <v>0</v>
      </c>
      <c r="J91" s="224">
        <v>0</v>
      </c>
      <c r="K91" s="224">
        <v>1</v>
      </c>
      <c r="L91" s="224">
        <v>1</v>
      </c>
      <c r="M91" s="224">
        <v>0</v>
      </c>
      <c r="N91" s="224">
        <v>0</v>
      </c>
      <c r="O91" s="224">
        <v>0</v>
      </c>
    </row>
    <row r="92" spans="1:15">
      <c r="A92" s="285"/>
      <c r="B92" s="225" t="s">
        <v>390</v>
      </c>
      <c r="C92" s="224">
        <v>1</v>
      </c>
      <c r="D92" s="224">
        <v>0</v>
      </c>
      <c r="E92" s="224">
        <v>0</v>
      </c>
      <c r="F92" s="224">
        <v>0</v>
      </c>
      <c r="G92" s="224">
        <v>0</v>
      </c>
      <c r="H92" s="224">
        <v>0</v>
      </c>
      <c r="I92" s="224">
        <v>0</v>
      </c>
      <c r="J92" s="224">
        <v>0</v>
      </c>
      <c r="K92" s="224">
        <v>1</v>
      </c>
      <c r="L92" s="224">
        <v>1</v>
      </c>
      <c r="M92" s="224">
        <v>0</v>
      </c>
      <c r="N92" s="224">
        <v>1</v>
      </c>
      <c r="O92" s="224">
        <v>1</v>
      </c>
    </row>
    <row r="93" spans="1:15" s="212" customFormat="1">
      <c r="A93" s="286"/>
      <c r="B93" s="222" t="s">
        <v>347</v>
      </c>
      <c r="C93" s="223">
        <v>4.4999999999999998E-2</v>
      </c>
      <c r="D93" s="223" t="s">
        <v>365</v>
      </c>
      <c r="E93" s="223" t="s">
        <v>365</v>
      </c>
      <c r="F93" s="223" t="s">
        <v>365</v>
      </c>
      <c r="G93" s="223" t="s">
        <v>365</v>
      </c>
      <c r="H93" s="223" t="s">
        <v>365</v>
      </c>
      <c r="I93" s="223" t="s">
        <v>365</v>
      </c>
      <c r="J93" s="223" t="s">
        <v>365</v>
      </c>
      <c r="K93" s="223">
        <v>4.4999999999999998E-2</v>
      </c>
      <c r="L93" s="223">
        <v>4.4999999999999998E-2</v>
      </c>
      <c r="M93" s="223" t="s">
        <v>365</v>
      </c>
      <c r="N93" s="223" t="s">
        <v>365</v>
      </c>
      <c r="O93" s="223" t="s">
        <v>365</v>
      </c>
    </row>
    <row r="94" spans="1:15" s="249" customFormat="1" ht="33">
      <c r="A94" s="247" t="s">
        <v>416</v>
      </c>
      <c r="B94" s="248"/>
      <c r="C94" s="248"/>
      <c r="D94" s="248"/>
      <c r="E94" s="248"/>
      <c r="F94" s="248"/>
      <c r="G94" s="248"/>
      <c r="H94" s="248"/>
      <c r="I94" s="248"/>
      <c r="J94" s="248"/>
      <c r="K94" s="248"/>
      <c r="L94" s="248"/>
      <c r="M94" s="248"/>
      <c r="N94" s="248"/>
      <c r="O94" s="248"/>
    </row>
    <row r="95" spans="1:15">
      <c r="A95" s="323"/>
      <c r="B95" s="256" t="s">
        <v>417</v>
      </c>
      <c r="C95" s="221">
        <v>25</v>
      </c>
      <c r="D95" s="221">
        <v>25</v>
      </c>
      <c r="E95" s="221">
        <v>25</v>
      </c>
      <c r="F95" s="221">
        <v>25</v>
      </c>
      <c r="G95" s="221">
        <v>25</v>
      </c>
      <c r="H95" s="221">
        <v>25</v>
      </c>
      <c r="I95" s="221">
        <v>25</v>
      </c>
      <c r="J95" s="221">
        <v>25</v>
      </c>
      <c r="K95" s="221">
        <v>25</v>
      </c>
      <c r="L95" s="221">
        <v>25</v>
      </c>
      <c r="M95" s="221">
        <v>25</v>
      </c>
      <c r="N95" s="221">
        <v>25</v>
      </c>
      <c r="O95" s="221">
        <v>25</v>
      </c>
    </row>
    <row r="96" spans="1:15">
      <c r="A96" s="323"/>
      <c r="B96" s="256" t="s">
        <v>418</v>
      </c>
      <c r="C96" s="221">
        <v>25</v>
      </c>
      <c r="D96" s="221">
        <v>25</v>
      </c>
      <c r="E96" s="221">
        <v>25</v>
      </c>
      <c r="F96" s="221">
        <v>25</v>
      </c>
      <c r="G96" s="221">
        <v>25</v>
      </c>
      <c r="H96" s="221">
        <v>25</v>
      </c>
      <c r="I96" s="221">
        <v>25</v>
      </c>
      <c r="J96" s="221">
        <v>25</v>
      </c>
      <c r="K96" s="221">
        <v>25</v>
      </c>
      <c r="L96" s="221">
        <v>25</v>
      </c>
      <c r="M96" s="221">
        <v>25</v>
      </c>
      <c r="N96" s="221">
        <v>25</v>
      </c>
      <c r="O96" s="221">
        <v>25</v>
      </c>
    </row>
    <row r="97" spans="1:15">
      <c r="A97" s="323"/>
      <c r="B97" s="256" t="s">
        <v>419</v>
      </c>
      <c r="C97" s="221">
        <v>25</v>
      </c>
      <c r="D97" s="221">
        <v>25</v>
      </c>
      <c r="E97" s="221">
        <v>6</v>
      </c>
      <c r="F97" s="221">
        <v>6</v>
      </c>
      <c r="G97" s="221">
        <v>6</v>
      </c>
      <c r="H97" s="221">
        <v>6</v>
      </c>
      <c r="I97" s="221">
        <v>6</v>
      </c>
      <c r="J97" s="221">
        <v>6</v>
      </c>
      <c r="K97" s="221">
        <v>6</v>
      </c>
      <c r="L97" s="221">
        <v>6</v>
      </c>
      <c r="M97" s="221">
        <v>6</v>
      </c>
      <c r="N97" s="221">
        <v>25</v>
      </c>
      <c r="O97" s="221">
        <v>25</v>
      </c>
    </row>
    <row r="98" spans="1:15" ht="16.5" customHeight="1">
      <c r="A98" s="323"/>
      <c r="B98" s="256" t="s">
        <v>420</v>
      </c>
      <c r="C98" s="224">
        <v>25</v>
      </c>
      <c r="D98" s="224">
        <v>25</v>
      </c>
      <c r="E98" s="224">
        <v>6</v>
      </c>
      <c r="F98" s="224">
        <v>6</v>
      </c>
      <c r="G98" s="224">
        <v>6</v>
      </c>
      <c r="H98" s="224">
        <v>6</v>
      </c>
      <c r="I98" s="224">
        <v>6</v>
      </c>
      <c r="J98" s="224">
        <v>6</v>
      </c>
      <c r="K98" s="224">
        <v>6</v>
      </c>
      <c r="L98" s="224">
        <v>6</v>
      </c>
      <c r="M98" s="224">
        <v>6</v>
      </c>
      <c r="N98" s="224">
        <v>25</v>
      </c>
      <c r="O98" s="224">
        <v>25</v>
      </c>
    </row>
    <row r="99" spans="1:15" ht="16.5" customHeight="1">
      <c r="A99" s="323"/>
      <c r="B99" s="256" t="s">
        <v>421</v>
      </c>
      <c r="C99" s="224">
        <v>60</v>
      </c>
      <c r="D99" s="224">
        <v>60</v>
      </c>
      <c r="E99" s="224">
        <v>60</v>
      </c>
      <c r="F99" s="224">
        <v>60</v>
      </c>
      <c r="G99" s="224">
        <v>60</v>
      </c>
      <c r="H99" s="224">
        <v>60</v>
      </c>
      <c r="I99" s="224">
        <v>60</v>
      </c>
      <c r="J99" s="224">
        <v>60</v>
      </c>
      <c r="K99" s="224">
        <v>60</v>
      </c>
      <c r="L99" s="224">
        <v>60</v>
      </c>
      <c r="M99" s="224">
        <v>60</v>
      </c>
      <c r="N99" s="224">
        <v>60</v>
      </c>
      <c r="O99" s="224">
        <v>60</v>
      </c>
    </row>
    <row r="100" spans="1:15" ht="16.5" customHeight="1">
      <c r="A100" s="324"/>
      <c r="B100" s="256" t="s">
        <v>422</v>
      </c>
      <c r="C100" s="224">
        <v>52</v>
      </c>
      <c r="D100" s="224">
        <v>52</v>
      </c>
      <c r="E100" s="224">
        <v>52</v>
      </c>
      <c r="F100" s="224">
        <v>52</v>
      </c>
      <c r="G100" s="224">
        <v>52</v>
      </c>
      <c r="H100" s="224">
        <v>52</v>
      </c>
      <c r="I100" s="224">
        <v>52</v>
      </c>
      <c r="J100" s="224">
        <v>52</v>
      </c>
      <c r="K100" s="224">
        <v>52</v>
      </c>
      <c r="L100" s="224">
        <v>52</v>
      </c>
      <c r="M100" s="224">
        <v>52</v>
      </c>
      <c r="N100" s="224">
        <v>52</v>
      </c>
      <c r="O100" s="224">
        <v>52</v>
      </c>
    </row>
    <row r="101" spans="1:15">
      <c r="A101" s="286"/>
      <c r="B101" s="263" t="s">
        <v>423</v>
      </c>
      <c r="C101" s="219">
        <v>1</v>
      </c>
      <c r="D101" s="219">
        <v>1</v>
      </c>
      <c r="E101" s="219">
        <v>1</v>
      </c>
      <c r="F101" s="219">
        <v>1</v>
      </c>
      <c r="G101" s="219">
        <v>1</v>
      </c>
      <c r="H101" s="219">
        <v>1</v>
      </c>
      <c r="I101" s="219">
        <v>1</v>
      </c>
      <c r="J101" s="219">
        <v>1</v>
      </c>
      <c r="K101" s="219">
        <v>1</v>
      </c>
      <c r="L101" s="219">
        <v>1</v>
      </c>
      <c r="M101" s="219">
        <v>1</v>
      </c>
      <c r="N101" s="219">
        <v>1</v>
      </c>
      <c r="O101" s="219">
        <v>1</v>
      </c>
    </row>
    <row r="102" spans="1:15" ht="29.25" customHeight="1">
      <c r="A102" s="286"/>
      <c r="B102" s="263" t="s">
        <v>424</v>
      </c>
      <c r="C102" s="219" t="s">
        <v>425</v>
      </c>
      <c r="D102" s="219" t="s">
        <v>425</v>
      </c>
      <c r="E102" s="219" t="s">
        <v>425</v>
      </c>
      <c r="F102" s="219" t="s">
        <v>425</v>
      </c>
      <c r="G102" s="219" t="s">
        <v>425</v>
      </c>
      <c r="H102" s="219" t="s">
        <v>425</v>
      </c>
      <c r="I102" s="219" t="s">
        <v>425</v>
      </c>
      <c r="J102" s="219" t="s">
        <v>425</v>
      </c>
      <c r="K102" s="219" t="s">
        <v>425</v>
      </c>
      <c r="L102" s="219" t="s">
        <v>425</v>
      </c>
      <c r="M102" s="219" t="s">
        <v>425</v>
      </c>
      <c r="N102" s="219" t="s">
        <v>425</v>
      </c>
      <c r="O102" s="219" t="s">
        <v>425</v>
      </c>
    </row>
    <row r="103" spans="1:15">
      <c r="A103" s="286"/>
      <c r="B103" s="263" t="s">
        <v>426</v>
      </c>
      <c r="C103" s="219">
        <v>1</v>
      </c>
      <c r="D103" s="219">
        <v>1</v>
      </c>
      <c r="E103" s="219">
        <v>1</v>
      </c>
      <c r="F103" s="219">
        <v>1</v>
      </c>
      <c r="G103" s="219">
        <v>1</v>
      </c>
      <c r="H103" s="219">
        <v>1</v>
      </c>
      <c r="I103" s="219">
        <v>1</v>
      </c>
      <c r="J103" s="219">
        <v>1</v>
      </c>
      <c r="K103" s="219">
        <v>1</v>
      </c>
      <c r="L103" s="219">
        <v>1</v>
      </c>
      <c r="M103" s="219">
        <v>1</v>
      </c>
      <c r="N103" s="219">
        <v>1</v>
      </c>
      <c r="O103" s="219">
        <v>1</v>
      </c>
    </row>
    <row r="104" spans="1:15">
      <c r="A104" s="286"/>
      <c r="B104" s="263" t="s">
        <v>427</v>
      </c>
      <c r="C104" s="219">
        <v>2</v>
      </c>
      <c r="D104" s="219">
        <v>2</v>
      </c>
      <c r="E104" s="219">
        <v>2</v>
      </c>
      <c r="F104" s="219">
        <v>2</v>
      </c>
      <c r="G104" s="219">
        <v>2</v>
      </c>
      <c r="H104" s="219">
        <v>2</v>
      </c>
      <c r="I104" s="219">
        <v>2</v>
      </c>
      <c r="J104" s="219">
        <v>2</v>
      </c>
      <c r="K104" s="219">
        <v>2</v>
      </c>
      <c r="L104" s="219">
        <v>2</v>
      </c>
      <c r="M104" s="219">
        <v>2</v>
      </c>
      <c r="N104" s="219">
        <v>2</v>
      </c>
      <c r="O104" s="219">
        <v>2</v>
      </c>
    </row>
    <row r="105" spans="1:15">
      <c r="A105" s="286"/>
      <c r="B105" s="263" t="s">
        <v>428</v>
      </c>
      <c r="C105" s="219">
        <v>2</v>
      </c>
      <c r="D105" s="219">
        <v>2</v>
      </c>
      <c r="E105" s="219">
        <v>2</v>
      </c>
      <c r="F105" s="219">
        <v>2</v>
      </c>
      <c r="G105" s="219">
        <v>2</v>
      </c>
      <c r="H105" s="219">
        <v>2</v>
      </c>
      <c r="I105" s="219">
        <v>2</v>
      </c>
      <c r="J105" s="219">
        <v>2</v>
      </c>
      <c r="K105" s="219">
        <v>2</v>
      </c>
      <c r="L105" s="219">
        <v>2</v>
      </c>
      <c r="M105" s="219">
        <v>2</v>
      </c>
      <c r="N105" s="219">
        <v>2</v>
      </c>
      <c r="O105" s="219">
        <v>2</v>
      </c>
    </row>
    <row r="106" spans="1:15" s="249" customFormat="1" ht="33">
      <c r="A106" s="247" t="s">
        <v>429</v>
      </c>
      <c r="B106" s="248"/>
      <c r="C106" s="248" t="s">
        <v>430</v>
      </c>
      <c r="D106" s="248"/>
      <c r="E106" s="248"/>
      <c r="F106" s="248"/>
      <c r="G106" s="248"/>
      <c r="H106" s="248"/>
      <c r="I106" s="248"/>
      <c r="J106" s="248"/>
      <c r="K106" s="248"/>
      <c r="L106" s="248"/>
      <c r="M106" s="248"/>
      <c r="N106" s="248"/>
      <c r="O106" s="248"/>
    </row>
    <row r="107" spans="1:15">
      <c r="A107" s="256"/>
      <c r="B107" s="256" t="s">
        <v>431</v>
      </c>
      <c r="C107" s="221" t="s">
        <v>432</v>
      </c>
      <c r="D107" s="221" t="s">
        <v>432</v>
      </c>
      <c r="E107" s="221" t="s">
        <v>432</v>
      </c>
      <c r="F107" s="221" t="s">
        <v>432</v>
      </c>
      <c r="G107" s="221" t="s">
        <v>432</v>
      </c>
      <c r="H107" s="221" t="s">
        <v>432</v>
      </c>
      <c r="I107" s="221" t="s">
        <v>432</v>
      </c>
      <c r="J107" s="221" t="s">
        <v>432</v>
      </c>
      <c r="K107" s="221" t="s">
        <v>432</v>
      </c>
      <c r="L107" s="221" t="s">
        <v>432</v>
      </c>
      <c r="M107" s="221" t="s">
        <v>432</v>
      </c>
      <c r="N107" s="221" t="s">
        <v>432</v>
      </c>
      <c r="O107" s="221" t="s">
        <v>432</v>
      </c>
    </row>
    <row r="108" spans="1:15">
      <c r="A108" s="255" t="s">
        <v>433</v>
      </c>
      <c r="B108" s="255"/>
      <c r="C108" s="216">
        <f>C6</f>
        <v>0.26315675999999999</v>
      </c>
      <c r="D108" s="216">
        <f t="shared" ref="D108:M108" si="6">D6</f>
        <v>0.26315675999999999</v>
      </c>
      <c r="E108" s="216">
        <f t="shared" si="6"/>
        <v>0.26315675999999999</v>
      </c>
      <c r="F108" s="216">
        <f t="shared" si="6"/>
        <v>0.26315675999999999</v>
      </c>
      <c r="G108" s="216">
        <f t="shared" si="6"/>
        <v>1.1104841999999999</v>
      </c>
      <c r="H108" s="216">
        <f t="shared" si="6"/>
        <v>0.26315675999999999</v>
      </c>
      <c r="I108" s="258">
        <f t="shared" si="6"/>
        <v>0.26315675999999999</v>
      </c>
      <c r="J108" s="216">
        <f t="shared" ref="J108:K108" si="7">J6</f>
        <v>0.26315675999999999</v>
      </c>
      <c r="K108" s="216">
        <f t="shared" si="7"/>
        <v>0.26315675999999999</v>
      </c>
      <c r="L108" s="216">
        <f t="shared" si="6"/>
        <v>0.29720000000000002</v>
      </c>
      <c r="M108" s="216" t="str">
        <f t="shared" si="6"/>
        <v>null</v>
      </c>
      <c r="N108" s="216">
        <f>N6</f>
        <v>0.26315675999999999</v>
      </c>
      <c r="O108" s="216">
        <f>O6</f>
        <v>0.26315675999999999</v>
      </c>
    </row>
    <row r="109" spans="1:15">
      <c r="A109" s="255" t="s">
        <v>349</v>
      </c>
      <c r="B109" s="255"/>
      <c r="C109" s="216">
        <f>C23</f>
        <v>0.12568575000000001</v>
      </c>
      <c r="D109" s="216">
        <f t="shared" ref="D109:M109" si="8">D23</f>
        <v>0.12568575000000001</v>
      </c>
      <c r="E109" s="216">
        <f t="shared" si="8"/>
        <v>0.12568575000000001</v>
      </c>
      <c r="F109" s="216">
        <f t="shared" si="8"/>
        <v>0.12568575000000001</v>
      </c>
      <c r="G109" s="216">
        <f t="shared" si="8"/>
        <v>0.20610300000000001</v>
      </c>
      <c r="H109" s="216">
        <f t="shared" si="8"/>
        <v>0.12568575000000001</v>
      </c>
      <c r="I109" s="216">
        <f t="shared" si="8"/>
        <v>0.12568575000000001</v>
      </c>
      <c r="J109" s="216">
        <f t="shared" ref="J109:K109" si="9">J23</f>
        <v>0.12568575000000001</v>
      </c>
      <c r="K109" s="216">
        <f t="shared" si="9"/>
        <v>0.12568575000000001</v>
      </c>
      <c r="L109" s="216">
        <f t="shared" si="8"/>
        <v>0.23487749999999999</v>
      </c>
      <c r="M109" s="216" t="str">
        <f t="shared" si="8"/>
        <v>-</v>
      </c>
      <c r="N109" s="216">
        <f>N23</f>
        <v>0.12568575000000001</v>
      </c>
      <c r="O109" s="216">
        <f>O23</f>
        <v>0.12568575000000001</v>
      </c>
    </row>
    <row r="110" spans="1:15">
      <c r="A110" s="255" t="s">
        <v>434</v>
      </c>
      <c r="B110" s="255"/>
      <c r="C110" s="216">
        <f>C39</f>
        <v>35.376152136999984</v>
      </c>
      <c r="D110" s="216">
        <f t="shared" ref="D110:M110" si="10">D39</f>
        <v>34.143999999999998</v>
      </c>
      <c r="E110" s="216">
        <f t="shared" si="10"/>
        <v>0</v>
      </c>
      <c r="F110" s="216">
        <f t="shared" si="10"/>
        <v>0</v>
      </c>
      <c r="G110" s="216">
        <f t="shared" si="10"/>
        <v>0</v>
      </c>
      <c r="H110" s="216">
        <f t="shared" si="10"/>
        <v>0</v>
      </c>
      <c r="I110" s="216">
        <f t="shared" si="10"/>
        <v>0</v>
      </c>
      <c r="J110" s="216">
        <f t="shared" ref="J110:K110" si="11">J39</f>
        <v>0</v>
      </c>
      <c r="K110" s="216">
        <f t="shared" si="11"/>
        <v>1.2321521370000001</v>
      </c>
      <c r="L110" s="216">
        <f t="shared" si="10"/>
        <v>1.23215214</v>
      </c>
      <c r="M110" s="216">
        <f t="shared" si="10"/>
        <v>0</v>
      </c>
      <c r="N110" s="216">
        <f>N39</f>
        <v>4.4999999999999998E-2</v>
      </c>
      <c r="O110" s="216">
        <f>O39</f>
        <v>1.26</v>
      </c>
    </row>
    <row r="111" spans="1:15">
      <c r="A111" s="255" t="s">
        <v>435</v>
      </c>
      <c r="B111" s="255"/>
      <c r="C111" s="216">
        <f>C55</f>
        <v>1.09099634</v>
      </c>
      <c r="D111" s="216">
        <f t="shared" ref="D111:M111" si="12">D55</f>
        <v>1.09099634</v>
      </c>
      <c r="E111" s="216" t="str">
        <f t="shared" si="12"/>
        <v>-</v>
      </c>
      <c r="F111" s="216">
        <f t="shared" si="12"/>
        <v>0.80425000000000002</v>
      </c>
      <c r="G111" s="216" t="str">
        <f t="shared" si="12"/>
        <v>-</v>
      </c>
      <c r="H111" s="216">
        <f t="shared" si="12"/>
        <v>0.80425000000000002</v>
      </c>
      <c r="I111" s="216">
        <f t="shared" si="12"/>
        <v>1.09435517</v>
      </c>
      <c r="J111" s="216">
        <f t="shared" ref="J111:K111" si="13">J55</f>
        <v>0.80425000000000002</v>
      </c>
      <c r="K111" s="216">
        <f t="shared" si="13"/>
        <v>0.80425000000000002</v>
      </c>
      <c r="L111" s="216">
        <f t="shared" si="12"/>
        <v>0.80425000000000002</v>
      </c>
      <c r="M111" s="216" t="str">
        <f t="shared" si="12"/>
        <v>-</v>
      </c>
      <c r="N111" s="216" t="str">
        <f>N55</f>
        <v>-</v>
      </c>
      <c r="O111" s="216" t="str">
        <f>O55</f>
        <v>-</v>
      </c>
    </row>
    <row r="112" spans="1:15">
      <c r="A112" s="255" t="s">
        <v>436</v>
      </c>
      <c r="B112" s="255"/>
      <c r="C112" s="259">
        <f>C109*0.15</f>
        <v>1.8852862500000001E-2</v>
      </c>
      <c r="D112" s="216">
        <f t="shared" ref="D112:E112" si="14">D109*0.15</f>
        <v>1.8852862500000001E-2</v>
      </c>
      <c r="E112" s="216">
        <f t="shared" si="14"/>
        <v>1.8852862500000001E-2</v>
      </c>
      <c r="F112" s="216">
        <f>IFERROR(F109*0.15, "-")</f>
        <v>1.8852862500000001E-2</v>
      </c>
      <c r="G112" s="216">
        <f t="shared" ref="G112:M112" si="15">IFERROR(G109*0.15, "-")</f>
        <v>3.0915450000000001E-2</v>
      </c>
      <c r="H112" s="216">
        <f>IFERROR(H109*0.15, "-")</f>
        <v>1.8852862500000001E-2</v>
      </c>
      <c r="I112" s="216">
        <f t="shared" si="15"/>
        <v>1.8852862500000001E-2</v>
      </c>
      <c r="J112" s="216">
        <f t="shared" ref="J112:K112" si="16">IFERROR(J109*0.15, "-")</f>
        <v>1.8852862500000001E-2</v>
      </c>
      <c r="K112" s="216">
        <f t="shared" si="16"/>
        <v>1.8852862500000001E-2</v>
      </c>
      <c r="L112" s="216">
        <f t="shared" si="15"/>
        <v>3.5231624999999996E-2</v>
      </c>
      <c r="M112" s="216" t="str">
        <f t="shared" si="15"/>
        <v>-</v>
      </c>
      <c r="N112" s="259">
        <f>N109*0.15</f>
        <v>1.8852862500000001E-2</v>
      </c>
      <c r="O112" s="259">
        <f>O109*0.15</f>
        <v>1.8852862500000001E-2</v>
      </c>
    </row>
    <row r="113" spans="1:15">
      <c r="A113" s="255" t="s">
        <v>437</v>
      </c>
      <c r="B113" s="255"/>
      <c r="C113" s="258">
        <f>IFERROR(C108+C109+C110+C111+C112, "-")</f>
        <v>36.874843849499982</v>
      </c>
      <c r="D113" s="216">
        <f t="shared" ref="D113" si="17">IFERROR(D108+D109+D110+D111+D112, "-")</f>
        <v>35.642691712499996</v>
      </c>
      <c r="E113" s="216">
        <f>SUM(E108:E112)</f>
        <v>0.40769537250000004</v>
      </c>
      <c r="F113" s="216">
        <f t="shared" ref="F113:M113" si="18">SUM(F108:F112)</f>
        <v>1.2119453725</v>
      </c>
      <c r="G113" s="216">
        <f t="shared" si="18"/>
        <v>1.3475026499999998</v>
      </c>
      <c r="H113" s="216">
        <f t="shared" si="18"/>
        <v>1.2119453725</v>
      </c>
      <c r="I113" s="257">
        <f t="shared" si="18"/>
        <v>1.5020505424999999</v>
      </c>
      <c r="J113" s="257">
        <f t="shared" si="18"/>
        <v>1.2119453725</v>
      </c>
      <c r="K113" s="257">
        <f t="shared" si="18"/>
        <v>2.4440975095000006</v>
      </c>
      <c r="L113" s="257">
        <f t="shared" si="18"/>
        <v>2.6037112650000003</v>
      </c>
      <c r="M113" s="216">
        <f t="shared" si="18"/>
        <v>0</v>
      </c>
      <c r="N113" s="258" t="str">
        <f>IFERROR(N108+N109+N110+N111+N112, "-")</f>
        <v>-</v>
      </c>
      <c r="O113" s="258" t="str">
        <f>IFERROR(O108+O109+O110+O111+O112, "-")</f>
        <v>-</v>
      </c>
    </row>
    <row r="114" spans="1:15" ht="13.5" customHeight="1">
      <c r="F114" s="213"/>
      <c r="G114" s="213"/>
      <c r="H114" s="213"/>
      <c r="I114" s="213"/>
      <c r="J114" s="213"/>
      <c r="K114" s="213"/>
      <c r="L114" s="213"/>
    </row>
  </sheetData>
  <mergeCells count="4">
    <mergeCell ref="A7:A22"/>
    <mergeCell ref="A24:A37"/>
    <mergeCell ref="A41:A55"/>
    <mergeCell ref="A95:A100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3A7DE-82A2-4F00-A77E-B07D548C08D8}">
  <dimension ref="A1:O114"/>
  <sheetViews>
    <sheetView tabSelected="1" zoomScaleNormal="100" workbookViewId="0">
      <selection activeCell="C1" sqref="C1"/>
    </sheetView>
  </sheetViews>
  <sheetFormatPr baseColWidth="10" defaultColWidth="10.1640625" defaultRowHeight="16"/>
  <cols>
    <col min="1" max="1" width="36" customWidth="1"/>
    <col min="2" max="2" width="33.1640625" customWidth="1"/>
    <col min="3" max="4" width="42.6640625" customWidth="1"/>
    <col min="5" max="5" width="59.83203125" customWidth="1"/>
    <col min="6" max="10" width="38.5" customWidth="1"/>
    <col min="11" max="11" width="38" customWidth="1"/>
    <col min="12" max="13" width="42.6640625" customWidth="1"/>
  </cols>
  <sheetData>
    <row r="1" spans="1:13" s="235" customFormat="1">
      <c r="A1" s="242" t="s">
        <v>25</v>
      </c>
      <c r="B1" s="243"/>
      <c r="C1" s="234" t="s">
        <v>121</v>
      </c>
      <c r="D1" s="234" t="s">
        <v>121</v>
      </c>
      <c r="E1" s="234" t="s">
        <v>121</v>
      </c>
      <c r="F1" s="234" t="s">
        <v>121</v>
      </c>
      <c r="G1" s="234" t="s">
        <v>121</v>
      </c>
      <c r="H1" s="234" t="s">
        <v>121</v>
      </c>
      <c r="I1" s="234" t="s">
        <v>121</v>
      </c>
      <c r="J1" s="234" t="s">
        <v>121</v>
      </c>
      <c r="K1" s="234" t="s">
        <v>121</v>
      </c>
      <c r="L1" s="234" t="s">
        <v>121</v>
      </c>
      <c r="M1" s="234" t="s">
        <v>121</v>
      </c>
    </row>
    <row r="2" spans="1:13" s="233" customFormat="1" ht="20">
      <c r="A2" s="244" t="s">
        <v>295</v>
      </c>
      <c r="B2" s="245"/>
      <c r="C2" s="245" t="s">
        <v>296</v>
      </c>
      <c r="D2" s="245" t="s">
        <v>297</v>
      </c>
      <c r="E2" s="245" t="s">
        <v>298</v>
      </c>
      <c r="F2" s="245" t="s">
        <v>299</v>
      </c>
      <c r="G2" s="245" t="s">
        <v>300</v>
      </c>
      <c r="H2" s="245" t="s">
        <v>301</v>
      </c>
      <c r="I2" s="245" t="s">
        <v>302</v>
      </c>
      <c r="J2" s="245" t="s">
        <v>303</v>
      </c>
      <c r="K2" s="245" t="s">
        <v>306</v>
      </c>
      <c r="L2" s="245" t="s">
        <v>307</v>
      </c>
      <c r="M2" s="245" t="s">
        <v>308</v>
      </c>
    </row>
    <row r="3" spans="1:13" s="237" customFormat="1">
      <c r="A3" s="246" t="s">
        <v>309</v>
      </c>
      <c r="B3" s="246"/>
      <c r="C3" s="236" t="s">
        <v>310</v>
      </c>
      <c r="D3" s="236" t="s">
        <v>310</v>
      </c>
      <c r="E3" s="236" t="s">
        <v>310</v>
      </c>
      <c r="F3" s="236" t="s">
        <v>310</v>
      </c>
      <c r="G3" s="236" t="s">
        <v>310</v>
      </c>
      <c r="H3" s="236" t="s">
        <v>310</v>
      </c>
      <c r="I3" s="236" t="s">
        <v>310</v>
      </c>
      <c r="J3" s="236" t="s">
        <v>310</v>
      </c>
      <c r="K3" s="236" t="s">
        <v>310</v>
      </c>
      <c r="L3" s="236" t="s">
        <v>310</v>
      </c>
      <c r="M3" s="236" t="s">
        <v>310</v>
      </c>
    </row>
    <row r="4" spans="1:13" s="237" customFormat="1">
      <c r="A4" s="246" t="s">
        <v>311</v>
      </c>
      <c r="B4" s="246"/>
      <c r="C4" s="236" t="s">
        <v>2</v>
      </c>
      <c r="D4" s="236" t="s">
        <v>2</v>
      </c>
      <c r="E4" s="236" t="s">
        <v>2</v>
      </c>
      <c r="F4" s="236" t="s">
        <v>2</v>
      </c>
      <c r="G4" s="236" t="s">
        <v>312</v>
      </c>
      <c r="H4" s="236" t="s">
        <v>2</v>
      </c>
      <c r="I4" s="236" t="s">
        <v>2</v>
      </c>
      <c r="J4" s="236" t="s">
        <v>2</v>
      </c>
      <c r="K4" s="236" t="s">
        <v>2</v>
      </c>
      <c r="L4" s="236" t="s">
        <v>2</v>
      </c>
      <c r="M4" s="236" t="s">
        <v>2</v>
      </c>
    </row>
    <row r="5" spans="1:13" s="249" customFormat="1" ht="33">
      <c r="A5" s="247" t="s">
        <v>314</v>
      </c>
      <c r="B5" s="248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</row>
    <row r="6" spans="1:13" s="208" customFormat="1">
      <c r="A6" s="250" t="s">
        <v>315</v>
      </c>
      <c r="B6" s="250"/>
      <c r="C6" s="214">
        <f t="shared" ref="C6:M6" si="0">C22</f>
        <v>0.26315675999999999</v>
      </c>
      <c r="D6" s="214">
        <f t="shared" si="0"/>
        <v>0.26315675999999999</v>
      </c>
      <c r="E6" s="214">
        <f t="shared" si="0"/>
        <v>0.26315675999999999</v>
      </c>
      <c r="F6" s="214">
        <f t="shared" si="0"/>
        <v>0.26315675999999999</v>
      </c>
      <c r="G6" s="214">
        <f t="shared" si="0"/>
        <v>1.1104841999999999</v>
      </c>
      <c r="H6" s="214">
        <f t="shared" si="0"/>
        <v>0.26315675999999999</v>
      </c>
      <c r="I6" s="214">
        <f t="shared" si="0"/>
        <v>0.26315675999999999</v>
      </c>
      <c r="J6" s="214">
        <f t="shared" si="0"/>
        <v>0.26315675999999999</v>
      </c>
      <c r="K6" s="214" t="str">
        <f t="shared" si="0"/>
        <v>null</v>
      </c>
      <c r="L6" s="214">
        <f t="shared" si="0"/>
        <v>0.26315675999999999</v>
      </c>
      <c r="M6" s="214">
        <f t="shared" si="0"/>
        <v>0.26315675999999999</v>
      </c>
    </row>
    <row r="7" spans="1:13" s="209" customFormat="1">
      <c r="A7" s="314" t="s">
        <v>316</v>
      </c>
      <c r="B7" s="215" t="s">
        <v>317</v>
      </c>
      <c r="C7" s="216" t="s">
        <v>318</v>
      </c>
      <c r="D7" s="216" t="s">
        <v>318</v>
      </c>
      <c r="E7" s="216" t="s">
        <v>318</v>
      </c>
      <c r="F7" s="216" t="s">
        <v>318</v>
      </c>
      <c r="G7" s="216" t="s">
        <v>318</v>
      </c>
      <c r="H7" s="216" t="s">
        <v>318</v>
      </c>
      <c r="I7" s="216" t="s">
        <v>318</v>
      </c>
      <c r="J7" s="216" t="s">
        <v>318</v>
      </c>
      <c r="K7" s="216" t="s">
        <v>318</v>
      </c>
      <c r="L7" s="216" t="s">
        <v>318</v>
      </c>
      <c r="M7" s="216" t="s">
        <v>318</v>
      </c>
    </row>
    <row r="8" spans="1:13" s="209" customFormat="1">
      <c r="A8" s="315"/>
      <c r="B8" s="215" t="s">
        <v>320</v>
      </c>
      <c r="C8" s="216" t="s">
        <v>321</v>
      </c>
      <c r="D8" s="216" t="s">
        <v>321</v>
      </c>
      <c r="E8" s="216" t="s">
        <v>321</v>
      </c>
      <c r="F8" s="216" t="s">
        <v>321</v>
      </c>
      <c r="G8" s="216" t="s">
        <v>321</v>
      </c>
      <c r="H8" s="216" t="s">
        <v>321</v>
      </c>
      <c r="I8" s="216" t="s">
        <v>321</v>
      </c>
      <c r="J8" s="216" t="s">
        <v>321</v>
      </c>
      <c r="K8" s="216" t="s">
        <v>321</v>
      </c>
      <c r="L8" s="216" t="s">
        <v>321</v>
      </c>
      <c r="M8" s="216" t="s">
        <v>321</v>
      </c>
    </row>
    <row r="9" spans="1:13" s="209" customFormat="1">
      <c r="A9" s="315"/>
      <c r="B9" s="217" t="s">
        <v>323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s="209" customFormat="1">
      <c r="A10" s="315"/>
      <c r="B10" s="217" t="s">
        <v>324</v>
      </c>
      <c r="C10" s="216" t="s">
        <v>325</v>
      </c>
      <c r="D10" s="216" t="s">
        <v>325</v>
      </c>
      <c r="E10" s="216" t="s">
        <v>325</v>
      </c>
      <c r="F10" s="216" t="s">
        <v>325</v>
      </c>
      <c r="G10" s="216" t="s">
        <v>325</v>
      </c>
      <c r="H10" s="216" t="s">
        <v>325</v>
      </c>
      <c r="I10" s="216" t="s">
        <v>325</v>
      </c>
      <c r="J10" s="216" t="s">
        <v>325</v>
      </c>
      <c r="K10" s="216"/>
      <c r="L10" s="216" t="s">
        <v>325</v>
      </c>
      <c r="M10" s="216" t="s">
        <v>325</v>
      </c>
    </row>
    <row r="11" spans="1:13" s="209" customFormat="1">
      <c r="A11" s="315"/>
      <c r="B11" s="217" t="s">
        <v>327</v>
      </c>
      <c r="C11" s="216" t="s">
        <v>328</v>
      </c>
      <c r="D11" s="216" t="s">
        <v>328</v>
      </c>
      <c r="E11" s="216" t="s">
        <v>328</v>
      </c>
      <c r="F11" s="216" t="s">
        <v>328</v>
      </c>
      <c r="G11" s="216" t="s">
        <v>329</v>
      </c>
      <c r="H11" s="216" t="s">
        <v>328</v>
      </c>
      <c r="I11" s="216" t="s">
        <v>328</v>
      </c>
      <c r="J11" s="216" t="s">
        <v>328</v>
      </c>
      <c r="K11" s="216"/>
      <c r="L11" s="216" t="s">
        <v>328</v>
      </c>
      <c r="M11" s="216" t="s">
        <v>328</v>
      </c>
    </row>
    <row r="12" spans="1:13" s="209" customFormat="1">
      <c r="A12" s="315"/>
      <c r="B12" s="217" t="s">
        <v>331</v>
      </c>
      <c r="C12" s="216" t="s">
        <v>332</v>
      </c>
      <c r="D12" s="216" t="s">
        <v>332</v>
      </c>
      <c r="E12" s="216" t="s">
        <v>332</v>
      </c>
      <c r="F12" s="216" t="s">
        <v>332</v>
      </c>
      <c r="G12" s="216" t="s">
        <v>333</v>
      </c>
      <c r="H12" s="216" t="s">
        <v>332</v>
      </c>
      <c r="I12" s="216" t="s">
        <v>332</v>
      </c>
      <c r="J12" s="216" t="s">
        <v>332</v>
      </c>
      <c r="K12" s="216"/>
      <c r="L12" s="216" t="s">
        <v>332</v>
      </c>
      <c r="M12" s="216" t="s">
        <v>332</v>
      </c>
    </row>
    <row r="13" spans="1:13" s="209" customFormat="1">
      <c r="A13" s="315"/>
      <c r="B13" s="217" t="s">
        <v>335</v>
      </c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</row>
    <row r="14" spans="1:13" s="209" customFormat="1">
      <c r="A14" s="315"/>
      <c r="B14" s="217" t="s">
        <v>337</v>
      </c>
      <c r="C14" s="216"/>
      <c r="D14" s="216"/>
      <c r="E14" s="216"/>
      <c r="F14" s="216"/>
      <c r="G14" s="216"/>
      <c r="H14" s="216"/>
      <c r="I14" s="216"/>
      <c r="J14" s="216"/>
      <c r="K14" s="216"/>
      <c r="L14" s="216"/>
      <c r="M14" s="216"/>
    </row>
    <row r="15" spans="1:13" s="209" customFormat="1">
      <c r="A15" s="315"/>
      <c r="B15" s="217" t="s">
        <v>339</v>
      </c>
      <c r="C15" s="216" t="s">
        <v>340</v>
      </c>
      <c r="D15" s="216" t="s">
        <v>340</v>
      </c>
      <c r="E15" s="216" t="s">
        <v>340</v>
      </c>
      <c r="F15" s="216" t="s">
        <v>340</v>
      </c>
      <c r="G15" s="216" t="s">
        <v>340</v>
      </c>
      <c r="H15" s="216" t="s">
        <v>340</v>
      </c>
      <c r="I15" s="216" t="s">
        <v>340</v>
      </c>
      <c r="J15" s="216" t="s">
        <v>340</v>
      </c>
      <c r="K15" s="216"/>
      <c r="L15" s="216" t="s">
        <v>340</v>
      </c>
      <c r="M15" s="216" t="s">
        <v>340</v>
      </c>
    </row>
    <row r="16" spans="1:13" s="209" customFormat="1">
      <c r="A16" s="315"/>
      <c r="B16" s="215" t="s">
        <v>341</v>
      </c>
      <c r="C16" s="218">
        <v>1.6</v>
      </c>
      <c r="D16" s="218">
        <v>1.6</v>
      </c>
      <c r="E16" s="218">
        <v>1.6</v>
      </c>
      <c r="F16" s="218">
        <v>1.6</v>
      </c>
      <c r="G16" s="218">
        <v>1.6</v>
      </c>
      <c r="H16" s="218">
        <v>1.6</v>
      </c>
      <c r="I16" s="218">
        <v>1.6</v>
      </c>
      <c r="J16" s="218">
        <v>1.6</v>
      </c>
      <c r="K16" s="218"/>
      <c r="L16" s="218">
        <v>1.6</v>
      </c>
      <c r="M16" s="218">
        <v>1.6</v>
      </c>
    </row>
    <row r="17" spans="1:13" s="209" customFormat="1">
      <c r="A17" s="315"/>
      <c r="B17" s="215" t="s">
        <v>342</v>
      </c>
      <c r="C17" s="218">
        <v>174.2</v>
      </c>
      <c r="D17" s="218">
        <v>174.2</v>
      </c>
      <c r="E17" s="218">
        <v>174.2</v>
      </c>
      <c r="F17" s="218">
        <v>174.2</v>
      </c>
      <c r="G17" s="218">
        <v>174.2</v>
      </c>
      <c r="H17" s="218">
        <v>174.2</v>
      </c>
      <c r="I17" s="218">
        <v>174.2</v>
      </c>
      <c r="J17" s="218">
        <v>174.2</v>
      </c>
      <c r="K17" s="218"/>
      <c r="L17" s="218">
        <v>174.2</v>
      </c>
      <c r="M17" s="218">
        <v>174.2</v>
      </c>
    </row>
    <row r="18" spans="1:13" s="209" customFormat="1">
      <c r="A18" s="315"/>
      <c r="B18" s="215" t="s">
        <v>343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</row>
    <row r="19" spans="1:13" s="209" customFormat="1">
      <c r="A19" s="315"/>
      <c r="B19" s="220" t="s">
        <v>344</v>
      </c>
      <c r="C19" s="219">
        <v>224.2</v>
      </c>
      <c r="D19" s="219">
        <v>224.2</v>
      </c>
      <c r="E19" s="219">
        <v>224.2</v>
      </c>
      <c r="F19" s="219">
        <v>224.2</v>
      </c>
      <c r="G19" s="219">
        <v>224.2</v>
      </c>
      <c r="H19" s="219">
        <v>224.2</v>
      </c>
      <c r="I19" s="219">
        <v>224.2</v>
      </c>
      <c r="J19" s="219">
        <v>224.2</v>
      </c>
      <c r="K19" s="219"/>
      <c r="L19" s="219">
        <v>224.2</v>
      </c>
      <c r="M19" s="219">
        <v>224.2</v>
      </c>
    </row>
    <row r="20" spans="1:13" s="209" customFormat="1">
      <c r="A20" s="315"/>
      <c r="B20" s="220" t="s">
        <v>345</v>
      </c>
      <c r="C20" s="219">
        <v>323.5</v>
      </c>
      <c r="D20" s="219">
        <v>323.5</v>
      </c>
      <c r="E20" s="219">
        <v>323.5</v>
      </c>
      <c r="F20" s="219">
        <v>323.5</v>
      </c>
      <c r="G20" s="219">
        <v>323.5</v>
      </c>
      <c r="H20" s="219">
        <v>323.5</v>
      </c>
      <c r="I20" s="219">
        <v>323.5</v>
      </c>
      <c r="J20" s="219">
        <v>323.5</v>
      </c>
      <c r="K20" s="219"/>
      <c r="L20" s="219">
        <v>323.5</v>
      </c>
      <c r="M20" s="219">
        <v>323.5</v>
      </c>
    </row>
    <row r="21" spans="1:13" s="209" customFormat="1">
      <c r="A21" s="315"/>
      <c r="B21" s="220" t="s">
        <v>346</v>
      </c>
      <c r="C21" s="221">
        <v>5</v>
      </c>
      <c r="D21" s="221">
        <v>5</v>
      </c>
      <c r="E21" s="221">
        <v>5</v>
      </c>
      <c r="F21" s="221">
        <v>5</v>
      </c>
      <c r="G21" s="221">
        <v>5</v>
      </c>
      <c r="H21" s="221">
        <v>5</v>
      </c>
      <c r="I21" s="221">
        <v>5</v>
      </c>
      <c r="J21" s="221">
        <v>5</v>
      </c>
      <c r="K21" s="221"/>
      <c r="L21" s="221">
        <v>5</v>
      </c>
      <c r="M21" s="221">
        <v>5</v>
      </c>
    </row>
    <row r="22" spans="1:13" s="210" customFormat="1" ht="19" customHeight="1">
      <c r="A22" s="316"/>
      <c r="B22" s="222" t="s">
        <v>347</v>
      </c>
      <c r="C22" s="223">
        <v>0.26315675999999999</v>
      </c>
      <c r="D22" s="223">
        <v>0.26315675999999999</v>
      </c>
      <c r="E22" s="223">
        <v>0.26315675999999999</v>
      </c>
      <c r="F22" s="223">
        <v>0.26315675999999999</v>
      </c>
      <c r="G22" s="223">
        <v>1.1104841999999999</v>
      </c>
      <c r="H22" s="223">
        <v>0.26315675999999999</v>
      </c>
      <c r="I22" s="223">
        <v>0.26315675999999999</v>
      </c>
      <c r="J22" s="223">
        <v>0.26315675999999999</v>
      </c>
      <c r="K22" s="223" t="s">
        <v>348</v>
      </c>
      <c r="L22" s="223">
        <v>0.26315675999999999</v>
      </c>
      <c r="M22" s="223">
        <v>0.26315675999999999</v>
      </c>
    </row>
    <row r="23" spans="1:13" s="211" customFormat="1" ht="24.75" customHeight="1">
      <c r="A23" s="251" t="s">
        <v>349</v>
      </c>
      <c r="B23" s="250"/>
      <c r="C23" s="214">
        <f>C37</f>
        <v>0.12202499999999999</v>
      </c>
      <c r="D23" s="214">
        <f>D37</f>
        <v>0.12202499999999999</v>
      </c>
      <c r="E23" s="214">
        <f t="shared" ref="E23:K23" si="1">E37</f>
        <v>0.12202499999999999</v>
      </c>
      <c r="F23" s="214">
        <f t="shared" si="1"/>
        <v>0.12202499999999999</v>
      </c>
      <c r="G23" s="214">
        <f t="shared" si="1"/>
        <v>0.122</v>
      </c>
      <c r="H23" s="214">
        <f t="shared" si="1"/>
        <v>0.12202499999999999</v>
      </c>
      <c r="I23" s="214">
        <f t="shared" si="1"/>
        <v>0.12202499999999999</v>
      </c>
      <c r="J23" s="214">
        <f t="shared" si="1"/>
        <v>0.12202499999999999</v>
      </c>
      <c r="K23" s="214" t="str">
        <f t="shared" si="1"/>
        <v>-</v>
      </c>
      <c r="L23" s="214">
        <f>L37</f>
        <v>0.12202499999999999</v>
      </c>
      <c r="M23" s="214">
        <f>M37</f>
        <v>0.12202499999999999</v>
      </c>
    </row>
    <row r="24" spans="1:13" ht="15.75" customHeight="1">
      <c r="A24" s="317" t="s">
        <v>350</v>
      </c>
      <c r="B24" s="232" t="s">
        <v>351</v>
      </c>
      <c r="C24" s="221">
        <v>7</v>
      </c>
      <c r="D24" s="221">
        <v>7</v>
      </c>
      <c r="E24" s="221">
        <v>7</v>
      </c>
      <c r="F24" s="221">
        <v>7</v>
      </c>
      <c r="G24" s="221">
        <v>7</v>
      </c>
      <c r="H24" s="221">
        <v>7</v>
      </c>
      <c r="I24" s="221">
        <v>7</v>
      </c>
      <c r="J24" s="221">
        <v>7</v>
      </c>
      <c r="K24" s="221"/>
      <c r="L24" s="221">
        <v>7</v>
      </c>
      <c r="M24" s="221">
        <v>7</v>
      </c>
    </row>
    <row r="25" spans="1:13" ht="15" customHeight="1">
      <c r="A25" s="318"/>
      <c r="B25" s="232" t="s">
        <v>352</v>
      </c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</row>
    <row r="26" spans="1:13" ht="15.75" customHeight="1">
      <c r="A26" s="318"/>
      <c r="B26" s="232" t="s">
        <v>353</v>
      </c>
      <c r="C26" s="221" t="s">
        <v>354</v>
      </c>
      <c r="D26" s="221" t="s">
        <v>354</v>
      </c>
      <c r="E26" s="221" t="s">
        <v>354</v>
      </c>
      <c r="F26" s="221" t="s">
        <v>354</v>
      </c>
      <c r="G26" s="221" t="s">
        <v>354</v>
      </c>
      <c r="H26" s="221" t="s">
        <v>354</v>
      </c>
      <c r="I26" s="221" t="s">
        <v>354</v>
      </c>
      <c r="J26" s="221" t="s">
        <v>354</v>
      </c>
      <c r="K26" s="221"/>
      <c r="L26" s="221" t="s">
        <v>354</v>
      </c>
      <c r="M26" s="221" t="s">
        <v>354</v>
      </c>
    </row>
    <row r="27" spans="1:13" ht="15.75" customHeight="1">
      <c r="A27" s="318"/>
      <c r="B27" s="232" t="s">
        <v>355</v>
      </c>
      <c r="C27" s="221">
        <v>1</v>
      </c>
      <c r="D27" s="221">
        <v>1</v>
      </c>
      <c r="E27" s="221">
        <v>1</v>
      </c>
      <c r="F27" s="221">
        <v>1</v>
      </c>
      <c r="G27" s="221">
        <v>1</v>
      </c>
      <c r="H27" s="221">
        <v>1</v>
      </c>
      <c r="I27" s="221">
        <v>1</v>
      </c>
      <c r="J27" s="221">
        <v>1</v>
      </c>
      <c r="K27" s="221"/>
      <c r="L27" s="221">
        <v>1</v>
      </c>
      <c r="M27" s="221">
        <v>1</v>
      </c>
    </row>
    <row r="28" spans="1:13" ht="24" customHeight="1">
      <c r="A28" s="318"/>
      <c r="B28" s="232" t="s">
        <v>356</v>
      </c>
      <c r="C28" s="216">
        <v>45</v>
      </c>
      <c r="D28" s="216">
        <v>45</v>
      </c>
      <c r="E28" s="216">
        <v>45</v>
      </c>
      <c r="F28" s="216">
        <v>45</v>
      </c>
      <c r="G28" s="216">
        <v>45</v>
      </c>
      <c r="H28" s="216">
        <v>45</v>
      </c>
      <c r="I28" s="216">
        <v>45</v>
      </c>
      <c r="J28" s="216">
        <v>45</v>
      </c>
      <c r="K28" s="216"/>
      <c r="L28" s="216">
        <v>45</v>
      </c>
      <c r="M28" s="216">
        <v>45</v>
      </c>
    </row>
    <row r="29" spans="1:13" ht="20.25" customHeight="1">
      <c r="A29" s="318"/>
      <c r="B29" s="232" t="s">
        <v>357</v>
      </c>
      <c r="C29" s="216">
        <v>0</v>
      </c>
      <c r="D29" s="216">
        <v>0</v>
      </c>
      <c r="E29" s="216">
        <v>0</v>
      </c>
      <c r="F29" s="216">
        <v>0</v>
      </c>
      <c r="G29" s="216">
        <v>0</v>
      </c>
      <c r="H29" s="216">
        <v>0</v>
      </c>
      <c r="I29" s="216">
        <v>0</v>
      </c>
      <c r="J29" s="216">
        <v>0</v>
      </c>
      <c r="K29" s="216"/>
      <c r="L29" s="216">
        <v>0</v>
      </c>
      <c r="M29" s="216">
        <v>0</v>
      </c>
    </row>
    <row r="30" spans="1:13">
      <c r="A30" s="318"/>
      <c r="B30" s="225" t="s">
        <v>358</v>
      </c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</row>
    <row r="31" spans="1:13">
      <c r="A31" s="318"/>
      <c r="B31" s="225" t="s">
        <v>359</v>
      </c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</row>
    <row r="32" spans="1:13">
      <c r="A32" s="318"/>
      <c r="B32" s="225" t="s">
        <v>360</v>
      </c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</row>
    <row r="33" spans="1:15">
      <c r="A33" s="318"/>
      <c r="B33" s="225" t="s">
        <v>361</v>
      </c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</row>
    <row r="34" spans="1:15">
      <c r="A34" s="318"/>
      <c r="B34" s="225" t="s">
        <v>362</v>
      </c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</row>
    <row r="35" spans="1:15">
      <c r="A35" s="318"/>
      <c r="B35" s="225" t="s">
        <v>363</v>
      </c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</row>
    <row r="36" spans="1:15">
      <c r="A36" s="318"/>
      <c r="B36" s="225" t="s">
        <v>364</v>
      </c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</row>
    <row r="37" spans="1:15" s="212" customFormat="1">
      <c r="A37" s="319"/>
      <c r="B37" s="222" t="s">
        <v>347</v>
      </c>
      <c r="C37" s="223">
        <v>0.12202499999999999</v>
      </c>
      <c r="D37" s="223">
        <v>0.12202499999999999</v>
      </c>
      <c r="E37" s="223">
        <v>0.12202499999999999</v>
      </c>
      <c r="F37" s="223">
        <v>0.12202499999999999</v>
      </c>
      <c r="G37" s="223">
        <v>0.122</v>
      </c>
      <c r="H37" s="223">
        <v>0.12202499999999999</v>
      </c>
      <c r="I37" s="223">
        <v>0.12202499999999999</v>
      </c>
      <c r="J37" s="223">
        <v>0.12202499999999999</v>
      </c>
      <c r="K37" s="223" t="s">
        <v>365</v>
      </c>
      <c r="L37" s="223">
        <v>0.12202499999999999</v>
      </c>
      <c r="M37" s="223">
        <v>0.12202499999999999</v>
      </c>
    </row>
    <row r="38" spans="1:15" s="249" customFormat="1" ht="33">
      <c r="A38" s="247" t="s">
        <v>366</v>
      </c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</row>
    <row r="39" spans="1:15" s="211" customFormat="1">
      <c r="A39" s="250" t="s">
        <v>367</v>
      </c>
      <c r="B39" s="250"/>
      <c r="C39" s="240">
        <f t="shared" ref="C39:M39" si="2">SUM(C40,C59,C63,C67,C71,C74,C77,C80,C84,C86,C88,C90,C93)</f>
        <v>35.371152136999982</v>
      </c>
      <c r="D39" s="240">
        <f t="shared" si="2"/>
        <v>34.143999999999998</v>
      </c>
      <c r="E39" s="240">
        <f t="shared" si="2"/>
        <v>0</v>
      </c>
      <c r="F39" s="240">
        <f t="shared" si="2"/>
        <v>0</v>
      </c>
      <c r="G39" s="240">
        <f t="shared" si="2"/>
        <v>0</v>
      </c>
      <c r="H39" s="240">
        <f t="shared" si="2"/>
        <v>0</v>
      </c>
      <c r="I39" s="240">
        <f t="shared" si="2"/>
        <v>0</v>
      </c>
      <c r="J39" s="240">
        <f t="shared" si="2"/>
        <v>0</v>
      </c>
      <c r="K39" s="240">
        <f t="shared" si="2"/>
        <v>0</v>
      </c>
      <c r="L39" s="240">
        <f t="shared" si="2"/>
        <v>4.4999999999999998E-2</v>
      </c>
      <c r="M39" s="240">
        <f t="shared" si="2"/>
        <v>1.26</v>
      </c>
    </row>
    <row r="40" spans="1:15" s="212" customFormat="1">
      <c r="A40" s="286" t="s">
        <v>368</v>
      </c>
      <c r="B40" s="222" t="s">
        <v>347</v>
      </c>
      <c r="C40" s="238">
        <v>34.143999999999998</v>
      </c>
      <c r="D40" s="238">
        <v>34.143999999999998</v>
      </c>
      <c r="E40" s="223" t="s">
        <v>365</v>
      </c>
      <c r="F40" s="223" t="s">
        <v>365</v>
      </c>
      <c r="G40" s="223" t="s">
        <v>365</v>
      </c>
      <c r="H40" s="223" t="s">
        <v>365</v>
      </c>
      <c r="I40" s="223" t="s">
        <v>365</v>
      </c>
      <c r="J40" s="223" t="s">
        <v>365</v>
      </c>
      <c r="K40" s="223" t="s">
        <v>365</v>
      </c>
      <c r="L40" s="238" t="s">
        <v>365</v>
      </c>
      <c r="M40" s="238" t="s">
        <v>365</v>
      </c>
    </row>
    <row r="41" spans="1:15" ht="16.5" customHeight="1">
      <c r="A41" s="265" t="s">
        <v>369</v>
      </c>
      <c r="B41" s="256" t="s">
        <v>370</v>
      </c>
      <c r="C41" s="224">
        <v>1</v>
      </c>
      <c r="D41" s="224">
        <v>1</v>
      </c>
      <c r="E41" s="224">
        <v>0</v>
      </c>
      <c r="F41" s="224">
        <v>1</v>
      </c>
      <c r="G41" s="224">
        <v>0</v>
      </c>
      <c r="H41" s="224">
        <v>1</v>
      </c>
      <c r="I41" s="224">
        <v>1</v>
      </c>
      <c r="J41" s="224">
        <v>1</v>
      </c>
      <c r="K41" s="224">
        <v>0</v>
      </c>
      <c r="L41" s="224">
        <v>0</v>
      </c>
      <c r="M41" s="224">
        <v>0</v>
      </c>
    </row>
    <row r="42" spans="1:15" ht="17">
      <c r="A42" s="266"/>
      <c r="B42" s="231" t="s">
        <v>371</v>
      </c>
      <c r="C42" s="216" t="s">
        <v>372</v>
      </c>
      <c r="D42" s="216" t="s">
        <v>372</v>
      </c>
      <c r="E42" s="216"/>
      <c r="F42" s="216" t="s">
        <v>373</v>
      </c>
      <c r="G42" s="216" t="s">
        <v>373</v>
      </c>
      <c r="H42" s="216" t="s">
        <v>373</v>
      </c>
      <c r="I42" s="216" t="s">
        <v>374</v>
      </c>
      <c r="J42" s="216" t="s">
        <v>373</v>
      </c>
      <c r="K42" s="216" t="s">
        <v>373</v>
      </c>
      <c r="L42" s="216" t="s">
        <v>373</v>
      </c>
      <c r="M42" s="216" t="s">
        <v>373</v>
      </c>
    </row>
    <row r="43" spans="1:15">
      <c r="A43" s="266"/>
      <c r="B43" s="229" t="s">
        <v>375</v>
      </c>
      <c r="C43" s="230">
        <v>2</v>
      </c>
      <c r="D43" s="230">
        <v>2</v>
      </c>
      <c r="E43" s="230"/>
      <c r="F43" s="230">
        <v>2</v>
      </c>
      <c r="G43" s="230">
        <v>2</v>
      </c>
      <c r="H43" s="230">
        <v>2</v>
      </c>
      <c r="I43" s="230">
        <v>2</v>
      </c>
      <c r="J43" s="230">
        <v>2</v>
      </c>
      <c r="K43" s="230">
        <v>2</v>
      </c>
      <c r="L43" s="230">
        <v>2</v>
      </c>
      <c r="M43" s="230">
        <v>2</v>
      </c>
      <c r="N43" s="230"/>
      <c r="O43" s="230"/>
    </row>
    <row r="44" spans="1:15" ht="16.5" customHeight="1">
      <c r="A44" s="266"/>
      <c r="B44" s="229" t="s">
        <v>376</v>
      </c>
      <c r="C44" s="230">
        <v>1</v>
      </c>
      <c r="D44" s="230">
        <v>1</v>
      </c>
      <c r="E44" s="230"/>
      <c r="F44" s="230">
        <v>1</v>
      </c>
      <c r="G44" s="230">
        <v>1</v>
      </c>
      <c r="H44" s="230">
        <v>1</v>
      </c>
      <c r="I44" s="230">
        <v>1</v>
      </c>
      <c r="J44" s="230">
        <v>1</v>
      </c>
      <c r="K44" s="230">
        <v>1</v>
      </c>
      <c r="L44" s="230">
        <v>1</v>
      </c>
      <c r="M44" s="230">
        <v>1</v>
      </c>
      <c r="N44" s="230"/>
      <c r="O44" s="230"/>
    </row>
    <row r="45" spans="1:15" ht="15" customHeight="1">
      <c r="A45" s="266"/>
      <c r="B45" s="226" t="s">
        <v>377</v>
      </c>
      <c r="C45" s="227" t="s">
        <v>378</v>
      </c>
      <c r="D45" s="227" t="s">
        <v>378</v>
      </c>
      <c r="E45" s="227"/>
      <c r="F45" s="227" t="s">
        <v>378</v>
      </c>
      <c r="G45" s="227" t="s">
        <v>378</v>
      </c>
      <c r="H45" s="227" t="s">
        <v>378</v>
      </c>
      <c r="I45" s="227" t="s">
        <v>379</v>
      </c>
      <c r="J45" s="227" t="s">
        <v>378</v>
      </c>
      <c r="K45" s="227" t="s">
        <v>378</v>
      </c>
      <c r="L45" s="227" t="s">
        <v>378</v>
      </c>
      <c r="M45" s="227" t="s">
        <v>378</v>
      </c>
    </row>
    <row r="46" spans="1:15" ht="17">
      <c r="A46" s="266"/>
      <c r="B46" s="231" t="s">
        <v>380</v>
      </c>
      <c r="C46" s="216" t="s">
        <v>381</v>
      </c>
      <c r="D46" s="216" t="s">
        <v>381</v>
      </c>
      <c r="E46" s="216"/>
      <c r="F46" s="216" t="s">
        <v>381</v>
      </c>
      <c r="G46" s="216" t="s">
        <v>381</v>
      </c>
      <c r="H46" s="216" t="s">
        <v>381</v>
      </c>
      <c r="I46" s="216" t="s">
        <v>381</v>
      </c>
      <c r="J46" s="216" t="s">
        <v>381</v>
      </c>
      <c r="K46" s="216" t="s">
        <v>381</v>
      </c>
      <c r="L46" s="216" t="s">
        <v>381</v>
      </c>
      <c r="M46" s="216" t="s">
        <v>381</v>
      </c>
    </row>
    <row r="47" spans="1:15" ht="17">
      <c r="A47" s="266"/>
      <c r="B47" s="231" t="s">
        <v>382</v>
      </c>
      <c r="C47" s="228">
        <v>15</v>
      </c>
      <c r="D47" s="228">
        <v>15</v>
      </c>
      <c r="E47" s="228"/>
      <c r="F47" s="228">
        <v>15</v>
      </c>
      <c r="G47" s="228">
        <v>15</v>
      </c>
      <c r="H47" s="228">
        <v>15</v>
      </c>
      <c r="I47" s="228">
        <v>15</v>
      </c>
      <c r="J47" s="228">
        <v>15</v>
      </c>
      <c r="K47" s="228">
        <v>15</v>
      </c>
      <c r="L47" s="228">
        <v>15</v>
      </c>
      <c r="M47" s="228">
        <v>15</v>
      </c>
    </row>
    <row r="48" spans="1:15" ht="16" customHeight="1">
      <c r="A48" s="266"/>
      <c r="B48" s="231" t="s">
        <v>383</v>
      </c>
      <c r="C48" s="228">
        <v>338</v>
      </c>
      <c r="D48" s="228">
        <v>338</v>
      </c>
      <c r="E48" s="228"/>
      <c r="F48" s="228">
        <v>338</v>
      </c>
      <c r="G48" s="228">
        <v>338</v>
      </c>
      <c r="H48" s="228">
        <v>338</v>
      </c>
      <c r="I48" s="228">
        <v>338</v>
      </c>
      <c r="J48" s="228">
        <v>338</v>
      </c>
      <c r="K48" s="228">
        <v>338</v>
      </c>
      <c r="L48" s="228">
        <v>338</v>
      </c>
      <c r="M48" s="228">
        <v>338</v>
      </c>
    </row>
    <row r="49" spans="1:14" ht="65" customHeight="1">
      <c r="A49" s="266"/>
      <c r="B49" s="231" t="s">
        <v>384</v>
      </c>
      <c r="C49" s="228">
        <v>170</v>
      </c>
      <c r="D49" s="228">
        <v>170</v>
      </c>
      <c r="E49" s="228"/>
      <c r="F49" s="228">
        <v>170</v>
      </c>
      <c r="G49" s="228">
        <v>170</v>
      </c>
      <c r="H49" s="228">
        <v>170</v>
      </c>
      <c r="I49" s="228">
        <v>170</v>
      </c>
      <c r="J49" s="228">
        <v>170</v>
      </c>
      <c r="K49" s="228">
        <v>170</v>
      </c>
      <c r="L49" s="228">
        <v>170</v>
      </c>
      <c r="M49" s="228">
        <v>170</v>
      </c>
    </row>
    <row r="50" spans="1:14" ht="17">
      <c r="A50" s="266"/>
      <c r="B50" s="231" t="s">
        <v>385</v>
      </c>
      <c r="C50" s="228">
        <v>15</v>
      </c>
      <c r="D50" s="228">
        <v>15</v>
      </c>
      <c r="E50" s="228"/>
      <c r="F50" s="228">
        <v>15</v>
      </c>
      <c r="G50" s="228">
        <v>15</v>
      </c>
      <c r="H50" s="228">
        <v>15</v>
      </c>
      <c r="I50" s="228">
        <v>15</v>
      </c>
      <c r="J50" s="228">
        <v>15</v>
      </c>
      <c r="K50" s="228">
        <v>15</v>
      </c>
      <c r="L50" s="228">
        <v>15</v>
      </c>
      <c r="M50" s="228">
        <v>15</v>
      </c>
    </row>
    <row r="51" spans="1:14">
      <c r="A51" s="266"/>
      <c r="B51" s="231"/>
      <c r="C51" s="221"/>
      <c r="D51" s="221"/>
      <c r="E51" s="221"/>
      <c r="F51" s="221"/>
      <c r="G51" s="221"/>
      <c r="H51" s="221"/>
      <c r="I51" s="221"/>
      <c r="J51" s="221"/>
      <c r="K51" s="221"/>
      <c r="L51" s="221"/>
      <c r="M51" s="221"/>
    </row>
    <row r="52" spans="1:14" ht="15" customHeight="1">
      <c r="A52" s="266"/>
      <c r="B52" s="231"/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</row>
    <row r="53" spans="1:14">
      <c r="A53" s="266"/>
      <c r="B53" s="231"/>
      <c r="C53" s="221"/>
      <c r="D53" s="221"/>
      <c r="E53" s="221"/>
      <c r="F53" s="221"/>
      <c r="G53" s="221"/>
      <c r="H53" s="221"/>
      <c r="I53" s="221"/>
      <c r="J53" s="221"/>
      <c r="K53" s="221"/>
      <c r="L53" s="221"/>
      <c r="M53" s="221"/>
    </row>
    <row r="54" spans="1:14">
      <c r="A54" s="266"/>
      <c r="B54" s="231"/>
      <c r="C54" s="216"/>
      <c r="D54" s="216"/>
      <c r="E54" s="216"/>
      <c r="F54" s="216"/>
      <c r="G54" s="216"/>
      <c r="H54" s="216"/>
      <c r="I54" s="216"/>
      <c r="J54" s="216"/>
      <c r="K54" s="216"/>
      <c r="L54" s="216"/>
      <c r="M54" s="216"/>
    </row>
    <row r="55" spans="1:14" s="212" customFormat="1" ht="16" customHeight="1">
      <c r="A55" s="267"/>
      <c r="B55" s="222" t="s">
        <v>347</v>
      </c>
      <c r="C55" s="223">
        <v>1.09099634</v>
      </c>
      <c r="D55" s="223">
        <v>1.09099634</v>
      </c>
      <c r="E55" s="223" t="s">
        <v>365</v>
      </c>
      <c r="F55" s="223">
        <v>1.0854999999999999</v>
      </c>
      <c r="G55" s="223" t="s">
        <v>365</v>
      </c>
      <c r="H55" s="223">
        <v>1.0854999999999999</v>
      </c>
      <c r="I55" s="223">
        <v>1.32725431</v>
      </c>
      <c r="J55" s="223">
        <v>1.0854999999999999</v>
      </c>
      <c r="K55" s="223" t="s">
        <v>365</v>
      </c>
      <c r="L55" s="223" t="s">
        <v>365</v>
      </c>
      <c r="M55" s="223" t="s">
        <v>365</v>
      </c>
    </row>
    <row r="56" spans="1:14">
      <c r="A56" s="264" t="s">
        <v>389</v>
      </c>
      <c r="B56" s="256" t="s">
        <v>370</v>
      </c>
      <c r="C56" s="221">
        <v>1</v>
      </c>
      <c r="D56" s="221">
        <v>0</v>
      </c>
      <c r="E56" s="221">
        <v>0</v>
      </c>
      <c r="F56" s="221">
        <v>0</v>
      </c>
      <c r="G56" s="221">
        <v>0</v>
      </c>
      <c r="H56" s="221">
        <v>0</v>
      </c>
      <c r="I56" s="221">
        <v>0</v>
      </c>
      <c r="J56" s="221">
        <v>0</v>
      </c>
      <c r="K56" s="221">
        <v>0</v>
      </c>
      <c r="L56" s="221">
        <v>0</v>
      </c>
      <c r="M56" s="221">
        <v>0</v>
      </c>
      <c r="N56" s="221"/>
    </row>
    <row r="57" spans="1:14">
      <c r="A57" s="285"/>
      <c r="B57" s="225"/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4"/>
    </row>
    <row r="58" spans="1:14">
      <c r="A58" s="285"/>
      <c r="B58" s="225" t="s">
        <v>390</v>
      </c>
      <c r="C58" s="224">
        <v>1</v>
      </c>
      <c r="D58" s="224">
        <v>0</v>
      </c>
      <c r="E58" s="224">
        <v>0</v>
      </c>
      <c r="F58" s="224">
        <v>0</v>
      </c>
      <c r="G58" s="224">
        <v>0</v>
      </c>
      <c r="H58" s="224">
        <v>0</v>
      </c>
      <c r="I58" s="224">
        <v>0</v>
      </c>
      <c r="J58" s="224">
        <v>0</v>
      </c>
      <c r="K58" s="224">
        <v>0</v>
      </c>
      <c r="L58" s="224">
        <v>1</v>
      </c>
      <c r="M58" s="224">
        <v>1</v>
      </c>
    </row>
    <row r="59" spans="1:14" s="212" customFormat="1">
      <c r="A59" s="286"/>
      <c r="B59" s="222" t="s">
        <v>347</v>
      </c>
      <c r="C59" s="239">
        <v>4.0000000000000001E-3</v>
      </c>
      <c r="D59" s="223" t="s">
        <v>365</v>
      </c>
      <c r="E59" s="239" t="s">
        <v>365</v>
      </c>
      <c r="F59" s="239" t="s">
        <v>365</v>
      </c>
      <c r="G59" s="239" t="s">
        <v>365</v>
      </c>
      <c r="H59" s="239" t="s">
        <v>365</v>
      </c>
      <c r="I59" s="239" t="s">
        <v>365</v>
      </c>
      <c r="J59" s="239" t="s">
        <v>365</v>
      </c>
      <c r="K59" s="239" t="s">
        <v>365</v>
      </c>
      <c r="L59" s="223" t="s">
        <v>365</v>
      </c>
      <c r="M59" s="223" t="s">
        <v>365</v>
      </c>
    </row>
    <row r="60" spans="1:14">
      <c r="A60" s="264" t="s">
        <v>391</v>
      </c>
      <c r="B60" s="256" t="s">
        <v>370</v>
      </c>
      <c r="C60" s="221">
        <v>1</v>
      </c>
      <c r="D60" s="221">
        <v>0</v>
      </c>
      <c r="E60" s="221">
        <v>0</v>
      </c>
      <c r="F60" s="221">
        <v>0</v>
      </c>
      <c r="G60" s="221">
        <v>0</v>
      </c>
      <c r="H60" s="221">
        <v>0</v>
      </c>
      <c r="I60" s="221">
        <v>0</v>
      </c>
      <c r="J60" s="221">
        <v>0</v>
      </c>
      <c r="K60" s="221">
        <v>0</v>
      </c>
      <c r="L60" s="221">
        <v>1</v>
      </c>
      <c r="M60" s="221">
        <v>1</v>
      </c>
    </row>
    <row r="61" spans="1:14">
      <c r="A61" s="285"/>
      <c r="B61" s="256" t="s">
        <v>392</v>
      </c>
      <c r="C61" s="224" t="s">
        <v>393</v>
      </c>
      <c r="D61" s="224" t="s">
        <v>393</v>
      </c>
      <c r="E61" s="224" t="s">
        <v>393</v>
      </c>
      <c r="F61" s="224" t="s">
        <v>393</v>
      </c>
      <c r="G61" s="224" t="s">
        <v>393</v>
      </c>
      <c r="H61" s="224" t="s">
        <v>393</v>
      </c>
      <c r="I61" s="224" t="s">
        <v>393</v>
      </c>
      <c r="J61" s="224" t="s">
        <v>393</v>
      </c>
      <c r="K61" s="224" t="s">
        <v>393</v>
      </c>
      <c r="L61" s="224" t="s">
        <v>307</v>
      </c>
      <c r="M61" s="224" t="s">
        <v>308</v>
      </c>
    </row>
    <row r="62" spans="1:14">
      <c r="A62" s="285"/>
      <c r="B62" s="225" t="s">
        <v>394</v>
      </c>
      <c r="C62" s="224">
        <v>1</v>
      </c>
      <c r="D62" s="224">
        <v>0</v>
      </c>
      <c r="E62" s="224">
        <v>0</v>
      </c>
      <c r="F62" s="224">
        <v>0</v>
      </c>
      <c r="G62" s="224">
        <v>0</v>
      </c>
      <c r="H62" s="224">
        <v>0</v>
      </c>
      <c r="I62" s="224">
        <v>0</v>
      </c>
      <c r="J62" s="224">
        <v>0</v>
      </c>
      <c r="K62" s="224">
        <v>0</v>
      </c>
      <c r="L62" s="224">
        <v>1</v>
      </c>
      <c r="M62" s="224">
        <v>1</v>
      </c>
    </row>
    <row r="63" spans="1:14" s="212" customFormat="1">
      <c r="A63" s="286"/>
      <c r="B63" s="222" t="s">
        <v>347</v>
      </c>
      <c r="C63" s="241">
        <v>0.04</v>
      </c>
      <c r="D63" s="223" t="s">
        <v>365</v>
      </c>
      <c r="E63" s="223" t="s">
        <v>365</v>
      </c>
      <c r="F63" s="223" t="s">
        <v>365</v>
      </c>
      <c r="G63" s="223" t="s">
        <v>365</v>
      </c>
      <c r="H63" s="223" t="s">
        <v>365</v>
      </c>
      <c r="I63" s="223" t="s">
        <v>365</v>
      </c>
      <c r="J63" s="223" t="s">
        <v>365</v>
      </c>
      <c r="K63" s="223" t="s">
        <v>365</v>
      </c>
      <c r="L63" s="241">
        <v>4.4999999999999998E-2</v>
      </c>
      <c r="M63" s="241">
        <v>1.26</v>
      </c>
    </row>
    <row r="64" spans="1:14">
      <c r="A64" s="264" t="s">
        <v>395</v>
      </c>
      <c r="B64" s="256" t="s">
        <v>370</v>
      </c>
      <c r="C64" s="221">
        <v>1</v>
      </c>
      <c r="D64" s="221">
        <v>0</v>
      </c>
      <c r="E64" s="221">
        <v>0</v>
      </c>
      <c r="F64" s="221">
        <v>0</v>
      </c>
      <c r="G64" s="221">
        <v>0</v>
      </c>
      <c r="H64" s="221">
        <v>0</v>
      </c>
      <c r="I64" s="221">
        <v>0</v>
      </c>
      <c r="J64" s="221">
        <v>0</v>
      </c>
      <c r="K64" s="221">
        <v>0</v>
      </c>
      <c r="L64" s="221">
        <v>0</v>
      </c>
      <c r="M64" s="221">
        <v>0</v>
      </c>
    </row>
    <row r="65" spans="1:15">
      <c r="A65" s="285"/>
      <c r="B65" s="256" t="s">
        <v>396</v>
      </c>
      <c r="C65" s="221" t="s">
        <v>397</v>
      </c>
      <c r="D65" s="221"/>
      <c r="E65" s="221"/>
      <c r="F65" s="221"/>
      <c r="G65" s="221"/>
      <c r="H65" s="221"/>
      <c r="I65" s="221"/>
      <c r="J65" s="221"/>
      <c r="K65" s="221"/>
      <c r="L65" s="221" t="s">
        <v>397</v>
      </c>
      <c r="M65" s="221" t="s">
        <v>397</v>
      </c>
    </row>
    <row r="66" spans="1:15">
      <c r="A66" s="285"/>
      <c r="B66" s="256" t="s">
        <v>390</v>
      </c>
      <c r="C66" s="221">
        <v>1</v>
      </c>
      <c r="D66" s="221">
        <v>0</v>
      </c>
      <c r="E66" s="221">
        <v>0</v>
      </c>
      <c r="F66" s="221">
        <v>0</v>
      </c>
      <c r="G66" s="221">
        <v>0</v>
      </c>
      <c r="H66" s="221">
        <v>0</v>
      </c>
      <c r="I66" s="221">
        <v>0</v>
      </c>
      <c r="J66" s="221">
        <v>0</v>
      </c>
      <c r="K66" s="221">
        <v>0</v>
      </c>
      <c r="L66" s="221">
        <v>1</v>
      </c>
      <c r="M66" s="221">
        <v>1</v>
      </c>
    </row>
    <row r="67" spans="1:15" s="212" customFormat="1">
      <c r="A67" s="286"/>
      <c r="B67" s="222" t="s">
        <v>347</v>
      </c>
      <c r="C67" s="223">
        <v>6.5000000000000002E-2</v>
      </c>
      <c r="D67" s="223" t="s">
        <v>365</v>
      </c>
      <c r="E67" s="223" t="s">
        <v>365</v>
      </c>
      <c r="F67" s="223" t="s">
        <v>365</v>
      </c>
      <c r="G67" s="223" t="s">
        <v>365</v>
      </c>
      <c r="H67" s="223" t="s">
        <v>365</v>
      </c>
      <c r="I67" s="223" t="s">
        <v>365</v>
      </c>
      <c r="J67" s="223" t="s">
        <v>365</v>
      </c>
      <c r="K67" s="223" t="s">
        <v>365</v>
      </c>
      <c r="L67" s="223" t="s">
        <v>365</v>
      </c>
      <c r="M67" s="223" t="s">
        <v>365</v>
      </c>
    </row>
    <row r="68" spans="1:15">
      <c r="A68" s="252" t="s">
        <v>398</v>
      </c>
      <c r="B68" s="256" t="s">
        <v>370</v>
      </c>
      <c r="C68" s="224">
        <v>1</v>
      </c>
      <c r="D68" s="224">
        <v>0</v>
      </c>
      <c r="E68" s="224">
        <v>0</v>
      </c>
      <c r="F68" s="224">
        <v>0</v>
      </c>
      <c r="G68" s="224">
        <v>0</v>
      </c>
      <c r="H68" s="224">
        <v>0</v>
      </c>
      <c r="I68" s="224">
        <v>0</v>
      </c>
      <c r="J68" s="224">
        <v>0</v>
      </c>
      <c r="K68" s="224">
        <v>0</v>
      </c>
      <c r="L68" s="224">
        <v>0</v>
      </c>
      <c r="M68" s="224">
        <v>0</v>
      </c>
    </row>
    <row r="69" spans="1:15">
      <c r="A69" s="253"/>
      <c r="B69" s="256" t="s">
        <v>399</v>
      </c>
      <c r="C69" s="224" t="s">
        <v>400</v>
      </c>
      <c r="D69" s="224" t="s">
        <v>400</v>
      </c>
      <c r="E69" s="224" t="s">
        <v>400</v>
      </c>
      <c r="F69" s="224" t="s">
        <v>400</v>
      </c>
      <c r="G69" s="224" t="s">
        <v>400</v>
      </c>
      <c r="H69" s="224" t="s">
        <v>400</v>
      </c>
      <c r="I69" s="224" t="s">
        <v>400</v>
      </c>
      <c r="J69" s="224" t="s">
        <v>400</v>
      </c>
      <c r="K69" s="224" t="s">
        <v>400</v>
      </c>
      <c r="L69" s="224" t="s">
        <v>400</v>
      </c>
      <c r="M69" s="224" t="s">
        <v>400</v>
      </c>
      <c r="N69" s="224"/>
      <c r="O69" s="224"/>
    </row>
    <row r="70" spans="1:15">
      <c r="A70" s="253"/>
      <c r="B70" s="256" t="s">
        <v>401</v>
      </c>
      <c r="C70" s="224">
        <v>1</v>
      </c>
      <c r="D70" s="224">
        <v>0</v>
      </c>
      <c r="E70" s="224">
        <v>0</v>
      </c>
      <c r="F70" s="224">
        <v>0</v>
      </c>
      <c r="G70" s="224">
        <v>0</v>
      </c>
      <c r="H70" s="224">
        <v>0</v>
      </c>
      <c r="I70" s="224">
        <v>0</v>
      </c>
      <c r="J70" s="224">
        <v>0</v>
      </c>
      <c r="K70" s="224">
        <v>0</v>
      </c>
      <c r="L70" s="224">
        <v>1</v>
      </c>
      <c r="M70" s="224">
        <v>1</v>
      </c>
    </row>
    <row r="71" spans="1:15" s="212" customFormat="1">
      <c r="A71" s="254"/>
      <c r="B71" s="222" t="s">
        <v>347</v>
      </c>
      <c r="C71" s="223">
        <v>0.05</v>
      </c>
      <c r="D71" s="223" t="s">
        <v>365</v>
      </c>
      <c r="E71" s="223" t="s">
        <v>365</v>
      </c>
      <c r="F71" s="223" t="s">
        <v>365</v>
      </c>
      <c r="G71" s="223" t="s">
        <v>365</v>
      </c>
      <c r="H71" s="223" t="s">
        <v>365</v>
      </c>
      <c r="I71" s="223" t="s">
        <v>365</v>
      </c>
      <c r="J71" s="223" t="s">
        <v>365</v>
      </c>
      <c r="K71" s="223" t="s">
        <v>365</v>
      </c>
      <c r="L71" s="223" t="s">
        <v>365</v>
      </c>
      <c r="M71" s="223" t="s">
        <v>365</v>
      </c>
    </row>
    <row r="72" spans="1:15">
      <c r="A72" s="264" t="s">
        <v>402</v>
      </c>
      <c r="B72" s="256" t="s">
        <v>370</v>
      </c>
      <c r="C72" s="224">
        <v>1</v>
      </c>
      <c r="D72" s="224">
        <v>0</v>
      </c>
      <c r="E72" s="224">
        <v>0</v>
      </c>
      <c r="F72" s="224">
        <v>0</v>
      </c>
      <c r="G72" s="224">
        <v>0</v>
      </c>
      <c r="H72" s="224">
        <v>0</v>
      </c>
      <c r="I72" s="224">
        <v>0</v>
      </c>
      <c r="J72" s="224">
        <v>0</v>
      </c>
      <c r="K72" s="224">
        <v>0</v>
      </c>
      <c r="L72" s="224">
        <v>0</v>
      </c>
      <c r="M72" s="224">
        <v>0</v>
      </c>
    </row>
    <row r="73" spans="1:15">
      <c r="A73" s="285"/>
      <c r="B73" s="256" t="s">
        <v>403</v>
      </c>
      <c r="C73" s="224" t="s">
        <v>404</v>
      </c>
      <c r="D73" s="224">
        <v>1</v>
      </c>
      <c r="E73" s="224">
        <v>1</v>
      </c>
      <c r="F73" s="224">
        <v>1</v>
      </c>
      <c r="G73" s="224">
        <v>1</v>
      </c>
      <c r="H73" s="224">
        <v>1</v>
      </c>
      <c r="I73" s="224">
        <v>1</v>
      </c>
      <c r="J73" s="224">
        <v>1</v>
      </c>
      <c r="K73" s="224" t="s">
        <v>404</v>
      </c>
      <c r="L73" s="224" t="s">
        <v>404</v>
      </c>
      <c r="M73" s="224" t="s">
        <v>404</v>
      </c>
    </row>
    <row r="74" spans="1:15" s="212" customFormat="1">
      <c r="A74" s="286"/>
      <c r="B74" s="222" t="s">
        <v>347</v>
      </c>
      <c r="C74" s="223">
        <v>0.193152137</v>
      </c>
      <c r="D74" s="223" t="s">
        <v>365</v>
      </c>
      <c r="E74" s="223" t="s">
        <v>365</v>
      </c>
      <c r="F74" s="223" t="s">
        <v>365</v>
      </c>
      <c r="G74" s="223" t="s">
        <v>365</v>
      </c>
      <c r="H74" s="223" t="s">
        <v>365</v>
      </c>
      <c r="I74" s="223" t="s">
        <v>365</v>
      </c>
      <c r="J74" s="223" t="s">
        <v>365</v>
      </c>
      <c r="K74" s="223" t="s">
        <v>365</v>
      </c>
      <c r="L74" s="223" t="s">
        <v>365</v>
      </c>
      <c r="M74" s="223" t="s">
        <v>365</v>
      </c>
    </row>
    <row r="75" spans="1:15">
      <c r="A75" s="264" t="s">
        <v>405</v>
      </c>
      <c r="B75" s="256" t="s">
        <v>370</v>
      </c>
      <c r="C75" s="224">
        <v>1</v>
      </c>
      <c r="D75" s="224">
        <v>0</v>
      </c>
      <c r="E75" s="224">
        <v>0</v>
      </c>
      <c r="F75" s="224">
        <v>0</v>
      </c>
      <c r="G75" s="224">
        <v>0</v>
      </c>
      <c r="H75" s="224">
        <v>0</v>
      </c>
      <c r="I75" s="224">
        <v>0</v>
      </c>
      <c r="J75" s="224">
        <v>0</v>
      </c>
      <c r="K75" s="224">
        <v>0</v>
      </c>
      <c r="L75" s="224">
        <v>0</v>
      </c>
      <c r="M75" s="224">
        <v>0</v>
      </c>
    </row>
    <row r="76" spans="1:15">
      <c r="A76" s="285"/>
      <c r="B76" s="256" t="s">
        <v>390</v>
      </c>
      <c r="C76" s="224">
        <v>1</v>
      </c>
      <c r="D76" s="224">
        <v>1</v>
      </c>
      <c r="E76" s="224">
        <v>1</v>
      </c>
      <c r="F76" s="224">
        <v>1</v>
      </c>
      <c r="G76" s="224">
        <v>1</v>
      </c>
      <c r="H76" s="224">
        <v>1</v>
      </c>
      <c r="I76" s="224">
        <v>1</v>
      </c>
      <c r="J76" s="224">
        <v>1</v>
      </c>
      <c r="K76" s="224">
        <v>1</v>
      </c>
      <c r="L76" s="224">
        <v>1</v>
      </c>
      <c r="M76" s="224">
        <v>1</v>
      </c>
    </row>
    <row r="77" spans="1:15" s="212" customFormat="1">
      <c r="A77" s="286"/>
      <c r="B77" s="222" t="s">
        <v>347</v>
      </c>
      <c r="C77" s="223">
        <v>0.03</v>
      </c>
      <c r="D77" s="223" t="s">
        <v>365</v>
      </c>
      <c r="E77" s="223" t="s">
        <v>365</v>
      </c>
      <c r="F77" s="223" t="s">
        <v>365</v>
      </c>
      <c r="G77" s="223" t="s">
        <v>365</v>
      </c>
      <c r="H77" s="223" t="s">
        <v>365</v>
      </c>
      <c r="I77" s="223" t="s">
        <v>365</v>
      </c>
      <c r="J77" s="223" t="s">
        <v>365</v>
      </c>
      <c r="K77" s="223" t="s">
        <v>365</v>
      </c>
      <c r="L77" s="223" t="s">
        <v>365</v>
      </c>
      <c r="M77" s="223" t="s">
        <v>365</v>
      </c>
    </row>
    <row r="78" spans="1:15">
      <c r="A78" s="264" t="s">
        <v>406</v>
      </c>
      <c r="B78" s="256" t="s">
        <v>370</v>
      </c>
      <c r="C78" s="224">
        <v>1</v>
      </c>
      <c r="D78" s="224">
        <v>0</v>
      </c>
      <c r="E78" s="224">
        <v>0</v>
      </c>
      <c r="F78" s="224">
        <v>0</v>
      </c>
      <c r="G78" s="224">
        <v>0</v>
      </c>
      <c r="H78" s="224">
        <v>0</v>
      </c>
      <c r="I78" s="224">
        <v>0</v>
      </c>
      <c r="J78" s="224">
        <v>0</v>
      </c>
      <c r="K78" s="224">
        <v>0</v>
      </c>
      <c r="L78" s="224">
        <v>0</v>
      </c>
      <c r="M78" s="224">
        <v>0</v>
      </c>
    </row>
    <row r="79" spans="1:15">
      <c r="A79" s="285"/>
      <c r="B79" s="256" t="s">
        <v>407</v>
      </c>
      <c r="C79" s="224">
        <v>1</v>
      </c>
      <c r="D79" s="224">
        <v>1</v>
      </c>
      <c r="E79" s="224">
        <v>1</v>
      </c>
      <c r="F79" s="224">
        <v>1</v>
      </c>
      <c r="G79" s="224">
        <v>1</v>
      </c>
      <c r="H79" s="224">
        <v>1</v>
      </c>
      <c r="I79" s="224">
        <v>1</v>
      </c>
      <c r="J79" s="224">
        <v>1</v>
      </c>
      <c r="K79" s="224">
        <v>1</v>
      </c>
      <c r="L79" s="224">
        <v>1</v>
      </c>
      <c r="M79" s="224">
        <v>1</v>
      </c>
    </row>
    <row r="80" spans="1:15" s="212" customFormat="1">
      <c r="A80" s="286"/>
      <c r="B80" s="222" t="s">
        <v>347</v>
      </c>
      <c r="C80" s="223">
        <v>0.3</v>
      </c>
      <c r="D80" s="223" t="s">
        <v>365</v>
      </c>
      <c r="E80" s="223" t="s">
        <v>365</v>
      </c>
      <c r="F80" s="223" t="s">
        <v>365</v>
      </c>
      <c r="G80" s="223" t="s">
        <v>365</v>
      </c>
      <c r="H80" s="223" t="s">
        <v>365</v>
      </c>
      <c r="I80" s="223" t="s">
        <v>365</v>
      </c>
      <c r="J80" s="223" t="s">
        <v>365</v>
      </c>
      <c r="K80" s="223" t="s">
        <v>365</v>
      </c>
      <c r="L80" s="223" t="s">
        <v>365</v>
      </c>
      <c r="M80" s="223" t="s">
        <v>365</v>
      </c>
    </row>
    <row r="81" spans="1:13">
      <c r="A81" s="264" t="s">
        <v>408</v>
      </c>
      <c r="B81" s="256" t="s">
        <v>370</v>
      </c>
      <c r="C81" s="224">
        <v>1</v>
      </c>
      <c r="D81" s="224">
        <v>0</v>
      </c>
      <c r="E81" s="224">
        <v>0</v>
      </c>
      <c r="F81" s="224">
        <v>0</v>
      </c>
      <c r="G81" s="224">
        <v>0</v>
      </c>
      <c r="H81" s="224">
        <v>0</v>
      </c>
      <c r="I81" s="224">
        <v>0</v>
      </c>
      <c r="J81" s="224">
        <v>0</v>
      </c>
      <c r="K81" s="224">
        <v>0</v>
      </c>
      <c r="L81" s="224">
        <v>0</v>
      </c>
      <c r="M81" s="224">
        <v>0</v>
      </c>
    </row>
    <row r="82" spans="1:13">
      <c r="A82" s="285"/>
      <c r="B82" s="256" t="s">
        <v>409</v>
      </c>
      <c r="C82" s="260">
        <v>10</v>
      </c>
      <c r="D82" s="260">
        <v>10</v>
      </c>
      <c r="E82" s="260">
        <v>10</v>
      </c>
      <c r="F82" s="260">
        <v>10</v>
      </c>
      <c r="G82" s="260">
        <v>10</v>
      </c>
      <c r="H82" s="260">
        <v>10</v>
      </c>
      <c r="I82" s="260">
        <v>10</v>
      </c>
      <c r="J82" s="260">
        <v>10</v>
      </c>
      <c r="K82" s="260">
        <v>10</v>
      </c>
      <c r="L82" s="260">
        <v>10</v>
      </c>
      <c r="M82" s="260">
        <v>10</v>
      </c>
    </row>
    <row r="83" spans="1:13">
      <c r="A83" s="285"/>
      <c r="B83" s="256" t="s">
        <v>410</v>
      </c>
      <c r="C83" s="224" t="s">
        <v>411</v>
      </c>
      <c r="D83" s="224" t="s">
        <v>411</v>
      </c>
      <c r="E83" s="224" t="s">
        <v>411</v>
      </c>
      <c r="F83" s="224" t="s">
        <v>411</v>
      </c>
      <c r="G83" s="224" t="s">
        <v>411</v>
      </c>
      <c r="H83" s="224" t="s">
        <v>411</v>
      </c>
      <c r="I83" s="224" t="s">
        <v>411</v>
      </c>
      <c r="J83" s="224" t="s">
        <v>411</v>
      </c>
      <c r="K83" s="224" t="s">
        <v>411</v>
      </c>
      <c r="L83" s="224" t="s">
        <v>411</v>
      </c>
      <c r="M83" s="224" t="s">
        <v>411</v>
      </c>
    </row>
    <row r="84" spans="1:13" s="212" customFormat="1">
      <c r="A84" s="286"/>
      <c r="B84" s="222" t="s">
        <v>347</v>
      </c>
      <c r="C84" s="223">
        <v>0.35</v>
      </c>
      <c r="D84" s="223" t="s">
        <v>365</v>
      </c>
      <c r="E84" s="223" t="s">
        <v>365</v>
      </c>
      <c r="F84" s="223" t="s">
        <v>365</v>
      </c>
      <c r="G84" s="223" t="s">
        <v>365</v>
      </c>
      <c r="H84" s="223" t="s">
        <v>365</v>
      </c>
      <c r="I84" s="223" t="s">
        <v>365</v>
      </c>
      <c r="J84" s="223" t="s">
        <v>365</v>
      </c>
      <c r="K84" s="223" t="s">
        <v>365</v>
      </c>
      <c r="L84" s="223" t="s">
        <v>365</v>
      </c>
      <c r="M84" s="223" t="s">
        <v>365</v>
      </c>
    </row>
    <row r="85" spans="1:13">
      <c r="A85" s="264" t="s">
        <v>412</v>
      </c>
      <c r="B85" s="256" t="s">
        <v>370</v>
      </c>
      <c r="C85" s="224">
        <v>1</v>
      </c>
      <c r="D85" s="224">
        <v>0</v>
      </c>
      <c r="E85" s="224">
        <v>0</v>
      </c>
      <c r="F85" s="224">
        <v>0</v>
      </c>
      <c r="G85" s="224">
        <v>0</v>
      </c>
      <c r="H85" s="224">
        <v>0</v>
      </c>
      <c r="I85" s="224">
        <v>0</v>
      </c>
      <c r="J85" s="224">
        <v>0</v>
      </c>
      <c r="K85" s="224">
        <v>0</v>
      </c>
      <c r="L85" s="224">
        <v>0</v>
      </c>
      <c r="M85" s="224">
        <v>0</v>
      </c>
    </row>
    <row r="86" spans="1:13" s="212" customFormat="1">
      <c r="A86" s="286"/>
      <c r="B86" s="222" t="s">
        <v>347</v>
      </c>
      <c r="C86" s="223">
        <v>0.05</v>
      </c>
      <c r="D86" s="223" t="s">
        <v>365</v>
      </c>
      <c r="E86" s="223" t="s">
        <v>365</v>
      </c>
      <c r="F86" s="223" t="s">
        <v>365</v>
      </c>
      <c r="G86" s="223" t="s">
        <v>365</v>
      </c>
      <c r="H86" s="223" t="s">
        <v>365</v>
      </c>
      <c r="I86" s="223" t="s">
        <v>365</v>
      </c>
      <c r="J86" s="223" t="s">
        <v>365</v>
      </c>
      <c r="K86" s="223" t="s">
        <v>365</v>
      </c>
      <c r="L86" s="223" t="s">
        <v>365</v>
      </c>
      <c r="M86" s="223" t="s">
        <v>365</v>
      </c>
    </row>
    <row r="87" spans="1:13">
      <c r="A87" s="264" t="s">
        <v>413</v>
      </c>
      <c r="B87" s="256" t="s">
        <v>370</v>
      </c>
      <c r="C87" s="224">
        <v>1</v>
      </c>
      <c r="D87" s="224">
        <v>0</v>
      </c>
      <c r="E87" s="224">
        <v>0</v>
      </c>
      <c r="F87" s="224">
        <v>0</v>
      </c>
      <c r="G87" s="224">
        <v>0</v>
      </c>
      <c r="H87" s="224">
        <v>0</v>
      </c>
      <c r="I87" s="224">
        <v>0</v>
      </c>
      <c r="J87" s="224">
        <v>0</v>
      </c>
      <c r="K87" s="224">
        <v>0</v>
      </c>
      <c r="L87" s="224">
        <v>0</v>
      </c>
      <c r="M87" s="224">
        <v>0</v>
      </c>
    </row>
    <row r="88" spans="1:13" s="212" customFormat="1">
      <c r="A88" s="286"/>
      <c r="B88" s="222" t="s">
        <v>347</v>
      </c>
      <c r="C88" s="223">
        <v>0.05</v>
      </c>
      <c r="D88" s="223" t="s">
        <v>365</v>
      </c>
      <c r="E88" s="223" t="s">
        <v>365</v>
      </c>
      <c r="F88" s="223" t="s">
        <v>365</v>
      </c>
      <c r="G88" s="223" t="s">
        <v>365</v>
      </c>
      <c r="H88" s="223" t="s">
        <v>365</v>
      </c>
      <c r="I88" s="223" t="s">
        <v>365</v>
      </c>
      <c r="J88" s="223" t="s">
        <v>365</v>
      </c>
      <c r="K88" s="223" t="s">
        <v>365</v>
      </c>
      <c r="L88" s="223" t="s">
        <v>365</v>
      </c>
      <c r="M88" s="223" t="s">
        <v>365</v>
      </c>
    </row>
    <row r="89" spans="1:13">
      <c r="A89" s="264" t="s">
        <v>414</v>
      </c>
      <c r="B89" s="256" t="s">
        <v>370</v>
      </c>
      <c r="C89" s="224">
        <v>1</v>
      </c>
      <c r="D89" s="224">
        <v>0</v>
      </c>
      <c r="E89" s="224">
        <v>0</v>
      </c>
      <c r="F89" s="224">
        <v>0</v>
      </c>
      <c r="G89" s="224">
        <v>0</v>
      </c>
      <c r="H89" s="224">
        <v>0</v>
      </c>
      <c r="I89" s="224">
        <v>0</v>
      </c>
      <c r="J89" s="224">
        <v>0</v>
      </c>
      <c r="K89" s="224">
        <v>0</v>
      </c>
      <c r="L89" s="224">
        <v>0</v>
      </c>
      <c r="M89" s="224">
        <v>0</v>
      </c>
    </row>
    <row r="90" spans="1:13" s="212" customFormat="1">
      <c r="A90" s="286"/>
      <c r="B90" s="222" t="s">
        <v>347</v>
      </c>
      <c r="C90" s="223">
        <v>0.05</v>
      </c>
      <c r="D90" s="223" t="s">
        <v>365</v>
      </c>
      <c r="E90" s="223" t="s">
        <v>365</v>
      </c>
      <c r="F90" s="223" t="s">
        <v>365</v>
      </c>
      <c r="G90" s="223" t="s">
        <v>365</v>
      </c>
      <c r="H90" s="223" t="s">
        <v>365</v>
      </c>
      <c r="I90" s="223" t="s">
        <v>365</v>
      </c>
      <c r="J90" s="223" t="s">
        <v>365</v>
      </c>
      <c r="K90" s="223" t="s">
        <v>365</v>
      </c>
      <c r="L90" s="223" t="s">
        <v>365</v>
      </c>
      <c r="M90" s="223" t="s">
        <v>365</v>
      </c>
    </row>
    <row r="91" spans="1:13">
      <c r="A91" s="264" t="s">
        <v>415</v>
      </c>
      <c r="B91" s="256" t="s">
        <v>370</v>
      </c>
      <c r="C91" s="224">
        <v>1</v>
      </c>
      <c r="D91" s="224">
        <v>0</v>
      </c>
      <c r="E91" s="224">
        <v>0</v>
      </c>
      <c r="F91" s="224">
        <v>0</v>
      </c>
      <c r="G91" s="224">
        <v>0</v>
      </c>
      <c r="H91" s="224">
        <v>0</v>
      </c>
      <c r="I91" s="224">
        <v>0</v>
      </c>
      <c r="J91" s="224">
        <v>0</v>
      </c>
      <c r="K91" s="224">
        <v>0</v>
      </c>
      <c r="L91" s="224">
        <v>0</v>
      </c>
      <c r="M91" s="224">
        <v>0</v>
      </c>
    </row>
    <row r="92" spans="1:13">
      <c r="A92" s="285"/>
      <c r="B92" s="225" t="s">
        <v>390</v>
      </c>
      <c r="C92" s="224">
        <v>1</v>
      </c>
      <c r="D92" s="224">
        <v>0</v>
      </c>
      <c r="E92" s="224">
        <v>0</v>
      </c>
      <c r="F92" s="224">
        <v>0</v>
      </c>
      <c r="G92" s="224">
        <v>0</v>
      </c>
      <c r="H92" s="224">
        <v>0</v>
      </c>
      <c r="I92" s="224">
        <v>0</v>
      </c>
      <c r="J92" s="224">
        <v>0</v>
      </c>
      <c r="K92" s="224">
        <v>0</v>
      </c>
      <c r="L92" s="224">
        <v>1</v>
      </c>
      <c r="M92" s="224">
        <v>1</v>
      </c>
    </row>
    <row r="93" spans="1:13" s="212" customFormat="1">
      <c r="A93" s="286"/>
      <c r="B93" s="222" t="s">
        <v>347</v>
      </c>
      <c r="C93" s="223">
        <v>4.4999999999999998E-2</v>
      </c>
      <c r="D93" s="223" t="s">
        <v>365</v>
      </c>
      <c r="E93" s="223" t="s">
        <v>365</v>
      </c>
      <c r="F93" s="223" t="s">
        <v>365</v>
      </c>
      <c r="G93" s="223" t="s">
        <v>365</v>
      </c>
      <c r="H93" s="223" t="s">
        <v>365</v>
      </c>
      <c r="I93" s="223" t="s">
        <v>365</v>
      </c>
      <c r="J93" s="223" t="s">
        <v>365</v>
      </c>
      <c r="K93" s="223" t="s">
        <v>365</v>
      </c>
      <c r="L93" s="223" t="s">
        <v>365</v>
      </c>
      <c r="M93" s="223" t="s">
        <v>365</v>
      </c>
    </row>
    <row r="94" spans="1:13" s="249" customFormat="1" ht="33">
      <c r="A94" s="247" t="s">
        <v>416</v>
      </c>
      <c r="B94" s="248"/>
      <c r="C94" s="248"/>
      <c r="D94" s="248"/>
      <c r="E94" s="248"/>
      <c r="F94" s="248"/>
      <c r="G94" s="248"/>
      <c r="H94" s="248"/>
      <c r="I94" s="248"/>
      <c r="J94" s="248"/>
      <c r="K94" s="248"/>
      <c r="L94" s="248"/>
      <c r="M94" s="248"/>
    </row>
    <row r="95" spans="1:13">
      <c r="A95" s="323"/>
      <c r="B95" s="256" t="s">
        <v>417</v>
      </c>
      <c r="C95" s="221">
        <v>25</v>
      </c>
      <c r="D95" s="221">
        <v>25</v>
      </c>
      <c r="E95" s="221">
        <v>25</v>
      </c>
      <c r="F95" s="221">
        <v>25</v>
      </c>
      <c r="G95" s="221">
        <v>25</v>
      </c>
      <c r="H95" s="221">
        <v>25</v>
      </c>
      <c r="I95" s="221">
        <v>25</v>
      </c>
      <c r="J95" s="221">
        <v>25</v>
      </c>
      <c r="K95" s="221">
        <v>25</v>
      </c>
      <c r="L95" s="221">
        <v>25</v>
      </c>
      <c r="M95" s="221">
        <v>25</v>
      </c>
    </row>
    <row r="96" spans="1:13">
      <c r="A96" s="323"/>
      <c r="B96" s="256" t="s">
        <v>418</v>
      </c>
      <c r="C96" s="221">
        <v>25</v>
      </c>
      <c r="D96" s="221">
        <v>25</v>
      </c>
      <c r="E96" s="221">
        <v>25</v>
      </c>
      <c r="F96" s="221">
        <v>25</v>
      </c>
      <c r="G96" s="221">
        <v>25</v>
      </c>
      <c r="H96" s="221">
        <v>25</v>
      </c>
      <c r="I96" s="221">
        <v>25</v>
      </c>
      <c r="J96" s="221">
        <v>25</v>
      </c>
      <c r="K96" s="221">
        <v>25</v>
      </c>
      <c r="L96" s="221">
        <v>25</v>
      </c>
      <c r="M96" s="221">
        <v>25</v>
      </c>
    </row>
    <row r="97" spans="1:15">
      <c r="A97" s="323"/>
      <c r="B97" s="256" t="s">
        <v>419</v>
      </c>
      <c r="C97" s="221">
        <v>25</v>
      </c>
      <c r="D97" s="221">
        <v>25</v>
      </c>
      <c r="E97" s="221">
        <v>25</v>
      </c>
      <c r="F97" s="221">
        <v>25</v>
      </c>
      <c r="G97" s="221">
        <v>25</v>
      </c>
      <c r="H97" s="221">
        <v>25</v>
      </c>
      <c r="I97" s="221">
        <v>25</v>
      </c>
      <c r="J97" s="221">
        <v>25</v>
      </c>
      <c r="K97" s="221">
        <v>25</v>
      </c>
      <c r="L97" s="221">
        <v>25</v>
      </c>
      <c r="M97" s="221">
        <v>25</v>
      </c>
    </row>
    <row r="98" spans="1:15" ht="16.5" customHeight="1">
      <c r="A98" s="323"/>
      <c r="B98" s="256" t="s">
        <v>420</v>
      </c>
      <c r="C98" s="224">
        <v>25</v>
      </c>
      <c r="D98" s="224">
        <v>25</v>
      </c>
      <c r="E98" s="224">
        <v>25</v>
      </c>
      <c r="F98" s="224">
        <v>25</v>
      </c>
      <c r="G98" s="224">
        <v>25</v>
      </c>
      <c r="H98" s="224">
        <v>25</v>
      </c>
      <c r="I98" s="224">
        <v>25</v>
      </c>
      <c r="J98" s="224">
        <v>25</v>
      </c>
      <c r="K98" s="224">
        <v>25</v>
      </c>
      <c r="L98" s="224">
        <v>25</v>
      </c>
      <c r="M98" s="224">
        <v>25</v>
      </c>
    </row>
    <row r="99" spans="1:15" ht="16.5" customHeight="1">
      <c r="A99" s="323"/>
      <c r="B99" s="256" t="s">
        <v>421</v>
      </c>
      <c r="C99" s="224">
        <v>60</v>
      </c>
      <c r="D99" s="224">
        <v>60</v>
      </c>
      <c r="E99" s="224">
        <v>60</v>
      </c>
      <c r="F99" s="224">
        <v>60</v>
      </c>
      <c r="G99" s="224">
        <v>60</v>
      </c>
      <c r="H99" s="224">
        <v>60</v>
      </c>
      <c r="I99" s="224">
        <v>60</v>
      </c>
      <c r="J99" s="224">
        <v>60</v>
      </c>
      <c r="K99" s="224">
        <v>60</v>
      </c>
      <c r="L99" s="224">
        <v>60</v>
      </c>
      <c r="M99" s="224">
        <v>60</v>
      </c>
      <c r="N99" s="224"/>
      <c r="O99" s="224"/>
    </row>
    <row r="100" spans="1:15" ht="16.5" customHeight="1">
      <c r="A100" s="324"/>
      <c r="B100" s="256" t="s">
        <v>422</v>
      </c>
      <c r="C100" s="224">
        <v>52</v>
      </c>
      <c r="D100" s="224">
        <v>52</v>
      </c>
      <c r="E100" s="224">
        <v>52</v>
      </c>
      <c r="F100" s="224">
        <v>52</v>
      </c>
      <c r="G100" s="224">
        <v>52</v>
      </c>
      <c r="H100" s="224">
        <v>52</v>
      </c>
      <c r="I100" s="224">
        <v>52</v>
      </c>
      <c r="J100" s="224">
        <v>52</v>
      </c>
      <c r="K100" s="224">
        <v>52</v>
      </c>
      <c r="L100" s="224">
        <v>52</v>
      </c>
      <c r="M100" s="224">
        <v>52</v>
      </c>
    </row>
    <row r="101" spans="1:15">
      <c r="A101" s="286"/>
      <c r="B101" s="263" t="s">
        <v>423</v>
      </c>
      <c r="C101" s="219">
        <v>1</v>
      </c>
      <c r="D101" s="219">
        <v>1</v>
      </c>
      <c r="E101" s="219">
        <v>1</v>
      </c>
      <c r="F101" s="219">
        <v>1</v>
      </c>
      <c r="G101" s="219">
        <v>1</v>
      </c>
      <c r="H101" s="219">
        <v>1</v>
      </c>
      <c r="I101" s="219">
        <v>1</v>
      </c>
      <c r="J101" s="219">
        <v>1</v>
      </c>
      <c r="K101" s="219">
        <v>1</v>
      </c>
      <c r="L101" s="219">
        <v>1</v>
      </c>
      <c r="M101" s="219">
        <v>1</v>
      </c>
    </row>
    <row r="102" spans="1:15">
      <c r="A102" s="286"/>
      <c r="B102" s="263" t="s">
        <v>424</v>
      </c>
      <c r="C102" s="219" t="s">
        <v>425</v>
      </c>
      <c r="D102" s="219" t="s">
        <v>425</v>
      </c>
      <c r="E102" s="219" t="s">
        <v>425</v>
      </c>
      <c r="F102" s="219" t="s">
        <v>425</v>
      </c>
      <c r="G102" s="219" t="s">
        <v>425</v>
      </c>
      <c r="H102" s="219" t="s">
        <v>425</v>
      </c>
      <c r="I102" s="219" t="s">
        <v>425</v>
      </c>
      <c r="J102" s="219" t="s">
        <v>425</v>
      </c>
      <c r="K102" s="219" t="s">
        <v>425</v>
      </c>
      <c r="L102" s="219" t="s">
        <v>425</v>
      </c>
      <c r="M102" s="219" t="s">
        <v>425</v>
      </c>
      <c r="N102" s="219"/>
      <c r="O102" s="219"/>
    </row>
    <row r="103" spans="1:15">
      <c r="A103" s="286"/>
      <c r="B103" s="263" t="s">
        <v>426</v>
      </c>
      <c r="C103" s="219">
        <v>1</v>
      </c>
      <c r="D103" s="219">
        <v>1</v>
      </c>
      <c r="E103" s="219">
        <v>1</v>
      </c>
      <c r="F103" s="219">
        <v>1</v>
      </c>
      <c r="G103" s="219">
        <v>1</v>
      </c>
      <c r="H103" s="219">
        <v>1</v>
      </c>
      <c r="I103" s="219">
        <v>1</v>
      </c>
      <c r="J103" s="219">
        <v>1</v>
      </c>
      <c r="K103" s="219">
        <v>1</v>
      </c>
      <c r="L103" s="219">
        <v>1</v>
      </c>
      <c r="M103" s="219">
        <v>1</v>
      </c>
      <c r="N103" s="219"/>
      <c r="O103" s="219"/>
    </row>
    <row r="104" spans="1:15">
      <c r="A104" s="286"/>
      <c r="B104" s="263" t="s">
        <v>427</v>
      </c>
      <c r="C104" s="219">
        <v>2</v>
      </c>
      <c r="D104" s="219">
        <v>2</v>
      </c>
      <c r="E104" s="219">
        <v>2</v>
      </c>
      <c r="F104" s="219">
        <v>2</v>
      </c>
      <c r="G104" s="219">
        <v>2</v>
      </c>
      <c r="H104" s="219">
        <v>2</v>
      </c>
      <c r="I104" s="219">
        <v>2</v>
      </c>
      <c r="J104" s="219">
        <v>2</v>
      </c>
      <c r="K104" s="219">
        <v>2</v>
      </c>
      <c r="L104" s="219">
        <v>2</v>
      </c>
      <c r="M104" s="219">
        <v>2</v>
      </c>
      <c r="N104" s="219"/>
      <c r="O104" s="219"/>
    </row>
    <row r="105" spans="1:15">
      <c r="A105" s="286"/>
      <c r="B105" s="263" t="s">
        <v>428</v>
      </c>
      <c r="C105" s="219">
        <v>2</v>
      </c>
      <c r="D105" s="219">
        <v>2</v>
      </c>
      <c r="E105" s="219">
        <v>2</v>
      </c>
      <c r="F105" s="219">
        <v>2</v>
      </c>
      <c r="G105" s="219">
        <v>2</v>
      </c>
      <c r="H105" s="219">
        <v>2</v>
      </c>
      <c r="I105" s="219">
        <v>2</v>
      </c>
      <c r="J105" s="219">
        <v>2</v>
      </c>
      <c r="K105" s="219">
        <v>2</v>
      </c>
      <c r="L105" s="219">
        <v>2</v>
      </c>
      <c r="M105" s="219">
        <v>2</v>
      </c>
      <c r="N105" s="219"/>
      <c r="O105" s="219"/>
    </row>
    <row r="106" spans="1:15" s="249" customFormat="1" ht="33">
      <c r="A106" s="247" t="s">
        <v>429</v>
      </c>
      <c r="B106" s="248"/>
      <c r="C106" s="248"/>
      <c r="D106" s="248"/>
      <c r="E106" s="248"/>
      <c r="F106" s="248"/>
      <c r="G106" s="248"/>
      <c r="H106" s="248"/>
      <c r="I106" s="248"/>
      <c r="J106" s="248"/>
      <c r="K106" s="248"/>
      <c r="L106" s="248"/>
      <c r="M106" s="248"/>
    </row>
    <row r="107" spans="1:15">
      <c r="A107" s="256"/>
      <c r="B107" s="256" t="s">
        <v>431</v>
      </c>
      <c r="C107" s="221" t="s">
        <v>432</v>
      </c>
      <c r="D107" s="221" t="s">
        <v>432</v>
      </c>
      <c r="E107" s="221" t="s">
        <v>432</v>
      </c>
      <c r="F107" s="221" t="s">
        <v>432</v>
      </c>
      <c r="G107" s="221" t="s">
        <v>432</v>
      </c>
      <c r="H107" s="221" t="s">
        <v>432</v>
      </c>
      <c r="I107" s="221" t="s">
        <v>432</v>
      </c>
      <c r="J107" s="221" t="s">
        <v>432</v>
      </c>
      <c r="K107" s="221" t="s">
        <v>432</v>
      </c>
      <c r="L107" s="221" t="s">
        <v>432</v>
      </c>
      <c r="M107" s="221" t="s">
        <v>432</v>
      </c>
    </row>
    <row r="108" spans="1:15">
      <c r="A108" s="255" t="s">
        <v>433</v>
      </c>
      <c r="B108" s="255"/>
      <c r="C108" s="216">
        <f>C6</f>
        <v>0.26315675999999999</v>
      </c>
      <c r="D108" s="216">
        <f t="shared" ref="D108:K108" si="3">D6</f>
        <v>0.26315675999999999</v>
      </c>
      <c r="E108" s="216">
        <f t="shared" si="3"/>
        <v>0.26315675999999999</v>
      </c>
      <c r="F108" s="216">
        <f t="shared" si="3"/>
        <v>0.26315675999999999</v>
      </c>
      <c r="G108" s="216">
        <f t="shared" si="3"/>
        <v>1.1104841999999999</v>
      </c>
      <c r="H108" s="216">
        <f t="shared" si="3"/>
        <v>0.26315675999999999</v>
      </c>
      <c r="I108" s="258">
        <f t="shared" si="3"/>
        <v>0.26315675999999999</v>
      </c>
      <c r="J108" s="216">
        <f t="shared" si="3"/>
        <v>0.26315675999999999</v>
      </c>
      <c r="K108" s="216" t="str">
        <f t="shared" si="3"/>
        <v>null</v>
      </c>
      <c r="L108" s="216">
        <f>L6</f>
        <v>0.26315675999999999</v>
      </c>
      <c r="M108" s="216">
        <f>M6</f>
        <v>0.26315675999999999</v>
      </c>
    </row>
    <row r="109" spans="1:15">
      <c r="A109" s="255" t="s">
        <v>349</v>
      </c>
      <c r="B109" s="255"/>
      <c r="C109" s="216">
        <f>C23</f>
        <v>0.12202499999999999</v>
      </c>
      <c r="D109" s="216">
        <f t="shared" ref="D109:K109" si="4">D23</f>
        <v>0.12202499999999999</v>
      </c>
      <c r="E109" s="216">
        <f t="shared" si="4"/>
        <v>0.12202499999999999</v>
      </c>
      <c r="F109" s="216">
        <f t="shared" si="4"/>
        <v>0.12202499999999999</v>
      </c>
      <c r="G109" s="216">
        <f t="shared" si="4"/>
        <v>0.122</v>
      </c>
      <c r="H109" s="216">
        <f t="shared" si="4"/>
        <v>0.12202499999999999</v>
      </c>
      <c r="I109" s="216">
        <f t="shared" si="4"/>
        <v>0.12202499999999999</v>
      </c>
      <c r="J109" s="216">
        <f t="shared" si="4"/>
        <v>0.12202499999999999</v>
      </c>
      <c r="K109" s="216" t="str">
        <f t="shared" si="4"/>
        <v>-</v>
      </c>
      <c r="L109" s="216">
        <f>L23</f>
        <v>0.12202499999999999</v>
      </c>
      <c r="M109" s="216">
        <f>M23</f>
        <v>0.12202499999999999</v>
      </c>
    </row>
    <row r="110" spans="1:15">
      <c r="A110" s="255" t="s">
        <v>434</v>
      </c>
      <c r="B110" s="255"/>
      <c r="C110" s="216">
        <f>C39</f>
        <v>35.371152136999982</v>
      </c>
      <c r="D110" s="216">
        <f t="shared" ref="D110:K110" si="5">D39</f>
        <v>34.143999999999998</v>
      </c>
      <c r="E110" s="216">
        <f t="shared" si="5"/>
        <v>0</v>
      </c>
      <c r="F110" s="216">
        <f t="shared" si="5"/>
        <v>0</v>
      </c>
      <c r="G110" s="216">
        <f t="shared" si="5"/>
        <v>0</v>
      </c>
      <c r="H110" s="216">
        <f t="shared" si="5"/>
        <v>0</v>
      </c>
      <c r="I110" s="216">
        <f t="shared" si="5"/>
        <v>0</v>
      </c>
      <c r="J110" s="216">
        <f t="shared" si="5"/>
        <v>0</v>
      </c>
      <c r="K110" s="216">
        <f t="shared" si="5"/>
        <v>0</v>
      </c>
      <c r="L110" s="216">
        <f>L39</f>
        <v>4.4999999999999998E-2</v>
      </c>
      <c r="M110" s="216">
        <f>M39</f>
        <v>1.26</v>
      </c>
    </row>
    <row r="111" spans="1:15">
      <c r="A111" s="255" t="s">
        <v>435</v>
      </c>
      <c r="B111" s="255"/>
      <c r="C111" s="216">
        <f>C55</f>
        <v>1.09099634</v>
      </c>
      <c r="D111" s="216">
        <f t="shared" ref="D111:K111" si="6">D55</f>
        <v>1.09099634</v>
      </c>
      <c r="E111" s="216" t="str">
        <f t="shared" si="6"/>
        <v>-</v>
      </c>
      <c r="F111" s="216">
        <f t="shared" si="6"/>
        <v>1.0854999999999999</v>
      </c>
      <c r="G111" s="216" t="str">
        <f t="shared" si="6"/>
        <v>-</v>
      </c>
      <c r="H111" s="216">
        <f t="shared" si="6"/>
        <v>1.0854999999999999</v>
      </c>
      <c r="I111" s="216">
        <f t="shared" si="6"/>
        <v>1.32725431</v>
      </c>
      <c r="J111" s="216">
        <f t="shared" si="6"/>
        <v>1.0854999999999999</v>
      </c>
      <c r="K111" s="216" t="str">
        <f t="shared" si="6"/>
        <v>-</v>
      </c>
      <c r="L111" s="216" t="str">
        <f>L55</f>
        <v>-</v>
      </c>
      <c r="M111" s="216" t="str">
        <f>M55</f>
        <v>-</v>
      </c>
    </row>
    <row r="112" spans="1:15">
      <c r="A112" s="255" t="s">
        <v>436</v>
      </c>
      <c r="B112" s="255"/>
      <c r="C112" s="259">
        <f>C109*0.15</f>
        <v>1.8303749999999997E-2</v>
      </c>
      <c r="D112" s="216">
        <f t="shared" ref="D112:E112" si="7">D109*0.15</f>
        <v>1.8303749999999997E-2</v>
      </c>
      <c r="E112" s="216">
        <f t="shared" si="7"/>
        <v>1.8303749999999997E-2</v>
      </c>
      <c r="F112" s="216">
        <f>IFERROR(F109*0.15, "-")</f>
        <v>1.8303749999999997E-2</v>
      </c>
      <c r="G112" s="216">
        <f t="shared" ref="G112:K112" si="8">IFERROR(G109*0.15, "-")</f>
        <v>1.83E-2</v>
      </c>
      <c r="H112" s="216">
        <f>IFERROR(H109*0.15, "-")</f>
        <v>1.8303749999999997E-2</v>
      </c>
      <c r="I112" s="216">
        <f t="shared" si="8"/>
        <v>1.8303749999999997E-2</v>
      </c>
      <c r="J112" s="216">
        <f t="shared" si="8"/>
        <v>1.8303749999999997E-2</v>
      </c>
      <c r="K112" s="216" t="str">
        <f t="shared" si="8"/>
        <v>-</v>
      </c>
      <c r="L112" s="259">
        <f>L109*0.15</f>
        <v>1.8303749999999997E-2</v>
      </c>
      <c r="M112" s="259">
        <f>M109*0.15</f>
        <v>1.8303749999999997E-2</v>
      </c>
    </row>
    <row r="113" spans="1:13">
      <c r="A113" s="255" t="s">
        <v>437</v>
      </c>
      <c r="B113" s="255"/>
      <c r="C113" s="258">
        <f>IFERROR(C108+C109+C110+C111+C112, "-")</f>
        <v>36.865633986999981</v>
      </c>
      <c r="D113" s="216">
        <f t="shared" ref="D113" si="9">IFERROR(D108+D109+D110+D111+D112, "-")</f>
        <v>35.638481849999998</v>
      </c>
      <c r="E113" s="216">
        <f>SUM(E108:E112)</f>
        <v>0.40348550999999999</v>
      </c>
      <c r="F113" s="216">
        <f t="shared" ref="F113:K113" si="10">SUM(F108:F112)</f>
        <v>1.48898551</v>
      </c>
      <c r="G113" s="216">
        <f t="shared" si="10"/>
        <v>1.2507842</v>
      </c>
      <c r="H113" s="216">
        <f t="shared" si="10"/>
        <v>1.48898551</v>
      </c>
      <c r="I113" s="257">
        <f t="shared" si="10"/>
        <v>1.7307398200000002</v>
      </c>
      <c r="J113" s="257">
        <f t="shared" si="10"/>
        <v>1.48898551</v>
      </c>
      <c r="K113" s="216">
        <f t="shared" si="10"/>
        <v>0</v>
      </c>
      <c r="L113" s="258" t="str">
        <f>IFERROR(L108+L109+L110+L111+L112, "-")</f>
        <v>-</v>
      </c>
      <c r="M113" s="258" t="str">
        <f>IFERROR(M108+M109+M110+M111+M112, "-")</f>
        <v>-</v>
      </c>
    </row>
    <row r="114" spans="1:13" ht="13.5" customHeight="1">
      <c r="F114" s="213"/>
      <c r="G114" s="213"/>
      <c r="H114" s="213"/>
      <c r="I114" s="213"/>
      <c r="J114" s="213"/>
    </row>
  </sheetData>
  <mergeCells count="3">
    <mergeCell ref="A7:A22"/>
    <mergeCell ref="A24:A37"/>
    <mergeCell ref="A95:A100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F705-E55C-4F5A-B377-6FB4E3569DE9}">
  <dimension ref="A1:O114"/>
  <sheetViews>
    <sheetView topLeftCell="C1" zoomScaleNormal="100" workbookViewId="0">
      <selection activeCell="G38" sqref="G38"/>
    </sheetView>
  </sheetViews>
  <sheetFormatPr baseColWidth="10" defaultColWidth="10.1640625" defaultRowHeight="16"/>
  <cols>
    <col min="1" max="1" width="36" customWidth="1"/>
    <col min="2" max="2" width="33.1640625" customWidth="1"/>
    <col min="3" max="4" width="42.6640625" customWidth="1"/>
    <col min="5" max="5" width="59.83203125" customWidth="1"/>
    <col min="6" max="10" width="38.5" customWidth="1"/>
    <col min="11" max="11" width="38" customWidth="1"/>
    <col min="12" max="13" width="42.6640625" customWidth="1"/>
  </cols>
  <sheetData>
    <row r="1" spans="1:13" s="235" customFormat="1">
      <c r="A1" s="242" t="s">
        <v>25</v>
      </c>
      <c r="B1" s="243"/>
      <c r="C1" s="234" t="s">
        <v>438</v>
      </c>
      <c r="D1" s="234" t="s">
        <v>438</v>
      </c>
      <c r="E1" s="234" t="s">
        <v>438</v>
      </c>
      <c r="F1" s="234" t="s">
        <v>438</v>
      </c>
      <c r="G1" s="234" t="s">
        <v>438</v>
      </c>
      <c r="H1" s="234" t="s">
        <v>438</v>
      </c>
      <c r="I1" s="234" t="s">
        <v>438</v>
      </c>
      <c r="J1" s="234" t="s">
        <v>438</v>
      </c>
      <c r="K1" s="234" t="s">
        <v>438</v>
      </c>
      <c r="L1" s="234" t="s">
        <v>438</v>
      </c>
      <c r="M1" s="234" t="s">
        <v>438</v>
      </c>
    </row>
    <row r="2" spans="1:13" s="233" customFormat="1" ht="20">
      <c r="A2" s="244" t="s">
        <v>295</v>
      </c>
      <c r="B2" s="245"/>
      <c r="C2" s="245" t="s">
        <v>296</v>
      </c>
      <c r="D2" s="245" t="s">
        <v>297</v>
      </c>
      <c r="E2" s="245" t="s">
        <v>298</v>
      </c>
      <c r="F2" s="245" t="s">
        <v>299</v>
      </c>
      <c r="G2" s="245" t="s">
        <v>300</v>
      </c>
      <c r="H2" s="245" t="s">
        <v>301</v>
      </c>
      <c r="I2" s="245" t="s">
        <v>302</v>
      </c>
      <c r="J2" s="245" t="s">
        <v>303</v>
      </c>
      <c r="K2" s="245" t="s">
        <v>306</v>
      </c>
      <c r="L2" s="245" t="s">
        <v>307</v>
      </c>
      <c r="M2" s="245" t="s">
        <v>308</v>
      </c>
    </row>
    <row r="3" spans="1:13" s="237" customFormat="1">
      <c r="A3" s="246" t="s">
        <v>309</v>
      </c>
      <c r="B3" s="246"/>
      <c r="C3" s="236" t="s">
        <v>310</v>
      </c>
      <c r="D3" s="236" t="s">
        <v>310</v>
      </c>
      <c r="E3" s="236" t="s">
        <v>310</v>
      </c>
      <c r="F3" s="236" t="s">
        <v>310</v>
      </c>
      <c r="G3" s="236" t="s">
        <v>310</v>
      </c>
      <c r="H3" s="236" t="s">
        <v>310</v>
      </c>
      <c r="I3" s="236" t="s">
        <v>310</v>
      </c>
      <c r="J3" s="236" t="s">
        <v>310</v>
      </c>
      <c r="K3" s="236" t="s">
        <v>310</v>
      </c>
      <c r="L3" s="236" t="s">
        <v>310</v>
      </c>
      <c r="M3" s="236" t="s">
        <v>310</v>
      </c>
    </row>
    <row r="4" spans="1:13" s="237" customFormat="1">
      <c r="A4" s="246" t="s">
        <v>311</v>
      </c>
      <c r="B4" s="246"/>
      <c r="C4" s="236" t="s">
        <v>2</v>
      </c>
      <c r="D4" s="236" t="s">
        <v>2</v>
      </c>
      <c r="E4" s="236" t="s">
        <v>2</v>
      </c>
      <c r="F4" s="236" t="s">
        <v>2</v>
      </c>
      <c r="G4" s="236" t="s">
        <v>312</v>
      </c>
      <c r="H4" s="236" t="s">
        <v>2</v>
      </c>
      <c r="I4" s="236" t="s">
        <v>2</v>
      </c>
      <c r="J4" s="236" t="s">
        <v>2</v>
      </c>
      <c r="K4" s="236" t="s">
        <v>2</v>
      </c>
      <c r="L4" s="236" t="s">
        <v>2</v>
      </c>
      <c r="M4" s="236" t="s">
        <v>2</v>
      </c>
    </row>
    <row r="5" spans="1:13" s="249" customFormat="1" ht="33">
      <c r="A5" s="247" t="s">
        <v>314</v>
      </c>
      <c r="B5" s="248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</row>
    <row r="6" spans="1:13" s="208" customFormat="1">
      <c r="A6" s="250" t="s">
        <v>315</v>
      </c>
      <c r="B6" s="250"/>
      <c r="C6" s="214">
        <f t="shared" ref="C6:M6" si="0">C22</f>
        <v>0.26315675999999999</v>
      </c>
      <c r="D6" s="214">
        <f t="shared" si="0"/>
        <v>0.26315675999999999</v>
      </c>
      <c r="E6" s="214">
        <f t="shared" si="0"/>
        <v>0.26315675999999999</v>
      </c>
      <c r="F6" s="214">
        <f t="shared" si="0"/>
        <v>0.26315675999999999</v>
      </c>
      <c r="G6" s="214">
        <f t="shared" si="0"/>
        <v>1.1104841999999999</v>
      </c>
      <c r="H6" s="214">
        <f t="shared" si="0"/>
        <v>0.26315675999999999</v>
      </c>
      <c r="I6" s="214">
        <f t="shared" si="0"/>
        <v>0.26315675999999999</v>
      </c>
      <c r="J6" s="214">
        <f t="shared" si="0"/>
        <v>0.26315675999999999</v>
      </c>
      <c r="K6" s="214" t="str">
        <f t="shared" si="0"/>
        <v>null</v>
      </c>
      <c r="L6" s="214">
        <f t="shared" si="0"/>
        <v>0.26315675999999999</v>
      </c>
      <c r="M6" s="214">
        <f t="shared" si="0"/>
        <v>0.26315675999999999</v>
      </c>
    </row>
    <row r="7" spans="1:13" s="209" customFormat="1">
      <c r="A7" s="282" t="s">
        <v>316</v>
      </c>
      <c r="B7" s="215" t="s">
        <v>317</v>
      </c>
      <c r="C7" s="216" t="s">
        <v>318</v>
      </c>
      <c r="D7" s="216" t="s">
        <v>318</v>
      </c>
      <c r="E7" s="216" t="s">
        <v>318</v>
      </c>
      <c r="F7" s="216" t="s">
        <v>318</v>
      </c>
      <c r="G7" s="216" t="s">
        <v>318</v>
      </c>
      <c r="H7" s="216" t="s">
        <v>318</v>
      </c>
      <c r="I7" s="216" t="s">
        <v>318</v>
      </c>
      <c r="J7" s="216" t="s">
        <v>318</v>
      </c>
      <c r="K7" s="216" t="s">
        <v>318</v>
      </c>
      <c r="L7" s="216" t="s">
        <v>318</v>
      </c>
      <c r="M7" s="216" t="s">
        <v>318</v>
      </c>
    </row>
    <row r="8" spans="1:13" s="209" customFormat="1">
      <c r="A8" s="283"/>
      <c r="B8" s="215" t="s">
        <v>320</v>
      </c>
      <c r="C8" s="216" t="s">
        <v>321</v>
      </c>
      <c r="D8" s="216" t="s">
        <v>321</v>
      </c>
      <c r="E8" s="216" t="s">
        <v>321</v>
      </c>
      <c r="F8" s="216" t="s">
        <v>321</v>
      </c>
      <c r="G8" s="216" t="s">
        <v>321</v>
      </c>
      <c r="H8" s="216" t="s">
        <v>321</v>
      </c>
      <c r="I8" s="216" t="s">
        <v>321</v>
      </c>
      <c r="J8" s="216" t="s">
        <v>321</v>
      </c>
      <c r="K8" s="216" t="s">
        <v>321</v>
      </c>
      <c r="L8" s="216" t="s">
        <v>321</v>
      </c>
      <c r="M8" s="216" t="s">
        <v>321</v>
      </c>
    </row>
    <row r="9" spans="1:13" s="209" customFormat="1">
      <c r="A9" s="283"/>
      <c r="B9" s="217" t="s">
        <v>323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s="209" customFormat="1">
      <c r="A10" s="283"/>
      <c r="B10" s="217" t="s">
        <v>324</v>
      </c>
      <c r="C10" s="216" t="s">
        <v>325</v>
      </c>
      <c r="D10" s="216" t="s">
        <v>325</v>
      </c>
      <c r="E10" s="216" t="s">
        <v>325</v>
      </c>
      <c r="F10" s="216" t="s">
        <v>325</v>
      </c>
      <c r="G10" s="216" t="s">
        <v>325</v>
      </c>
      <c r="H10" s="216" t="s">
        <v>325</v>
      </c>
      <c r="I10" s="216" t="s">
        <v>325</v>
      </c>
      <c r="J10" s="216" t="s">
        <v>325</v>
      </c>
      <c r="K10" s="216"/>
      <c r="L10" s="216" t="s">
        <v>325</v>
      </c>
      <c r="M10" s="216" t="s">
        <v>325</v>
      </c>
    </row>
    <row r="11" spans="1:13" s="209" customFormat="1">
      <c r="A11" s="283"/>
      <c r="B11" s="217" t="s">
        <v>327</v>
      </c>
      <c r="C11" s="216" t="s">
        <v>328</v>
      </c>
      <c r="D11" s="216" t="s">
        <v>328</v>
      </c>
      <c r="E11" s="216" t="s">
        <v>328</v>
      </c>
      <c r="F11" s="216" t="s">
        <v>328</v>
      </c>
      <c r="G11" s="216" t="s">
        <v>329</v>
      </c>
      <c r="H11" s="216" t="s">
        <v>328</v>
      </c>
      <c r="I11" s="216" t="s">
        <v>328</v>
      </c>
      <c r="J11" s="216" t="s">
        <v>328</v>
      </c>
      <c r="K11" s="216"/>
      <c r="L11" s="216" t="s">
        <v>328</v>
      </c>
      <c r="M11" s="216" t="s">
        <v>328</v>
      </c>
    </row>
    <row r="12" spans="1:13" s="209" customFormat="1">
      <c r="A12" s="283"/>
      <c r="B12" s="217" t="s">
        <v>331</v>
      </c>
      <c r="C12" s="216" t="s">
        <v>332</v>
      </c>
      <c r="D12" s="216" t="s">
        <v>332</v>
      </c>
      <c r="E12" s="216" t="s">
        <v>332</v>
      </c>
      <c r="F12" s="216" t="s">
        <v>332</v>
      </c>
      <c r="G12" s="216" t="s">
        <v>333</v>
      </c>
      <c r="H12" s="216" t="s">
        <v>332</v>
      </c>
      <c r="I12" s="216" t="s">
        <v>332</v>
      </c>
      <c r="J12" s="216" t="s">
        <v>332</v>
      </c>
      <c r="K12" s="216"/>
      <c r="L12" s="216" t="s">
        <v>332</v>
      </c>
      <c r="M12" s="216" t="s">
        <v>332</v>
      </c>
    </row>
    <row r="13" spans="1:13" s="209" customFormat="1">
      <c r="A13" s="283"/>
      <c r="B13" s="217" t="s">
        <v>335</v>
      </c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</row>
    <row r="14" spans="1:13" s="209" customFormat="1">
      <c r="A14" s="283"/>
      <c r="B14" s="217" t="s">
        <v>337</v>
      </c>
      <c r="C14" s="216"/>
      <c r="D14" s="216"/>
      <c r="E14" s="216"/>
      <c r="F14" s="216"/>
      <c r="G14" s="216"/>
      <c r="H14" s="216"/>
      <c r="I14" s="216"/>
      <c r="J14" s="216"/>
      <c r="K14" s="216"/>
      <c r="L14" s="216"/>
      <c r="M14" s="216"/>
    </row>
    <row r="15" spans="1:13" s="209" customFormat="1">
      <c r="A15" s="283"/>
      <c r="B15" s="217" t="s">
        <v>339</v>
      </c>
      <c r="C15" s="216" t="s">
        <v>340</v>
      </c>
      <c r="D15" s="216" t="s">
        <v>340</v>
      </c>
      <c r="E15" s="216" t="s">
        <v>340</v>
      </c>
      <c r="F15" s="216" t="s">
        <v>340</v>
      </c>
      <c r="G15" s="216" t="s">
        <v>340</v>
      </c>
      <c r="H15" s="216" t="s">
        <v>340</v>
      </c>
      <c r="I15" s="216" t="s">
        <v>340</v>
      </c>
      <c r="J15" s="216" t="s">
        <v>340</v>
      </c>
      <c r="K15" s="216"/>
      <c r="L15" s="216" t="s">
        <v>340</v>
      </c>
      <c r="M15" s="216" t="s">
        <v>340</v>
      </c>
    </row>
    <row r="16" spans="1:13" s="209" customFormat="1">
      <c r="A16" s="283"/>
      <c r="B16" s="215" t="s">
        <v>341</v>
      </c>
      <c r="C16" s="218">
        <v>1.6</v>
      </c>
      <c r="D16" s="218">
        <v>1.6</v>
      </c>
      <c r="E16" s="218">
        <v>1.6</v>
      </c>
      <c r="F16" s="218">
        <v>1.6</v>
      </c>
      <c r="G16" s="218">
        <v>1.6</v>
      </c>
      <c r="H16" s="218">
        <v>1.6</v>
      </c>
      <c r="I16" s="218">
        <v>1.6</v>
      </c>
      <c r="J16" s="218">
        <v>1.6</v>
      </c>
      <c r="K16" s="218"/>
      <c r="L16" s="218">
        <v>1.6</v>
      </c>
      <c r="M16" s="218">
        <v>1.6</v>
      </c>
    </row>
    <row r="17" spans="1:13" s="209" customFormat="1">
      <c r="A17" s="283"/>
      <c r="B17" s="215" t="s">
        <v>342</v>
      </c>
      <c r="C17" s="218">
        <v>174.2</v>
      </c>
      <c r="D17" s="218">
        <v>174.2</v>
      </c>
      <c r="E17" s="218">
        <v>174.2</v>
      </c>
      <c r="F17" s="218">
        <v>174.2</v>
      </c>
      <c r="G17" s="218">
        <v>174.2</v>
      </c>
      <c r="H17" s="218">
        <v>174.2</v>
      </c>
      <c r="I17" s="218">
        <v>174.2</v>
      </c>
      <c r="J17" s="218">
        <v>174.2</v>
      </c>
      <c r="K17" s="218"/>
      <c r="L17" s="218">
        <v>174.2</v>
      </c>
      <c r="M17" s="218">
        <v>174.2</v>
      </c>
    </row>
    <row r="18" spans="1:13" s="209" customFormat="1">
      <c r="A18" s="283"/>
      <c r="B18" s="215" t="s">
        <v>343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</row>
    <row r="19" spans="1:13" s="209" customFormat="1">
      <c r="A19" s="283"/>
      <c r="B19" s="220" t="s">
        <v>344</v>
      </c>
      <c r="C19" s="219">
        <v>224.2</v>
      </c>
      <c r="D19" s="219">
        <v>224.2</v>
      </c>
      <c r="E19" s="219">
        <v>224.2</v>
      </c>
      <c r="F19" s="219">
        <v>224.2</v>
      </c>
      <c r="G19" s="219">
        <v>224.2</v>
      </c>
      <c r="H19" s="219">
        <v>224.2</v>
      </c>
      <c r="I19" s="219">
        <v>224.2</v>
      </c>
      <c r="J19" s="219">
        <v>224.2</v>
      </c>
      <c r="K19" s="219"/>
      <c r="L19" s="219">
        <v>224.2</v>
      </c>
      <c r="M19" s="219">
        <v>224.2</v>
      </c>
    </row>
    <row r="20" spans="1:13" s="209" customFormat="1">
      <c r="A20" s="283"/>
      <c r="B20" s="220" t="s">
        <v>345</v>
      </c>
      <c r="C20" s="219">
        <v>323.5</v>
      </c>
      <c r="D20" s="219">
        <v>323.5</v>
      </c>
      <c r="E20" s="219">
        <v>323.5</v>
      </c>
      <c r="F20" s="219">
        <v>323.5</v>
      </c>
      <c r="G20" s="219">
        <v>323.5</v>
      </c>
      <c r="H20" s="219">
        <v>323.5</v>
      </c>
      <c r="I20" s="219">
        <v>323.5</v>
      </c>
      <c r="J20" s="219">
        <v>323.5</v>
      </c>
      <c r="K20" s="219"/>
      <c r="L20" s="219">
        <v>323.5</v>
      </c>
      <c r="M20" s="219">
        <v>323.5</v>
      </c>
    </row>
    <row r="21" spans="1:13" s="209" customFormat="1">
      <c r="A21" s="283"/>
      <c r="B21" s="220" t="s">
        <v>346</v>
      </c>
      <c r="C21" s="221">
        <v>5</v>
      </c>
      <c r="D21" s="221">
        <v>5</v>
      </c>
      <c r="E21" s="221">
        <v>5</v>
      </c>
      <c r="F21" s="221">
        <v>5</v>
      </c>
      <c r="G21" s="221">
        <v>5</v>
      </c>
      <c r="H21" s="221">
        <v>5</v>
      </c>
      <c r="I21" s="221">
        <v>5</v>
      </c>
      <c r="J21" s="221">
        <v>5</v>
      </c>
      <c r="K21" s="221"/>
      <c r="L21" s="221">
        <v>5</v>
      </c>
      <c r="M21" s="221">
        <v>5</v>
      </c>
    </row>
    <row r="22" spans="1:13" s="262" customFormat="1" ht="19" customHeight="1">
      <c r="A22" s="284"/>
      <c r="B22" s="222" t="s">
        <v>347</v>
      </c>
      <c r="C22" s="223">
        <v>0.26315675999999999</v>
      </c>
      <c r="D22" s="223">
        <v>0.26315675999999999</v>
      </c>
      <c r="E22" s="223">
        <v>0.26315675999999999</v>
      </c>
      <c r="F22" s="223">
        <v>0.26315675999999999</v>
      </c>
      <c r="G22" s="261">
        <v>1.1104841999999999</v>
      </c>
      <c r="H22" s="223">
        <v>0.26315675999999999</v>
      </c>
      <c r="I22" s="223">
        <v>0.26315675999999999</v>
      </c>
      <c r="J22" s="223">
        <v>0.26315675999999999</v>
      </c>
      <c r="K22" s="261" t="s">
        <v>348</v>
      </c>
      <c r="L22" s="223">
        <v>0.26315675999999999</v>
      </c>
      <c r="M22" s="223">
        <v>0.26315675999999999</v>
      </c>
    </row>
    <row r="23" spans="1:13" s="211" customFormat="1" ht="24.75" customHeight="1">
      <c r="A23" s="251" t="s">
        <v>349</v>
      </c>
      <c r="B23" s="250"/>
      <c r="C23" s="214">
        <f>C37</f>
        <v>0.12202499999999999</v>
      </c>
      <c r="D23" s="214">
        <f>D37</f>
        <v>0.12202499999999999</v>
      </c>
      <c r="E23" s="214">
        <f t="shared" ref="E23:K23" si="1">E37</f>
        <v>0.12202499999999999</v>
      </c>
      <c r="F23" s="214">
        <f t="shared" si="1"/>
        <v>0.12202499999999999</v>
      </c>
      <c r="G23" s="214">
        <f t="shared" si="1"/>
        <v>0.122</v>
      </c>
      <c r="H23" s="214">
        <f t="shared" si="1"/>
        <v>0.12202499999999999</v>
      </c>
      <c r="I23" s="214">
        <f t="shared" si="1"/>
        <v>0.12202499999999999</v>
      </c>
      <c r="J23" s="214">
        <f t="shared" si="1"/>
        <v>0.12202499999999999</v>
      </c>
      <c r="K23" s="214" t="str">
        <f t="shared" si="1"/>
        <v>-</v>
      </c>
      <c r="L23" s="214">
        <f>L37</f>
        <v>0.12202499999999999</v>
      </c>
      <c r="M23" s="214">
        <f>M37</f>
        <v>0.12202499999999999</v>
      </c>
    </row>
    <row r="24" spans="1:13" ht="15.75" customHeight="1">
      <c r="A24" s="317" t="s">
        <v>350</v>
      </c>
      <c r="B24" s="232" t="s">
        <v>351</v>
      </c>
      <c r="C24" s="221">
        <v>7</v>
      </c>
      <c r="D24" s="221">
        <v>7</v>
      </c>
      <c r="E24" s="221">
        <v>7</v>
      </c>
      <c r="F24" s="221">
        <v>7</v>
      </c>
      <c r="G24" s="221">
        <v>7</v>
      </c>
      <c r="H24" s="221">
        <v>7</v>
      </c>
      <c r="I24" s="221">
        <v>7</v>
      </c>
      <c r="J24" s="221">
        <v>7</v>
      </c>
      <c r="K24" s="221"/>
      <c r="L24" s="221">
        <v>7</v>
      </c>
      <c r="M24" s="221">
        <v>7</v>
      </c>
    </row>
    <row r="25" spans="1:13" ht="15" customHeight="1">
      <c r="A25" s="318"/>
      <c r="B25" s="232" t="s">
        <v>352</v>
      </c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</row>
    <row r="26" spans="1:13" ht="15.75" customHeight="1">
      <c r="A26" s="318"/>
      <c r="B26" s="232" t="s">
        <v>353</v>
      </c>
      <c r="C26" s="221" t="s">
        <v>354</v>
      </c>
      <c r="D26" s="221" t="s">
        <v>354</v>
      </c>
      <c r="E26" s="221" t="s">
        <v>354</v>
      </c>
      <c r="F26" s="221" t="s">
        <v>354</v>
      </c>
      <c r="G26" s="221" t="s">
        <v>354</v>
      </c>
      <c r="H26" s="221" t="s">
        <v>354</v>
      </c>
      <c r="I26" s="221" t="s">
        <v>354</v>
      </c>
      <c r="J26" s="221" t="s">
        <v>354</v>
      </c>
      <c r="K26" s="221"/>
      <c r="L26" s="221" t="s">
        <v>354</v>
      </c>
      <c r="M26" s="221" t="s">
        <v>354</v>
      </c>
    </row>
    <row r="27" spans="1:13" ht="15.75" customHeight="1">
      <c r="A27" s="318"/>
      <c r="B27" s="232" t="s">
        <v>355</v>
      </c>
      <c r="C27" s="221">
        <v>1</v>
      </c>
      <c r="D27" s="221">
        <v>1</v>
      </c>
      <c r="E27" s="221">
        <v>1</v>
      </c>
      <c r="F27" s="221">
        <v>1</v>
      </c>
      <c r="G27" s="221">
        <v>1</v>
      </c>
      <c r="H27" s="221">
        <v>1</v>
      </c>
      <c r="I27" s="221">
        <v>1</v>
      </c>
      <c r="J27" s="221">
        <v>1</v>
      </c>
      <c r="K27" s="221"/>
      <c r="L27" s="221">
        <v>1</v>
      </c>
      <c r="M27" s="221">
        <v>1</v>
      </c>
    </row>
    <row r="28" spans="1:13" ht="24" customHeight="1">
      <c r="A28" s="318"/>
      <c r="B28" s="232" t="s">
        <v>356</v>
      </c>
      <c r="C28" s="216">
        <v>45</v>
      </c>
      <c r="D28" s="216">
        <v>45</v>
      </c>
      <c r="E28" s="216">
        <v>45</v>
      </c>
      <c r="F28" s="216">
        <v>45</v>
      </c>
      <c r="G28" s="216">
        <v>45</v>
      </c>
      <c r="H28" s="216">
        <v>45</v>
      </c>
      <c r="I28" s="216">
        <v>45</v>
      </c>
      <c r="J28" s="216">
        <v>45</v>
      </c>
      <c r="K28" s="216"/>
      <c r="L28" s="216">
        <v>45</v>
      </c>
      <c r="M28" s="216">
        <v>45</v>
      </c>
    </row>
    <row r="29" spans="1:13" ht="20.25" customHeight="1">
      <c r="A29" s="318"/>
      <c r="B29" s="232" t="s">
        <v>357</v>
      </c>
      <c r="C29" s="216">
        <v>0</v>
      </c>
      <c r="D29" s="216">
        <v>0</v>
      </c>
      <c r="E29" s="216">
        <v>0</v>
      </c>
      <c r="F29" s="216">
        <v>0</v>
      </c>
      <c r="G29" s="216">
        <v>0</v>
      </c>
      <c r="H29" s="216">
        <v>0</v>
      </c>
      <c r="I29" s="216">
        <v>0</v>
      </c>
      <c r="J29" s="216">
        <v>0</v>
      </c>
      <c r="K29" s="216"/>
      <c r="L29" s="216">
        <v>0</v>
      </c>
      <c r="M29" s="216">
        <v>0</v>
      </c>
    </row>
    <row r="30" spans="1:13">
      <c r="A30" s="318"/>
      <c r="B30" s="225" t="s">
        <v>358</v>
      </c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</row>
    <row r="31" spans="1:13">
      <c r="A31" s="318"/>
      <c r="B31" s="225" t="s">
        <v>359</v>
      </c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</row>
    <row r="32" spans="1:13">
      <c r="A32" s="318"/>
      <c r="B32" s="225" t="s">
        <v>360</v>
      </c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</row>
    <row r="33" spans="1:15">
      <c r="A33" s="318"/>
      <c r="B33" s="225" t="s">
        <v>361</v>
      </c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</row>
    <row r="34" spans="1:15">
      <c r="A34" s="318"/>
      <c r="B34" s="225" t="s">
        <v>362</v>
      </c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</row>
    <row r="35" spans="1:15">
      <c r="A35" s="318"/>
      <c r="B35" s="225" t="s">
        <v>363</v>
      </c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</row>
    <row r="36" spans="1:15">
      <c r="A36" s="318"/>
      <c r="B36" s="225" t="s">
        <v>364</v>
      </c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</row>
    <row r="37" spans="1:15" s="212" customFormat="1">
      <c r="A37" s="319"/>
      <c r="B37" s="222" t="s">
        <v>347</v>
      </c>
      <c r="C37" s="223">
        <v>0.12202499999999999</v>
      </c>
      <c r="D37" s="223">
        <v>0.12202499999999999</v>
      </c>
      <c r="E37" s="223">
        <v>0.12202499999999999</v>
      </c>
      <c r="F37" s="223">
        <v>0.12202499999999999</v>
      </c>
      <c r="G37" s="223">
        <v>0.122</v>
      </c>
      <c r="H37" s="223">
        <v>0.12202499999999999</v>
      </c>
      <c r="I37" s="223">
        <v>0.12202499999999999</v>
      </c>
      <c r="J37" s="223">
        <v>0.12202499999999999</v>
      </c>
      <c r="K37" s="223" t="s">
        <v>365</v>
      </c>
      <c r="L37" s="223">
        <v>0.12202499999999999</v>
      </c>
      <c r="M37" s="223">
        <v>0.12202499999999999</v>
      </c>
    </row>
    <row r="38" spans="1:15" s="249" customFormat="1" ht="33">
      <c r="A38" s="247" t="s">
        <v>366</v>
      </c>
      <c r="B38" s="248"/>
      <c r="C38" s="248"/>
      <c r="D38" s="248"/>
      <c r="E38" s="248"/>
      <c r="F38" s="248"/>
      <c r="G38" s="248" t="s">
        <v>430</v>
      </c>
      <c r="H38" s="248"/>
      <c r="I38" s="248"/>
      <c r="J38" s="248"/>
      <c r="K38" s="248"/>
      <c r="L38" s="248"/>
      <c r="M38" s="248"/>
    </row>
    <row r="39" spans="1:15" s="211" customFormat="1">
      <c r="A39" s="250" t="s">
        <v>367</v>
      </c>
      <c r="B39" s="250"/>
      <c r="C39" s="240">
        <f t="shared" ref="C39:M39" si="2">SUM(C40,C59,C63,C67,C71,C74,C77,C80,C84,C86,C88,C90,C93)</f>
        <v>35.371152136999982</v>
      </c>
      <c r="D39" s="240">
        <f t="shared" si="2"/>
        <v>34.143999999999998</v>
      </c>
      <c r="E39" s="240">
        <f t="shared" si="2"/>
        <v>0</v>
      </c>
      <c r="F39" s="240">
        <f t="shared" si="2"/>
        <v>0</v>
      </c>
      <c r="G39" s="240">
        <f t="shared" si="2"/>
        <v>0</v>
      </c>
      <c r="H39" s="240">
        <f t="shared" si="2"/>
        <v>0</v>
      </c>
      <c r="I39" s="240">
        <f t="shared" si="2"/>
        <v>0</v>
      </c>
      <c r="J39" s="240">
        <f t="shared" si="2"/>
        <v>0</v>
      </c>
      <c r="K39" s="240">
        <f t="shared" si="2"/>
        <v>0</v>
      </c>
      <c r="L39" s="240">
        <f t="shared" si="2"/>
        <v>4.4999999999999998E-2</v>
      </c>
      <c r="M39" s="240">
        <f t="shared" si="2"/>
        <v>1.26</v>
      </c>
    </row>
    <row r="40" spans="1:15" s="212" customFormat="1">
      <c r="A40" s="286" t="s">
        <v>368</v>
      </c>
      <c r="B40" s="222" t="s">
        <v>347</v>
      </c>
      <c r="C40" s="238">
        <v>34.143999999999998</v>
      </c>
      <c r="D40" s="238">
        <v>34.143999999999998</v>
      </c>
      <c r="E40" s="223" t="s">
        <v>365</v>
      </c>
      <c r="F40" s="223" t="s">
        <v>365</v>
      </c>
      <c r="G40" s="223" t="s">
        <v>365</v>
      </c>
      <c r="H40" s="223" t="s">
        <v>365</v>
      </c>
      <c r="I40" s="223" t="s">
        <v>365</v>
      </c>
      <c r="J40" s="223" t="s">
        <v>365</v>
      </c>
      <c r="K40" s="223" t="s">
        <v>365</v>
      </c>
      <c r="L40" s="238" t="s">
        <v>365</v>
      </c>
      <c r="M40" s="238" t="s">
        <v>365</v>
      </c>
    </row>
    <row r="41" spans="1:15" ht="16.5" customHeight="1">
      <c r="A41" s="265" t="s">
        <v>369</v>
      </c>
      <c r="B41" s="256" t="s">
        <v>370</v>
      </c>
      <c r="C41" s="224">
        <v>1</v>
      </c>
      <c r="D41" s="224">
        <v>1</v>
      </c>
      <c r="E41" s="224">
        <v>0</v>
      </c>
      <c r="F41" s="224">
        <v>1</v>
      </c>
      <c r="G41" s="224">
        <v>1</v>
      </c>
      <c r="H41" s="224">
        <v>1</v>
      </c>
      <c r="I41" s="224">
        <v>1</v>
      </c>
      <c r="J41" s="224">
        <v>1</v>
      </c>
      <c r="K41" s="224">
        <v>0</v>
      </c>
      <c r="L41" s="224">
        <v>0</v>
      </c>
      <c r="M41" s="224">
        <v>0</v>
      </c>
    </row>
    <row r="42" spans="1:15" ht="17">
      <c r="A42" s="266"/>
      <c r="B42" s="231" t="s">
        <v>371</v>
      </c>
      <c r="C42" s="216" t="s">
        <v>372</v>
      </c>
      <c r="D42" s="216" t="s">
        <v>372</v>
      </c>
      <c r="E42" s="216"/>
      <c r="F42" s="216" t="s">
        <v>373</v>
      </c>
      <c r="G42" s="216" t="s">
        <v>373</v>
      </c>
      <c r="H42" s="216" t="s">
        <v>373</v>
      </c>
      <c r="I42" s="216" t="s">
        <v>374</v>
      </c>
      <c r="J42" s="216" t="s">
        <v>373</v>
      </c>
      <c r="K42" s="216" t="s">
        <v>373</v>
      </c>
      <c r="L42" s="216" t="s">
        <v>373</v>
      </c>
      <c r="M42" s="216" t="s">
        <v>373</v>
      </c>
    </row>
    <row r="43" spans="1:15">
      <c r="A43" s="266"/>
      <c r="B43" s="229" t="s">
        <v>375</v>
      </c>
      <c r="C43" s="230">
        <v>2</v>
      </c>
      <c r="D43" s="230">
        <v>2</v>
      </c>
      <c r="E43" s="230"/>
      <c r="F43" s="230">
        <v>2</v>
      </c>
      <c r="G43" s="230">
        <v>2</v>
      </c>
      <c r="H43" s="230">
        <v>2</v>
      </c>
      <c r="I43" s="230">
        <v>2</v>
      </c>
      <c r="J43" s="230">
        <v>2</v>
      </c>
      <c r="K43" s="230">
        <v>2</v>
      </c>
      <c r="L43" s="230">
        <v>2</v>
      </c>
      <c r="M43" s="230">
        <v>2</v>
      </c>
      <c r="N43" s="230"/>
      <c r="O43" s="230"/>
    </row>
    <row r="44" spans="1:15" ht="16.5" customHeight="1">
      <c r="A44" s="266"/>
      <c r="B44" s="229" t="s">
        <v>376</v>
      </c>
      <c r="C44" s="230">
        <v>1</v>
      </c>
      <c r="D44" s="230">
        <v>1</v>
      </c>
      <c r="E44" s="230"/>
      <c r="F44" s="230">
        <v>1</v>
      </c>
      <c r="G44" s="230">
        <v>1</v>
      </c>
      <c r="H44" s="230">
        <v>1</v>
      </c>
      <c r="I44" s="230">
        <v>1</v>
      </c>
      <c r="J44" s="230">
        <v>1</v>
      </c>
      <c r="K44" s="230">
        <v>1</v>
      </c>
      <c r="L44" s="230">
        <v>1</v>
      </c>
      <c r="M44" s="230">
        <v>1</v>
      </c>
      <c r="N44" s="230"/>
      <c r="O44" s="230"/>
    </row>
    <row r="45" spans="1:15" ht="15" customHeight="1">
      <c r="A45" s="266"/>
      <c r="B45" s="226" t="s">
        <v>377</v>
      </c>
      <c r="C45" s="227" t="s">
        <v>378</v>
      </c>
      <c r="D45" s="227" t="s">
        <v>378</v>
      </c>
      <c r="E45" s="227"/>
      <c r="F45" s="227" t="s">
        <v>378</v>
      </c>
      <c r="G45" s="227" t="s">
        <v>378</v>
      </c>
      <c r="H45" s="227" t="s">
        <v>378</v>
      </c>
      <c r="I45" s="227" t="s">
        <v>379</v>
      </c>
      <c r="J45" s="227" t="s">
        <v>378</v>
      </c>
      <c r="K45" s="227" t="s">
        <v>378</v>
      </c>
      <c r="L45" s="227" t="s">
        <v>378</v>
      </c>
      <c r="M45" s="227" t="s">
        <v>378</v>
      </c>
    </row>
    <row r="46" spans="1:15" ht="17">
      <c r="A46" s="266"/>
      <c r="B46" s="231" t="s">
        <v>380</v>
      </c>
      <c r="C46" s="216" t="s">
        <v>381</v>
      </c>
      <c r="D46" s="216" t="s">
        <v>381</v>
      </c>
      <c r="E46" s="216"/>
      <c r="F46" s="216" t="s">
        <v>381</v>
      </c>
      <c r="G46" s="216" t="s">
        <v>381</v>
      </c>
      <c r="H46" s="216" t="s">
        <v>381</v>
      </c>
      <c r="I46" s="216" t="s">
        <v>381</v>
      </c>
      <c r="J46" s="216" t="s">
        <v>381</v>
      </c>
      <c r="K46" s="216" t="s">
        <v>381</v>
      </c>
      <c r="L46" s="216" t="s">
        <v>381</v>
      </c>
      <c r="M46" s="216" t="s">
        <v>381</v>
      </c>
    </row>
    <row r="47" spans="1:15" ht="17">
      <c r="A47" s="266"/>
      <c r="B47" s="231" t="s">
        <v>382</v>
      </c>
      <c r="C47" s="228">
        <v>15</v>
      </c>
      <c r="D47" s="228">
        <v>15</v>
      </c>
      <c r="E47" s="228"/>
      <c r="F47" s="228">
        <v>15</v>
      </c>
      <c r="G47" s="228">
        <v>15</v>
      </c>
      <c r="H47" s="228">
        <v>15</v>
      </c>
      <c r="I47" s="228">
        <v>15</v>
      </c>
      <c r="J47" s="228">
        <v>15</v>
      </c>
      <c r="K47" s="228">
        <v>15</v>
      </c>
      <c r="L47" s="228">
        <v>15</v>
      </c>
      <c r="M47" s="228">
        <v>15</v>
      </c>
    </row>
    <row r="48" spans="1:15" ht="16" customHeight="1">
      <c r="A48" s="266"/>
      <c r="B48" s="231" t="s">
        <v>383</v>
      </c>
      <c r="C48" s="228">
        <v>338</v>
      </c>
      <c r="D48" s="228">
        <v>338</v>
      </c>
      <c r="E48" s="228"/>
      <c r="F48" s="228">
        <v>338</v>
      </c>
      <c r="G48" s="228">
        <v>338</v>
      </c>
      <c r="H48" s="228">
        <v>338</v>
      </c>
      <c r="I48" s="228">
        <v>338</v>
      </c>
      <c r="J48" s="228">
        <v>338</v>
      </c>
      <c r="K48" s="228">
        <v>338</v>
      </c>
      <c r="L48" s="228">
        <v>338</v>
      </c>
      <c r="M48" s="228">
        <v>338</v>
      </c>
    </row>
    <row r="49" spans="1:14" ht="65" customHeight="1">
      <c r="A49" s="266"/>
      <c r="B49" s="231" t="s">
        <v>384</v>
      </c>
      <c r="C49" s="228">
        <v>170</v>
      </c>
      <c r="D49" s="228">
        <v>170</v>
      </c>
      <c r="E49" s="228"/>
      <c r="F49" s="228">
        <v>170</v>
      </c>
      <c r="G49" s="228">
        <v>170</v>
      </c>
      <c r="H49" s="228">
        <v>170</v>
      </c>
      <c r="I49" s="228">
        <v>170</v>
      </c>
      <c r="J49" s="228">
        <v>170</v>
      </c>
      <c r="K49" s="228">
        <v>170</v>
      </c>
      <c r="L49" s="228">
        <v>170</v>
      </c>
      <c r="M49" s="228">
        <v>170</v>
      </c>
    </row>
    <row r="50" spans="1:14" ht="17">
      <c r="A50" s="266"/>
      <c r="B50" s="231" t="s">
        <v>385</v>
      </c>
      <c r="C50" s="228">
        <v>15</v>
      </c>
      <c r="D50" s="228">
        <v>15</v>
      </c>
      <c r="E50" s="228"/>
      <c r="F50" s="228">
        <v>15</v>
      </c>
      <c r="G50" s="228">
        <v>15</v>
      </c>
      <c r="H50" s="228">
        <v>15</v>
      </c>
      <c r="I50" s="228">
        <v>15</v>
      </c>
      <c r="J50" s="228">
        <v>15</v>
      </c>
      <c r="K50" s="228">
        <v>15</v>
      </c>
      <c r="L50" s="228">
        <v>15</v>
      </c>
      <c r="M50" s="228">
        <v>15</v>
      </c>
    </row>
    <row r="51" spans="1:14">
      <c r="A51" s="266"/>
      <c r="B51" s="231"/>
      <c r="C51" s="221"/>
      <c r="D51" s="221"/>
      <c r="E51" s="221"/>
      <c r="F51" s="221"/>
      <c r="G51" s="221"/>
      <c r="H51" s="221"/>
      <c r="I51" s="221"/>
      <c r="J51" s="221"/>
      <c r="K51" s="221"/>
      <c r="L51" s="221"/>
      <c r="M51" s="221"/>
    </row>
    <row r="52" spans="1:14" ht="15" customHeight="1">
      <c r="A52" s="266"/>
      <c r="B52" s="231"/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</row>
    <row r="53" spans="1:14">
      <c r="A53" s="266"/>
      <c r="B53" s="231"/>
      <c r="C53" s="221"/>
      <c r="D53" s="221"/>
      <c r="E53" s="221"/>
      <c r="F53" s="221"/>
      <c r="G53" s="221"/>
      <c r="H53" s="221"/>
      <c r="I53" s="221"/>
      <c r="J53" s="221"/>
      <c r="K53" s="221"/>
      <c r="L53" s="221"/>
      <c r="M53" s="221"/>
    </row>
    <row r="54" spans="1:14">
      <c r="A54" s="266"/>
      <c r="B54" s="231"/>
      <c r="C54" s="216"/>
      <c r="D54" s="216"/>
      <c r="E54" s="216"/>
      <c r="F54" s="216"/>
      <c r="G54" s="216"/>
      <c r="H54" s="216"/>
      <c r="I54" s="216"/>
      <c r="J54" s="216"/>
      <c r="K54" s="216"/>
      <c r="L54" s="216"/>
      <c r="M54" s="216"/>
    </row>
    <row r="55" spans="1:14" s="212" customFormat="1" ht="16" customHeight="1">
      <c r="A55" s="267"/>
      <c r="B55" s="222" t="s">
        <v>347</v>
      </c>
      <c r="C55" s="223">
        <v>1.09099634</v>
      </c>
      <c r="D55" s="223">
        <v>1.09099634</v>
      </c>
      <c r="E55" s="223" t="s">
        <v>365</v>
      </c>
      <c r="F55" s="223">
        <v>1.0854999999999999</v>
      </c>
      <c r="G55" s="223" t="s">
        <v>365</v>
      </c>
      <c r="H55" s="223">
        <v>1.0854999999999999</v>
      </c>
      <c r="I55" s="223">
        <v>1.32725431</v>
      </c>
      <c r="J55" s="223">
        <v>1.0854999999999999</v>
      </c>
      <c r="K55" s="223" t="s">
        <v>365</v>
      </c>
      <c r="L55" s="223" t="s">
        <v>365</v>
      </c>
      <c r="M55" s="223" t="s">
        <v>365</v>
      </c>
    </row>
    <row r="56" spans="1:14">
      <c r="A56" s="264" t="s">
        <v>389</v>
      </c>
      <c r="B56" s="256" t="s">
        <v>370</v>
      </c>
      <c r="C56" s="221">
        <v>1</v>
      </c>
      <c r="D56" s="221">
        <v>0</v>
      </c>
      <c r="E56" s="221">
        <v>0</v>
      </c>
      <c r="F56" s="221">
        <v>0</v>
      </c>
      <c r="G56" s="221">
        <v>0</v>
      </c>
      <c r="H56" s="221">
        <v>0</v>
      </c>
      <c r="I56" s="221">
        <v>0</v>
      </c>
      <c r="J56" s="221">
        <v>0</v>
      </c>
      <c r="K56" s="221">
        <v>0</v>
      </c>
      <c r="L56" s="221">
        <v>0</v>
      </c>
      <c r="M56" s="221">
        <v>0</v>
      </c>
      <c r="N56" s="221"/>
    </row>
    <row r="57" spans="1:14">
      <c r="A57" s="285"/>
      <c r="B57" s="225"/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4"/>
    </row>
    <row r="58" spans="1:14">
      <c r="A58" s="285"/>
      <c r="B58" s="225" t="s">
        <v>390</v>
      </c>
      <c r="C58" s="224">
        <v>1</v>
      </c>
      <c r="D58" s="224">
        <v>0</v>
      </c>
      <c r="E58" s="224">
        <v>0</v>
      </c>
      <c r="F58" s="224">
        <v>0</v>
      </c>
      <c r="G58" s="224">
        <v>0</v>
      </c>
      <c r="H58" s="224">
        <v>0</v>
      </c>
      <c r="I58" s="224">
        <v>0</v>
      </c>
      <c r="J58" s="224">
        <v>0</v>
      </c>
      <c r="K58" s="224">
        <v>0</v>
      </c>
      <c r="L58" s="224">
        <v>1</v>
      </c>
      <c r="M58" s="224">
        <v>1</v>
      </c>
    </row>
    <row r="59" spans="1:14" s="212" customFormat="1">
      <c r="A59" s="286"/>
      <c r="B59" s="222" t="s">
        <v>347</v>
      </c>
      <c r="C59" s="239">
        <v>4.0000000000000001E-3</v>
      </c>
      <c r="D59" s="223" t="s">
        <v>365</v>
      </c>
      <c r="E59" s="239" t="s">
        <v>365</v>
      </c>
      <c r="F59" s="239" t="s">
        <v>365</v>
      </c>
      <c r="G59" s="239" t="s">
        <v>365</v>
      </c>
      <c r="H59" s="239" t="s">
        <v>365</v>
      </c>
      <c r="I59" s="239" t="s">
        <v>365</v>
      </c>
      <c r="J59" s="239" t="s">
        <v>365</v>
      </c>
      <c r="K59" s="239" t="s">
        <v>365</v>
      </c>
      <c r="L59" s="223" t="s">
        <v>365</v>
      </c>
      <c r="M59" s="223" t="s">
        <v>365</v>
      </c>
    </row>
    <row r="60" spans="1:14">
      <c r="A60" s="264" t="s">
        <v>391</v>
      </c>
      <c r="B60" s="256" t="s">
        <v>370</v>
      </c>
      <c r="C60" s="221">
        <v>1</v>
      </c>
      <c r="D60" s="221">
        <v>0</v>
      </c>
      <c r="E60" s="221">
        <v>0</v>
      </c>
      <c r="F60" s="221">
        <v>0</v>
      </c>
      <c r="G60" s="221">
        <v>0</v>
      </c>
      <c r="H60" s="221">
        <v>0</v>
      </c>
      <c r="I60" s="221">
        <v>0</v>
      </c>
      <c r="J60" s="221">
        <v>0</v>
      </c>
      <c r="K60" s="221">
        <v>0</v>
      </c>
      <c r="L60" s="221">
        <v>1</v>
      </c>
      <c r="M60" s="221">
        <v>1</v>
      </c>
    </row>
    <row r="61" spans="1:14">
      <c r="A61" s="285"/>
      <c r="B61" s="256" t="s">
        <v>392</v>
      </c>
      <c r="C61" s="224" t="s">
        <v>393</v>
      </c>
      <c r="D61" s="224" t="s">
        <v>393</v>
      </c>
      <c r="E61" s="224" t="s">
        <v>393</v>
      </c>
      <c r="F61" s="224" t="s">
        <v>393</v>
      </c>
      <c r="G61" s="224" t="s">
        <v>393</v>
      </c>
      <c r="H61" s="224" t="s">
        <v>393</v>
      </c>
      <c r="I61" s="224" t="s">
        <v>393</v>
      </c>
      <c r="J61" s="224" t="s">
        <v>393</v>
      </c>
      <c r="K61" s="224" t="s">
        <v>393</v>
      </c>
      <c r="L61" s="224" t="s">
        <v>307</v>
      </c>
      <c r="M61" s="224" t="s">
        <v>308</v>
      </c>
    </row>
    <row r="62" spans="1:14">
      <c r="A62" s="285"/>
      <c r="B62" s="225" t="s">
        <v>394</v>
      </c>
      <c r="C62" s="224">
        <v>1</v>
      </c>
      <c r="D62" s="224">
        <v>0</v>
      </c>
      <c r="E62" s="224">
        <v>0</v>
      </c>
      <c r="F62" s="224">
        <v>0</v>
      </c>
      <c r="G62" s="224">
        <v>0</v>
      </c>
      <c r="H62" s="224">
        <v>0</v>
      </c>
      <c r="I62" s="224">
        <v>0</v>
      </c>
      <c r="J62" s="224">
        <v>0</v>
      </c>
      <c r="K62" s="224">
        <v>0</v>
      </c>
      <c r="L62" s="224">
        <v>1</v>
      </c>
      <c r="M62" s="224">
        <v>1</v>
      </c>
    </row>
    <row r="63" spans="1:14" s="212" customFormat="1">
      <c r="A63" s="286"/>
      <c r="B63" s="222" t="s">
        <v>347</v>
      </c>
      <c r="C63" s="241">
        <v>0.04</v>
      </c>
      <c r="D63" s="223" t="s">
        <v>365</v>
      </c>
      <c r="E63" s="223" t="s">
        <v>365</v>
      </c>
      <c r="F63" s="223" t="s">
        <v>365</v>
      </c>
      <c r="G63" s="223" t="s">
        <v>365</v>
      </c>
      <c r="H63" s="223" t="s">
        <v>365</v>
      </c>
      <c r="I63" s="223" t="s">
        <v>365</v>
      </c>
      <c r="J63" s="223" t="s">
        <v>365</v>
      </c>
      <c r="K63" s="223" t="s">
        <v>365</v>
      </c>
      <c r="L63" s="241">
        <v>4.4999999999999998E-2</v>
      </c>
      <c r="M63" s="241">
        <v>1.26</v>
      </c>
    </row>
    <row r="64" spans="1:14">
      <c r="A64" s="264" t="s">
        <v>395</v>
      </c>
      <c r="B64" s="256" t="s">
        <v>370</v>
      </c>
      <c r="C64" s="221">
        <v>1</v>
      </c>
      <c r="D64" s="221">
        <v>0</v>
      </c>
      <c r="E64" s="221">
        <v>0</v>
      </c>
      <c r="F64" s="221">
        <v>0</v>
      </c>
      <c r="G64" s="221">
        <v>0</v>
      </c>
      <c r="H64" s="221">
        <v>0</v>
      </c>
      <c r="I64" s="221">
        <v>0</v>
      </c>
      <c r="J64" s="221">
        <v>0</v>
      </c>
      <c r="K64" s="221">
        <v>0</v>
      </c>
      <c r="L64" s="221">
        <v>0</v>
      </c>
      <c r="M64" s="221">
        <v>0</v>
      </c>
    </row>
    <row r="65" spans="1:15">
      <c r="A65" s="285"/>
      <c r="B65" s="256" t="s">
        <v>396</v>
      </c>
      <c r="C65" s="221" t="s">
        <v>397</v>
      </c>
      <c r="D65" s="221"/>
      <c r="E65" s="221"/>
      <c r="F65" s="221"/>
      <c r="G65" s="221"/>
      <c r="H65" s="221"/>
      <c r="I65" s="221"/>
      <c r="J65" s="221"/>
      <c r="K65" s="221"/>
      <c r="L65" s="221" t="s">
        <v>397</v>
      </c>
      <c r="M65" s="221" t="s">
        <v>397</v>
      </c>
    </row>
    <row r="66" spans="1:15">
      <c r="A66" s="285"/>
      <c r="B66" s="256" t="s">
        <v>390</v>
      </c>
      <c r="C66" s="221">
        <v>1</v>
      </c>
      <c r="D66" s="221">
        <v>0</v>
      </c>
      <c r="E66" s="221">
        <v>0</v>
      </c>
      <c r="F66" s="221">
        <v>0</v>
      </c>
      <c r="G66" s="221">
        <v>0</v>
      </c>
      <c r="H66" s="221">
        <v>0</v>
      </c>
      <c r="I66" s="221">
        <v>0</v>
      </c>
      <c r="J66" s="221">
        <v>0</v>
      </c>
      <c r="K66" s="221">
        <v>0</v>
      </c>
      <c r="L66" s="221">
        <v>1</v>
      </c>
      <c r="M66" s="221">
        <v>1</v>
      </c>
    </row>
    <row r="67" spans="1:15" s="212" customFormat="1">
      <c r="A67" s="286"/>
      <c r="B67" s="222" t="s">
        <v>347</v>
      </c>
      <c r="C67" s="223">
        <v>6.5000000000000002E-2</v>
      </c>
      <c r="D67" s="223" t="s">
        <v>365</v>
      </c>
      <c r="E67" s="223" t="s">
        <v>365</v>
      </c>
      <c r="F67" s="223" t="s">
        <v>365</v>
      </c>
      <c r="G67" s="223" t="s">
        <v>365</v>
      </c>
      <c r="H67" s="223" t="s">
        <v>365</v>
      </c>
      <c r="I67" s="223" t="s">
        <v>365</v>
      </c>
      <c r="J67" s="223" t="s">
        <v>365</v>
      </c>
      <c r="K67" s="223" t="s">
        <v>365</v>
      </c>
      <c r="L67" s="223" t="s">
        <v>365</v>
      </c>
      <c r="M67" s="223" t="s">
        <v>365</v>
      </c>
    </row>
    <row r="68" spans="1:15">
      <c r="A68" s="252" t="s">
        <v>398</v>
      </c>
      <c r="B68" s="256" t="s">
        <v>370</v>
      </c>
      <c r="C68" s="224">
        <v>1</v>
      </c>
      <c r="D68" s="224">
        <v>0</v>
      </c>
      <c r="E68" s="224">
        <v>0</v>
      </c>
      <c r="F68" s="224">
        <v>0</v>
      </c>
      <c r="G68" s="224">
        <v>0</v>
      </c>
      <c r="H68" s="224">
        <v>0</v>
      </c>
      <c r="I68" s="224">
        <v>0</v>
      </c>
      <c r="J68" s="224">
        <v>0</v>
      </c>
      <c r="K68" s="224">
        <v>0</v>
      </c>
      <c r="L68" s="224">
        <v>0</v>
      </c>
      <c r="M68" s="224">
        <v>0</v>
      </c>
    </row>
    <row r="69" spans="1:15">
      <c r="A69" s="253"/>
      <c r="B69" s="256" t="s">
        <v>399</v>
      </c>
      <c r="C69" s="224" t="s">
        <v>400</v>
      </c>
      <c r="D69" s="224" t="s">
        <v>400</v>
      </c>
      <c r="E69" s="224" t="s">
        <v>400</v>
      </c>
      <c r="F69" s="224" t="s">
        <v>400</v>
      </c>
      <c r="G69" s="224" t="s">
        <v>400</v>
      </c>
      <c r="H69" s="224" t="s">
        <v>400</v>
      </c>
      <c r="I69" s="224" t="s">
        <v>400</v>
      </c>
      <c r="J69" s="224" t="s">
        <v>400</v>
      </c>
      <c r="K69" s="224" t="s">
        <v>400</v>
      </c>
      <c r="L69" s="224" t="s">
        <v>400</v>
      </c>
      <c r="M69" s="224" t="s">
        <v>400</v>
      </c>
      <c r="N69" s="224"/>
      <c r="O69" s="224"/>
    </row>
    <row r="70" spans="1:15">
      <c r="A70" s="253"/>
      <c r="B70" s="256" t="s">
        <v>401</v>
      </c>
      <c r="C70" s="224">
        <v>1</v>
      </c>
      <c r="D70" s="224">
        <v>0</v>
      </c>
      <c r="E70" s="224">
        <v>0</v>
      </c>
      <c r="F70" s="224">
        <v>0</v>
      </c>
      <c r="G70" s="224">
        <v>0</v>
      </c>
      <c r="H70" s="224">
        <v>0</v>
      </c>
      <c r="I70" s="224">
        <v>0</v>
      </c>
      <c r="J70" s="224">
        <v>0</v>
      </c>
      <c r="K70" s="224">
        <v>0</v>
      </c>
      <c r="L70" s="224">
        <v>1</v>
      </c>
      <c r="M70" s="224">
        <v>1</v>
      </c>
    </row>
    <row r="71" spans="1:15" s="212" customFormat="1">
      <c r="A71" s="254"/>
      <c r="B71" s="222" t="s">
        <v>347</v>
      </c>
      <c r="C71" s="223">
        <v>0.05</v>
      </c>
      <c r="D71" s="223" t="s">
        <v>365</v>
      </c>
      <c r="E71" s="223" t="s">
        <v>365</v>
      </c>
      <c r="F71" s="223" t="s">
        <v>365</v>
      </c>
      <c r="G71" s="223" t="s">
        <v>365</v>
      </c>
      <c r="H71" s="223" t="s">
        <v>365</v>
      </c>
      <c r="I71" s="223" t="s">
        <v>365</v>
      </c>
      <c r="J71" s="223" t="s">
        <v>365</v>
      </c>
      <c r="K71" s="223" t="s">
        <v>365</v>
      </c>
      <c r="L71" s="223" t="s">
        <v>365</v>
      </c>
      <c r="M71" s="223" t="s">
        <v>365</v>
      </c>
    </row>
    <row r="72" spans="1:15">
      <c r="A72" s="264" t="s">
        <v>402</v>
      </c>
      <c r="B72" s="256" t="s">
        <v>370</v>
      </c>
      <c r="C72" s="224">
        <v>1</v>
      </c>
      <c r="D72" s="224">
        <v>0</v>
      </c>
      <c r="E72" s="224">
        <v>0</v>
      </c>
      <c r="F72" s="224">
        <v>0</v>
      </c>
      <c r="G72" s="224">
        <v>0</v>
      </c>
      <c r="H72" s="224">
        <v>0</v>
      </c>
      <c r="I72" s="224">
        <v>0</v>
      </c>
      <c r="J72" s="224">
        <v>0</v>
      </c>
      <c r="K72" s="224">
        <v>0</v>
      </c>
      <c r="L72" s="224">
        <v>0</v>
      </c>
      <c r="M72" s="224">
        <v>0</v>
      </c>
    </row>
    <row r="73" spans="1:15">
      <c r="A73" s="285"/>
      <c r="B73" s="256" t="s">
        <v>403</v>
      </c>
      <c r="C73" s="224" t="s">
        <v>404</v>
      </c>
      <c r="D73" s="224">
        <v>1</v>
      </c>
      <c r="E73" s="224">
        <v>1</v>
      </c>
      <c r="F73" s="224">
        <v>1</v>
      </c>
      <c r="G73" s="224">
        <v>1</v>
      </c>
      <c r="H73" s="224">
        <v>1</v>
      </c>
      <c r="I73" s="224">
        <v>1</v>
      </c>
      <c r="J73" s="224">
        <v>1</v>
      </c>
      <c r="K73" s="224" t="s">
        <v>404</v>
      </c>
      <c r="L73" s="224" t="s">
        <v>404</v>
      </c>
      <c r="M73" s="224" t="s">
        <v>404</v>
      </c>
    </row>
    <row r="74" spans="1:15" s="212" customFormat="1">
      <c r="A74" s="286"/>
      <c r="B74" s="222" t="s">
        <v>347</v>
      </c>
      <c r="C74" s="223">
        <v>0.193152137</v>
      </c>
      <c r="D74" s="223" t="s">
        <v>365</v>
      </c>
      <c r="E74" s="223" t="s">
        <v>365</v>
      </c>
      <c r="F74" s="223" t="s">
        <v>365</v>
      </c>
      <c r="G74" s="223" t="s">
        <v>365</v>
      </c>
      <c r="H74" s="223" t="s">
        <v>365</v>
      </c>
      <c r="I74" s="223" t="s">
        <v>365</v>
      </c>
      <c r="J74" s="223" t="s">
        <v>365</v>
      </c>
      <c r="K74" s="223" t="s">
        <v>365</v>
      </c>
      <c r="L74" s="223" t="s">
        <v>365</v>
      </c>
      <c r="M74" s="223" t="s">
        <v>365</v>
      </c>
    </row>
    <row r="75" spans="1:15">
      <c r="A75" s="264" t="s">
        <v>405</v>
      </c>
      <c r="B75" s="256" t="s">
        <v>370</v>
      </c>
      <c r="C75" s="224">
        <v>1</v>
      </c>
      <c r="D75" s="224">
        <v>0</v>
      </c>
      <c r="E75" s="224">
        <v>0</v>
      </c>
      <c r="F75" s="224">
        <v>0</v>
      </c>
      <c r="G75" s="224">
        <v>0</v>
      </c>
      <c r="H75" s="224">
        <v>0</v>
      </c>
      <c r="I75" s="224">
        <v>0</v>
      </c>
      <c r="J75" s="224">
        <v>0</v>
      </c>
      <c r="K75" s="224">
        <v>0</v>
      </c>
      <c r="L75" s="224">
        <v>0</v>
      </c>
      <c r="M75" s="224">
        <v>0</v>
      </c>
    </row>
    <row r="76" spans="1:15">
      <c r="A76" s="285"/>
      <c r="B76" s="256" t="s">
        <v>390</v>
      </c>
      <c r="C76" s="224">
        <v>1</v>
      </c>
      <c r="D76" s="224">
        <v>1</v>
      </c>
      <c r="E76" s="224">
        <v>1</v>
      </c>
      <c r="F76" s="224">
        <v>1</v>
      </c>
      <c r="G76" s="224">
        <v>1</v>
      </c>
      <c r="H76" s="224">
        <v>1</v>
      </c>
      <c r="I76" s="224">
        <v>1</v>
      </c>
      <c r="J76" s="224">
        <v>1</v>
      </c>
      <c r="K76" s="224">
        <v>1</v>
      </c>
      <c r="L76" s="224">
        <v>1</v>
      </c>
      <c r="M76" s="224">
        <v>1</v>
      </c>
    </row>
    <row r="77" spans="1:15" s="212" customFormat="1">
      <c r="A77" s="286"/>
      <c r="B77" s="222" t="s">
        <v>347</v>
      </c>
      <c r="C77" s="223">
        <v>0.03</v>
      </c>
      <c r="D77" s="223" t="s">
        <v>365</v>
      </c>
      <c r="E77" s="223" t="s">
        <v>365</v>
      </c>
      <c r="F77" s="223" t="s">
        <v>365</v>
      </c>
      <c r="G77" s="223" t="s">
        <v>365</v>
      </c>
      <c r="H77" s="223" t="s">
        <v>365</v>
      </c>
      <c r="I77" s="223" t="s">
        <v>365</v>
      </c>
      <c r="J77" s="223" t="s">
        <v>365</v>
      </c>
      <c r="K77" s="223" t="s">
        <v>365</v>
      </c>
      <c r="L77" s="223" t="s">
        <v>365</v>
      </c>
      <c r="M77" s="223" t="s">
        <v>365</v>
      </c>
    </row>
    <row r="78" spans="1:15">
      <c r="A78" s="264" t="s">
        <v>406</v>
      </c>
      <c r="B78" s="256" t="s">
        <v>370</v>
      </c>
      <c r="C78" s="224">
        <v>1</v>
      </c>
      <c r="D78" s="224">
        <v>0</v>
      </c>
      <c r="E78" s="224">
        <v>0</v>
      </c>
      <c r="F78" s="224">
        <v>0</v>
      </c>
      <c r="G78" s="224">
        <v>0</v>
      </c>
      <c r="H78" s="224">
        <v>0</v>
      </c>
      <c r="I78" s="224">
        <v>0</v>
      </c>
      <c r="J78" s="224">
        <v>0</v>
      </c>
      <c r="K78" s="224">
        <v>0</v>
      </c>
      <c r="L78" s="224">
        <v>0</v>
      </c>
      <c r="M78" s="224">
        <v>0</v>
      </c>
    </row>
    <row r="79" spans="1:15">
      <c r="A79" s="285"/>
      <c r="B79" s="256" t="s">
        <v>407</v>
      </c>
      <c r="C79" s="224">
        <v>1</v>
      </c>
      <c r="D79" s="224">
        <v>1</v>
      </c>
      <c r="E79" s="224">
        <v>1</v>
      </c>
      <c r="F79" s="224">
        <v>1</v>
      </c>
      <c r="G79" s="224">
        <v>1</v>
      </c>
      <c r="H79" s="224">
        <v>1</v>
      </c>
      <c r="I79" s="224">
        <v>1</v>
      </c>
      <c r="J79" s="224">
        <v>1</v>
      </c>
      <c r="K79" s="224">
        <v>1</v>
      </c>
      <c r="L79" s="224">
        <v>1</v>
      </c>
      <c r="M79" s="224">
        <v>1</v>
      </c>
    </row>
    <row r="80" spans="1:15" s="212" customFormat="1">
      <c r="A80" s="286"/>
      <c r="B80" s="222" t="s">
        <v>347</v>
      </c>
      <c r="C80" s="223">
        <v>0.3</v>
      </c>
      <c r="D80" s="223" t="s">
        <v>365</v>
      </c>
      <c r="E80" s="223" t="s">
        <v>365</v>
      </c>
      <c r="F80" s="223" t="s">
        <v>365</v>
      </c>
      <c r="G80" s="223" t="s">
        <v>365</v>
      </c>
      <c r="H80" s="223" t="s">
        <v>365</v>
      </c>
      <c r="I80" s="223" t="s">
        <v>365</v>
      </c>
      <c r="J80" s="223" t="s">
        <v>365</v>
      </c>
      <c r="K80" s="223" t="s">
        <v>365</v>
      </c>
      <c r="L80" s="223" t="s">
        <v>365</v>
      </c>
      <c r="M80" s="223" t="s">
        <v>365</v>
      </c>
    </row>
    <row r="81" spans="1:13">
      <c r="A81" s="264" t="s">
        <v>408</v>
      </c>
      <c r="B81" s="256" t="s">
        <v>370</v>
      </c>
      <c r="C81" s="224">
        <v>1</v>
      </c>
      <c r="D81" s="224">
        <v>0</v>
      </c>
      <c r="E81" s="224">
        <v>0</v>
      </c>
      <c r="F81" s="224">
        <v>0</v>
      </c>
      <c r="G81" s="224">
        <v>0</v>
      </c>
      <c r="H81" s="224">
        <v>0</v>
      </c>
      <c r="I81" s="224">
        <v>0</v>
      </c>
      <c r="J81" s="224">
        <v>0</v>
      </c>
      <c r="K81" s="224">
        <v>0</v>
      </c>
      <c r="L81" s="224">
        <v>0</v>
      </c>
      <c r="M81" s="224">
        <v>0</v>
      </c>
    </row>
    <row r="82" spans="1:13">
      <c r="A82" s="285"/>
      <c r="B82" s="256" t="s">
        <v>409</v>
      </c>
      <c r="C82" s="260">
        <v>10</v>
      </c>
      <c r="D82" s="260">
        <v>10</v>
      </c>
      <c r="E82" s="260">
        <v>10</v>
      </c>
      <c r="F82" s="260">
        <v>10</v>
      </c>
      <c r="G82" s="260">
        <v>10</v>
      </c>
      <c r="H82" s="260">
        <v>10</v>
      </c>
      <c r="I82" s="260">
        <v>10</v>
      </c>
      <c r="J82" s="260">
        <v>10</v>
      </c>
      <c r="K82" s="260">
        <v>10</v>
      </c>
      <c r="L82" s="260">
        <v>10</v>
      </c>
      <c r="M82" s="260">
        <v>10</v>
      </c>
    </row>
    <row r="83" spans="1:13">
      <c r="A83" s="285"/>
      <c r="B83" s="256" t="s">
        <v>410</v>
      </c>
      <c r="C83" s="224" t="s">
        <v>411</v>
      </c>
      <c r="D83" s="224" t="s">
        <v>411</v>
      </c>
      <c r="E83" s="224" t="s">
        <v>411</v>
      </c>
      <c r="F83" s="224" t="s">
        <v>411</v>
      </c>
      <c r="G83" s="224" t="s">
        <v>411</v>
      </c>
      <c r="H83" s="224" t="s">
        <v>411</v>
      </c>
      <c r="I83" s="224" t="s">
        <v>411</v>
      </c>
      <c r="J83" s="224" t="s">
        <v>411</v>
      </c>
      <c r="K83" s="224" t="s">
        <v>411</v>
      </c>
      <c r="L83" s="224" t="s">
        <v>411</v>
      </c>
      <c r="M83" s="224" t="s">
        <v>411</v>
      </c>
    </row>
    <row r="84" spans="1:13" s="212" customFormat="1">
      <c r="A84" s="286"/>
      <c r="B84" s="222" t="s">
        <v>347</v>
      </c>
      <c r="C84" s="223">
        <v>0.35</v>
      </c>
      <c r="D84" s="223" t="s">
        <v>365</v>
      </c>
      <c r="E84" s="223" t="s">
        <v>365</v>
      </c>
      <c r="F84" s="223" t="s">
        <v>365</v>
      </c>
      <c r="G84" s="223" t="s">
        <v>365</v>
      </c>
      <c r="H84" s="223" t="s">
        <v>365</v>
      </c>
      <c r="I84" s="223" t="s">
        <v>365</v>
      </c>
      <c r="J84" s="223" t="s">
        <v>365</v>
      </c>
      <c r="K84" s="223" t="s">
        <v>365</v>
      </c>
      <c r="L84" s="223" t="s">
        <v>365</v>
      </c>
      <c r="M84" s="223" t="s">
        <v>365</v>
      </c>
    </row>
    <row r="85" spans="1:13">
      <c r="A85" s="264" t="s">
        <v>412</v>
      </c>
      <c r="B85" s="256" t="s">
        <v>370</v>
      </c>
      <c r="C85" s="224">
        <v>1</v>
      </c>
      <c r="D85" s="224">
        <v>0</v>
      </c>
      <c r="E85" s="224">
        <v>0</v>
      </c>
      <c r="F85" s="224">
        <v>0</v>
      </c>
      <c r="G85" s="224">
        <v>0</v>
      </c>
      <c r="H85" s="224">
        <v>0</v>
      </c>
      <c r="I85" s="224">
        <v>0</v>
      </c>
      <c r="J85" s="224">
        <v>0</v>
      </c>
      <c r="K85" s="224">
        <v>0</v>
      </c>
      <c r="L85" s="224">
        <v>0</v>
      </c>
      <c r="M85" s="224">
        <v>0</v>
      </c>
    </row>
    <row r="86" spans="1:13" s="212" customFormat="1">
      <c r="A86" s="286"/>
      <c r="B86" s="222" t="s">
        <v>347</v>
      </c>
      <c r="C86" s="223">
        <v>0.05</v>
      </c>
      <c r="D86" s="223" t="s">
        <v>365</v>
      </c>
      <c r="E86" s="223" t="s">
        <v>365</v>
      </c>
      <c r="F86" s="223" t="s">
        <v>365</v>
      </c>
      <c r="G86" s="223" t="s">
        <v>365</v>
      </c>
      <c r="H86" s="223" t="s">
        <v>365</v>
      </c>
      <c r="I86" s="223" t="s">
        <v>365</v>
      </c>
      <c r="J86" s="223" t="s">
        <v>365</v>
      </c>
      <c r="K86" s="223" t="s">
        <v>365</v>
      </c>
      <c r="L86" s="223" t="s">
        <v>365</v>
      </c>
      <c r="M86" s="223" t="s">
        <v>365</v>
      </c>
    </row>
    <row r="87" spans="1:13">
      <c r="A87" s="264" t="s">
        <v>413</v>
      </c>
      <c r="B87" s="256" t="s">
        <v>370</v>
      </c>
      <c r="C87" s="224">
        <v>1</v>
      </c>
      <c r="D87" s="224">
        <v>0</v>
      </c>
      <c r="E87" s="224">
        <v>0</v>
      </c>
      <c r="F87" s="224">
        <v>0</v>
      </c>
      <c r="G87" s="224">
        <v>0</v>
      </c>
      <c r="H87" s="224">
        <v>0</v>
      </c>
      <c r="I87" s="224">
        <v>0</v>
      </c>
      <c r="J87" s="224">
        <v>0</v>
      </c>
      <c r="K87" s="224">
        <v>0</v>
      </c>
      <c r="L87" s="224">
        <v>0</v>
      </c>
      <c r="M87" s="224">
        <v>0</v>
      </c>
    </row>
    <row r="88" spans="1:13" s="212" customFormat="1">
      <c r="A88" s="286"/>
      <c r="B88" s="222" t="s">
        <v>347</v>
      </c>
      <c r="C88" s="223">
        <v>0.05</v>
      </c>
      <c r="D88" s="223" t="s">
        <v>365</v>
      </c>
      <c r="E88" s="223" t="s">
        <v>365</v>
      </c>
      <c r="F88" s="223" t="s">
        <v>365</v>
      </c>
      <c r="G88" s="223" t="s">
        <v>365</v>
      </c>
      <c r="H88" s="223" t="s">
        <v>365</v>
      </c>
      <c r="I88" s="223" t="s">
        <v>365</v>
      </c>
      <c r="J88" s="223" t="s">
        <v>365</v>
      </c>
      <c r="K88" s="223" t="s">
        <v>365</v>
      </c>
      <c r="L88" s="223" t="s">
        <v>365</v>
      </c>
      <c r="M88" s="223" t="s">
        <v>365</v>
      </c>
    </row>
    <row r="89" spans="1:13">
      <c r="A89" s="264" t="s">
        <v>414</v>
      </c>
      <c r="B89" s="256" t="s">
        <v>370</v>
      </c>
      <c r="C89" s="224">
        <v>1</v>
      </c>
      <c r="D89" s="224">
        <v>0</v>
      </c>
      <c r="E89" s="224">
        <v>0</v>
      </c>
      <c r="F89" s="224">
        <v>0</v>
      </c>
      <c r="G89" s="224">
        <v>0</v>
      </c>
      <c r="H89" s="224">
        <v>0</v>
      </c>
      <c r="I89" s="224">
        <v>0</v>
      </c>
      <c r="J89" s="224">
        <v>0</v>
      </c>
      <c r="K89" s="224">
        <v>0</v>
      </c>
      <c r="L89" s="224">
        <v>0</v>
      </c>
      <c r="M89" s="224">
        <v>0</v>
      </c>
    </row>
    <row r="90" spans="1:13" s="212" customFormat="1">
      <c r="A90" s="286"/>
      <c r="B90" s="222" t="s">
        <v>347</v>
      </c>
      <c r="C90" s="223">
        <v>0.05</v>
      </c>
      <c r="D90" s="223" t="s">
        <v>365</v>
      </c>
      <c r="E90" s="223" t="s">
        <v>365</v>
      </c>
      <c r="F90" s="223" t="s">
        <v>365</v>
      </c>
      <c r="G90" s="223" t="s">
        <v>365</v>
      </c>
      <c r="H90" s="223" t="s">
        <v>365</v>
      </c>
      <c r="I90" s="223" t="s">
        <v>365</v>
      </c>
      <c r="J90" s="223" t="s">
        <v>365</v>
      </c>
      <c r="K90" s="223" t="s">
        <v>365</v>
      </c>
      <c r="L90" s="223" t="s">
        <v>365</v>
      </c>
      <c r="M90" s="223" t="s">
        <v>365</v>
      </c>
    </row>
    <row r="91" spans="1:13">
      <c r="A91" s="264" t="s">
        <v>415</v>
      </c>
      <c r="B91" s="256" t="s">
        <v>370</v>
      </c>
      <c r="C91" s="224">
        <v>1</v>
      </c>
      <c r="D91" s="224">
        <v>0</v>
      </c>
      <c r="E91" s="224">
        <v>0</v>
      </c>
      <c r="F91" s="224">
        <v>0</v>
      </c>
      <c r="G91" s="224">
        <v>0</v>
      </c>
      <c r="H91" s="224">
        <v>0</v>
      </c>
      <c r="I91" s="224">
        <v>0</v>
      </c>
      <c r="J91" s="224">
        <v>0</v>
      </c>
      <c r="K91" s="224">
        <v>0</v>
      </c>
      <c r="L91" s="224">
        <v>0</v>
      </c>
      <c r="M91" s="224">
        <v>0</v>
      </c>
    </row>
    <row r="92" spans="1:13">
      <c r="A92" s="285"/>
      <c r="B92" s="225" t="s">
        <v>390</v>
      </c>
      <c r="C92" s="224">
        <v>1</v>
      </c>
      <c r="D92" s="224">
        <v>0</v>
      </c>
      <c r="E92" s="224">
        <v>0</v>
      </c>
      <c r="F92" s="224">
        <v>0</v>
      </c>
      <c r="G92" s="224">
        <v>0</v>
      </c>
      <c r="H92" s="224">
        <v>0</v>
      </c>
      <c r="I92" s="224">
        <v>0</v>
      </c>
      <c r="J92" s="224">
        <v>0</v>
      </c>
      <c r="K92" s="224">
        <v>0</v>
      </c>
      <c r="L92" s="224">
        <v>1</v>
      </c>
      <c r="M92" s="224">
        <v>1</v>
      </c>
    </row>
    <row r="93" spans="1:13" s="212" customFormat="1">
      <c r="A93" s="286"/>
      <c r="B93" s="222" t="s">
        <v>347</v>
      </c>
      <c r="C93" s="223">
        <v>4.4999999999999998E-2</v>
      </c>
      <c r="D93" s="223" t="s">
        <v>365</v>
      </c>
      <c r="E93" s="223" t="s">
        <v>365</v>
      </c>
      <c r="F93" s="223" t="s">
        <v>365</v>
      </c>
      <c r="G93" s="223" t="s">
        <v>365</v>
      </c>
      <c r="H93" s="223" t="s">
        <v>365</v>
      </c>
      <c r="I93" s="223" t="s">
        <v>365</v>
      </c>
      <c r="J93" s="223" t="s">
        <v>365</v>
      </c>
      <c r="K93" s="223" t="s">
        <v>365</v>
      </c>
      <c r="L93" s="223" t="s">
        <v>365</v>
      </c>
      <c r="M93" s="223" t="s">
        <v>365</v>
      </c>
    </row>
    <row r="94" spans="1:13" s="249" customFormat="1" ht="33">
      <c r="A94" s="247" t="s">
        <v>416</v>
      </c>
      <c r="B94" s="248"/>
      <c r="C94" s="248"/>
      <c r="D94" s="248"/>
      <c r="E94" s="248"/>
      <c r="F94" s="248"/>
      <c r="G94" s="248"/>
      <c r="H94" s="248"/>
      <c r="I94" s="248"/>
      <c r="J94" s="248"/>
      <c r="K94" s="248"/>
      <c r="L94" s="248"/>
      <c r="M94" s="248"/>
    </row>
    <row r="95" spans="1:13">
      <c r="A95" s="323"/>
      <c r="B95" s="256" t="s">
        <v>417</v>
      </c>
      <c r="C95" s="221">
        <v>25</v>
      </c>
      <c r="D95" s="221">
        <v>25</v>
      </c>
      <c r="E95" s="221">
        <v>25</v>
      </c>
      <c r="F95" s="221">
        <v>25</v>
      </c>
      <c r="G95" s="221">
        <v>25</v>
      </c>
      <c r="H95" s="221">
        <v>25</v>
      </c>
      <c r="I95" s="221">
        <v>25</v>
      </c>
      <c r="J95" s="221">
        <v>25</v>
      </c>
      <c r="K95" s="221">
        <v>25</v>
      </c>
      <c r="L95" s="221">
        <v>25</v>
      </c>
      <c r="M95" s="221">
        <v>25</v>
      </c>
    </row>
    <row r="96" spans="1:13">
      <c r="A96" s="323"/>
      <c r="B96" s="256" t="s">
        <v>418</v>
      </c>
      <c r="C96" s="221">
        <v>25</v>
      </c>
      <c r="D96" s="221">
        <v>25</v>
      </c>
      <c r="E96" s="221">
        <v>25</v>
      </c>
      <c r="F96" s="221">
        <v>25</v>
      </c>
      <c r="G96" s="221">
        <v>25</v>
      </c>
      <c r="H96" s="221">
        <v>25</v>
      </c>
      <c r="I96" s="221">
        <v>25</v>
      </c>
      <c r="J96" s="221">
        <v>25</v>
      </c>
      <c r="K96" s="221">
        <v>25</v>
      </c>
      <c r="L96" s="221">
        <v>25</v>
      </c>
      <c r="M96" s="221">
        <v>25</v>
      </c>
    </row>
    <row r="97" spans="1:15">
      <c r="A97" s="323"/>
      <c r="B97" s="256" t="s">
        <v>419</v>
      </c>
      <c r="C97" s="221">
        <v>25</v>
      </c>
      <c r="D97" s="221">
        <v>25</v>
      </c>
      <c r="E97" s="221">
        <v>25</v>
      </c>
      <c r="F97" s="221">
        <v>25</v>
      </c>
      <c r="G97" s="221">
        <v>25</v>
      </c>
      <c r="H97" s="221">
        <v>25</v>
      </c>
      <c r="I97" s="221">
        <v>25</v>
      </c>
      <c r="J97" s="221">
        <v>25</v>
      </c>
      <c r="K97" s="221">
        <v>25</v>
      </c>
      <c r="L97" s="221">
        <v>25</v>
      </c>
      <c r="M97" s="221">
        <v>25</v>
      </c>
    </row>
    <row r="98" spans="1:15" ht="16.5" customHeight="1">
      <c r="A98" s="323"/>
      <c r="B98" s="256" t="s">
        <v>420</v>
      </c>
      <c r="C98" s="224">
        <v>25</v>
      </c>
      <c r="D98" s="224">
        <v>25</v>
      </c>
      <c r="E98" s="224">
        <v>25</v>
      </c>
      <c r="F98" s="224">
        <v>25</v>
      </c>
      <c r="G98" s="224">
        <v>25</v>
      </c>
      <c r="H98" s="224">
        <v>25</v>
      </c>
      <c r="I98" s="224">
        <v>25</v>
      </c>
      <c r="J98" s="224">
        <v>25</v>
      </c>
      <c r="K98" s="224">
        <v>25</v>
      </c>
      <c r="L98" s="224">
        <v>25</v>
      </c>
      <c r="M98" s="224">
        <v>25</v>
      </c>
    </row>
    <row r="99" spans="1:15" ht="16.5" customHeight="1">
      <c r="A99" s="323"/>
      <c r="B99" s="256" t="s">
        <v>421</v>
      </c>
      <c r="C99" s="224">
        <v>60</v>
      </c>
      <c r="D99" s="224">
        <v>60</v>
      </c>
      <c r="E99" s="224">
        <v>60</v>
      </c>
      <c r="F99" s="224">
        <v>60</v>
      </c>
      <c r="G99" s="224">
        <v>60</v>
      </c>
      <c r="H99" s="224">
        <v>60</v>
      </c>
      <c r="I99" s="224">
        <v>60</v>
      </c>
      <c r="J99" s="224">
        <v>60</v>
      </c>
      <c r="K99" s="224">
        <v>60</v>
      </c>
      <c r="L99" s="224">
        <v>60</v>
      </c>
      <c r="M99" s="224">
        <v>60</v>
      </c>
      <c r="N99" s="224"/>
      <c r="O99" s="224"/>
    </row>
    <row r="100" spans="1:15" ht="16.5" customHeight="1">
      <c r="A100" s="324"/>
      <c r="B100" s="256" t="s">
        <v>422</v>
      </c>
      <c r="C100" s="224">
        <v>52</v>
      </c>
      <c r="D100" s="224">
        <v>52</v>
      </c>
      <c r="E100" s="224">
        <v>52</v>
      </c>
      <c r="F100" s="224">
        <v>52</v>
      </c>
      <c r="G100" s="224">
        <v>52</v>
      </c>
      <c r="H100" s="224">
        <v>52</v>
      </c>
      <c r="I100" s="224">
        <v>52</v>
      </c>
      <c r="J100" s="224">
        <v>52</v>
      </c>
      <c r="K100" s="224">
        <v>52</v>
      </c>
      <c r="L100" s="224">
        <v>52</v>
      </c>
      <c r="M100" s="224">
        <v>52</v>
      </c>
    </row>
    <row r="101" spans="1:15">
      <c r="A101" s="286"/>
      <c r="B101" s="263" t="s">
        <v>423</v>
      </c>
      <c r="C101" s="219">
        <v>1</v>
      </c>
      <c r="D101" s="219">
        <v>1</v>
      </c>
      <c r="E101" s="219">
        <v>1</v>
      </c>
      <c r="F101" s="219">
        <v>1</v>
      </c>
      <c r="G101" s="219">
        <v>1</v>
      </c>
      <c r="H101" s="219">
        <v>1</v>
      </c>
      <c r="I101" s="219">
        <v>1</v>
      </c>
      <c r="J101" s="219">
        <v>1</v>
      </c>
      <c r="K101" s="219">
        <v>1</v>
      </c>
      <c r="L101" s="219">
        <v>1</v>
      </c>
      <c r="M101" s="219">
        <v>1</v>
      </c>
    </row>
    <row r="102" spans="1:15">
      <c r="A102" s="286"/>
      <c r="B102" s="263" t="s">
        <v>424</v>
      </c>
      <c r="C102" s="219" t="s">
        <v>425</v>
      </c>
      <c r="D102" s="219" t="s">
        <v>425</v>
      </c>
      <c r="E102" s="219" t="s">
        <v>425</v>
      </c>
      <c r="F102" s="219" t="s">
        <v>425</v>
      </c>
      <c r="G102" s="219" t="s">
        <v>425</v>
      </c>
      <c r="H102" s="219" t="s">
        <v>425</v>
      </c>
      <c r="I102" s="219" t="s">
        <v>425</v>
      </c>
      <c r="J102" s="219" t="s">
        <v>425</v>
      </c>
      <c r="K102" s="219" t="s">
        <v>425</v>
      </c>
      <c r="L102" s="219" t="s">
        <v>425</v>
      </c>
      <c r="M102" s="219" t="s">
        <v>425</v>
      </c>
    </row>
    <row r="103" spans="1:15">
      <c r="A103" s="286"/>
      <c r="B103" s="263" t="s">
        <v>426</v>
      </c>
      <c r="C103" s="219">
        <v>1</v>
      </c>
      <c r="D103" s="219">
        <v>1</v>
      </c>
      <c r="E103" s="219">
        <v>1</v>
      </c>
      <c r="F103" s="219">
        <v>1</v>
      </c>
      <c r="G103" s="219">
        <v>1</v>
      </c>
      <c r="H103" s="219">
        <v>1</v>
      </c>
      <c r="I103" s="219">
        <v>1</v>
      </c>
      <c r="J103" s="219">
        <v>1</v>
      </c>
      <c r="K103" s="219">
        <v>1</v>
      </c>
      <c r="L103" s="219">
        <v>1</v>
      </c>
      <c r="M103" s="219">
        <v>1</v>
      </c>
      <c r="N103" s="219"/>
      <c r="O103" s="219"/>
    </row>
    <row r="104" spans="1:15">
      <c r="A104" s="286"/>
      <c r="B104" s="263" t="s">
        <v>427</v>
      </c>
      <c r="C104" s="219">
        <v>2</v>
      </c>
      <c r="D104" s="219">
        <v>2</v>
      </c>
      <c r="E104" s="219">
        <v>2</v>
      </c>
      <c r="F104" s="219">
        <v>2</v>
      </c>
      <c r="G104" s="219">
        <v>2</v>
      </c>
      <c r="H104" s="219">
        <v>2</v>
      </c>
      <c r="I104" s="219">
        <v>2</v>
      </c>
      <c r="J104" s="219">
        <v>2</v>
      </c>
      <c r="K104" s="219">
        <v>2</v>
      </c>
      <c r="L104" s="219">
        <v>2</v>
      </c>
      <c r="M104" s="219">
        <v>2</v>
      </c>
      <c r="N104" s="219"/>
      <c r="O104" s="219"/>
    </row>
    <row r="105" spans="1:15">
      <c r="A105" s="286"/>
      <c r="B105" s="263" t="s">
        <v>428</v>
      </c>
      <c r="C105" s="219">
        <v>2</v>
      </c>
      <c r="D105" s="219">
        <v>2</v>
      </c>
      <c r="E105" s="219">
        <v>2</v>
      </c>
      <c r="F105" s="219">
        <v>2</v>
      </c>
      <c r="G105" s="219">
        <v>2</v>
      </c>
      <c r="H105" s="219">
        <v>2</v>
      </c>
      <c r="I105" s="219">
        <v>2</v>
      </c>
      <c r="J105" s="219">
        <v>2</v>
      </c>
      <c r="K105" s="219">
        <v>2</v>
      </c>
      <c r="L105" s="219">
        <v>2</v>
      </c>
      <c r="M105" s="219">
        <v>2</v>
      </c>
      <c r="N105" s="219"/>
      <c r="O105" s="219"/>
    </row>
    <row r="106" spans="1:15" s="249" customFormat="1" ht="33">
      <c r="A106" s="247" t="s">
        <v>429</v>
      </c>
      <c r="B106" s="248"/>
      <c r="C106" s="248"/>
      <c r="D106" s="248"/>
      <c r="E106" s="248"/>
      <c r="F106" s="248"/>
      <c r="G106" s="248"/>
      <c r="H106" s="248"/>
      <c r="I106" s="248"/>
      <c r="J106" s="248"/>
      <c r="K106" s="248"/>
      <c r="L106" s="248"/>
      <c r="M106" s="248"/>
    </row>
    <row r="107" spans="1:15">
      <c r="A107" s="256"/>
      <c r="B107" s="256" t="s">
        <v>431</v>
      </c>
      <c r="C107" s="221" t="s">
        <v>432</v>
      </c>
      <c r="D107" s="221" t="s">
        <v>432</v>
      </c>
      <c r="E107" s="221" t="s">
        <v>432</v>
      </c>
      <c r="F107" s="221" t="s">
        <v>432</v>
      </c>
      <c r="G107" s="221" t="s">
        <v>432</v>
      </c>
      <c r="H107" s="221" t="s">
        <v>432</v>
      </c>
      <c r="I107" s="221" t="s">
        <v>432</v>
      </c>
      <c r="J107" s="221" t="s">
        <v>432</v>
      </c>
      <c r="K107" s="221" t="s">
        <v>432</v>
      </c>
      <c r="L107" s="221" t="s">
        <v>432</v>
      </c>
      <c r="M107" s="221" t="s">
        <v>432</v>
      </c>
    </row>
    <row r="108" spans="1:15">
      <c r="A108" s="255" t="s">
        <v>433</v>
      </c>
      <c r="B108" s="255"/>
      <c r="C108" s="216">
        <f>C6</f>
        <v>0.26315675999999999</v>
      </c>
      <c r="D108" s="216">
        <f t="shared" ref="D108:K108" si="3">D6</f>
        <v>0.26315675999999999</v>
      </c>
      <c r="E108" s="216">
        <f t="shared" si="3"/>
        <v>0.26315675999999999</v>
      </c>
      <c r="F108" s="216">
        <f t="shared" si="3"/>
        <v>0.26315675999999999</v>
      </c>
      <c r="G108" s="216">
        <f t="shared" si="3"/>
        <v>1.1104841999999999</v>
      </c>
      <c r="H108" s="216">
        <f t="shared" si="3"/>
        <v>0.26315675999999999</v>
      </c>
      <c r="I108" s="258">
        <f t="shared" si="3"/>
        <v>0.26315675999999999</v>
      </c>
      <c r="J108" s="216">
        <f t="shared" si="3"/>
        <v>0.26315675999999999</v>
      </c>
      <c r="K108" s="216" t="str">
        <f t="shared" si="3"/>
        <v>null</v>
      </c>
      <c r="L108" s="216">
        <f>L6</f>
        <v>0.26315675999999999</v>
      </c>
      <c r="M108" s="216">
        <f>M6</f>
        <v>0.26315675999999999</v>
      </c>
    </row>
    <row r="109" spans="1:15">
      <c r="A109" s="255" t="s">
        <v>349</v>
      </c>
      <c r="B109" s="255"/>
      <c r="C109" s="216">
        <f>C23</f>
        <v>0.12202499999999999</v>
      </c>
      <c r="D109" s="216">
        <f t="shared" ref="D109:K109" si="4">D23</f>
        <v>0.12202499999999999</v>
      </c>
      <c r="E109" s="216">
        <f t="shared" si="4"/>
        <v>0.12202499999999999</v>
      </c>
      <c r="F109" s="216">
        <f t="shared" si="4"/>
        <v>0.12202499999999999</v>
      </c>
      <c r="G109" s="216">
        <f t="shared" si="4"/>
        <v>0.122</v>
      </c>
      <c r="H109" s="216">
        <f t="shared" si="4"/>
        <v>0.12202499999999999</v>
      </c>
      <c r="I109" s="216">
        <f t="shared" si="4"/>
        <v>0.12202499999999999</v>
      </c>
      <c r="J109" s="216">
        <f t="shared" si="4"/>
        <v>0.12202499999999999</v>
      </c>
      <c r="K109" s="216" t="str">
        <f t="shared" si="4"/>
        <v>-</v>
      </c>
      <c r="L109" s="216">
        <f>L23</f>
        <v>0.12202499999999999</v>
      </c>
      <c r="M109" s="216">
        <f>M23</f>
        <v>0.12202499999999999</v>
      </c>
    </row>
    <row r="110" spans="1:15">
      <c r="A110" s="255" t="s">
        <v>434</v>
      </c>
      <c r="B110" s="255"/>
      <c r="C110" s="216">
        <f>C39</f>
        <v>35.371152136999982</v>
      </c>
      <c r="D110" s="216">
        <f t="shared" ref="D110:K110" si="5">D39</f>
        <v>34.143999999999998</v>
      </c>
      <c r="E110" s="216">
        <f t="shared" si="5"/>
        <v>0</v>
      </c>
      <c r="F110" s="216">
        <f t="shared" si="5"/>
        <v>0</v>
      </c>
      <c r="G110" s="216">
        <f t="shared" si="5"/>
        <v>0</v>
      </c>
      <c r="H110" s="216">
        <f t="shared" si="5"/>
        <v>0</v>
      </c>
      <c r="I110" s="216">
        <f t="shared" si="5"/>
        <v>0</v>
      </c>
      <c r="J110" s="216">
        <f t="shared" si="5"/>
        <v>0</v>
      </c>
      <c r="K110" s="216">
        <f t="shared" si="5"/>
        <v>0</v>
      </c>
      <c r="L110" s="216">
        <f>L39</f>
        <v>4.4999999999999998E-2</v>
      </c>
      <c r="M110" s="216">
        <f>M39</f>
        <v>1.26</v>
      </c>
    </row>
    <row r="111" spans="1:15">
      <c r="A111" s="255" t="s">
        <v>435</v>
      </c>
      <c r="B111" s="255"/>
      <c r="C111" s="216">
        <f>C55</f>
        <v>1.09099634</v>
      </c>
      <c r="D111" s="216">
        <f t="shared" ref="D111:K111" si="6">D55</f>
        <v>1.09099634</v>
      </c>
      <c r="E111" s="216" t="str">
        <f t="shared" si="6"/>
        <v>-</v>
      </c>
      <c r="F111" s="216">
        <f t="shared" si="6"/>
        <v>1.0854999999999999</v>
      </c>
      <c r="G111" s="216" t="str">
        <f t="shared" si="6"/>
        <v>-</v>
      </c>
      <c r="H111" s="216">
        <f t="shared" si="6"/>
        <v>1.0854999999999999</v>
      </c>
      <c r="I111" s="216">
        <f t="shared" si="6"/>
        <v>1.32725431</v>
      </c>
      <c r="J111" s="216">
        <f t="shared" si="6"/>
        <v>1.0854999999999999</v>
      </c>
      <c r="K111" s="216" t="str">
        <f t="shared" si="6"/>
        <v>-</v>
      </c>
      <c r="L111" s="216" t="str">
        <f>L55</f>
        <v>-</v>
      </c>
      <c r="M111" s="216" t="str">
        <f>M55</f>
        <v>-</v>
      </c>
    </row>
    <row r="112" spans="1:15">
      <c r="A112" s="255" t="s">
        <v>436</v>
      </c>
      <c r="B112" s="255"/>
      <c r="C112" s="259">
        <f>C109*0.15</f>
        <v>1.8303749999999997E-2</v>
      </c>
      <c r="D112" s="216">
        <f t="shared" ref="D112:E112" si="7">D109*0.15</f>
        <v>1.8303749999999997E-2</v>
      </c>
      <c r="E112" s="216">
        <f t="shared" si="7"/>
        <v>1.8303749999999997E-2</v>
      </c>
      <c r="F112" s="216">
        <f>IFERROR(F109*0.15, "-")</f>
        <v>1.8303749999999997E-2</v>
      </c>
      <c r="G112" s="216">
        <f t="shared" ref="G112:K112" si="8">IFERROR(G109*0.15, "-")</f>
        <v>1.83E-2</v>
      </c>
      <c r="H112" s="216">
        <f>IFERROR(H109*0.15, "-")</f>
        <v>1.8303749999999997E-2</v>
      </c>
      <c r="I112" s="216">
        <f t="shared" si="8"/>
        <v>1.8303749999999997E-2</v>
      </c>
      <c r="J112" s="216">
        <f t="shared" si="8"/>
        <v>1.8303749999999997E-2</v>
      </c>
      <c r="K112" s="216" t="str">
        <f t="shared" si="8"/>
        <v>-</v>
      </c>
      <c r="L112" s="259">
        <f>L109*0.15</f>
        <v>1.8303749999999997E-2</v>
      </c>
      <c r="M112" s="259">
        <f>M109*0.15</f>
        <v>1.8303749999999997E-2</v>
      </c>
    </row>
    <row r="113" spans="1:13">
      <c r="A113" s="255" t="s">
        <v>437</v>
      </c>
      <c r="B113" s="255"/>
      <c r="C113" s="258">
        <f>IFERROR(C108+C109+C110+C111+C112, "-")</f>
        <v>36.865633986999981</v>
      </c>
      <c r="D113" s="216">
        <f t="shared" ref="D113" si="9">IFERROR(D108+D109+D110+D111+D112, "-")</f>
        <v>35.638481849999998</v>
      </c>
      <c r="E113" s="216">
        <f>SUM(E108:E112)</f>
        <v>0.40348550999999999</v>
      </c>
      <c r="F113" s="216">
        <f t="shared" ref="F113:K113" si="10">SUM(F108:F112)</f>
        <v>1.48898551</v>
      </c>
      <c r="G113" s="216">
        <f t="shared" si="10"/>
        <v>1.2507842</v>
      </c>
      <c r="H113" s="216">
        <f t="shared" si="10"/>
        <v>1.48898551</v>
      </c>
      <c r="I113" s="257">
        <f t="shared" si="10"/>
        <v>1.7307398200000002</v>
      </c>
      <c r="J113" s="257">
        <f t="shared" si="10"/>
        <v>1.48898551</v>
      </c>
      <c r="K113" s="216">
        <f t="shared" si="10"/>
        <v>0</v>
      </c>
      <c r="L113" s="258" t="str">
        <f>IFERROR(L108+L109+L110+L111+L112, "-")</f>
        <v>-</v>
      </c>
      <c r="M113" s="258" t="str">
        <f>IFERROR(M108+M109+M110+M111+M112, "-")</f>
        <v>-</v>
      </c>
    </row>
    <row r="114" spans="1:13" ht="13.5" customHeight="1">
      <c r="F114" s="213"/>
      <c r="G114" s="213"/>
      <c r="H114" s="213"/>
      <c r="I114" s="213"/>
      <c r="J114" s="213"/>
    </row>
  </sheetData>
  <mergeCells count="2">
    <mergeCell ref="A24:A37"/>
    <mergeCell ref="A95:A100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E4ECEF0103A82D459127BD2B00801A15" ma:contentTypeVersion="11" ma:contentTypeDescription="建立新的文件。" ma:contentTypeScope="" ma:versionID="ad7e2899fbb7b236cf5da8ce9da6c11f">
  <xsd:schema xmlns:xsd="http://www.w3.org/2001/XMLSchema" xmlns:xs="http://www.w3.org/2001/XMLSchema" xmlns:p="http://schemas.microsoft.com/office/2006/metadata/properties" xmlns:ns2="7f9ab708-c0d1-4631-b236-a59903791775" xmlns:ns3="110403a9-fab8-47bb-8327-79594a4418f1" targetNamespace="http://schemas.microsoft.com/office/2006/metadata/properties" ma:root="true" ma:fieldsID="25724e8c1188f281d3ce5c259a2f768b" ns2:_="" ns3:_="">
    <xsd:import namespace="7f9ab708-c0d1-4631-b236-a59903791775"/>
    <xsd:import namespace="110403a9-fab8-47bb-8327-79594a4418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9ab708-c0d1-4631-b236-a599037917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403a9-fab8-47bb-8327-79594a4418f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25C504-3431-4193-9ACB-5DD75377EE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346EA65-CF1C-4D80-859A-E1A3EFE426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9ab708-c0d1-4631-b236-a59903791775"/>
    <ds:schemaRef ds:uri="110403a9-fab8-47bb-8327-79594a4418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13A77C-81E4-4DE7-8695-66F00B06D9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1</vt:i4>
      </vt:variant>
    </vt:vector>
  </HeadingPairs>
  <TitlesOfParts>
    <vt:vector size="8" baseType="lpstr">
      <vt:lpstr>工作表1</vt:lpstr>
      <vt:lpstr>Clean Sheet FPC</vt:lpstr>
      <vt:lpstr>Clean Sheet Wire Cable  </vt:lpstr>
      <vt:lpstr>Cable list</vt:lpstr>
      <vt:lpstr>NB_Plastic</vt:lpstr>
      <vt:lpstr>DT_Plastic</vt:lpstr>
      <vt:lpstr>AIO_Plastic</vt:lpstr>
      <vt:lpstr>'Clean Sheet Wire Cable 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Rick Chen/WHQ/Wistron</dc:creator>
  <cp:keywords/>
  <dc:description/>
  <cp:lastModifiedBy>Tommy Tsai/WHQ/Wistron</cp:lastModifiedBy>
  <cp:revision>7</cp:revision>
  <dcterms:created xsi:type="dcterms:W3CDTF">2018-10-01T07:04:03Z</dcterms:created>
  <dcterms:modified xsi:type="dcterms:W3CDTF">2020-09-30T05:50:00Z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0x010100E4ECEF0103A82D459127BD2B00801A15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